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 Montoya\Documents\nmontoya\TRC Overall\Future\Simulations\"/>
    </mc:Choice>
  </mc:AlternateContent>
  <bookViews>
    <workbookView xWindow="0" yWindow="0" windowWidth="20160" windowHeight="6375"/>
  </bookViews>
  <sheets>
    <sheet name="Bates Grain Kn Calculator" sheetId="1" r:id="rId1"/>
    <sheet name="estimate" sheetId="2" r:id="rId2"/>
    <sheet name="erosive" sheetId="3" r:id="rId3"/>
    <sheet name="Flight" sheetId="4" r:id="rId4"/>
  </sheets>
  <definedNames>
    <definedName name="Ac">erosive!$J$13:$J$22</definedName>
    <definedName name="Acyl">erosive!$C$13:$C$22</definedName>
    <definedName name="Aend">erosive!$D$13:$D$22</definedName>
    <definedName name="As">erosive!$K$7</definedName>
    <definedName name="Aseg">erosive!$E$13:$E$22</definedName>
    <definedName name="bl">erosive!$F$7</definedName>
    <definedName name="boundry_layer">'Bates Grain Kn Calculator'!$D$4</definedName>
    <definedName name="dc">erosive!$B$13:$B$22</definedName>
    <definedName name="dg">erosive!$A$7</definedName>
    <definedName name="ds">erosive!$H$7</definedName>
    <definedName name="Final_Nozzle_Throat_Diameter">'Bates Grain Kn Calculator'!$B$8</definedName>
    <definedName name="ig">erosive!$A$13:$A$22</definedName>
    <definedName name="Increment">'Bates Grain Kn Calculator'!$D$10:$D$39</definedName>
    <definedName name="lg">erosive!$B$7</definedName>
    <definedName name="ng">erosive!$E$7</definedName>
    <definedName name="Nozzle_Throat_Diameter">'Bates Grain Kn Calculator'!$B$7</definedName>
    <definedName name="outer_number">'Bates Grain Kn Calculator'!$D$7</definedName>
    <definedName name="recovery">estimate!$F$5</definedName>
    <definedName name="rhop">erosive!$C$7</definedName>
    <definedName name="rhos">erosive!$J$7</definedName>
    <definedName name="sdot">erosive!$D$7</definedName>
    <definedName name="sdots">erosive!$I$7</definedName>
    <definedName name="tom">erosive!$I$8</definedName>
    <definedName name="Vdot">erosive!$F$13:$F$22</definedName>
    <definedName name="VdotAbove">erosive!$H$13:$H$22</definedName>
    <definedName name="Vdote">erosive!$G$13:$G$22</definedName>
    <definedName name="Vdots">erosive!$L$7</definedName>
    <definedName name="WdAb_Ac">erosive!$K$13:$K$22</definedName>
    <definedName name="WdotAbove">erosive!$I$13:$I$22</definedName>
    <definedName name="Wdots">erosive!$M$7</definedName>
  </definedNames>
  <calcPr calcId="152511"/>
</workbook>
</file>

<file path=xl/calcChain.xml><?xml version="1.0" encoding="utf-8"?>
<calcChain xmlns="http://schemas.openxmlformats.org/spreadsheetml/2006/main">
  <c r="C11" i="4" l="1"/>
  <c r="A29" i="3" l="1"/>
  <c r="L5" i="1" l="1"/>
  <c r="C3" i="4"/>
  <c r="B18" i="3"/>
  <c r="A35" i="3" s="1"/>
  <c r="C35" i="3" s="1"/>
  <c r="D35" i="3" s="1"/>
  <c r="B17" i="3"/>
  <c r="A34" i="3" s="1"/>
  <c r="C34" i="3" s="1"/>
  <c r="D34" i="3" s="1"/>
  <c r="B16" i="3"/>
  <c r="A33" i="3" s="1"/>
  <c r="B15" i="3"/>
  <c r="A32" i="3" s="1"/>
  <c r="C32" i="3" s="1"/>
  <c r="B14" i="3"/>
  <c r="A31" i="3" s="1"/>
  <c r="B13" i="3"/>
  <c r="A30" i="3" s="1"/>
  <c r="C30" i="3" s="1"/>
  <c r="K7" i="3"/>
  <c r="L7" i="3" s="1"/>
  <c r="M7" i="3" s="1"/>
  <c r="E7" i="3"/>
  <c r="E22" i="3" s="1"/>
  <c r="B7" i="3"/>
  <c r="A7" i="3"/>
  <c r="Q3" i="3"/>
  <c r="C2" i="2"/>
  <c r="M1" i="2"/>
  <c r="T39" i="1"/>
  <c r="U39" i="1" s="1"/>
  <c r="Q39" i="1"/>
  <c r="R39" i="1" s="1"/>
  <c r="D37" i="2" s="1"/>
  <c r="F39" i="1"/>
  <c r="J39" i="1" s="1"/>
  <c r="T38" i="1"/>
  <c r="U38" i="1" s="1"/>
  <c r="Q38" i="1"/>
  <c r="R38" i="1" s="1"/>
  <c r="D36" i="2" s="1"/>
  <c r="F38" i="1"/>
  <c r="J38" i="1" s="1"/>
  <c r="T37" i="1"/>
  <c r="U37" i="1" s="1"/>
  <c r="Q37" i="1"/>
  <c r="R37" i="1" s="1"/>
  <c r="D35" i="2" s="1"/>
  <c r="F37" i="1"/>
  <c r="T36" i="1"/>
  <c r="U36" i="1" s="1"/>
  <c r="Q36" i="1"/>
  <c r="R36" i="1" s="1"/>
  <c r="D34" i="2" s="1"/>
  <c r="F36" i="1"/>
  <c r="T35" i="1"/>
  <c r="U35" i="1" s="1"/>
  <c r="Q35" i="1"/>
  <c r="R35" i="1" s="1"/>
  <c r="D33" i="2" s="1"/>
  <c r="F35" i="1"/>
  <c r="J35" i="1" s="1"/>
  <c r="T34" i="1"/>
  <c r="U34" i="1" s="1"/>
  <c r="Q34" i="1"/>
  <c r="R34" i="1" s="1"/>
  <c r="D32" i="2" s="1"/>
  <c r="F34" i="1"/>
  <c r="J34" i="1" s="1"/>
  <c r="T33" i="1"/>
  <c r="U33" i="1" s="1"/>
  <c r="Q33" i="1"/>
  <c r="R33" i="1" s="1"/>
  <c r="D31" i="2" s="1"/>
  <c r="F33" i="1"/>
  <c r="T32" i="1"/>
  <c r="U32" i="1" s="1"/>
  <c r="Q32" i="1"/>
  <c r="R32" i="1" s="1"/>
  <c r="D30" i="2" s="1"/>
  <c r="F32" i="1"/>
  <c r="T31" i="1"/>
  <c r="U31" i="1" s="1"/>
  <c r="Q31" i="1"/>
  <c r="R31" i="1" s="1"/>
  <c r="D29" i="2" s="1"/>
  <c r="F31" i="1"/>
  <c r="J31" i="1" s="1"/>
  <c r="T30" i="1"/>
  <c r="U30" i="1" s="1"/>
  <c r="Q30" i="1"/>
  <c r="R30" i="1" s="1"/>
  <c r="D28" i="2" s="1"/>
  <c r="F30" i="1"/>
  <c r="J30" i="1" s="1"/>
  <c r="T29" i="1"/>
  <c r="U29" i="1" s="1"/>
  <c r="Q29" i="1"/>
  <c r="R29" i="1" s="1"/>
  <c r="D27" i="2" s="1"/>
  <c r="F29" i="1"/>
  <c r="T28" i="1"/>
  <c r="U28" i="1" s="1"/>
  <c r="Q28" i="1"/>
  <c r="R28" i="1" s="1"/>
  <c r="D26" i="2" s="1"/>
  <c r="F28" i="1"/>
  <c r="T27" i="1"/>
  <c r="U27" i="1" s="1"/>
  <c r="Q27" i="1"/>
  <c r="R27" i="1" s="1"/>
  <c r="D25" i="2" s="1"/>
  <c r="F27" i="1"/>
  <c r="J27" i="1" s="1"/>
  <c r="T26" i="1"/>
  <c r="U26" i="1" s="1"/>
  <c r="Q26" i="1"/>
  <c r="R26" i="1" s="1"/>
  <c r="D24" i="2" s="1"/>
  <c r="F26" i="1"/>
  <c r="J26" i="1" s="1"/>
  <c r="T25" i="1"/>
  <c r="U25" i="1" s="1"/>
  <c r="Q25" i="1"/>
  <c r="R25" i="1" s="1"/>
  <c r="D23" i="2" s="1"/>
  <c r="F25" i="1"/>
  <c r="T24" i="1"/>
  <c r="U24" i="1" s="1"/>
  <c r="Q24" i="1"/>
  <c r="R24" i="1" s="1"/>
  <c r="D22" i="2" s="1"/>
  <c r="F24" i="1"/>
  <c r="J24" i="1" s="1"/>
  <c r="T23" i="1"/>
  <c r="U23" i="1" s="1"/>
  <c r="Q23" i="1"/>
  <c r="R23" i="1" s="1"/>
  <c r="D21" i="2" s="1"/>
  <c r="F23" i="1"/>
  <c r="J23" i="1" s="1"/>
  <c r="T22" i="1"/>
  <c r="U22" i="1" s="1"/>
  <c r="Q22" i="1"/>
  <c r="R22" i="1" s="1"/>
  <c r="D20" i="2" s="1"/>
  <c r="F22" i="1"/>
  <c r="J22" i="1" s="1"/>
  <c r="T21" i="1"/>
  <c r="U21" i="1" s="1"/>
  <c r="Q21" i="1"/>
  <c r="R21" i="1" s="1"/>
  <c r="D19" i="2" s="1"/>
  <c r="F21" i="1"/>
  <c r="T20" i="1"/>
  <c r="U20" i="1" s="1"/>
  <c r="Q20" i="1"/>
  <c r="R20" i="1" s="1"/>
  <c r="D18" i="2" s="1"/>
  <c r="F20" i="1"/>
  <c r="J20" i="1" s="1"/>
  <c r="T19" i="1"/>
  <c r="U19" i="1" s="1"/>
  <c r="Q19" i="1"/>
  <c r="R19" i="1" s="1"/>
  <c r="D17" i="2" s="1"/>
  <c r="F19" i="1"/>
  <c r="J19" i="1" s="1"/>
  <c r="T18" i="1"/>
  <c r="U18" i="1" s="1"/>
  <c r="Q18" i="1"/>
  <c r="R18" i="1" s="1"/>
  <c r="D16" i="2" s="1"/>
  <c r="F18" i="1"/>
  <c r="J18" i="1" s="1"/>
  <c r="T17" i="1"/>
  <c r="U17" i="1" s="1"/>
  <c r="Q17" i="1"/>
  <c r="R17" i="1" s="1"/>
  <c r="D15" i="2" s="1"/>
  <c r="F17" i="1"/>
  <c r="J17" i="1" s="1"/>
  <c r="T16" i="1"/>
  <c r="U16" i="1" s="1"/>
  <c r="Q16" i="1"/>
  <c r="R16" i="1" s="1"/>
  <c r="D14" i="2" s="1"/>
  <c r="F16" i="1"/>
  <c r="J16" i="1" s="1"/>
  <c r="T15" i="1"/>
  <c r="U15" i="1" s="1"/>
  <c r="Q15" i="1"/>
  <c r="R15" i="1" s="1"/>
  <c r="D13" i="2" s="1"/>
  <c r="F15" i="1"/>
  <c r="C15" i="1"/>
  <c r="T14" i="1"/>
  <c r="U14" i="1" s="1"/>
  <c r="Q14" i="1"/>
  <c r="R14" i="1" s="1"/>
  <c r="D12" i="2" s="1"/>
  <c r="F14" i="1"/>
  <c r="C14" i="1"/>
  <c r="T13" i="1"/>
  <c r="U13" i="1" s="1"/>
  <c r="Q13" i="1"/>
  <c r="R13" i="1" s="1"/>
  <c r="D11" i="2" s="1"/>
  <c r="F13" i="1"/>
  <c r="J13" i="1" s="1"/>
  <c r="C13" i="1"/>
  <c r="T12" i="1"/>
  <c r="U12" i="1" s="1"/>
  <c r="Q12" i="1"/>
  <c r="R12" i="1" s="1"/>
  <c r="D10" i="2" s="1"/>
  <c r="F12" i="1"/>
  <c r="J12" i="1" s="1"/>
  <c r="B12" i="1"/>
  <c r="T11" i="1"/>
  <c r="U11" i="1" s="1"/>
  <c r="Q11" i="1"/>
  <c r="R11" i="1" s="1"/>
  <c r="D9" i="2" s="1"/>
  <c r="F11" i="1"/>
  <c r="T10" i="1"/>
  <c r="U10" i="1" s="1"/>
  <c r="Q10" i="1"/>
  <c r="R10" i="1" s="1"/>
  <c r="D8" i="2" s="1"/>
  <c r="F10" i="1"/>
  <c r="J10" i="1" s="1"/>
  <c r="B8" i="1"/>
  <c r="D30" i="3" l="1"/>
  <c r="D32" i="3"/>
  <c r="C33" i="3"/>
  <c r="D33" i="3" s="1"/>
  <c r="C31" i="3"/>
  <c r="D31" i="3" s="1"/>
  <c r="I20" i="3"/>
  <c r="M21" i="3"/>
  <c r="E19" i="3"/>
  <c r="J14" i="1"/>
  <c r="J11" i="1"/>
  <c r="J15" i="1"/>
  <c r="J28" i="1"/>
  <c r="J32" i="1"/>
  <c r="J36" i="1"/>
  <c r="J21" i="1"/>
  <c r="J25" i="1"/>
  <c r="J29" i="1"/>
  <c r="J33" i="1"/>
  <c r="J37" i="1"/>
  <c r="L13" i="3"/>
  <c r="D26" i="3"/>
  <c r="J13" i="3"/>
  <c r="D15" i="3"/>
  <c r="C16" i="3"/>
  <c r="I19" i="3"/>
  <c r="M20" i="3"/>
  <c r="L22" i="3"/>
  <c r="H22" i="3"/>
  <c r="D22" i="3"/>
  <c r="L21" i="3"/>
  <c r="H21" i="3"/>
  <c r="D21" i="3"/>
  <c r="L20" i="3"/>
  <c r="H20" i="3"/>
  <c r="D20" i="3"/>
  <c r="L19" i="3"/>
  <c r="H19" i="3"/>
  <c r="D19" i="3"/>
  <c r="L18" i="3"/>
  <c r="D18" i="3"/>
  <c r="O16" i="3"/>
  <c r="J16" i="3"/>
  <c r="C15" i="3"/>
  <c r="L14" i="3"/>
  <c r="D14" i="3"/>
  <c r="K22" i="3"/>
  <c r="C22" i="3"/>
  <c r="K21" i="3"/>
  <c r="C21" i="3"/>
  <c r="K20" i="3"/>
  <c r="C20" i="3"/>
  <c r="K19" i="3"/>
  <c r="C19" i="3"/>
  <c r="C18" i="3"/>
  <c r="L17" i="3"/>
  <c r="D17" i="3"/>
  <c r="O15" i="3"/>
  <c r="J15" i="3"/>
  <c r="C14" i="3"/>
  <c r="D13" i="3"/>
  <c r="O22" i="3"/>
  <c r="J22" i="3"/>
  <c r="O21" i="3"/>
  <c r="J21" i="3"/>
  <c r="O20" i="3"/>
  <c r="J20" i="3"/>
  <c r="O19" i="3"/>
  <c r="J19" i="3"/>
  <c r="O18" i="3"/>
  <c r="J18" i="3"/>
  <c r="C17" i="3"/>
  <c r="L16" i="3"/>
  <c r="D16" i="3"/>
  <c r="O14" i="3"/>
  <c r="J14" i="3"/>
  <c r="C13" i="3"/>
  <c r="M22" i="3"/>
  <c r="J17" i="3"/>
  <c r="M19" i="3"/>
  <c r="E21" i="3"/>
  <c r="I22" i="3"/>
  <c r="E13" i="4"/>
  <c r="A15" i="4"/>
  <c r="O13" i="3"/>
  <c r="L15" i="3"/>
  <c r="O17" i="3"/>
  <c r="E20" i="3"/>
  <c r="I21" i="3"/>
  <c r="D36" i="3" l="1"/>
  <c r="Q2" i="3" s="1"/>
  <c r="E16" i="3"/>
  <c r="E14" i="3"/>
  <c r="E15" i="3"/>
  <c r="E18" i="3"/>
  <c r="E17" i="3"/>
  <c r="E13" i="3"/>
  <c r="D24" i="3"/>
  <c r="Q1" i="3" s="1"/>
  <c r="A4" i="4" s="1"/>
  <c r="O24" i="3"/>
  <c r="B5" i="1" s="1"/>
  <c r="B17" i="1" l="1"/>
  <c r="B10" i="1"/>
  <c r="A5" i="4"/>
  <c r="C5" i="4" s="1"/>
  <c r="C4" i="4"/>
  <c r="E36" i="1" l="1"/>
  <c r="E32" i="1"/>
  <c r="E28" i="1"/>
  <c r="E24" i="1"/>
  <c r="E20" i="1"/>
  <c r="E39" i="1"/>
  <c r="E35" i="1"/>
  <c r="E31" i="1"/>
  <c r="E27" i="1"/>
  <c r="E23" i="1"/>
  <c r="E38" i="1"/>
  <c r="E34" i="1"/>
  <c r="E30" i="1"/>
  <c r="E26" i="1"/>
  <c r="E22" i="1"/>
  <c r="E37" i="1"/>
  <c r="E33" i="1"/>
  <c r="E29" i="1"/>
  <c r="E15" i="1"/>
  <c r="E14" i="1"/>
  <c r="E11" i="1"/>
  <c r="E25" i="1"/>
  <c r="E13" i="1"/>
  <c r="E21" i="1"/>
  <c r="E17" i="1"/>
  <c r="E19" i="1"/>
  <c r="E12" i="1"/>
  <c r="E10" i="1"/>
  <c r="E18" i="1"/>
  <c r="E16" i="1"/>
  <c r="G10" i="1" l="1"/>
  <c r="I10" i="1" s="1"/>
  <c r="H10" i="1"/>
  <c r="G12" i="1"/>
  <c r="I12" i="1" s="1"/>
  <c r="H12" i="1"/>
  <c r="G38" i="1"/>
  <c r="I38" i="1" s="1"/>
  <c r="H38" i="1"/>
  <c r="G28" i="1"/>
  <c r="I28" i="1" s="1"/>
  <c r="H28" i="1"/>
  <c r="G21" i="1"/>
  <c r="I21" i="1" s="1"/>
  <c r="H21" i="1"/>
  <c r="G37" i="1"/>
  <c r="I37" i="1" s="1"/>
  <c r="H37" i="1"/>
  <c r="G31" i="1"/>
  <c r="I31" i="1" s="1"/>
  <c r="H31" i="1"/>
  <c r="G13" i="1"/>
  <c r="I13" i="1" s="1"/>
  <c r="H13" i="1"/>
  <c r="G22" i="1"/>
  <c r="I22" i="1" s="1"/>
  <c r="H22" i="1"/>
  <c r="G16" i="1"/>
  <c r="I16" i="1" s="1"/>
  <c r="H16" i="1"/>
  <c r="G19" i="1"/>
  <c r="I19" i="1" s="1"/>
  <c r="H19" i="1"/>
  <c r="G25" i="1"/>
  <c r="I25" i="1" s="1"/>
  <c r="H25" i="1"/>
  <c r="G29" i="1"/>
  <c r="I29" i="1" s="1"/>
  <c r="H29" i="1"/>
  <c r="G26" i="1"/>
  <c r="I26" i="1" s="1"/>
  <c r="H26" i="1"/>
  <c r="G23" i="1"/>
  <c r="I23" i="1" s="1"/>
  <c r="H23" i="1"/>
  <c r="G39" i="1"/>
  <c r="I39" i="1" s="1"/>
  <c r="H39" i="1"/>
  <c r="G32" i="1"/>
  <c r="I32" i="1" s="1"/>
  <c r="H32" i="1"/>
  <c r="G14" i="1"/>
  <c r="I14" i="1" s="1"/>
  <c r="H14" i="1"/>
  <c r="G34" i="1"/>
  <c r="I34" i="1" s="1"/>
  <c r="H34" i="1"/>
  <c r="G24" i="1"/>
  <c r="I24" i="1" s="1"/>
  <c r="H24" i="1"/>
  <c r="G15" i="1"/>
  <c r="I15" i="1" s="1"/>
  <c r="H15" i="1"/>
  <c r="G35" i="1"/>
  <c r="I35" i="1" s="1"/>
  <c r="H35" i="1"/>
  <c r="G18" i="1"/>
  <c r="I18" i="1" s="1"/>
  <c r="H18" i="1"/>
  <c r="G17" i="1"/>
  <c r="I17" i="1" s="1"/>
  <c r="H17" i="1"/>
  <c r="G11" i="1"/>
  <c r="I11" i="1" s="1"/>
  <c r="H11" i="1"/>
  <c r="G33" i="1"/>
  <c r="I33" i="1" s="1"/>
  <c r="H33" i="1"/>
  <c r="G30" i="1"/>
  <c r="I30" i="1" s="1"/>
  <c r="H30" i="1"/>
  <c r="G27" i="1"/>
  <c r="I27" i="1" s="1"/>
  <c r="H27" i="1"/>
  <c r="G20" i="1"/>
  <c r="I20" i="1" s="1"/>
  <c r="H20" i="1"/>
  <c r="G36" i="1"/>
  <c r="I36" i="1" s="1"/>
  <c r="H36" i="1"/>
  <c r="M36" i="1" l="1"/>
  <c r="K36" i="1"/>
  <c r="L36" i="1" s="1"/>
  <c r="P36" i="1"/>
  <c r="M35" i="1"/>
  <c r="P35" i="1"/>
  <c r="K35" i="1"/>
  <c r="L35" i="1" s="1"/>
  <c r="M14" i="1"/>
  <c r="K14" i="1"/>
  <c r="L14" i="1" s="1"/>
  <c r="N14" i="1" s="1"/>
  <c r="O14" i="1" s="1"/>
  <c r="S14" i="1" s="1"/>
  <c r="B12" i="2" s="1"/>
  <c r="C12" i="2" s="1"/>
  <c r="H12" i="2" s="1"/>
  <c r="P14" i="1"/>
  <c r="K26" i="1"/>
  <c r="L26" i="1" s="1"/>
  <c r="M26" i="1"/>
  <c r="P26" i="1"/>
  <c r="K25" i="1"/>
  <c r="L25" i="1" s="1"/>
  <c r="M25" i="1"/>
  <c r="P25" i="1"/>
  <c r="M16" i="1"/>
  <c r="P16" i="1"/>
  <c r="K16" i="1"/>
  <c r="L16" i="1" s="1"/>
  <c r="P13" i="1"/>
  <c r="M13" i="1"/>
  <c r="K13" i="1"/>
  <c r="L13" i="1" s="1"/>
  <c r="K37" i="1"/>
  <c r="L37" i="1" s="1"/>
  <c r="M37" i="1"/>
  <c r="P37" i="1"/>
  <c r="M28" i="1"/>
  <c r="K28" i="1"/>
  <c r="L28" i="1" s="1"/>
  <c r="P28" i="1"/>
  <c r="K12" i="1"/>
  <c r="L12" i="1" s="1"/>
  <c r="P12" i="1"/>
  <c r="M12" i="1"/>
  <c r="K17" i="1"/>
  <c r="L17" i="1" s="1"/>
  <c r="M17" i="1"/>
  <c r="P17" i="1"/>
  <c r="K39" i="1"/>
  <c r="L39" i="1" s="1"/>
  <c r="P39" i="1"/>
  <c r="M39" i="1"/>
  <c r="M27" i="1"/>
  <c r="P27" i="1"/>
  <c r="K27" i="1"/>
  <c r="L27" i="1" s="1"/>
  <c r="M24" i="1"/>
  <c r="K24" i="1"/>
  <c r="L24" i="1" s="1"/>
  <c r="P24" i="1"/>
  <c r="M20" i="1"/>
  <c r="K20" i="1"/>
  <c r="L20" i="1" s="1"/>
  <c r="N20" i="1" s="1"/>
  <c r="O20" i="1" s="1"/>
  <c r="S20" i="1" s="1"/>
  <c r="B18" i="2" s="1"/>
  <c r="C18" i="2" s="1"/>
  <c r="H18" i="2" s="1"/>
  <c r="P20" i="1"/>
  <c r="K30" i="1"/>
  <c r="L30" i="1" s="1"/>
  <c r="M30" i="1"/>
  <c r="P30" i="1"/>
  <c r="M11" i="1"/>
  <c r="K11" i="1"/>
  <c r="L11" i="1" s="1"/>
  <c r="P11" i="1"/>
  <c r="K18" i="1"/>
  <c r="L18" i="1" s="1"/>
  <c r="P18" i="1"/>
  <c r="M18" i="1"/>
  <c r="K15" i="1"/>
  <c r="L15" i="1" s="1"/>
  <c r="M15" i="1"/>
  <c r="P15" i="1"/>
  <c r="G13" i="2" s="1"/>
  <c r="K34" i="1"/>
  <c r="L34" i="1" s="1"/>
  <c r="M34" i="1"/>
  <c r="P34" i="1"/>
  <c r="M32" i="1"/>
  <c r="K32" i="1"/>
  <c r="L32" i="1" s="1"/>
  <c r="P32" i="1"/>
  <c r="M23" i="1"/>
  <c r="P23" i="1"/>
  <c r="K23" i="1"/>
  <c r="L23" i="1" s="1"/>
  <c r="K29" i="1"/>
  <c r="L29" i="1" s="1"/>
  <c r="M29" i="1"/>
  <c r="P29" i="1"/>
  <c r="M19" i="1"/>
  <c r="K19" i="1"/>
  <c r="L19" i="1" s="1"/>
  <c r="P19" i="1"/>
  <c r="K22" i="1"/>
  <c r="L22" i="1" s="1"/>
  <c r="M22" i="1"/>
  <c r="P22" i="1"/>
  <c r="M31" i="1"/>
  <c r="P31" i="1"/>
  <c r="K31" i="1"/>
  <c r="L31" i="1" s="1"/>
  <c r="K21" i="1"/>
  <c r="L21" i="1" s="1"/>
  <c r="M21" i="1"/>
  <c r="P21" i="1"/>
  <c r="K38" i="1"/>
  <c r="L38" i="1" s="1"/>
  <c r="M38" i="1"/>
  <c r="P38" i="1"/>
  <c r="G36" i="2" s="1"/>
  <c r="K10" i="1"/>
  <c r="L10" i="1" s="1"/>
  <c r="M10" i="1"/>
  <c r="P10" i="1"/>
  <c r="G8" i="2" s="1"/>
  <c r="K33" i="1"/>
  <c r="L33" i="1" s="1"/>
  <c r="M33" i="1"/>
  <c r="P33" i="1"/>
  <c r="G17" i="2" l="1"/>
  <c r="N18" i="1"/>
  <c r="O18" i="1" s="1"/>
  <c r="S18" i="1" s="1"/>
  <c r="B16" i="2" s="1"/>
  <c r="C16" i="2" s="1"/>
  <c r="H16" i="2" s="1"/>
  <c r="N33" i="1"/>
  <c r="O33" i="1" s="1"/>
  <c r="S33" i="1" s="1"/>
  <c r="B31" i="2" s="1"/>
  <c r="C31" i="2" s="1"/>
  <c r="H31" i="2" s="1"/>
  <c r="G32" i="2"/>
  <c r="G28" i="2"/>
  <c r="G9" i="2"/>
  <c r="G11" i="2"/>
  <c r="N32" i="1"/>
  <c r="O32" i="1" s="1"/>
  <c r="S32" i="1" s="1"/>
  <c r="B30" i="2" s="1"/>
  <c r="C30" i="2" s="1"/>
  <c r="H30" i="2" s="1"/>
  <c r="N11" i="1"/>
  <c r="O11" i="1" s="1"/>
  <c r="S11" i="1" s="1"/>
  <c r="N28" i="1"/>
  <c r="O28" i="1" s="1"/>
  <c r="S28" i="1" s="1"/>
  <c r="B26" i="2" s="1"/>
  <c r="N36" i="1"/>
  <c r="O36" i="1" s="1"/>
  <c r="S36" i="1" s="1"/>
  <c r="B34" i="2" s="1"/>
  <c r="C34" i="2" s="1"/>
  <c r="H34" i="2" s="1"/>
  <c r="G20" i="2"/>
  <c r="N12" i="1"/>
  <c r="O12" i="1" s="1"/>
  <c r="S12" i="1" s="1"/>
  <c r="B10" i="2" s="1"/>
  <c r="G24" i="2"/>
  <c r="N38" i="1"/>
  <c r="O38" i="1" s="1"/>
  <c r="S38" i="1" s="1"/>
  <c r="B36" i="2" s="1"/>
  <c r="N34" i="1"/>
  <c r="O34" i="1" s="1"/>
  <c r="S34" i="1" s="1"/>
  <c r="B32" i="2" s="1"/>
  <c r="N30" i="1"/>
  <c r="O30" i="1" s="1"/>
  <c r="S30" i="1" s="1"/>
  <c r="B28" i="2" s="1"/>
  <c r="G25" i="2"/>
  <c r="N37" i="1"/>
  <c r="O37" i="1" s="1"/>
  <c r="S37" i="1" s="1"/>
  <c r="B35" i="2" s="1"/>
  <c r="N26" i="1"/>
  <c r="O26" i="1" s="1"/>
  <c r="S26" i="1" s="1"/>
  <c r="B24" i="2" s="1"/>
  <c r="G22" i="2"/>
  <c r="G19" i="2"/>
  <c r="G29" i="2"/>
  <c r="G10" i="2"/>
  <c r="G33" i="2"/>
  <c r="G35" i="2"/>
  <c r="A21" i="4"/>
  <c r="C21" i="4" s="1"/>
  <c r="E21" i="4" s="1"/>
  <c r="E12" i="2"/>
  <c r="F12" i="2" s="1"/>
  <c r="N21" i="1"/>
  <c r="O21" i="1" s="1"/>
  <c r="S21" i="1" s="1"/>
  <c r="B19" i="2" s="1"/>
  <c r="C19" i="2" s="1"/>
  <c r="H19" i="2" s="1"/>
  <c r="N19" i="1"/>
  <c r="O19" i="1" s="1"/>
  <c r="S19" i="1" s="1"/>
  <c r="B17" i="2" s="1"/>
  <c r="C17" i="2" s="1"/>
  <c r="H17" i="2" s="1"/>
  <c r="N29" i="1"/>
  <c r="O29" i="1" s="1"/>
  <c r="S29" i="1" s="1"/>
  <c r="B27" i="2" s="1"/>
  <c r="C27" i="2" s="1"/>
  <c r="H27" i="2" s="1"/>
  <c r="G30" i="2"/>
  <c r="N15" i="1"/>
  <c r="O15" i="1" s="1"/>
  <c r="S15" i="1" s="1"/>
  <c r="B13" i="2" s="1"/>
  <c r="C13" i="2" s="1"/>
  <c r="H13" i="2" s="1"/>
  <c r="N27" i="1"/>
  <c r="O27" i="1" s="1"/>
  <c r="S27" i="1" s="1"/>
  <c r="B25" i="2" s="1"/>
  <c r="C25" i="2" s="1"/>
  <c r="H25" i="2" s="1"/>
  <c r="N17" i="1"/>
  <c r="O17" i="1" s="1"/>
  <c r="S17" i="1" s="1"/>
  <c r="B15" i="2" s="1"/>
  <c r="C15" i="2" s="1"/>
  <c r="H15" i="2" s="1"/>
  <c r="G26" i="2"/>
  <c r="G23" i="2"/>
  <c r="G34" i="2"/>
  <c r="A40" i="4"/>
  <c r="C40" i="4" s="1"/>
  <c r="E40" i="4" s="1"/>
  <c r="E31" i="2"/>
  <c r="F31" i="2" s="1"/>
  <c r="A27" i="4"/>
  <c r="C27" i="4" s="1"/>
  <c r="E27" i="4" s="1"/>
  <c r="E18" i="2"/>
  <c r="F18" i="2" s="1"/>
  <c r="G31" i="2"/>
  <c r="N31" i="1"/>
  <c r="O31" i="1" s="1"/>
  <c r="S31" i="1" s="1"/>
  <c r="B29" i="2" s="1"/>
  <c r="C29" i="2" s="1"/>
  <c r="H29" i="2" s="1"/>
  <c r="N23" i="1"/>
  <c r="O23" i="1" s="1"/>
  <c r="S23" i="1" s="1"/>
  <c r="B21" i="2" s="1"/>
  <c r="C21" i="2" s="1"/>
  <c r="H21" i="2" s="1"/>
  <c r="N39" i="1"/>
  <c r="O39" i="1" s="1"/>
  <c r="S39" i="1" s="1"/>
  <c r="N16" i="1"/>
  <c r="O16" i="1" s="1"/>
  <c r="S16" i="1" s="1"/>
  <c r="B14" i="2" s="1"/>
  <c r="C14" i="2" s="1"/>
  <c r="H14" i="2" s="1"/>
  <c r="N35" i="1"/>
  <c r="O35" i="1" s="1"/>
  <c r="S35" i="1" s="1"/>
  <c r="B33" i="2" s="1"/>
  <c r="C33" i="2" s="1"/>
  <c r="H33" i="2" s="1"/>
  <c r="G37" i="2"/>
  <c r="B9" i="2"/>
  <c r="C9" i="2" s="1"/>
  <c r="H9" i="2" s="1"/>
  <c r="N10" i="1"/>
  <c r="O10" i="1" s="1"/>
  <c r="N22" i="1"/>
  <c r="O22" i="1" s="1"/>
  <c r="S22" i="1" s="1"/>
  <c r="B20" i="2" s="1"/>
  <c r="C20" i="2" s="1"/>
  <c r="H20" i="2" s="1"/>
  <c r="G27" i="2"/>
  <c r="G21" i="2"/>
  <c r="G16" i="2"/>
  <c r="G18" i="2"/>
  <c r="N24" i="1"/>
  <c r="O24" i="1" s="1"/>
  <c r="S24" i="1" s="1"/>
  <c r="B22" i="2" s="1"/>
  <c r="C22" i="2" s="1"/>
  <c r="H22" i="2" s="1"/>
  <c r="G15" i="2"/>
  <c r="N13" i="1"/>
  <c r="O13" i="1" s="1"/>
  <c r="S13" i="1" s="1"/>
  <c r="B11" i="2" s="1"/>
  <c r="C11" i="2" s="1"/>
  <c r="H11" i="2" s="1"/>
  <c r="G14" i="2"/>
  <c r="N25" i="1"/>
  <c r="O25" i="1" s="1"/>
  <c r="S25" i="1" s="1"/>
  <c r="B23" i="2" s="1"/>
  <c r="C23" i="2" s="1"/>
  <c r="H23" i="2" s="1"/>
  <c r="G12" i="2"/>
  <c r="E30" i="2" l="1"/>
  <c r="F30" i="2" s="1"/>
  <c r="K30" i="2" s="1"/>
  <c r="E16" i="2"/>
  <c r="F16" i="2" s="1"/>
  <c r="K16" i="2" s="1"/>
  <c r="A25" i="4"/>
  <c r="C25" i="4" s="1"/>
  <c r="E25" i="4" s="1"/>
  <c r="A39" i="4"/>
  <c r="C39" i="4" s="1"/>
  <c r="E39" i="4" s="1"/>
  <c r="E34" i="2"/>
  <c r="F34" i="2" s="1"/>
  <c r="K34" i="2" s="1"/>
  <c r="A43" i="4"/>
  <c r="C43" i="4" s="1"/>
  <c r="E43" i="4" s="1"/>
  <c r="C10" i="2"/>
  <c r="H10" i="2" s="1"/>
  <c r="I10" i="2" s="1"/>
  <c r="C24" i="2"/>
  <c r="H24" i="2" s="1"/>
  <c r="I24" i="2" s="1"/>
  <c r="C32" i="2"/>
  <c r="E32" i="2" s="1"/>
  <c r="F32" i="2" s="1"/>
  <c r="K32" i="2" s="1"/>
  <c r="C35" i="2"/>
  <c r="H35" i="2" s="1"/>
  <c r="I35" i="2" s="1"/>
  <c r="C36" i="2"/>
  <c r="H36" i="2" s="1"/>
  <c r="I36" i="2" s="1"/>
  <c r="C28" i="2"/>
  <c r="H28" i="2" s="1"/>
  <c r="I28" i="2" s="1"/>
  <c r="C26" i="2"/>
  <c r="H26" i="2" s="1"/>
  <c r="I26" i="2" s="1"/>
  <c r="I12" i="2"/>
  <c r="I31" i="2"/>
  <c r="I16" i="2"/>
  <c r="I18" i="2"/>
  <c r="K31" i="2"/>
  <c r="K18" i="2"/>
  <c r="S10" i="1"/>
  <c r="B11" i="1"/>
  <c r="A22" i="4"/>
  <c r="C22" i="4" s="1"/>
  <c r="E22" i="4" s="1"/>
  <c r="E13" i="2"/>
  <c r="F13" i="2" s="1"/>
  <c r="I13" i="2"/>
  <c r="K12" i="2"/>
  <c r="A29" i="4"/>
  <c r="C29" i="4" s="1"/>
  <c r="E29" i="4" s="1"/>
  <c r="I20" i="2"/>
  <c r="E20" i="2"/>
  <c r="F20" i="2" s="1"/>
  <c r="B14" i="1"/>
  <c r="I33" i="2"/>
  <c r="A42" i="4"/>
  <c r="C42" i="4" s="1"/>
  <c r="E42" i="4" s="1"/>
  <c r="E33" i="2"/>
  <c r="F33" i="2" s="1"/>
  <c r="I34" i="2"/>
  <c r="A24" i="4"/>
  <c r="C24" i="4" s="1"/>
  <c r="E24" i="4" s="1"/>
  <c r="E15" i="2"/>
  <c r="F15" i="2" s="1"/>
  <c r="I15" i="2"/>
  <c r="I30" i="2"/>
  <c r="A28" i="4"/>
  <c r="C28" i="4" s="1"/>
  <c r="E28" i="4" s="1"/>
  <c r="E19" i="2"/>
  <c r="F19" i="2" s="1"/>
  <c r="I19" i="2"/>
  <c r="A20" i="4"/>
  <c r="C20" i="4" s="1"/>
  <c r="E20" i="4" s="1"/>
  <c r="E11" i="2"/>
  <c r="F11" i="2" s="1"/>
  <c r="I11" i="2"/>
  <c r="A32" i="4"/>
  <c r="C32" i="4" s="1"/>
  <c r="E32" i="4" s="1"/>
  <c r="E23" i="2"/>
  <c r="F23" i="2" s="1"/>
  <c r="I23" i="2"/>
  <c r="A18" i="4"/>
  <c r="C18" i="4" s="1"/>
  <c r="E18" i="4" s="1"/>
  <c r="E9" i="2"/>
  <c r="F9" i="2" s="1"/>
  <c r="I9" i="2"/>
  <c r="A23" i="4"/>
  <c r="C23" i="4" s="1"/>
  <c r="E23" i="4" s="1"/>
  <c r="E14" i="2"/>
  <c r="F14" i="2" s="1"/>
  <c r="I14" i="2"/>
  <c r="A30" i="4"/>
  <c r="C30" i="4" s="1"/>
  <c r="E30" i="4" s="1"/>
  <c r="E21" i="2"/>
  <c r="F21" i="2" s="1"/>
  <c r="I21" i="2"/>
  <c r="A34" i="4"/>
  <c r="C34" i="4" s="1"/>
  <c r="E34" i="4" s="1"/>
  <c r="E25" i="2"/>
  <c r="F25" i="2" s="1"/>
  <c r="I25" i="2"/>
  <c r="A36" i="4"/>
  <c r="C36" i="4" s="1"/>
  <c r="E36" i="4" s="1"/>
  <c r="E27" i="2"/>
  <c r="F27" i="2" s="1"/>
  <c r="I27" i="2"/>
  <c r="A31" i="4"/>
  <c r="C31" i="4" s="1"/>
  <c r="E31" i="4" s="1"/>
  <c r="E22" i="2"/>
  <c r="F22" i="2" s="1"/>
  <c r="I22" i="2"/>
  <c r="B37" i="2"/>
  <c r="B15" i="1"/>
  <c r="I29" i="2"/>
  <c r="A38" i="4"/>
  <c r="C38" i="4" s="1"/>
  <c r="E38" i="4" s="1"/>
  <c r="E29" i="2"/>
  <c r="F29" i="2" s="1"/>
  <c r="A26" i="4"/>
  <c r="C26" i="4" s="1"/>
  <c r="E26" i="4" s="1"/>
  <c r="E17" i="2"/>
  <c r="F17" i="2" s="1"/>
  <c r="I17" i="2"/>
  <c r="E36" i="2" l="1"/>
  <c r="F36" i="2" s="1"/>
  <c r="K36" i="2" s="1"/>
  <c r="E10" i="2"/>
  <c r="F10" i="2" s="1"/>
  <c r="K10" i="2" s="1"/>
  <c r="E35" i="2"/>
  <c r="F35" i="2" s="1"/>
  <c r="K35" i="2" s="1"/>
  <c r="E26" i="2"/>
  <c r="F26" i="2" s="1"/>
  <c r="K26" i="2" s="1"/>
  <c r="A37" i="4"/>
  <c r="C37" i="4" s="1"/>
  <c r="E37" i="4" s="1"/>
  <c r="A44" i="4"/>
  <c r="C44" i="4" s="1"/>
  <c r="E44" i="4" s="1"/>
  <c r="E24" i="2"/>
  <c r="F24" i="2" s="1"/>
  <c r="K24" i="2" s="1"/>
  <c r="A33" i="4"/>
  <c r="C33" i="4" s="1"/>
  <c r="E33" i="4" s="1"/>
  <c r="E28" i="2"/>
  <c r="F28" i="2" s="1"/>
  <c r="K28" i="2" s="1"/>
  <c r="H32" i="2"/>
  <c r="I32" i="2" s="1"/>
  <c r="A41" i="4"/>
  <c r="C41" i="4" s="1"/>
  <c r="E41" i="4" s="1"/>
  <c r="C37" i="2"/>
  <c r="H37" i="2" s="1"/>
  <c r="I37" i="2" s="1"/>
  <c r="A35" i="4"/>
  <c r="C35" i="4" s="1"/>
  <c r="E35" i="4" s="1"/>
  <c r="A45" i="4"/>
  <c r="C45" i="4" s="1"/>
  <c r="E45" i="4" s="1"/>
  <c r="A19" i="4"/>
  <c r="C19" i="4" s="1"/>
  <c r="E19" i="4" s="1"/>
  <c r="K25" i="2"/>
  <c r="K33" i="2"/>
  <c r="K29" i="2"/>
  <c r="K15" i="2"/>
  <c r="K9" i="2"/>
  <c r="K21" i="2"/>
  <c r="K19" i="2"/>
  <c r="K17" i="2"/>
  <c r="K11" i="2"/>
  <c r="K13" i="2"/>
  <c r="K23" i="2"/>
  <c r="K14" i="2"/>
  <c r="B8" i="2"/>
  <c r="C8" i="2" s="1"/>
  <c r="H8" i="2" s="1"/>
  <c r="B13" i="1"/>
  <c r="K22" i="2"/>
  <c r="K27" i="2"/>
  <c r="K20" i="2"/>
  <c r="E37" i="2" l="1"/>
  <c r="F37" i="2" s="1"/>
  <c r="K37" i="2" s="1"/>
  <c r="A46" i="4"/>
  <c r="C46" i="4" s="1"/>
  <c r="E46" i="4" s="1"/>
  <c r="P2" i="2"/>
  <c r="G2" i="1" s="1"/>
  <c r="A17" i="4"/>
  <c r="C17" i="4" s="1"/>
  <c r="E17" i="4" s="1"/>
  <c r="P1" i="2"/>
  <c r="G1" i="1" s="1"/>
  <c r="C41" i="2"/>
  <c r="E8" i="2"/>
  <c r="F8" i="2" s="1"/>
  <c r="E14" i="4" l="1"/>
  <c r="E15" i="4" s="1"/>
  <c r="H42" i="2"/>
  <c r="D7" i="3" s="1"/>
  <c r="I8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P5" i="2" s="1"/>
  <c r="G5" i="1" s="1"/>
  <c r="K8" i="2"/>
  <c r="P4" i="2" l="1"/>
  <c r="G4" i="1" s="1"/>
  <c r="P3" i="2"/>
  <c r="G3" i="1" s="1"/>
  <c r="L8" i="2"/>
  <c r="A2" i="4"/>
  <c r="F22" i="3"/>
  <c r="F19" i="3"/>
  <c r="F17" i="3"/>
  <c r="F13" i="3"/>
  <c r="F14" i="3"/>
  <c r="G17" i="3"/>
  <c r="G13" i="3"/>
  <c r="G19" i="3"/>
  <c r="F15" i="3"/>
  <c r="F20" i="3"/>
  <c r="G16" i="3"/>
  <c r="G20" i="3"/>
  <c r="F18" i="3"/>
  <c r="G14" i="3"/>
  <c r="G15" i="3"/>
  <c r="G18" i="3"/>
  <c r="G21" i="3"/>
  <c r="F16" i="3"/>
  <c r="F21" i="3"/>
  <c r="G22" i="3"/>
  <c r="L9" i="2" l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H13" i="3"/>
  <c r="A1" i="4"/>
  <c r="I13" i="3" l="1"/>
  <c r="H14" i="3"/>
  <c r="C1" i="4"/>
  <c r="C6" i="4" s="1"/>
  <c r="C7" i="4" s="1"/>
  <c r="C8" i="4" s="1"/>
  <c r="C9" i="4" s="1"/>
  <c r="P6" i="2"/>
  <c r="G6" i="1" s="1"/>
  <c r="H15" i="3" l="1"/>
  <c r="I14" i="3"/>
  <c r="P7" i="2"/>
  <c r="M13" i="3"/>
  <c r="K13" i="3"/>
  <c r="M14" i="3" l="1"/>
  <c r="K14" i="3"/>
  <c r="I15" i="3"/>
  <c r="H16" i="3"/>
  <c r="K15" i="3" l="1"/>
  <c r="M15" i="3"/>
  <c r="I16" i="3"/>
  <c r="H17" i="3"/>
  <c r="M16" i="3" l="1"/>
  <c r="K16" i="3"/>
  <c r="H18" i="3"/>
  <c r="I18" i="3" s="1"/>
  <c r="I17" i="3"/>
  <c r="M18" i="3" l="1"/>
  <c r="K18" i="3"/>
  <c r="M17" i="3"/>
  <c r="K17" i="3"/>
  <c r="G7" i="1" l="1"/>
</calcChain>
</file>

<file path=xl/sharedStrings.xml><?xml version="1.0" encoding="utf-8"?>
<sst xmlns="http://schemas.openxmlformats.org/spreadsheetml/2006/main" count="267" uniqueCount="205">
  <si>
    <t>Bates Grain Kn Calculator</t>
  </si>
  <si>
    <t>Version 2K</t>
  </si>
  <si>
    <t>Max Psi</t>
  </si>
  <si>
    <t>Max Thrust (lbf)</t>
  </si>
  <si>
    <t xml:space="preserve">Number of Grains:  </t>
  </si>
  <si>
    <t>boundry layer</t>
  </si>
  <si>
    <t>Avg Thrust (lbf)</t>
  </si>
  <si>
    <t xml:space="preserve">Grain OD (ID Casting):  </t>
  </si>
  <si>
    <t>Burn Time (s)</t>
  </si>
  <si>
    <t xml:space="preserve">Core Diameter:  </t>
  </si>
  <si>
    <t>Core Di (in)</t>
  </si>
  <si>
    <t>Total Impulse (lbf*s)</t>
  </si>
  <si>
    <t xml:space="preserve">Grain Length:  </t>
  </si>
  <si>
    <t>Isp</t>
  </si>
  <si>
    <t xml:space="preserve">Nozzle Throat Diameter:  </t>
  </si>
  <si>
    <t>BurnA1</t>
  </si>
  <si>
    <t>BurnA2</t>
  </si>
  <si>
    <t>Each grain</t>
  </si>
  <si>
    <t>equ nozzle</t>
  </si>
  <si>
    <t>Nozzle</t>
  </si>
  <si>
    <t xml:space="preserve">nozzle </t>
  </si>
  <si>
    <t>Final Nozzle Throat Diameter</t>
  </si>
  <si>
    <t>Burn</t>
  </si>
  <si>
    <t>OD-Initial</t>
  </si>
  <si>
    <t>Length</t>
  </si>
  <si>
    <t>Core dia</t>
  </si>
  <si>
    <t>Outside</t>
  </si>
  <si>
    <t>End area</t>
  </si>
  <si>
    <t>Core End</t>
  </si>
  <si>
    <t>Core burn</t>
  </si>
  <si>
    <t>Total burn</t>
  </si>
  <si>
    <t>Area x number</t>
  </si>
  <si>
    <t>Web</t>
  </si>
  <si>
    <t>Throat</t>
  </si>
  <si>
    <t>Kn Ratio (w/ boundary</t>
  </si>
  <si>
    <t>throat</t>
  </si>
  <si>
    <t>Nozzle Exit Dia</t>
  </si>
  <si>
    <t>Increment</t>
  </si>
  <si>
    <t>Interval</t>
  </si>
  <si>
    <t xml:space="preserve"> </t>
  </si>
  <si>
    <t>area*</t>
  </si>
  <si>
    <t>full disk</t>
  </si>
  <si>
    <t>area</t>
  </si>
  <si>
    <t>minus core</t>
  </si>
  <si>
    <t>area (each grain)</t>
  </si>
  <si>
    <t>Of Grains</t>
  </si>
  <si>
    <t>Thickness</t>
  </si>
  <si>
    <t>Diameter</t>
  </si>
  <si>
    <t>Area</t>
  </si>
  <si>
    <t>diameter</t>
  </si>
  <si>
    <t>Burn Increment:</t>
  </si>
  <si>
    <t>Initial burn surface:</t>
  </si>
  <si>
    <t>Nozzle throat area:</t>
  </si>
  <si>
    <t>no boundry</t>
  </si>
  <si>
    <t>Initial Kn:</t>
  </si>
  <si>
    <t>Kn Max:</t>
  </si>
  <si>
    <t>Final Kn:</t>
  </si>
  <si>
    <t>"Ideal" Bates length:</t>
  </si>
  <si>
    <t>(See Note 4)</t>
  </si>
  <si>
    <t>psi Pe</t>
  </si>
  <si>
    <t xml:space="preserve">psi FAR </t>
  </si>
  <si>
    <t>Gamma</t>
  </si>
  <si>
    <t>P motor middle</t>
  </si>
  <si>
    <t>lbf*s</t>
  </si>
  <si>
    <t>Area Ratio</t>
  </si>
  <si>
    <t>pressure</t>
  </si>
  <si>
    <t>nozzle</t>
  </si>
  <si>
    <t xml:space="preserve"> fuel burn</t>
  </si>
  <si>
    <t xml:space="preserve">thrust </t>
  </si>
  <si>
    <t>lb sec</t>
  </si>
  <si>
    <t>Rwe</t>
  </si>
  <si>
    <t xml:space="preserve">from </t>
  </si>
  <si>
    <t>recovery</t>
  </si>
  <si>
    <t>from</t>
  </si>
  <si>
    <t>duration</t>
  </si>
  <si>
    <t xml:space="preserve">total </t>
  </si>
  <si>
    <t>chart force  duration</t>
  </si>
  <si>
    <t>Total Impulse</t>
  </si>
  <si>
    <t>psi v kn</t>
  </si>
  <si>
    <t>burn v psi</t>
  </si>
  <si>
    <t>kn</t>
  </si>
  <si>
    <t>psi (eqtn from exp #2)</t>
  </si>
  <si>
    <t>Nozzle area</t>
  </si>
  <si>
    <t>Cf Nozzle</t>
  </si>
  <si>
    <t>force lb</t>
  </si>
  <si>
    <t>Avg Psi</t>
  </si>
  <si>
    <t>O</t>
  </si>
  <si>
    <t>4,600-9,210</t>
  </si>
  <si>
    <t>Avg Burn Rate</t>
  </si>
  <si>
    <t>P</t>
  </si>
  <si>
    <t>9,210-18,400</t>
  </si>
  <si>
    <t>Q</t>
  </si>
  <si>
    <t>18,400-36,800</t>
  </si>
  <si>
    <t>EROSIVE BURNING CALCULATION</t>
  </si>
  <si>
    <t>Weight Prop</t>
  </si>
  <si>
    <t>lbs</t>
  </si>
  <si>
    <t>Volume Prop</t>
  </si>
  <si>
    <t>in^3</t>
  </si>
  <si>
    <t>Density</t>
  </si>
  <si>
    <t>Number</t>
  </si>
  <si>
    <t>Smoke</t>
  </si>
  <si>
    <t>Volume</t>
  </si>
  <si>
    <t>Weight</t>
  </si>
  <si>
    <t>lb/in^3</t>
  </si>
  <si>
    <t>grain</t>
  </si>
  <si>
    <t>propellant</t>
  </si>
  <si>
    <t>rate</t>
  </si>
  <si>
    <t>grain segs</t>
  </si>
  <si>
    <t>boundary</t>
  </si>
  <si>
    <t>smoke</t>
  </si>
  <si>
    <t>burn rate</t>
  </si>
  <si>
    <t>rate smoke</t>
  </si>
  <si>
    <t>flow smok</t>
  </si>
  <si>
    <t>(in)</t>
  </si>
  <si>
    <t>(lbs/in^3)</t>
  </si>
  <si>
    <t>(in/sec)</t>
  </si>
  <si>
    <t>(-)</t>
  </si>
  <si>
    <t>layer</t>
  </si>
  <si>
    <t>(in^2)</t>
  </si>
  <si>
    <t>(in^3/sec)</t>
  </si>
  <si>
    <t>(lbs/sec)</t>
  </si>
  <si>
    <t>dg</t>
  </si>
  <si>
    <t>lg</t>
  </si>
  <si>
    <t>rhop</t>
  </si>
  <si>
    <t>sdot</t>
  </si>
  <si>
    <t>ng</t>
  </si>
  <si>
    <t>bl</t>
  </si>
  <si>
    <t>ds</t>
  </si>
  <si>
    <t>sdots</t>
  </si>
  <si>
    <t>rhos</t>
  </si>
  <si>
    <t>As</t>
  </si>
  <si>
    <t>Vdots</t>
  </si>
  <si>
    <t>Wdots</t>
  </si>
  <si>
    <t>Grain</t>
  </si>
  <si>
    <t>Wt flow above</t>
  </si>
  <si>
    <t>(lbs/sec/in^2)</t>
  </si>
  <si>
    <t>Segment</t>
  </si>
  <si>
    <t>core</t>
  </si>
  <si>
    <t>cylinder</t>
  </si>
  <si>
    <t>end</t>
  </si>
  <si>
    <t>segment</t>
  </si>
  <si>
    <t>rate segment</t>
  </si>
  <si>
    <t>rate end</t>
  </si>
  <si>
    <t>rate  above</t>
  </si>
  <si>
    <t>flow above</t>
  </si>
  <si>
    <t>per core A</t>
  </si>
  <si>
    <t>ig</t>
  </si>
  <si>
    <t>dc</t>
  </si>
  <si>
    <t>Acyl</t>
  </si>
  <si>
    <t>Aend</t>
  </si>
  <si>
    <t>Aseg</t>
  </si>
  <si>
    <t>Vdot</t>
  </si>
  <si>
    <t>Vdote</t>
  </si>
  <si>
    <t>VdotAbove</t>
  </si>
  <si>
    <t>WdotAbove</t>
  </si>
  <si>
    <t>Ac</t>
  </si>
  <si>
    <t>WdAb_Ac</t>
  </si>
  <si>
    <t xml:space="preserve">   Ac-bl</t>
  </si>
  <si>
    <t>removed</t>
  </si>
  <si>
    <t>avg core area</t>
  </si>
  <si>
    <t xml:space="preserve">needs to be below </t>
  </si>
  <si>
    <t>AVG core length</t>
  </si>
  <si>
    <t>Avg Thrust lbf</t>
  </si>
  <si>
    <t>Thrust N</t>
  </si>
  <si>
    <t>in OD Alum</t>
  </si>
  <si>
    <t>Burn Time s</t>
  </si>
  <si>
    <t>in thickness alum</t>
  </si>
  <si>
    <t>Est Weight Rocket lb</t>
  </si>
  <si>
    <t>kg</t>
  </si>
  <si>
    <t>in thick phen + casting</t>
  </si>
  <si>
    <t>Est Weight Prop lb</t>
  </si>
  <si>
    <t>ID of casting</t>
  </si>
  <si>
    <t>Total weight lb</t>
  </si>
  <si>
    <t>acceleration (a=F/m)</t>
  </si>
  <si>
    <t>m/s^2</t>
  </si>
  <si>
    <t xml:space="preserve">*NO DRAG* </t>
  </si>
  <si>
    <t>velocity (a*t)</t>
  </si>
  <si>
    <t>m/s</t>
  </si>
  <si>
    <t>mph</t>
  </si>
  <si>
    <t>Mach</t>
  </si>
  <si>
    <t>Area Ratio Ae/A* from current dimensions</t>
  </si>
  <si>
    <t>Avg calc expansion ratio</t>
  </si>
  <si>
    <t>Area Ratio Ae/A*</t>
  </si>
  <si>
    <t>Delta</t>
  </si>
  <si>
    <t>Pressure ratio Pe/Po</t>
  </si>
  <si>
    <t>A*/Ae</t>
  </si>
  <si>
    <t>giving Ae/A*</t>
  </si>
  <si>
    <t>Middle</t>
  </si>
  <si>
    <t>Range of Q</t>
  </si>
  <si>
    <t>OD</t>
  </si>
  <si>
    <t>ID1</t>
  </si>
  <si>
    <t>ID2</t>
  </si>
  <si>
    <t>ID3</t>
  </si>
  <si>
    <t>ID4</t>
  </si>
  <si>
    <t>Total</t>
  </si>
  <si>
    <t>ID5</t>
  </si>
  <si>
    <t>ID6</t>
  </si>
  <si>
    <t>AVG Psi</t>
  </si>
  <si>
    <t xml:space="preserve">Burn Rate Numbers </t>
  </si>
  <si>
    <t>a</t>
  </si>
  <si>
    <t>n</t>
  </si>
  <si>
    <t>Pc Numbers</t>
  </si>
  <si>
    <t>multiply</t>
  </si>
  <si>
    <t>exp</t>
  </si>
  <si>
    <t>Erosive need below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</si>
</sst>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;[Red]0.00"/>
    <numFmt numFmtId="167" formatCode="0.000;[Red]0.000"/>
    <numFmt numFmtId="168" formatCode="0.00000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3366FF"/>
      <name val="Arial"/>
    </font>
    <font>
      <sz val="10"/>
      <color rgb="FF0000FF"/>
      <name val="Arial"/>
    </font>
    <font>
      <sz val="8"/>
      <name val="Arial"/>
    </font>
    <font>
      <u/>
      <sz val="10"/>
      <color rgb="FF0000FF"/>
      <name val="Arial"/>
    </font>
    <font>
      <sz val="10"/>
      <name val="Arial"/>
    </font>
    <font>
      <sz val="9.5"/>
      <color rgb="FF544E5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2" xfId="0" applyFont="1" applyBorder="1" applyAlignment="1"/>
    <xf numFmtId="0" fontId="2" fillId="0" borderId="0" xfId="0" applyFont="1"/>
    <xf numFmtId="0" fontId="3" fillId="0" borderId="0" xfId="0" applyFont="1" applyAlignment="1"/>
    <xf numFmtId="0" fontId="2" fillId="0" borderId="3" xfId="0" applyFont="1" applyBorder="1" applyAlignment="1">
      <alignment horizontal="right"/>
    </xf>
    <xf numFmtId="0" fontId="3" fillId="0" borderId="0" xfId="0" applyFont="1"/>
    <xf numFmtId="1" fontId="2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/>
    <xf numFmtId="3" fontId="2" fillId="0" borderId="0" xfId="0" applyNumberFormat="1" applyFont="1"/>
    <xf numFmtId="0" fontId="2" fillId="2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0" fontId="2" fillId="2" borderId="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0" borderId="0" xfId="0" applyFont="1" applyAlignment="1"/>
    <xf numFmtId="0" fontId="8" fillId="3" borderId="10" xfId="0" applyFont="1" applyFill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9" fillId="0" borderId="11" xfId="0" applyFont="1" applyBorder="1" applyAlignment="1"/>
    <xf numFmtId="16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n-US"/>
              <a:t>kn with boundry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'Bates Grain Kn Calculator'!$S$10:$S$39</c:f>
              <c:numCache>
                <c:formatCode>0.00</c:formatCode>
                <c:ptCount val="30"/>
                <c:pt idx="0">
                  <c:v>317.30939153909469</c:v>
                </c:pt>
                <c:pt idx="1">
                  <c:v>321.46776579259461</c:v>
                </c:pt>
                <c:pt idx="2">
                  <c:v>325.40141785634387</c:v>
                </c:pt>
                <c:pt idx="3">
                  <c:v>329.11034773034254</c:v>
                </c:pt>
                <c:pt idx="4">
                  <c:v>332.59455541459073</c:v>
                </c:pt>
                <c:pt idx="5">
                  <c:v>335.85404090908833</c:v>
                </c:pt>
                <c:pt idx="6">
                  <c:v>338.88880421383521</c:v>
                </c:pt>
                <c:pt idx="7">
                  <c:v>341.69884532883157</c:v>
                </c:pt>
                <c:pt idx="8">
                  <c:v>344.28416425407738</c:v>
                </c:pt>
                <c:pt idx="9">
                  <c:v>346.64476098957255</c:v>
                </c:pt>
                <c:pt idx="10">
                  <c:v>348.78063553531712</c:v>
                </c:pt>
                <c:pt idx="11">
                  <c:v>350.69178789131109</c:v>
                </c:pt>
                <c:pt idx="12">
                  <c:v>352.37821805755448</c:v>
                </c:pt>
                <c:pt idx="13">
                  <c:v>353.83992603404727</c:v>
                </c:pt>
                <c:pt idx="14">
                  <c:v>355.07691182078952</c:v>
                </c:pt>
                <c:pt idx="15">
                  <c:v>356.08917541778112</c:v>
                </c:pt>
                <c:pt idx="16">
                  <c:v>356.87671682502224</c:v>
                </c:pt>
                <c:pt idx="17">
                  <c:v>357.4395360425126</c:v>
                </c:pt>
                <c:pt idx="18">
                  <c:v>357.77763307025248</c:v>
                </c:pt>
                <c:pt idx="19">
                  <c:v>357.8910079082417</c:v>
                </c:pt>
                <c:pt idx="20">
                  <c:v>357.77966055648034</c:v>
                </c:pt>
                <c:pt idx="21">
                  <c:v>357.44359101496843</c:v>
                </c:pt>
                <c:pt idx="22">
                  <c:v>356.88279928370594</c:v>
                </c:pt>
                <c:pt idx="23">
                  <c:v>356.0972853626929</c:v>
                </c:pt>
                <c:pt idx="24">
                  <c:v>355.08704925192916</c:v>
                </c:pt>
                <c:pt idx="25">
                  <c:v>353.85209095141494</c:v>
                </c:pt>
                <c:pt idx="26">
                  <c:v>352.39241046115001</c:v>
                </c:pt>
                <c:pt idx="27">
                  <c:v>350.7080077811346</c:v>
                </c:pt>
                <c:pt idx="28">
                  <c:v>348.79888291136848</c:v>
                </c:pt>
                <c:pt idx="29">
                  <c:v>346.66503585185194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38872"/>
        <c:axId val="459933776"/>
      </c:lineChart>
      <c:catAx>
        <c:axId val="4599388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59933776"/>
        <c:crosses val="autoZero"/>
        <c:auto val="1"/>
        <c:lblAlgn val="ctr"/>
        <c:lblOffset val="100"/>
        <c:noMultiLvlLbl val="1"/>
      </c:catAx>
      <c:valAx>
        <c:axId val="4599337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993887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000000"/>
                </a:solidFill>
              </a:defRPr>
            </a:pPr>
            <a:r>
              <a:rPr lang="en-US"/>
              <a:t>Thrust vs. Burn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estimate!$J$8:$J$37</c:f>
              <c:numCache>
                <c:formatCode>General</c:formatCode>
                <c:ptCount val="30"/>
                <c:pt idx="0">
                  <c:v>0.27185224253509732</c:v>
                </c:pt>
                <c:pt idx="1">
                  <c:v>0.5405343420714136</c:v>
                </c:pt>
                <c:pt idx="2">
                  <c:v>0.80625164829955309</c:v>
                </c:pt>
                <c:pt idx="3">
                  <c:v>1.0692035058188063</c:v>
                </c:pt>
                <c:pt idx="4">
                  <c:v>1.329583695718535</c:v>
                </c:pt>
                <c:pt idx="5">
                  <c:v>1.5875808585231277</c:v>
                </c:pt>
                <c:pt idx="6">
                  <c:v>1.8433789000232024</c:v>
                </c:pt>
                <c:pt idx="7">
                  <c:v>2.0971573814359719</c:v>
                </c:pt>
                <c:pt idx="8">
                  <c:v>2.3490918952651811</c:v>
                </c:pt>
                <c:pt idx="9">
                  <c:v>2.5993544281650709</c:v>
                </c:pt>
                <c:pt idx="10">
                  <c:v>2.8481137120533147</c:v>
                </c:pt>
                <c:pt idx="11">
                  <c:v>3.0955355646642069</c:v>
                </c:pt>
                <c:pt idx="12">
                  <c:v>3.3417832206854894</c:v>
                </c:pt>
                <c:pt idx="13">
                  <c:v>3.5870176545795296</c:v>
                </c:pt>
                <c:pt idx="14">
                  <c:v>3.8313978961521262</c:v>
                </c:pt>
                <c:pt idx="15">
                  <c:v>4.0750813398996177</c:v>
                </c:pt>
                <c:pt idx="16">
                  <c:v>4.3182240491370978</c:v>
                </c:pt>
                <c:pt idx="17">
                  <c:v>4.5609810558872219</c:v>
                </c:pt>
                <c:pt idx="18">
                  <c:v>4.803506657490189</c:v>
                </c:pt>
                <c:pt idx="19">
                  <c:v>5.0459547108808511</c:v>
                </c:pt>
                <c:pt idx="20">
                  <c:v>5.2884789254686044</c:v>
                </c:pt>
                <c:pt idx="21">
                  <c:v>5.5312331555494092</c:v>
                </c:pt>
                <c:pt idx="22">
                  <c:v>5.7743716931773035</c:v>
                </c:pt>
                <c:pt idx="23">
                  <c:v>6.0180495624247481</c:v>
                </c:pt>
                <c:pt idx="24">
                  <c:v>6.2624228159673434</c:v>
                </c:pt>
                <c:pt idx="25">
                  <c:v>6.5076488349387862</c:v>
                </c:pt>
                <c:pt idx="26">
                  <c:v>6.7538866330164886</c:v>
                </c:pt>
                <c:pt idx="27">
                  <c:v>7.0012971657171574</c:v>
                </c:pt>
                <c:pt idx="28">
                  <c:v>7.2500436459049027</c:v>
                </c:pt>
                <c:pt idx="29">
                  <c:v>7.5002918665422884</c:v>
                </c:pt>
              </c:numCache>
            </c:numRef>
          </c:xVal>
          <c:yVal>
            <c:numRef>
              <c:f>estimate!$K$8:$K$37</c:f>
              <c:numCache>
                <c:formatCode>General</c:formatCode>
                <c:ptCount val="30"/>
                <c:pt idx="0">
                  <c:v>3473.6613816813619</c:v>
                </c:pt>
                <c:pt idx="1">
                  <c:v>3577.5181221814914</c:v>
                </c:pt>
                <c:pt idx="2">
                  <c:v>3678.4666582882714</c:v>
                </c:pt>
                <c:pt idx="3">
                  <c:v>3776.1202529437273</c:v>
                </c:pt>
                <c:pt idx="4">
                  <c:v>3870.0973717525544</c:v>
                </c:pt>
                <c:pt idx="5">
                  <c:v>3960.0241320906525</c:v>
                </c:pt>
                <c:pt idx="6">
                  <c:v>4045.5367510012306</c:v>
                </c:pt>
                <c:pt idx="7">
                  <c:v>4126.2839699645874</c:v>
                </c:pt>
                <c:pt idx="8">
                  <c:v>4201.9294343753118</c:v>
                </c:pt>
                <c:pt idx="9">
                  <c:v>4272.1540055689065</c:v>
                </c:pt>
                <c:pt idx="10">
                  <c:v>4336.6579835129041</c:v>
                </c:pt>
                <c:pt idx="11">
                  <c:v>4395.1632188168414</c:v>
                </c:pt>
                <c:pt idx="12">
                  <c:v>4447.4150935180487</c:v>
                </c:pt>
                <c:pt idx="13">
                  <c:v>4493.1843511593233</c:v>
                </c:pt>
                <c:pt idx="14">
                  <c:v>4532.2687579796493</c:v>
                </c:pt>
                <c:pt idx="15">
                  <c:v>4564.4945785760347</c:v>
                </c:pt>
                <c:pt idx="16">
                  <c:v>4589.7178511452885</c:v>
                </c:pt>
                <c:pt idx="17">
                  <c:v>4607.8254493580098</c:v>
                </c:pt>
                <c:pt idx="18">
                  <c:v>4618.7359200292767</c:v>
                </c:pt>
                <c:pt idx="19">
                  <c:v>4622.4000880041103</c:v>
                </c:pt>
                <c:pt idx="20">
                  <c:v>4618.8014220426421</c:v>
                </c:pt>
                <c:pt idx="21">
                  <c:v>4607.9561579380115</c:v>
                </c:pt>
                <c:pt idx="22">
                  <c:v>4589.9131775982951</c:v>
                </c:pt>
                <c:pt idx="23">
                  <c:v>4564.7536453385692</c:v>
                </c:pt>
                <c:pt idx="24">
                  <c:v>4532.5904051275311</c:v>
                </c:pt>
                <c:pt idx="25">
                  <c:v>4493.5671449822339</c:v>
                </c:pt>
                <c:pt idx="26">
                  <c:v>4447.8573370716904</c:v>
                </c:pt>
                <c:pt idx="27">
                  <c:v>4395.6629643453643</c:v>
                </c:pt>
                <c:pt idx="28">
                  <c:v>4337.2130466157405</c:v>
                </c:pt>
                <c:pt idx="29">
                  <c:v>4272.761980969598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0640"/>
        <c:axId val="459934168"/>
      </c:scatterChart>
      <c:valAx>
        <c:axId val="4599306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Burn time 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9934168"/>
        <c:crosses val="autoZero"/>
        <c:crossBetween val="midCat"/>
        <c:majorUnit val="1"/>
      </c:valAx>
      <c:valAx>
        <c:axId val="459934168"/>
        <c:scaling>
          <c:orientation val="minMax"/>
          <c:max val="7000"/>
          <c:min val="2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Thrust (lbf)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9930640"/>
        <c:crosses val="autoZero"/>
        <c:crossBetween val="midCat"/>
        <c:majorUnit val="500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3</xdr:col>
      <xdr:colOff>85725</xdr:colOff>
      <xdr:row>34</xdr:row>
      <xdr:rowOff>9525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7</xdr:row>
      <xdr:rowOff>47625</xdr:rowOff>
    </xdr:from>
    <xdr:to>
      <xdr:col>19</xdr:col>
      <xdr:colOff>323850</xdr:colOff>
      <xdr:row>24</xdr:row>
      <xdr:rowOff>85725</xdr:rowOff>
    </xdr:to>
    <xdr:graphicFrame macro="">
      <xdr:nvGraphicFramePr>
        <xdr:cNvPr id="2" name="Chart 2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F5" sqref="F5"/>
    </sheetView>
  </sheetViews>
  <sheetFormatPr defaultColWidth="17.28515625" defaultRowHeight="15" customHeight="1" x14ac:dyDescent="0.2"/>
  <cols>
    <col min="1" max="1" width="25.42578125" customWidth="1"/>
    <col min="2" max="2" width="12.85546875" customWidth="1"/>
    <col min="3" max="3" width="11.5703125" customWidth="1"/>
    <col min="4" max="6" width="8" customWidth="1"/>
    <col min="7" max="7" width="8.5703125" customWidth="1"/>
    <col min="8" max="10" width="8" customWidth="1"/>
    <col min="11" max="11" width="12.85546875" customWidth="1"/>
    <col min="12" max="12" width="10.7109375" customWidth="1"/>
    <col min="13" max="13" width="11" customWidth="1"/>
    <col min="14" max="14" width="9.85546875" customWidth="1"/>
    <col min="15" max="15" width="14" customWidth="1"/>
    <col min="16" max="21" width="8" customWidth="1"/>
  </cols>
  <sheetData>
    <row r="1" spans="1:21" ht="12.75" customHeight="1" thickBot="1" x14ac:dyDescent="0.25">
      <c r="A1" s="1" t="s">
        <v>0</v>
      </c>
      <c r="B1" s="2" t="s">
        <v>1</v>
      </c>
      <c r="C1" s="3"/>
      <c r="G1" s="4">
        <f>estimate!P1</f>
        <v>745.97934257540339</v>
      </c>
      <c r="H1" s="3" t="s">
        <v>2</v>
      </c>
      <c r="K1" s="43"/>
      <c r="L1" s="43"/>
      <c r="M1" s="43"/>
      <c r="N1" s="3"/>
      <c r="O1" s="3"/>
    </row>
    <row r="2" spans="1:21" ht="12.75" customHeight="1" x14ac:dyDescent="0.2">
      <c r="A2" s="3"/>
      <c r="B2" s="3"/>
      <c r="C2" s="3"/>
      <c r="G2" s="15">
        <f>estimate!P2</f>
        <v>702.64610466323245</v>
      </c>
      <c r="H2" s="3" t="s">
        <v>197</v>
      </c>
      <c r="K2" s="5"/>
      <c r="L2" s="3"/>
      <c r="M2" s="3"/>
      <c r="N2" s="3"/>
      <c r="O2" s="3"/>
      <c r="Q2" s="3"/>
    </row>
    <row r="3" spans="1:21" ht="13.5" customHeight="1" thickBot="1" x14ac:dyDescent="0.25">
      <c r="A3" s="6" t="s">
        <v>4</v>
      </c>
      <c r="B3" s="7">
        <v>6</v>
      </c>
      <c r="C3" s="3"/>
      <c r="D3" s="3" t="s">
        <v>5</v>
      </c>
      <c r="G3" s="15">
        <f>estimate!P3</f>
        <v>4622.4000880041103</v>
      </c>
      <c r="H3" s="15" t="s">
        <v>3</v>
      </c>
      <c r="K3" s="5"/>
      <c r="L3" s="3"/>
      <c r="M3" s="3"/>
      <c r="N3" s="3"/>
      <c r="O3" s="3"/>
      <c r="Q3" s="3"/>
    </row>
    <row r="4" spans="1:21" ht="14.25" customHeight="1" thickTop="1" thickBot="1" x14ac:dyDescent="0.25">
      <c r="A4" s="8" t="s">
        <v>7</v>
      </c>
      <c r="B4" s="9">
        <v>7.0620000000000003</v>
      </c>
      <c r="C4" s="3"/>
      <c r="D4" s="10">
        <v>5.0000000000000001E-3</v>
      </c>
      <c r="G4" s="15">
        <f>estimate!P4</f>
        <v>4301.6910884659092</v>
      </c>
      <c r="H4" s="15" t="s">
        <v>6</v>
      </c>
      <c r="K4" s="45" t="s">
        <v>188</v>
      </c>
      <c r="L4" s="44" t="s">
        <v>187</v>
      </c>
      <c r="M4" s="3"/>
      <c r="N4" s="3"/>
      <c r="O4" s="3"/>
      <c r="Q4" s="3"/>
    </row>
    <row r="5" spans="1:21" ht="13.5" customHeight="1" thickTop="1" x14ac:dyDescent="0.2">
      <c r="A5" s="6" t="s">
        <v>9</v>
      </c>
      <c r="B5" s="12">
        <f>erosive!O24</f>
        <v>3.4166666666666665</v>
      </c>
      <c r="C5" s="5" t="s">
        <v>10</v>
      </c>
      <c r="D5" s="13"/>
      <c r="G5" s="15">
        <f>estimate!P5</f>
        <v>7.5002918665422884</v>
      </c>
      <c r="H5" s="15" t="s">
        <v>8</v>
      </c>
      <c r="K5" s="5" t="s">
        <v>92</v>
      </c>
      <c r="L5" s="4">
        <f>(36800+18400)/2</f>
        <v>27600</v>
      </c>
      <c r="M5" s="3"/>
      <c r="N5" s="3"/>
      <c r="O5" s="3"/>
      <c r="Q5" s="3"/>
    </row>
    <row r="6" spans="1:21" ht="13.5" customHeight="1" x14ac:dyDescent="0.2">
      <c r="A6" s="6" t="s">
        <v>12</v>
      </c>
      <c r="B6" s="9">
        <v>14</v>
      </c>
      <c r="C6" s="47">
        <v>3</v>
      </c>
      <c r="G6" s="15">
        <f>estimate!P6</f>
        <v>32181.177321244992</v>
      </c>
      <c r="H6" s="15" t="s">
        <v>11</v>
      </c>
      <c r="K6" s="5"/>
      <c r="L6" s="3"/>
      <c r="M6" s="3"/>
      <c r="N6" s="3"/>
      <c r="O6" s="3"/>
    </row>
    <row r="7" spans="1:21" ht="14.25" customHeight="1" x14ac:dyDescent="0.2">
      <c r="A7" s="6" t="s">
        <v>14</v>
      </c>
      <c r="B7" s="16">
        <v>2.2599999999999998</v>
      </c>
      <c r="C7" s="47">
        <v>3</v>
      </c>
      <c r="G7" s="15">
        <f>MAX(erosive!K13:K18)</f>
        <v>1.3003654800962834</v>
      </c>
      <c r="H7" s="44" t="s">
        <v>204</v>
      </c>
      <c r="K7" s="3"/>
      <c r="L7" s="3" t="s">
        <v>15</v>
      </c>
      <c r="M7" s="3" t="s">
        <v>16</v>
      </c>
      <c r="N7" s="3" t="s">
        <v>17</v>
      </c>
      <c r="O7" s="3"/>
      <c r="Q7" s="3" t="s">
        <v>18</v>
      </c>
      <c r="R7" s="3" t="s">
        <v>19</v>
      </c>
      <c r="T7" s="3" t="s">
        <v>20</v>
      </c>
    </row>
    <row r="8" spans="1:21" ht="14.25" customHeight="1" x14ac:dyDescent="0.2">
      <c r="A8" s="17" t="s">
        <v>21</v>
      </c>
      <c r="B8" s="18">
        <f>Nozzle_Throat_Diameter</f>
        <v>2.2599999999999998</v>
      </c>
      <c r="C8" s="47">
        <v>3</v>
      </c>
      <c r="E8" s="3" t="s">
        <v>22</v>
      </c>
      <c r="F8" s="3" t="s">
        <v>23</v>
      </c>
      <c r="G8" s="3" t="s">
        <v>24</v>
      </c>
      <c r="H8" s="3" t="s">
        <v>25</v>
      </c>
      <c r="I8" s="3" t="s">
        <v>26</v>
      </c>
      <c r="J8" s="3" t="s">
        <v>27</v>
      </c>
      <c r="K8" s="3" t="s">
        <v>28</v>
      </c>
      <c r="L8" s="3" t="s">
        <v>27</v>
      </c>
      <c r="M8" s="3" t="s">
        <v>29</v>
      </c>
      <c r="N8" s="3" t="s">
        <v>30</v>
      </c>
      <c r="O8" s="3" t="s">
        <v>31</v>
      </c>
      <c r="P8" s="3" t="s">
        <v>32</v>
      </c>
      <c r="Q8" s="3" t="s">
        <v>33</v>
      </c>
      <c r="R8" s="3" t="s">
        <v>33</v>
      </c>
      <c r="S8" s="3" t="s">
        <v>34</v>
      </c>
      <c r="T8" s="3" t="s">
        <v>35</v>
      </c>
    </row>
    <row r="9" spans="1:21" ht="13.5" customHeight="1" x14ac:dyDescent="0.2">
      <c r="A9" s="6" t="s">
        <v>36</v>
      </c>
      <c r="B9" s="9">
        <v>9</v>
      </c>
      <c r="C9" s="47">
        <v>3.4</v>
      </c>
      <c r="D9" s="19" t="s">
        <v>37</v>
      </c>
      <c r="E9" s="3" t="s">
        <v>38</v>
      </c>
      <c r="G9" s="3" t="s">
        <v>39</v>
      </c>
      <c r="I9" s="3" t="s">
        <v>40</v>
      </c>
      <c r="J9" s="3" t="s">
        <v>41</v>
      </c>
      <c r="K9" s="3" t="s">
        <v>42</v>
      </c>
      <c r="L9" s="3" t="s">
        <v>43</v>
      </c>
      <c r="M9" s="3" t="s">
        <v>44</v>
      </c>
      <c r="N9" s="3" t="s">
        <v>42</v>
      </c>
      <c r="O9" s="3" t="s">
        <v>45</v>
      </c>
      <c r="P9" s="3" t="s">
        <v>46</v>
      </c>
      <c r="Q9" s="3" t="s">
        <v>47</v>
      </c>
      <c r="R9" s="3" t="s">
        <v>48</v>
      </c>
      <c r="T9" s="3" t="s">
        <v>49</v>
      </c>
      <c r="U9" s="3" t="s">
        <v>42</v>
      </c>
    </row>
    <row r="10" spans="1:21" ht="12.75" customHeight="1" x14ac:dyDescent="0.2">
      <c r="A10" s="3" t="s">
        <v>50</v>
      </c>
      <c r="B10" s="20">
        <f>(($B$4-$B$5))/29</f>
        <v>0.12570114942528737</v>
      </c>
      <c r="C10" s="47">
        <v>3.8</v>
      </c>
      <c r="D10" s="19">
        <v>0</v>
      </c>
      <c r="E10" s="21">
        <f>D10*$B$10</f>
        <v>0</v>
      </c>
      <c r="F10" s="4">
        <f>B4</f>
        <v>7.0620000000000003</v>
      </c>
      <c r="G10" s="21">
        <f>$B6-E10</f>
        <v>14</v>
      </c>
      <c r="H10" s="22">
        <f>$B5+E10</f>
        <v>3.4166666666666665</v>
      </c>
      <c r="I10" s="23">
        <f t="shared" ref="I10:I39" si="0">(F10*(PI())*G10)</f>
        <v>310.60298247511571</v>
      </c>
      <c r="J10" s="23">
        <f t="shared" ref="J10:J39" si="1">((F10/2)^2)*PI()</f>
        <v>39.169254682844056</v>
      </c>
      <c r="K10" s="23">
        <f t="shared" ref="K10:K39" si="2">((H10/2)^2)*PI()</f>
        <v>9.1684327268827115</v>
      </c>
      <c r="L10" s="23">
        <f t="shared" ref="L10:L39" si="3">J10-K10</f>
        <v>30.000821955961342</v>
      </c>
      <c r="M10" s="23">
        <f t="shared" ref="M10:M39" si="4">(H10*PI())*G10</f>
        <v>150.27284859671178</v>
      </c>
      <c r="N10" s="23">
        <f t="shared" ref="N10:N39" si="5">(L10*2)+M10</f>
        <v>210.27449250863447</v>
      </c>
      <c r="O10" s="23">
        <f>N10*B3</f>
        <v>1261.6469550518068</v>
      </c>
      <c r="P10" s="24">
        <f t="shared" ref="P10:P39" si="6">(F10-H10)*0.5</f>
        <v>1.8226666666666669</v>
      </c>
      <c r="Q10" s="25">
        <f t="shared" ref="Q10:Q39" si="7">Nozzle_Throat_Diameter-boundry_layer*2+D10*Q$5</f>
        <v>2.25</v>
      </c>
      <c r="R10" s="25">
        <f t="shared" ref="R10:R39" si="8">PI()*Q10^2/4</f>
        <v>3.9760782021995817</v>
      </c>
      <c r="S10" s="23">
        <f t="shared" ref="S10:S39" si="9">O10/(R10)</f>
        <v>317.30939153909469</v>
      </c>
      <c r="T10" s="25">
        <f t="shared" ref="T10:T39" si="10">Nozzle_Throat_Diameter+D10*Q$5</f>
        <v>2.2599999999999998</v>
      </c>
      <c r="U10" s="25">
        <f t="shared" ref="U10:U39" si="11">PI()*T10^2/4</f>
        <v>4.0114996593688055</v>
      </c>
    </row>
    <row r="11" spans="1:21" ht="12.75" customHeight="1" x14ac:dyDescent="0.2">
      <c r="A11" s="3" t="s">
        <v>51</v>
      </c>
      <c r="B11" s="21">
        <f>$O$10</f>
        <v>1261.6469550518068</v>
      </c>
      <c r="C11" s="47">
        <v>4.3</v>
      </c>
      <c r="D11" s="19">
        <v>1</v>
      </c>
      <c r="E11" s="21">
        <f>D11*B10</f>
        <v>0.12570114942528737</v>
      </c>
      <c r="F11" s="4">
        <f>B4</f>
        <v>7.0620000000000003</v>
      </c>
      <c r="G11" s="21">
        <f>$B6-E11</f>
        <v>13.874298850574712</v>
      </c>
      <c r="H11" s="22">
        <f>$B5+E11</f>
        <v>3.5423678160919541</v>
      </c>
      <c r="I11" s="23">
        <f t="shared" si="0"/>
        <v>307.81418590996964</v>
      </c>
      <c r="J11" s="23">
        <f t="shared" si="1"/>
        <v>39.169254682844056</v>
      </c>
      <c r="K11" s="23">
        <f t="shared" si="2"/>
        <v>9.8554665509499042</v>
      </c>
      <c r="L11" s="23">
        <f t="shared" si="3"/>
        <v>29.31378813189415</v>
      </c>
      <c r="M11" s="23">
        <f t="shared" si="4"/>
        <v>154.40258644916764</v>
      </c>
      <c r="N11" s="23">
        <f t="shared" si="5"/>
        <v>213.03016271295593</v>
      </c>
      <c r="O11" s="23">
        <f>N11*B3</f>
        <v>1278.1809762777357</v>
      </c>
      <c r="P11" s="24">
        <f t="shared" si="6"/>
        <v>1.7598160919540231</v>
      </c>
      <c r="Q11" s="25">
        <f t="shared" si="7"/>
        <v>2.25</v>
      </c>
      <c r="R11" s="25">
        <f t="shared" si="8"/>
        <v>3.9760782021995817</v>
      </c>
      <c r="S11" s="23">
        <f t="shared" si="9"/>
        <v>321.46776579259461</v>
      </c>
      <c r="T11" s="25">
        <f t="shared" si="10"/>
        <v>2.2599999999999998</v>
      </c>
      <c r="U11" s="25">
        <f t="shared" si="11"/>
        <v>4.0114996593688055</v>
      </c>
    </row>
    <row r="12" spans="1:21" ht="12.75" customHeight="1" x14ac:dyDescent="0.2">
      <c r="A12" s="3" t="s">
        <v>52</v>
      </c>
      <c r="B12" s="25">
        <f>PI()*Nozzle_Throat_Diameter^2/4</f>
        <v>4.0114996593688055</v>
      </c>
      <c r="C12" s="13" t="s">
        <v>53</v>
      </c>
      <c r="D12" s="19">
        <v>2</v>
      </c>
      <c r="E12" s="21">
        <f>D12*B10</f>
        <v>0.25140229885057475</v>
      </c>
      <c r="F12" s="4">
        <f>B4</f>
        <v>7.0620000000000003</v>
      </c>
      <c r="G12" s="21">
        <f>$B6-E12</f>
        <v>13.748597701149425</v>
      </c>
      <c r="H12" s="22">
        <f>$B5+E12</f>
        <v>3.6680689655172412</v>
      </c>
      <c r="I12" s="23">
        <f t="shared" si="0"/>
        <v>305.02538934482362</v>
      </c>
      <c r="J12" s="23">
        <f t="shared" si="1"/>
        <v>39.169254682844056</v>
      </c>
      <c r="K12" s="23">
        <f t="shared" si="2"/>
        <v>10.567320180578701</v>
      </c>
      <c r="L12" s="23">
        <f t="shared" si="3"/>
        <v>28.601934502265355</v>
      </c>
      <c r="M12" s="23">
        <f t="shared" si="4"/>
        <v>158.43304507937705</v>
      </c>
      <c r="N12" s="23">
        <f t="shared" si="5"/>
        <v>215.63691408390775</v>
      </c>
      <c r="O12" s="23">
        <f>N12*B3</f>
        <v>1293.8214845034465</v>
      </c>
      <c r="P12" s="24">
        <f t="shared" si="6"/>
        <v>1.6969655172413796</v>
      </c>
      <c r="Q12" s="25">
        <f t="shared" si="7"/>
        <v>2.25</v>
      </c>
      <c r="R12" s="25">
        <f t="shared" si="8"/>
        <v>3.9760782021995817</v>
      </c>
      <c r="S12" s="23">
        <f t="shared" si="9"/>
        <v>325.40141785634387</v>
      </c>
      <c r="T12" s="25">
        <f t="shared" si="10"/>
        <v>2.2599999999999998</v>
      </c>
      <c r="U12" s="25">
        <f t="shared" si="11"/>
        <v>4.0114996593688055</v>
      </c>
    </row>
    <row r="13" spans="1:21" ht="12.75" customHeight="1" x14ac:dyDescent="0.2">
      <c r="A13" s="3" t="s">
        <v>54</v>
      </c>
      <c r="B13" s="19">
        <f>$S$10</f>
        <v>317.30939153909469</v>
      </c>
      <c r="C13" s="19" t="e">
        <f>#REF!</f>
        <v>#REF!</v>
      </c>
      <c r="D13" s="19">
        <v>3</v>
      </c>
      <c r="E13" s="21">
        <f>D13*B10</f>
        <v>0.37710344827586212</v>
      </c>
      <c r="F13" s="4">
        <f>B4</f>
        <v>7.0620000000000003</v>
      </c>
      <c r="G13" s="21">
        <f>$B6-E13</f>
        <v>13.622896551724137</v>
      </c>
      <c r="H13" s="22">
        <f>$B5+E13</f>
        <v>3.7937701149425287</v>
      </c>
      <c r="I13" s="23">
        <f t="shared" si="0"/>
        <v>302.23659277967761</v>
      </c>
      <c r="J13" s="23">
        <f t="shared" si="1"/>
        <v>39.169254682844056</v>
      </c>
      <c r="K13" s="23">
        <f t="shared" si="2"/>
        <v>11.303993615769111</v>
      </c>
      <c r="L13" s="23">
        <f t="shared" si="3"/>
        <v>27.865261067074947</v>
      </c>
      <c r="M13" s="23">
        <f t="shared" si="4"/>
        <v>162.36422448734007</v>
      </c>
      <c r="N13" s="23">
        <f t="shared" si="5"/>
        <v>218.09474662148995</v>
      </c>
      <c r="O13" s="23">
        <f>N13*B3</f>
        <v>1308.5684797289396</v>
      </c>
      <c r="P13" s="24">
        <f t="shared" si="6"/>
        <v>1.6341149425287358</v>
      </c>
      <c r="Q13" s="25">
        <f t="shared" si="7"/>
        <v>2.25</v>
      </c>
      <c r="R13" s="25">
        <f t="shared" si="8"/>
        <v>3.9760782021995817</v>
      </c>
      <c r="S13" s="23">
        <f t="shared" si="9"/>
        <v>329.11034773034254</v>
      </c>
      <c r="T13" s="25">
        <f t="shared" si="10"/>
        <v>2.2599999999999998</v>
      </c>
      <c r="U13" s="25">
        <f t="shared" si="11"/>
        <v>4.0114996593688055</v>
      </c>
    </row>
    <row r="14" spans="1:21" ht="12.75" customHeight="1" x14ac:dyDescent="0.2">
      <c r="A14" s="3" t="s">
        <v>55</v>
      </c>
      <c r="B14" s="19">
        <f>MAX(S11:S39)</f>
        <v>357.8910079082417</v>
      </c>
      <c r="C14" s="19" t="e">
        <f>MAX(#REF!)</f>
        <v>#REF!</v>
      </c>
      <c r="D14" s="19">
        <v>4</v>
      </c>
      <c r="E14" s="21">
        <f>D14*B10</f>
        <v>0.50280459770114949</v>
      </c>
      <c r="F14" s="4">
        <f>B4</f>
        <v>7.0620000000000003</v>
      </c>
      <c r="G14" s="21">
        <f>$B6-E14</f>
        <v>13.49719540229885</v>
      </c>
      <c r="H14" s="22">
        <f>$B5+E14</f>
        <v>3.9194712643678162</v>
      </c>
      <c r="I14" s="23">
        <f t="shared" si="0"/>
        <v>299.44779621453154</v>
      </c>
      <c r="J14" s="23">
        <f t="shared" si="1"/>
        <v>39.169254682844056</v>
      </c>
      <c r="K14" s="23">
        <f t="shared" si="2"/>
        <v>12.065486856521126</v>
      </c>
      <c r="L14" s="23">
        <f t="shared" si="3"/>
        <v>27.10376782632293</v>
      </c>
      <c r="M14" s="23">
        <f t="shared" si="4"/>
        <v>166.19612467305666</v>
      </c>
      <c r="N14" s="23">
        <f t="shared" si="5"/>
        <v>220.4036603257025</v>
      </c>
      <c r="O14" s="23">
        <f>N14*B3</f>
        <v>1322.421961954215</v>
      </c>
      <c r="P14" s="24">
        <f t="shared" si="6"/>
        <v>1.571264367816092</v>
      </c>
      <c r="Q14" s="25">
        <f t="shared" si="7"/>
        <v>2.25</v>
      </c>
      <c r="R14" s="25">
        <f t="shared" si="8"/>
        <v>3.9760782021995817</v>
      </c>
      <c r="S14" s="23">
        <f t="shared" si="9"/>
        <v>332.59455541459073</v>
      </c>
      <c r="T14" s="25">
        <f t="shared" si="10"/>
        <v>2.2599999999999998</v>
      </c>
      <c r="U14" s="25">
        <f t="shared" si="11"/>
        <v>4.0114996593688055</v>
      </c>
    </row>
    <row r="15" spans="1:21" ht="12.75" customHeight="1" x14ac:dyDescent="0.2">
      <c r="A15" s="3" t="s">
        <v>56</v>
      </c>
      <c r="B15" s="19">
        <f>$S$39</f>
        <v>346.66503585185194</v>
      </c>
      <c r="C15" s="19" t="e">
        <f>#REF!</f>
        <v>#REF!</v>
      </c>
      <c r="D15" s="19">
        <v>5</v>
      </c>
      <c r="E15" s="21">
        <f>D15*B10</f>
        <v>0.62850574712643681</v>
      </c>
      <c r="F15" s="4">
        <f>B4</f>
        <v>7.0620000000000003</v>
      </c>
      <c r="G15" s="21">
        <f>$B6-E15</f>
        <v>13.371494252873564</v>
      </c>
      <c r="H15" s="22">
        <f>$B5+E15</f>
        <v>4.0451724137931038</v>
      </c>
      <c r="I15" s="23">
        <f t="shared" si="0"/>
        <v>296.65899964938558</v>
      </c>
      <c r="J15" s="23">
        <f t="shared" si="1"/>
        <v>39.169254682844056</v>
      </c>
      <c r="K15" s="23">
        <f t="shared" si="2"/>
        <v>12.851799902834749</v>
      </c>
      <c r="L15" s="23">
        <f t="shared" si="3"/>
        <v>26.317454780009307</v>
      </c>
      <c r="M15" s="23">
        <f t="shared" si="4"/>
        <v>169.92874563652683</v>
      </c>
      <c r="N15" s="23">
        <f t="shared" si="5"/>
        <v>222.56365519654543</v>
      </c>
      <c r="O15" s="23">
        <f>N15*B3</f>
        <v>1335.3819311792727</v>
      </c>
      <c r="P15" s="24">
        <f t="shared" si="6"/>
        <v>1.5084137931034483</v>
      </c>
      <c r="Q15" s="25">
        <f t="shared" si="7"/>
        <v>2.25</v>
      </c>
      <c r="R15" s="25">
        <f t="shared" si="8"/>
        <v>3.9760782021995817</v>
      </c>
      <c r="S15" s="23">
        <f t="shared" si="9"/>
        <v>335.85404090908833</v>
      </c>
      <c r="T15" s="25">
        <f t="shared" si="10"/>
        <v>2.2599999999999998</v>
      </c>
      <c r="U15" s="25">
        <f t="shared" si="11"/>
        <v>4.0114996593688055</v>
      </c>
    </row>
    <row r="16" spans="1:21" ht="12.75" customHeight="1" x14ac:dyDescent="0.2">
      <c r="A16" s="3"/>
      <c r="B16" s="21"/>
      <c r="C16" s="3"/>
      <c r="D16" s="19">
        <v>6</v>
      </c>
      <c r="E16" s="21">
        <f>D16*B10</f>
        <v>0.75420689655172424</v>
      </c>
      <c r="F16" s="4">
        <f>B4</f>
        <v>7.0620000000000003</v>
      </c>
      <c r="G16" s="21">
        <f>$B6-E16</f>
        <v>13.245793103448277</v>
      </c>
      <c r="H16" s="22">
        <f>$B5+E16</f>
        <v>4.1708735632183904</v>
      </c>
      <c r="I16" s="23">
        <f t="shared" si="0"/>
        <v>293.87020308423951</v>
      </c>
      <c r="J16" s="23">
        <f t="shared" si="1"/>
        <v>39.169254682844056</v>
      </c>
      <c r="K16" s="23">
        <f t="shared" si="2"/>
        <v>13.662932754709976</v>
      </c>
      <c r="L16" s="23">
        <f t="shared" si="3"/>
        <v>25.506321928134078</v>
      </c>
      <c r="M16" s="23">
        <f t="shared" si="4"/>
        <v>173.56208737775049</v>
      </c>
      <c r="N16" s="23">
        <f t="shared" si="5"/>
        <v>224.57473123401866</v>
      </c>
      <c r="O16" s="23">
        <f>N16*B3</f>
        <v>1347.4483874041121</v>
      </c>
      <c r="P16" s="24">
        <f t="shared" si="6"/>
        <v>1.4455632183908049</v>
      </c>
      <c r="Q16" s="25">
        <f t="shared" si="7"/>
        <v>2.25</v>
      </c>
      <c r="R16" s="25">
        <f t="shared" si="8"/>
        <v>3.9760782021995817</v>
      </c>
      <c r="S16" s="23">
        <f t="shared" si="9"/>
        <v>338.88880421383521</v>
      </c>
      <c r="T16" s="25">
        <f t="shared" si="10"/>
        <v>2.2599999999999998</v>
      </c>
      <c r="U16" s="25">
        <f t="shared" si="11"/>
        <v>4.0114996593688055</v>
      </c>
    </row>
    <row r="17" spans="1:21" ht="12.75" customHeight="1" x14ac:dyDescent="0.2">
      <c r="A17" s="3" t="s">
        <v>57</v>
      </c>
      <c r="B17" s="21">
        <f>((B4*3)+B5)/2</f>
        <v>12.301333333333334</v>
      </c>
      <c r="C17" s="13" t="s">
        <v>58</v>
      </c>
      <c r="D17" s="19">
        <v>7</v>
      </c>
      <c r="E17" s="21">
        <f>D17*B10</f>
        <v>0.87990804597701167</v>
      </c>
      <c r="F17" s="4">
        <f>B4</f>
        <v>7.0620000000000003</v>
      </c>
      <c r="G17" s="21">
        <f>$B6-E17</f>
        <v>13.120091954022989</v>
      </c>
      <c r="H17" s="22">
        <f>$B5+E17</f>
        <v>4.296574712643678</v>
      </c>
      <c r="I17" s="23">
        <f t="shared" si="0"/>
        <v>291.08140651909349</v>
      </c>
      <c r="J17" s="23">
        <f t="shared" si="1"/>
        <v>39.169254682844056</v>
      </c>
      <c r="K17" s="23">
        <f t="shared" si="2"/>
        <v>14.498885412146816</v>
      </c>
      <c r="L17" s="23">
        <f t="shared" si="3"/>
        <v>24.67036927069724</v>
      </c>
      <c r="M17" s="23">
        <f t="shared" si="4"/>
        <v>177.09614989672778</v>
      </c>
      <c r="N17" s="23">
        <f t="shared" si="5"/>
        <v>226.43688843812225</v>
      </c>
      <c r="O17" s="23">
        <f>N17*B3</f>
        <v>1358.6213306287336</v>
      </c>
      <c r="P17" s="24">
        <f t="shared" si="6"/>
        <v>1.3827126436781612</v>
      </c>
      <c r="Q17" s="25">
        <f t="shared" si="7"/>
        <v>2.25</v>
      </c>
      <c r="R17" s="25">
        <f t="shared" si="8"/>
        <v>3.9760782021995817</v>
      </c>
      <c r="S17" s="23">
        <f t="shared" si="9"/>
        <v>341.69884532883157</v>
      </c>
      <c r="T17" s="25">
        <f t="shared" si="10"/>
        <v>2.2599999999999998</v>
      </c>
      <c r="U17" s="25">
        <f t="shared" si="11"/>
        <v>4.0114996593688055</v>
      </c>
    </row>
    <row r="18" spans="1:21" ht="12.75" customHeight="1" x14ac:dyDescent="0.2">
      <c r="A18" s="3"/>
      <c r="B18" s="3"/>
      <c r="C18" s="3"/>
      <c r="D18" s="19">
        <v>8</v>
      </c>
      <c r="E18" s="21">
        <f>D18*B10</f>
        <v>1.005609195402299</v>
      </c>
      <c r="F18" s="4">
        <f>B4</f>
        <v>7.0620000000000003</v>
      </c>
      <c r="G18" s="21">
        <f>$B6-E18</f>
        <v>12.994390804597701</v>
      </c>
      <c r="H18" s="22">
        <f>$B5+E18</f>
        <v>4.4222758620689655</v>
      </c>
      <c r="I18" s="23">
        <f t="shared" si="0"/>
        <v>288.29260995394748</v>
      </c>
      <c r="J18" s="23">
        <f t="shared" si="1"/>
        <v>39.169254682844056</v>
      </c>
      <c r="K18" s="23">
        <f t="shared" si="2"/>
        <v>15.359657875145263</v>
      </c>
      <c r="L18" s="23">
        <f t="shared" si="3"/>
        <v>23.809596807698792</v>
      </c>
      <c r="M18" s="23">
        <f t="shared" si="4"/>
        <v>180.53093319345865</v>
      </c>
      <c r="N18" s="23">
        <f t="shared" si="5"/>
        <v>228.15012680885624</v>
      </c>
      <c r="O18" s="23">
        <f>N18*B3</f>
        <v>1368.9007608531374</v>
      </c>
      <c r="P18" s="24">
        <f t="shared" si="6"/>
        <v>1.3198620689655174</v>
      </c>
      <c r="Q18" s="25">
        <f t="shared" si="7"/>
        <v>2.25</v>
      </c>
      <c r="R18" s="25">
        <f t="shared" si="8"/>
        <v>3.9760782021995817</v>
      </c>
      <c r="S18" s="23">
        <f t="shared" si="9"/>
        <v>344.28416425407738</v>
      </c>
      <c r="T18" s="25">
        <f t="shared" si="10"/>
        <v>2.2599999999999998</v>
      </c>
      <c r="U18" s="25">
        <f t="shared" si="11"/>
        <v>4.0114996593688055</v>
      </c>
    </row>
    <row r="19" spans="1:21" ht="12.75" customHeight="1" x14ac:dyDescent="0.2">
      <c r="A19" s="3"/>
      <c r="B19" s="3"/>
      <c r="C19" s="3"/>
      <c r="D19" s="19">
        <v>9</v>
      </c>
      <c r="E19" s="21">
        <f>D19*B10</f>
        <v>1.1313103448275863</v>
      </c>
      <c r="F19" s="4">
        <f>B4</f>
        <v>7.0620000000000003</v>
      </c>
      <c r="G19" s="21">
        <f>$B6-E19</f>
        <v>12.868689655172414</v>
      </c>
      <c r="H19" s="22">
        <f>$B5+E19</f>
        <v>4.547977011494253</v>
      </c>
      <c r="I19" s="23">
        <f t="shared" si="0"/>
        <v>285.5038133888014</v>
      </c>
      <c r="J19" s="23">
        <f t="shared" si="1"/>
        <v>39.169254682844056</v>
      </c>
      <c r="K19" s="23">
        <f t="shared" si="2"/>
        <v>16.24525014370532</v>
      </c>
      <c r="L19" s="23">
        <f t="shared" si="3"/>
        <v>22.924004539138735</v>
      </c>
      <c r="M19" s="23">
        <f t="shared" si="4"/>
        <v>183.86643726794307</v>
      </c>
      <c r="N19" s="23">
        <f t="shared" si="5"/>
        <v>229.71444634622054</v>
      </c>
      <c r="O19" s="23">
        <f>N19*B3</f>
        <v>1378.2866780773234</v>
      </c>
      <c r="P19" s="24">
        <f t="shared" si="6"/>
        <v>1.2570114942528736</v>
      </c>
      <c r="Q19" s="25">
        <f t="shared" si="7"/>
        <v>2.25</v>
      </c>
      <c r="R19" s="25">
        <f t="shared" si="8"/>
        <v>3.9760782021995817</v>
      </c>
      <c r="S19" s="23">
        <f t="shared" si="9"/>
        <v>346.64476098957255</v>
      </c>
      <c r="T19" s="25">
        <f t="shared" si="10"/>
        <v>2.2599999999999998</v>
      </c>
      <c r="U19" s="25">
        <f t="shared" si="11"/>
        <v>4.0114996593688055</v>
      </c>
    </row>
    <row r="20" spans="1:21" ht="12.75" customHeight="1" x14ac:dyDescent="0.2">
      <c r="A20" s="3"/>
      <c r="B20" s="3"/>
      <c r="C20" s="3"/>
      <c r="D20" s="19">
        <v>10</v>
      </c>
      <c r="E20" s="21">
        <f>D20*B10</f>
        <v>1.2570114942528736</v>
      </c>
      <c r="F20" s="4">
        <f>B4</f>
        <v>7.0620000000000003</v>
      </c>
      <c r="G20" s="21">
        <f>$B6-E20</f>
        <v>12.742988505747126</v>
      </c>
      <c r="H20" s="22">
        <f>$B5+E20</f>
        <v>4.6736781609195397</v>
      </c>
      <c r="I20" s="23">
        <f t="shared" si="0"/>
        <v>282.71501682365539</v>
      </c>
      <c r="J20" s="23">
        <f t="shared" si="1"/>
        <v>39.169254682844056</v>
      </c>
      <c r="K20" s="23">
        <f t="shared" si="2"/>
        <v>17.155662217826976</v>
      </c>
      <c r="L20" s="23">
        <f t="shared" si="3"/>
        <v>22.01359246501708</v>
      </c>
      <c r="M20" s="23">
        <f t="shared" si="4"/>
        <v>187.10266212018104</v>
      </c>
      <c r="N20" s="23">
        <f t="shared" si="5"/>
        <v>231.1298470502152</v>
      </c>
      <c r="O20" s="23">
        <f>N20*B3</f>
        <v>1386.7790823012913</v>
      </c>
      <c r="P20" s="24">
        <f t="shared" si="6"/>
        <v>1.1941609195402303</v>
      </c>
      <c r="Q20" s="25">
        <f t="shared" si="7"/>
        <v>2.25</v>
      </c>
      <c r="R20" s="25">
        <f t="shared" si="8"/>
        <v>3.9760782021995817</v>
      </c>
      <c r="S20" s="23">
        <f t="shared" si="9"/>
        <v>348.78063553531712</v>
      </c>
      <c r="T20" s="25">
        <f t="shared" si="10"/>
        <v>2.2599999999999998</v>
      </c>
      <c r="U20" s="25">
        <f t="shared" si="11"/>
        <v>4.0114996593688055</v>
      </c>
    </row>
    <row r="21" spans="1:21" ht="12.75" customHeight="1" x14ac:dyDescent="0.2">
      <c r="A21" s="3"/>
      <c r="B21" s="3"/>
      <c r="C21" s="3"/>
      <c r="D21" s="19">
        <v>11</v>
      </c>
      <c r="E21" s="21">
        <f>D21*B10</f>
        <v>1.3827126436781612</v>
      </c>
      <c r="F21" s="4">
        <f>B4</f>
        <v>7.0620000000000003</v>
      </c>
      <c r="G21" s="21">
        <f>$B6-E21</f>
        <v>12.617287356321839</v>
      </c>
      <c r="H21" s="22">
        <f>$B5+E21</f>
        <v>4.7993793103448272</v>
      </c>
      <c r="I21" s="23">
        <f t="shared" si="0"/>
        <v>279.92622025850937</v>
      </c>
      <c r="J21" s="23">
        <f t="shared" si="1"/>
        <v>39.169254682844056</v>
      </c>
      <c r="K21" s="23">
        <f t="shared" si="2"/>
        <v>18.090894097510247</v>
      </c>
      <c r="L21" s="23">
        <f t="shared" si="3"/>
        <v>21.078360585333808</v>
      </c>
      <c r="M21" s="23">
        <f t="shared" si="4"/>
        <v>190.23960775017258</v>
      </c>
      <c r="N21" s="23">
        <f t="shared" si="5"/>
        <v>232.3963289208402</v>
      </c>
      <c r="O21" s="23">
        <f>N21*B3</f>
        <v>1394.3779735250412</v>
      </c>
      <c r="P21" s="24">
        <f t="shared" si="6"/>
        <v>1.1313103448275865</v>
      </c>
      <c r="Q21" s="25">
        <f t="shared" si="7"/>
        <v>2.25</v>
      </c>
      <c r="R21" s="25">
        <f t="shared" si="8"/>
        <v>3.9760782021995817</v>
      </c>
      <c r="S21" s="23">
        <f t="shared" si="9"/>
        <v>350.69178789131109</v>
      </c>
      <c r="T21" s="25">
        <f t="shared" si="10"/>
        <v>2.2599999999999998</v>
      </c>
      <c r="U21" s="25">
        <f t="shared" si="11"/>
        <v>4.0114996593688055</v>
      </c>
    </row>
    <row r="22" spans="1:21" ht="12.75" customHeight="1" x14ac:dyDescent="0.2">
      <c r="A22" s="3"/>
      <c r="B22" s="3"/>
      <c r="C22" s="3"/>
      <c r="D22" s="19">
        <v>12</v>
      </c>
      <c r="E22" s="21">
        <f>D22*B10</f>
        <v>1.5084137931034485</v>
      </c>
      <c r="F22" s="4">
        <f>B4</f>
        <v>7.0620000000000003</v>
      </c>
      <c r="G22" s="21">
        <f>$B6-E22</f>
        <v>12.491586206896551</v>
      </c>
      <c r="H22" s="22">
        <f>$B5+E22</f>
        <v>4.9250804597701148</v>
      </c>
      <c r="I22" s="23">
        <f t="shared" si="0"/>
        <v>277.1374236933633</v>
      </c>
      <c r="J22" s="23">
        <f t="shared" si="1"/>
        <v>39.169254682844056</v>
      </c>
      <c r="K22" s="23">
        <f t="shared" si="2"/>
        <v>19.050945782755125</v>
      </c>
      <c r="L22" s="23">
        <f t="shared" si="3"/>
        <v>20.11830890008893</v>
      </c>
      <c r="M22" s="23">
        <f t="shared" si="4"/>
        <v>193.2772741579177</v>
      </c>
      <c r="N22" s="23">
        <f t="shared" si="5"/>
        <v>233.51389195809557</v>
      </c>
      <c r="O22" s="23">
        <f>N22*B3</f>
        <v>1401.0833517485735</v>
      </c>
      <c r="P22" s="24">
        <f t="shared" si="6"/>
        <v>1.0684597701149428</v>
      </c>
      <c r="Q22" s="25">
        <f t="shared" si="7"/>
        <v>2.25</v>
      </c>
      <c r="R22" s="25">
        <f t="shared" si="8"/>
        <v>3.9760782021995817</v>
      </c>
      <c r="S22" s="23">
        <f t="shared" si="9"/>
        <v>352.37821805755448</v>
      </c>
      <c r="T22" s="25">
        <f t="shared" si="10"/>
        <v>2.2599999999999998</v>
      </c>
      <c r="U22" s="25">
        <f t="shared" si="11"/>
        <v>4.0114996593688055</v>
      </c>
    </row>
    <row r="23" spans="1:21" ht="12.75" customHeight="1" x14ac:dyDescent="0.2">
      <c r="A23" s="3"/>
      <c r="B23" s="3"/>
      <c r="C23" s="3"/>
      <c r="D23" s="19">
        <v>13</v>
      </c>
      <c r="E23" s="21">
        <f>D23*B10</f>
        <v>1.6341149425287358</v>
      </c>
      <c r="F23" s="4">
        <f>B4</f>
        <v>7.0620000000000003</v>
      </c>
      <c r="G23" s="21">
        <f>$B6-E23</f>
        <v>12.365885057471264</v>
      </c>
      <c r="H23" s="22">
        <f>$B5+E23</f>
        <v>5.0507816091954023</v>
      </c>
      <c r="I23" s="23">
        <f t="shared" si="0"/>
        <v>274.34862712821729</v>
      </c>
      <c r="J23" s="23">
        <f t="shared" si="1"/>
        <v>39.169254682844056</v>
      </c>
      <c r="K23" s="23">
        <f t="shared" si="2"/>
        <v>20.035817273561612</v>
      </c>
      <c r="L23" s="23">
        <f t="shared" si="3"/>
        <v>19.133437409282443</v>
      </c>
      <c r="M23" s="23">
        <f t="shared" si="4"/>
        <v>196.21566134341637</v>
      </c>
      <c r="N23" s="23">
        <f t="shared" si="5"/>
        <v>234.48253616198127</v>
      </c>
      <c r="O23" s="23">
        <f>N23*B3</f>
        <v>1406.8952169718877</v>
      </c>
      <c r="P23" s="24">
        <f t="shared" si="6"/>
        <v>1.005609195402299</v>
      </c>
      <c r="Q23" s="25">
        <f t="shared" si="7"/>
        <v>2.25</v>
      </c>
      <c r="R23" s="25">
        <f t="shared" si="8"/>
        <v>3.9760782021995817</v>
      </c>
      <c r="S23" s="23">
        <f t="shared" si="9"/>
        <v>353.83992603404727</v>
      </c>
      <c r="T23" s="25">
        <f t="shared" si="10"/>
        <v>2.2599999999999998</v>
      </c>
      <c r="U23" s="25">
        <f t="shared" si="11"/>
        <v>4.0114996593688055</v>
      </c>
    </row>
    <row r="24" spans="1:21" ht="12.75" customHeight="1" x14ac:dyDescent="0.2">
      <c r="A24" s="3"/>
      <c r="B24" s="3"/>
      <c r="C24" s="3"/>
      <c r="D24" s="19">
        <v>14</v>
      </c>
      <c r="E24" s="21">
        <f>D24*B10</f>
        <v>1.7598160919540233</v>
      </c>
      <c r="F24" s="4">
        <f>B4</f>
        <v>7.0620000000000003</v>
      </c>
      <c r="G24" s="21">
        <f>$B6-E24</f>
        <v>12.240183908045976</v>
      </c>
      <c r="H24" s="22">
        <f>$B5+E24</f>
        <v>5.1764827586206899</v>
      </c>
      <c r="I24" s="23">
        <f t="shared" si="0"/>
        <v>271.55983056307127</v>
      </c>
      <c r="J24" s="23">
        <f t="shared" si="1"/>
        <v>39.169254682844056</v>
      </c>
      <c r="K24" s="23">
        <f t="shared" si="2"/>
        <v>21.045508569929709</v>
      </c>
      <c r="L24" s="23">
        <f t="shared" si="3"/>
        <v>18.123746112914347</v>
      </c>
      <c r="M24" s="23">
        <f t="shared" si="4"/>
        <v>199.05476930666867</v>
      </c>
      <c r="N24" s="23">
        <f t="shared" si="5"/>
        <v>235.30226153249737</v>
      </c>
      <c r="O24" s="23">
        <f>N24*B3</f>
        <v>1411.8135691949842</v>
      </c>
      <c r="P24" s="24">
        <f t="shared" si="6"/>
        <v>0.94275862068965521</v>
      </c>
      <c r="Q24" s="25">
        <f t="shared" si="7"/>
        <v>2.25</v>
      </c>
      <c r="R24" s="25">
        <f t="shared" si="8"/>
        <v>3.9760782021995817</v>
      </c>
      <c r="S24" s="23">
        <f t="shared" si="9"/>
        <v>355.07691182078952</v>
      </c>
      <c r="T24" s="25">
        <f t="shared" si="10"/>
        <v>2.2599999999999998</v>
      </c>
      <c r="U24" s="25">
        <f t="shared" si="11"/>
        <v>4.0114996593688055</v>
      </c>
    </row>
    <row r="25" spans="1:21" ht="12.75" customHeight="1" x14ac:dyDescent="0.2">
      <c r="A25" s="3"/>
      <c r="B25" s="3"/>
      <c r="C25" s="3"/>
      <c r="D25" s="19">
        <v>15</v>
      </c>
      <c r="E25" s="21">
        <f>D25*B10</f>
        <v>1.8855172413793106</v>
      </c>
      <c r="F25" s="4">
        <f>B4</f>
        <v>7.0620000000000003</v>
      </c>
      <c r="G25" s="21">
        <f>$B6-E25</f>
        <v>12.114482758620689</v>
      </c>
      <c r="H25" s="22">
        <f>$B5+E25</f>
        <v>5.3021839080459774</v>
      </c>
      <c r="I25" s="23">
        <f t="shared" si="0"/>
        <v>268.7710339979252</v>
      </c>
      <c r="J25" s="23">
        <f t="shared" si="1"/>
        <v>39.169254682844056</v>
      </c>
      <c r="K25" s="23">
        <f t="shared" si="2"/>
        <v>22.080019671859411</v>
      </c>
      <c r="L25" s="23">
        <f t="shared" si="3"/>
        <v>17.089235010984645</v>
      </c>
      <c r="M25" s="23">
        <f t="shared" si="4"/>
        <v>201.7945980476745</v>
      </c>
      <c r="N25" s="23">
        <f t="shared" si="5"/>
        <v>235.97306806964377</v>
      </c>
      <c r="O25" s="23">
        <f>N25*B3</f>
        <v>1415.8384084178626</v>
      </c>
      <c r="P25" s="24">
        <f t="shared" si="6"/>
        <v>0.87990804597701144</v>
      </c>
      <c r="Q25" s="25">
        <f t="shared" si="7"/>
        <v>2.25</v>
      </c>
      <c r="R25" s="25">
        <f t="shared" si="8"/>
        <v>3.9760782021995817</v>
      </c>
      <c r="S25" s="23">
        <f t="shared" si="9"/>
        <v>356.08917541778112</v>
      </c>
      <c r="T25" s="25">
        <f t="shared" si="10"/>
        <v>2.2599999999999998</v>
      </c>
      <c r="U25" s="25">
        <f t="shared" si="11"/>
        <v>4.0114996593688055</v>
      </c>
    </row>
    <row r="26" spans="1:21" ht="12.75" customHeight="1" x14ac:dyDescent="0.2">
      <c r="A26" s="3"/>
      <c r="B26" s="3"/>
      <c r="C26" s="3"/>
      <c r="D26" s="19">
        <v>16</v>
      </c>
      <c r="E26" s="21">
        <f>D26*B10</f>
        <v>2.011218390804598</v>
      </c>
      <c r="F26" s="4">
        <f>B4</f>
        <v>7.0620000000000003</v>
      </c>
      <c r="G26" s="21">
        <f>$B6-E26</f>
        <v>11.988781609195403</v>
      </c>
      <c r="H26" s="22">
        <f>$B5+E26</f>
        <v>5.4278850574712649</v>
      </c>
      <c r="I26" s="23">
        <f t="shared" si="0"/>
        <v>265.98223743277924</v>
      </c>
      <c r="J26" s="23">
        <f t="shared" si="1"/>
        <v>39.169254682844056</v>
      </c>
      <c r="K26" s="23">
        <f t="shared" si="2"/>
        <v>23.139350579350722</v>
      </c>
      <c r="L26" s="23">
        <f t="shared" si="3"/>
        <v>16.029904103493333</v>
      </c>
      <c r="M26" s="23">
        <f t="shared" si="4"/>
        <v>204.43514756643393</v>
      </c>
      <c r="N26" s="23">
        <f t="shared" si="5"/>
        <v>236.4949557734206</v>
      </c>
      <c r="O26" s="23">
        <f>N26*B3</f>
        <v>1418.9697346405237</v>
      </c>
      <c r="P26" s="24">
        <f t="shared" si="6"/>
        <v>0.81705747126436767</v>
      </c>
      <c r="Q26" s="25">
        <f t="shared" si="7"/>
        <v>2.25</v>
      </c>
      <c r="R26" s="25">
        <f t="shared" si="8"/>
        <v>3.9760782021995817</v>
      </c>
      <c r="S26" s="23">
        <f t="shared" si="9"/>
        <v>356.87671682502224</v>
      </c>
      <c r="T26" s="25">
        <f t="shared" si="10"/>
        <v>2.2599999999999998</v>
      </c>
      <c r="U26" s="25">
        <f t="shared" si="11"/>
        <v>4.0114996593688055</v>
      </c>
    </row>
    <row r="27" spans="1:21" ht="12.75" customHeight="1" x14ac:dyDescent="0.2">
      <c r="A27" s="3"/>
      <c r="B27" s="3"/>
      <c r="C27" s="3"/>
      <c r="D27" s="19">
        <v>17</v>
      </c>
      <c r="E27" s="21">
        <f>D27*B10</f>
        <v>2.1369195402298855</v>
      </c>
      <c r="F27" s="4">
        <f>B4</f>
        <v>7.0620000000000003</v>
      </c>
      <c r="G27" s="21">
        <f>$B6-E27</f>
        <v>11.863080459770114</v>
      </c>
      <c r="H27" s="22">
        <f>$B5+E27</f>
        <v>5.5535862068965525</v>
      </c>
      <c r="I27" s="23">
        <f t="shared" si="0"/>
        <v>263.19344086763317</v>
      </c>
      <c r="J27" s="23">
        <f t="shared" si="1"/>
        <v>39.169254682844056</v>
      </c>
      <c r="K27" s="23">
        <f t="shared" si="2"/>
        <v>24.223501292403643</v>
      </c>
      <c r="L27" s="23">
        <f t="shared" si="3"/>
        <v>14.945753390440412</v>
      </c>
      <c r="M27" s="23">
        <f t="shared" si="4"/>
        <v>206.97641786294685</v>
      </c>
      <c r="N27" s="23">
        <f t="shared" si="5"/>
        <v>236.86792464382768</v>
      </c>
      <c r="O27" s="23">
        <f>N27*B3</f>
        <v>1421.2075478629661</v>
      </c>
      <c r="P27" s="24">
        <f t="shared" si="6"/>
        <v>0.7542068965517239</v>
      </c>
      <c r="Q27" s="25">
        <f t="shared" si="7"/>
        <v>2.25</v>
      </c>
      <c r="R27" s="25">
        <f t="shared" si="8"/>
        <v>3.9760782021995817</v>
      </c>
      <c r="S27" s="23">
        <f t="shared" si="9"/>
        <v>357.4395360425126</v>
      </c>
      <c r="T27" s="25">
        <f t="shared" si="10"/>
        <v>2.2599999999999998</v>
      </c>
      <c r="U27" s="25">
        <f t="shared" si="11"/>
        <v>4.0114996593688055</v>
      </c>
    </row>
    <row r="28" spans="1:21" ht="12.75" customHeight="1" x14ac:dyDescent="0.2">
      <c r="A28" s="3"/>
      <c r="B28" s="3"/>
      <c r="C28" s="3"/>
      <c r="D28" s="19">
        <v>18</v>
      </c>
      <c r="E28" s="21">
        <f>D28*B10</f>
        <v>2.2626206896551726</v>
      </c>
      <c r="F28" s="4">
        <f>B4</f>
        <v>7.0620000000000003</v>
      </c>
      <c r="G28" s="21">
        <f>$B6-E28</f>
        <v>11.737379310344828</v>
      </c>
      <c r="H28" s="22">
        <f>$B5+E28</f>
        <v>5.6792873563218391</v>
      </c>
      <c r="I28" s="23">
        <f t="shared" si="0"/>
        <v>260.40464430248716</v>
      </c>
      <c r="J28" s="23">
        <f t="shared" si="1"/>
        <v>39.169254682844056</v>
      </c>
      <c r="K28" s="23">
        <f t="shared" si="2"/>
        <v>25.332471811018163</v>
      </c>
      <c r="L28" s="23">
        <f t="shared" si="3"/>
        <v>13.836782871825893</v>
      </c>
      <c r="M28" s="23">
        <f t="shared" si="4"/>
        <v>209.4184089372134</v>
      </c>
      <c r="N28" s="23">
        <f t="shared" si="5"/>
        <v>237.09197468086518</v>
      </c>
      <c r="O28" s="23">
        <f>N28*B3</f>
        <v>1422.5518480851911</v>
      </c>
      <c r="P28" s="24">
        <f t="shared" si="6"/>
        <v>0.69135632183908058</v>
      </c>
      <c r="Q28" s="25">
        <f t="shared" si="7"/>
        <v>2.25</v>
      </c>
      <c r="R28" s="25">
        <f t="shared" si="8"/>
        <v>3.9760782021995817</v>
      </c>
      <c r="S28" s="23">
        <f t="shared" si="9"/>
        <v>357.77763307025248</v>
      </c>
      <c r="T28" s="25">
        <f t="shared" si="10"/>
        <v>2.2599999999999998</v>
      </c>
      <c r="U28" s="25">
        <f t="shared" si="11"/>
        <v>4.0114996593688055</v>
      </c>
    </row>
    <row r="29" spans="1:21" ht="12.75" customHeight="1" x14ac:dyDescent="0.2">
      <c r="A29" s="3"/>
      <c r="B29" s="3"/>
      <c r="C29" s="3"/>
      <c r="D29" s="19">
        <v>19</v>
      </c>
      <c r="E29" s="21">
        <f>D29*B10</f>
        <v>2.3883218390804601</v>
      </c>
      <c r="F29" s="4">
        <f>B4</f>
        <v>7.0620000000000003</v>
      </c>
      <c r="G29" s="21">
        <f>$B6-E29</f>
        <v>11.61167816091954</v>
      </c>
      <c r="H29" s="22">
        <f>$B5+E29</f>
        <v>5.8049885057471267</v>
      </c>
      <c r="I29" s="23">
        <f t="shared" si="0"/>
        <v>257.61584773734114</v>
      </c>
      <c r="J29" s="23">
        <f t="shared" si="1"/>
        <v>39.169254682844056</v>
      </c>
      <c r="K29" s="23">
        <f t="shared" si="2"/>
        <v>26.466262135194295</v>
      </c>
      <c r="L29" s="23">
        <f t="shared" si="3"/>
        <v>12.70299254764976</v>
      </c>
      <c r="M29" s="23">
        <f t="shared" si="4"/>
        <v>211.7611207892335</v>
      </c>
      <c r="N29" s="23">
        <f t="shared" si="5"/>
        <v>237.16710588453302</v>
      </c>
      <c r="O29" s="23">
        <f>N29*B3</f>
        <v>1423.002635307198</v>
      </c>
      <c r="P29" s="24">
        <f t="shared" si="6"/>
        <v>0.62850574712643681</v>
      </c>
      <c r="Q29" s="25">
        <f t="shared" si="7"/>
        <v>2.25</v>
      </c>
      <c r="R29" s="25">
        <f t="shared" si="8"/>
        <v>3.9760782021995817</v>
      </c>
      <c r="S29" s="23">
        <f t="shared" si="9"/>
        <v>357.8910079082417</v>
      </c>
      <c r="T29" s="25">
        <f t="shared" si="10"/>
        <v>2.2599999999999998</v>
      </c>
      <c r="U29" s="25">
        <f t="shared" si="11"/>
        <v>4.0114996593688055</v>
      </c>
    </row>
    <row r="30" spans="1:21" ht="12.75" customHeight="1" x14ac:dyDescent="0.2">
      <c r="A30" s="3"/>
      <c r="B30" s="3"/>
      <c r="C30" s="3"/>
      <c r="D30" s="19">
        <v>20</v>
      </c>
      <c r="E30" s="21">
        <f>D30*B10</f>
        <v>2.5140229885057472</v>
      </c>
      <c r="F30" s="4">
        <f>B4</f>
        <v>7.0620000000000003</v>
      </c>
      <c r="G30" s="21">
        <f>$B6-E30</f>
        <v>11.485977011494253</v>
      </c>
      <c r="H30" s="22">
        <f>$B5+E30</f>
        <v>5.9306896551724133</v>
      </c>
      <c r="I30" s="23">
        <f t="shared" si="0"/>
        <v>254.82705117219507</v>
      </c>
      <c r="J30" s="23">
        <f t="shared" si="1"/>
        <v>39.169254682844056</v>
      </c>
      <c r="K30" s="23">
        <f t="shared" si="2"/>
        <v>27.62487226493203</v>
      </c>
      <c r="L30" s="23">
        <f t="shared" si="3"/>
        <v>11.544382417912026</v>
      </c>
      <c r="M30" s="23">
        <f t="shared" si="4"/>
        <v>214.00455341900712</v>
      </c>
      <c r="N30" s="23">
        <f t="shared" si="5"/>
        <v>237.09331825483116</v>
      </c>
      <c r="O30" s="23">
        <f>N30*B3</f>
        <v>1422.559909528987</v>
      </c>
      <c r="P30" s="24">
        <f t="shared" si="6"/>
        <v>0.56565517241379348</v>
      </c>
      <c r="Q30" s="25">
        <f t="shared" si="7"/>
        <v>2.25</v>
      </c>
      <c r="R30" s="25">
        <f t="shared" si="8"/>
        <v>3.9760782021995817</v>
      </c>
      <c r="S30" s="23">
        <f t="shared" si="9"/>
        <v>357.77966055648034</v>
      </c>
      <c r="T30" s="25">
        <f t="shared" si="10"/>
        <v>2.2599999999999998</v>
      </c>
      <c r="U30" s="25">
        <f t="shared" si="11"/>
        <v>4.0114996593688055</v>
      </c>
    </row>
    <row r="31" spans="1:21" ht="12.75" customHeight="1" x14ac:dyDescent="0.2">
      <c r="A31" s="3"/>
      <c r="B31" s="3"/>
      <c r="C31" s="3"/>
      <c r="D31" s="19">
        <v>21</v>
      </c>
      <c r="E31" s="21">
        <f>D31*B10</f>
        <v>2.6397241379310348</v>
      </c>
      <c r="F31" s="4">
        <f>B4</f>
        <v>7.0620000000000003</v>
      </c>
      <c r="G31" s="21">
        <f>$B6-E31</f>
        <v>11.360275862068965</v>
      </c>
      <c r="H31" s="22">
        <f>$B5+E31</f>
        <v>6.0563908045977008</v>
      </c>
      <c r="I31" s="23">
        <f t="shared" si="0"/>
        <v>252.03825460704905</v>
      </c>
      <c r="J31" s="23">
        <f t="shared" si="1"/>
        <v>39.169254682844056</v>
      </c>
      <c r="K31" s="23">
        <f t="shared" si="2"/>
        <v>28.808302200231378</v>
      </c>
      <c r="L31" s="23">
        <f t="shared" si="3"/>
        <v>10.360952482612678</v>
      </c>
      <c r="M31" s="23">
        <f t="shared" si="4"/>
        <v>216.14870682653438</v>
      </c>
      <c r="N31" s="23">
        <f t="shared" si="5"/>
        <v>236.87061179175973</v>
      </c>
      <c r="O31" s="23">
        <f>N31*B3</f>
        <v>1421.2236707505583</v>
      </c>
      <c r="P31" s="24">
        <f t="shared" si="6"/>
        <v>0.50280459770114971</v>
      </c>
      <c r="Q31" s="25">
        <f t="shared" si="7"/>
        <v>2.25</v>
      </c>
      <c r="R31" s="25">
        <f t="shared" si="8"/>
        <v>3.9760782021995817</v>
      </c>
      <c r="S31" s="23">
        <f t="shared" si="9"/>
        <v>357.44359101496843</v>
      </c>
      <c r="T31" s="25">
        <f t="shared" si="10"/>
        <v>2.2599999999999998</v>
      </c>
      <c r="U31" s="25">
        <f t="shared" si="11"/>
        <v>4.0114996593688055</v>
      </c>
    </row>
    <row r="32" spans="1:21" ht="12.75" customHeight="1" x14ac:dyDescent="0.2">
      <c r="A32" s="3"/>
      <c r="B32" s="3"/>
      <c r="C32" s="3"/>
      <c r="D32" s="19">
        <v>22</v>
      </c>
      <c r="E32" s="21">
        <f>D32*B10</f>
        <v>2.7654252873563223</v>
      </c>
      <c r="F32" s="4">
        <f>B4</f>
        <v>7.0620000000000003</v>
      </c>
      <c r="G32" s="21">
        <f>$B6-E32</f>
        <v>11.234574712643678</v>
      </c>
      <c r="H32" s="22">
        <f>$B5+E32</f>
        <v>6.1820919540229884</v>
      </c>
      <c r="I32" s="23">
        <f t="shared" si="0"/>
        <v>249.24945804190301</v>
      </c>
      <c r="J32" s="23">
        <f t="shared" si="1"/>
        <v>39.169254682844056</v>
      </c>
      <c r="K32" s="23">
        <f t="shared" si="2"/>
        <v>30.016551941092338</v>
      </c>
      <c r="L32" s="23">
        <f t="shared" si="3"/>
        <v>9.1527027417517175</v>
      </c>
      <c r="M32" s="23">
        <f t="shared" si="4"/>
        <v>218.19358101181518</v>
      </c>
      <c r="N32" s="23">
        <f t="shared" si="5"/>
        <v>236.4989864953186</v>
      </c>
      <c r="O32" s="23">
        <f>N32*B3</f>
        <v>1418.9939189719116</v>
      </c>
      <c r="P32" s="24">
        <f t="shared" si="6"/>
        <v>0.43995402298850594</v>
      </c>
      <c r="Q32" s="25">
        <f t="shared" si="7"/>
        <v>2.25</v>
      </c>
      <c r="R32" s="25">
        <f t="shared" si="8"/>
        <v>3.9760782021995817</v>
      </c>
      <c r="S32" s="23">
        <f t="shared" si="9"/>
        <v>356.88279928370594</v>
      </c>
      <c r="T32" s="25">
        <f t="shared" si="10"/>
        <v>2.2599999999999998</v>
      </c>
      <c r="U32" s="25">
        <f t="shared" si="11"/>
        <v>4.0114996593688055</v>
      </c>
    </row>
    <row r="33" spans="1:21" ht="12.75" customHeight="1" x14ac:dyDescent="0.2">
      <c r="A33" s="3"/>
      <c r="B33" s="3"/>
      <c r="C33" s="3"/>
      <c r="D33" s="19">
        <v>23</v>
      </c>
      <c r="E33" s="21">
        <f>D33*B10</f>
        <v>2.8911264367816094</v>
      </c>
      <c r="F33" s="4">
        <f>B4</f>
        <v>7.0620000000000003</v>
      </c>
      <c r="G33" s="21">
        <f>$B6-E33</f>
        <v>11.10887356321839</v>
      </c>
      <c r="H33" s="22">
        <f>$B5+E33</f>
        <v>6.3077931034482759</v>
      </c>
      <c r="I33" s="23">
        <f t="shared" si="0"/>
        <v>246.46066147675697</v>
      </c>
      <c r="J33" s="23">
        <f t="shared" si="1"/>
        <v>39.169254682844056</v>
      </c>
      <c r="K33" s="23">
        <f t="shared" si="2"/>
        <v>31.249621487514897</v>
      </c>
      <c r="L33" s="23">
        <f t="shared" si="3"/>
        <v>7.9196331953291583</v>
      </c>
      <c r="M33" s="23">
        <f t="shared" si="4"/>
        <v>220.13917597484959</v>
      </c>
      <c r="N33" s="23">
        <f t="shared" si="5"/>
        <v>235.9784423655079</v>
      </c>
      <c r="O33" s="23">
        <f>N33*B3</f>
        <v>1415.8706541930474</v>
      </c>
      <c r="P33" s="24">
        <f t="shared" si="6"/>
        <v>0.37710344827586217</v>
      </c>
      <c r="Q33" s="25">
        <f t="shared" si="7"/>
        <v>2.25</v>
      </c>
      <c r="R33" s="25">
        <f t="shared" si="8"/>
        <v>3.9760782021995817</v>
      </c>
      <c r="S33" s="23">
        <f t="shared" si="9"/>
        <v>356.0972853626929</v>
      </c>
      <c r="T33" s="25">
        <f t="shared" si="10"/>
        <v>2.2599999999999998</v>
      </c>
      <c r="U33" s="25">
        <f t="shared" si="11"/>
        <v>4.0114996593688055</v>
      </c>
    </row>
    <row r="34" spans="1:21" ht="12.75" customHeight="1" x14ac:dyDescent="0.2">
      <c r="A34" s="3"/>
      <c r="B34" s="3"/>
      <c r="C34" s="3"/>
      <c r="D34" s="19">
        <v>24</v>
      </c>
      <c r="E34" s="21">
        <f>D34*B10</f>
        <v>3.0168275862068969</v>
      </c>
      <c r="F34" s="4">
        <f>B4</f>
        <v>7.0620000000000003</v>
      </c>
      <c r="G34" s="21">
        <f>$B6-E34</f>
        <v>10.983172413793103</v>
      </c>
      <c r="H34" s="22">
        <f>$B5+E34</f>
        <v>6.4334942528735635</v>
      </c>
      <c r="I34" s="23">
        <f t="shared" si="0"/>
        <v>243.67186491161095</v>
      </c>
      <c r="J34" s="23">
        <f t="shared" si="1"/>
        <v>39.169254682844056</v>
      </c>
      <c r="K34" s="23">
        <f t="shared" si="2"/>
        <v>32.507510839499076</v>
      </c>
      <c r="L34" s="23">
        <f t="shared" si="3"/>
        <v>6.6617438433449792</v>
      </c>
      <c r="M34" s="23">
        <f t="shared" si="4"/>
        <v>221.98549171563752</v>
      </c>
      <c r="N34" s="23">
        <f t="shared" si="5"/>
        <v>235.30897940232748</v>
      </c>
      <c r="O34" s="23">
        <f>N34*B3</f>
        <v>1411.8538764139648</v>
      </c>
      <c r="P34" s="24">
        <f t="shared" si="6"/>
        <v>0.3142528735632184</v>
      </c>
      <c r="Q34" s="25">
        <f t="shared" si="7"/>
        <v>2.25</v>
      </c>
      <c r="R34" s="25">
        <f t="shared" si="8"/>
        <v>3.9760782021995817</v>
      </c>
      <c r="S34" s="23">
        <f t="shared" si="9"/>
        <v>355.08704925192916</v>
      </c>
      <c r="T34" s="25">
        <f t="shared" si="10"/>
        <v>2.2599999999999998</v>
      </c>
      <c r="U34" s="25">
        <f t="shared" si="11"/>
        <v>4.0114996593688055</v>
      </c>
    </row>
    <row r="35" spans="1:21" ht="12.75" customHeight="1" x14ac:dyDescent="0.2">
      <c r="A35" s="3"/>
      <c r="B35" s="3"/>
      <c r="C35" s="3"/>
      <c r="D35" s="19">
        <v>25</v>
      </c>
      <c r="E35" s="21">
        <f>D35*B10</f>
        <v>3.1425287356321845</v>
      </c>
      <c r="F35" s="4">
        <f>B4</f>
        <v>7.0620000000000003</v>
      </c>
      <c r="G35" s="21">
        <f>$B6-E35</f>
        <v>10.857471264367815</v>
      </c>
      <c r="H35" s="22">
        <f>$B5+E35</f>
        <v>6.559195402298851</v>
      </c>
      <c r="I35" s="23">
        <f t="shared" si="0"/>
        <v>240.88306834646491</v>
      </c>
      <c r="J35" s="23">
        <f t="shared" si="1"/>
        <v>39.169254682844056</v>
      </c>
      <c r="K35" s="23">
        <f t="shared" si="2"/>
        <v>33.790219997044858</v>
      </c>
      <c r="L35" s="23">
        <f t="shared" si="3"/>
        <v>5.3790346857991977</v>
      </c>
      <c r="M35" s="23">
        <f t="shared" si="4"/>
        <v>223.73252823417906</v>
      </c>
      <c r="N35" s="23">
        <f t="shared" si="5"/>
        <v>234.49059760577745</v>
      </c>
      <c r="O35" s="23">
        <f>N35*B3</f>
        <v>1406.9435856346647</v>
      </c>
      <c r="P35" s="24">
        <f t="shared" si="6"/>
        <v>0.25140229885057463</v>
      </c>
      <c r="Q35" s="25">
        <f t="shared" si="7"/>
        <v>2.25</v>
      </c>
      <c r="R35" s="25">
        <f t="shared" si="8"/>
        <v>3.9760782021995817</v>
      </c>
      <c r="S35" s="23">
        <f t="shared" si="9"/>
        <v>353.85209095141494</v>
      </c>
      <c r="T35" s="25">
        <f t="shared" si="10"/>
        <v>2.2599999999999998</v>
      </c>
      <c r="U35" s="25">
        <f t="shared" si="11"/>
        <v>4.0114996593688055</v>
      </c>
    </row>
    <row r="36" spans="1:21" ht="12.75" customHeight="1" x14ac:dyDescent="0.2">
      <c r="A36" s="3"/>
      <c r="B36" s="3"/>
      <c r="C36" s="3"/>
      <c r="D36" s="19">
        <v>26</v>
      </c>
      <c r="E36" s="21">
        <f>D36*B10</f>
        <v>3.2682298850574716</v>
      </c>
      <c r="F36" s="4">
        <f>B4</f>
        <v>7.0620000000000003</v>
      </c>
      <c r="G36" s="21">
        <f>$B6-E36</f>
        <v>10.731770114942528</v>
      </c>
      <c r="H36" s="22">
        <f>$B5+E36</f>
        <v>6.6848965517241385</v>
      </c>
      <c r="I36" s="23">
        <f t="shared" si="0"/>
        <v>238.09427178131887</v>
      </c>
      <c r="J36" s="23">
        <f t="shared" si="1"/>
        <v>39.169254682844056</v>
      </c>
      <c r="K36" s="23">
        <f t="shared" si="2"/>
        <v>35.097748960152245</v>
      </c>
      <c r="L36" s="23">
        <f t="shared" si="3"/>
        <v>4.0715057226918105</v>
      </c>
      <c r="M36" s="23">
        <f t="shared" si="4"/>
        <v>225.38028553047411</v>
      </c>
      <c r="N36" s="23">
        <f t="shared" si="5"/>
        <v>233.52329697585773</v>
      </c>
      <c r="O36" s="23">
        <f>N36*B3</f>
        <v>1401.1397818551463</v>
      </c>
      <c r="P36" s="24">
        <f t="shared" si="6"/>
        <v>0.18855172413793087</v>
      </c>
      <c r="Q36" s="25">
        <f t="shared" si="7"/>
        <v>2.25</v>
      </c>
      <c r="R36" s="25">
        <f t="shared" si="8"/>
        <v>3.9760782021995817</v>
      </c>
      <c r="S36" s="23">
        <f t="shared" si="9"/>
        <v>352.39241046115001</v>
      </c>
      <c r="T36" s="25">
        <f t="shared" si="10"/>
        <v>2.2599999999999998</v>
      </c>
      <c r="U36" s="25">
        <f t="shared" si="11"/>
        <v>4.0114996593688055</v>
      </c>
    </row>
    <row r="37" spans="1:21" ht="12.75" customHeight="1" x14ac:dyDescent="0.2">
      <c r="A37" s="3"/>
      <c r="C37" s="3"/>
      <c r="D37" s="19">
        <v>27</v>
      </c>
      <c r="E37" s="21">
        <f>D37*B10</f>
        <v>3.3939310344827591</v>
      </c>
      <c r="F37" s="4">
        <f>B4</f>
        <v>7.0620000000000003</v>
      </c>
      <c r="G37" s="21">
        <f>$B6-E37</f>
        <v>10.606068965517242</v>
      </c>
      <c r="H37" s="22">
        <f>$B5+E37</f>
        <v>6.8105977011494261</v>
      </c>
      <c r="I37" s="23">
        <f t="shared" si="0"/>
        <v>235.30547521617288</v>
      </c>
      <c r="J37" s="23">
        <f t="shared" si="1"/>
        <v>39.169254682844056</v>
      </c>
      <c r="K37" s="23">
        <f t="shared" si="2"/>
        <v>36.430097728821245</v>
      </c>
      <c r="L37" s="23">
        <f t="shared" si="3"/>
        <v>2.7391569540228105</v>
      </c>
      <c r="M37" s="23">
        <f t="shared" si="4"/>
        <v>226.9287636045228</v>
      </c>
      <c r="N37" s="23">
        <f t="shared" si="5"/>
        <v>232.40707751256843</v>
      </c>
      <c r="O37" s="23">
        <f>N37*B3</f>
        <v>1394.4424650754106</v>
      </c>
      <c r="P37" s="24">
        <f t="shared" si="6"/>
        <v>0.1257011494252871</v>
      </c>
      <c r="Q37" s="25">
        <f t="shared" si="7"/>
        <v>2.25</v>
      </c>
      <c r="R37" s="25">
        <f t="shared" si="8"/>
        <v>3.9760782021995817</v>
      </c>
      <c r="S37" s="23">
        <f t="shared" si="9"/>
        <v>350.7080077811346</v>
      </c>
      <c r="T37" s="25">
        <f t="shared" si="10"/>
        <v>2.2599999999999998</v>
      </c>
      <c r="U37" s="25">
        <f t="shared" si="11"/>
        <v>4.0114996593688055</v>
      </c>
    </row>
    <row r="38" spans="1:21" ht="12.75" customHeight="1" x14ac:dyDescent="0.2">
      <c r="A38" s="3"/>
      <c r="C38" s="3"/>
      <c r="D38" s="19">
        <v>28</v>
      </c>
      <c r="E38" s="21">
        <f t="shared" ref="E38:E39" si="12">D38*$B$10</f>
        <v>3.5196321839080467</v>
      </c>
      <c r="F38" s="4">
        <f t="shared" ref="F38:F39" si="13">$B$4</f>
        <v>7.0620000000000003</v>
      </c>
      <c r="G38" s="21">
        <f t="shared" ref="G38:G39" si="14">$B$6-E38</f>
        <v>10.480367816091952</v>
      </c>
      <c r="H38" s="22">
        <f t="shared" ref="H38:H39" si="15">$B$5+E38</f>
        <v>6.9362988505747136</v>
      </c>
      <c r="I38" s="23">
        <f t="shared" si="0"/>
        <v>232.51667865102681</v>
      </c>
      <c r="J38" s="23">
        <f t="shared" si="1"/>
        <v>39.169254682844056</v>
      </c>
      <c r="K38" s="23">
        <f t="shared" si="2"/>
        <v>37.787266303051851</v>
      </c>
      <c r="L38" s="23">
        <f t="shared" si="3"/>
        <v>1.3819883797922046</v>
      </c>
      <c r="M38" s="23">
        <f t="shared" si="4"/>
        <v>228.37796245632498</v>
      </c>
      <c r="N38" s="23">
        <f t="shared" si="5"/>
        <v>231.14193921590939</v>
      </c>
      <c r="O38" s="23">
        <f t="shared" ref="O38:O39" si="16">N38*$B$3</f>
        <v>1386.8516352954564</v>
      </c>
      <c r="P38" s="24">
        <f t="shared" si="6"/>
        <v>6.2850574712643326E-2</v>
      </c>
      <c r="Q38" s="25">
        <f t="shared" si="7"/>
        <v>2.25</v>
      </c>
      <c r="R38" s="25">
        <f t="shared" si="8"/>
        <v>3.9760782021995817</v>
      </c>
      <c r="S38" s="23">
        <f t="shared" si="9"/>
        <v>348.79888291136848</v>
      </c>
      <c r="T38" s="25">
        <f t="shared" si="10"/>
        <v>2.2599999999999998</v>
      </c>
      <c r="U38" s="25">
        <f t="shared" si="11"/>
        <v>4.0114996593688055</v>
      </c>
    </row>
    <row r="39" spans="1:21" ht="12.75" customHeight="1" x14ac:dyDescent="0.2">
      <c r="A39" s="3"/>
      <c r="C39" s="3"/>
      <c r="D39" s="19">
        <v>29</v>
      </c>
      <c r="E39" s="21">
        <f t="shared" si="12"/>
        <v>3.6453333333333338</v>
      </c>
      <c r="F39" s="4">
        <f t="shared" si="13"/>
        <v>7.0620000000000003</v>
      </c>
      <c r="G39" s="21">
        <f t="shared" si="14"/>
        <v>10.354666666666667</v>
      </c>
      <c r="H39" s="22">
        <f t="shared" si="15"/>
        <v>7.0620000000000003</v>
      </c>
      <c r="I39" s="23">
        <f t="shared" si="0"/>
        <v>229.72788208588082</v>
      </c>
      <c r="J39" s="23">
        <f t="shared" si="1"/>
        <v>39.169254682844056</v>
      </c>
      <c r="K39" s="23">
        <f t="shared" si="2"/>
        <v>39.169254682844056</v>
      </c>
      <c r="L39" s="23">
        <f t="shared" si="3"/>
        <v>0</v>
      </c>
      <c r="M39" s="23">
        <f t="shared" si="4"/>
        <v>229.72788208588082</v>
      </c>
      <c r="N39" s="23">
        <f t="shared" si="5"/>
        <v>229.72788208588082</v>
      </c>
      <c r="O39" s="23">
        <f t="shared" si="16"/>
        <v>1378.367292515285</v>
      </c>
      <c r="P39" s="24">
        <f t="shared" si="6"/>
        <v>0</v>
      </c>
      <c r="Q39" s="25">
        <f t="shared" si="7"/>
        <v>2.25</v>
      </c>
      <c r="R39" s="25">
        <f t="shared" si="8"/>
        <v>3.9760782021995817</v>
      </c>
      <c r="S39" s="23">
        <f t="shared" si="9"/>
        <v>346.66503585185194</v>
      </c>
      <c r="T39" s="25">
        <f t="shared" si="10"/>
        <v>2.2599999999999998</v>
      </c>
      <c r="U39" s="25">
        <f t="shared" si="11"/>
        <v>4.0114996593688055</v>
      </c>
    </row>
    <row r="40" spans="1:21" ht="12.75" customHeight="1" x14ac:dyDescent="0.2">
      <c r="A40" s="26"/>
      <c r="C40" s="3"/>
      <c r="K40" s="3"/>
      <c r="L40" s="3"/>
      <c r="M40" s="3"/>
      <c r="N40" s="3"/>
      <c r="O40" s="3"/>
    </row>
    <row r="41" spans="1:21" ht="12.75" customHeight="1" x14ac:dyDescent="0.2">
      <c r="A41" s="26"/>
      <c r="C41" s="3"/>
      <c r="K41" s="3"/>
      <c r="L41" s="3"/>
      <c r="M41" s="3"/>
      <c r="N41" s="3"/>
      <c r="O41" s="3"/>
    </row>
    <row r="42" spans="1:21" ht="12.75" customHeight="1" x14ac:dyDescent="0.2">
      <c r="A42" s="27"/>
      <c r="B42" s="28"/>
      <c r="C42" s="3"/>
      <c r="K42" s="3"/>
      <c r="L42" s="3"/>
      <c r="M42" s="3"/>
      <c r="N42" s="3"/>
      <c r="O42" s="3"/>
    </row>
    <row r="43" spans="1:21" ht="12.75" customHeight="1" x14ac:dyDescent="0.2">
      <c r="A43" s="3"/>
      <c r="B43" s="28"/>
      <c r="C43" s="3"/>
      <c r="K43" s="3"/>
      <c r="L43" s="3"/>
      <c r="M43" s="3"/>
      <c r="N43" s="3"/>
      <c r="O43" s="3"/>
    </row>
    <row r="44" spans="1:21" ht="12.75" customHeight="1" x14ac:dyDescent="0.2">
      <c r="A44" s="3"/>
      <c r="B44" s="28"/>
      <c r="C44" s="3"/>
      <c r="K44" s="3"/>
      <c r="L44" s="3"/>
      <c r="M44" s="3"/>
      <c r="N44" s="3"/>
      <c r="O44" s="3"/>
    </row>
    <row r="45" spans="1:21" ht="12.75" customHeight="1" x14ac:dyDescent="0.2">
      <c r="A45" s="3"/>
      <c r="B45" s="28"/>
      <c r="C45" s="3"/>
      <c r="K45" s="3"/>
      <c r="L45" s="3"/>
      <c r="M45" s="3"/>
      <c r="N45" s="3"/>
      <c r="O45" s="3"/>
    </row>
    <row r="46" spans="1:21" ht="12.75" customHeight="1" x14ac:dyDescent="0.2">
      <c r="A46" s="3"/>
      <c r="B46" s="28"/>
      <c r="C46" s="3"/>
      <c r="K46" s="3"/>
      <c r="L46" s="3"/>
      <c r="M46" s="3"/>
      <c r="N46" s="3"/>
      <c r="O46" s="3"/>
    </row>
    <row r="47" spans="1:21" ht="12.75" customHeight="1" x14ac:dyDescent="0.2">
      <c r="A47" s="3"/>
      <c r="B47" s="28"/>
      <c r="C47" s="3"/>
      <c r="K47" s="3"/>
      <c r="L47" s="3"/>
      <c r="M47" s="3"/>
      <c r="N47" s="3"/>
      <c r="O47" s="3"/>
    </row>
    <row r="48" spans="1:21" ht="12.75" customHeight="1" x14ac:dyDescent="0.2">
      <c r="A48" s="3"/>
      <c r="C48" s="3"/>
      <c r="K48" s="3"/>
      <c r="L48" s="3"/>
      <c r="M48" s="3"/>
      <c r="N48" s="3"/>
      <c r="O48" s="3"/>
    </row>
    <row r="49" spans="1:15" ht="12.75" customHeight="1" x14ac:dyDescent="0.2">
      <c r="A49" s="3"/>
      <c r="C49" s="3"/>
      <c r="K49" s="3"/>
      <c r="L49" s="3"/>
      <c r="M49" s="3"/>
      <c r="N49" s="3"/>
      <c r="O49" s="3"/>
    </row>
    <row r="50" spans="1:15" ht="12.75" customHeight="1" x14ac:dyDescent="0.2">
      <c r="A50" s="3"/>
      <c r="C50" s="3"/>
      <c r="K50" s="3"/>
      <c r="L50" s="3"/>
      <c r="M50" s="3"/>
      <c r="N50" s="3"/>
      <c r="O50" s="3"/>
    </row>
    <row r="51" spans="1:15" ht="12.75" customHeight="1" x14ac:dyDescent="0.2">
      <c r="A51" s="3"/>
      <c r="C51" s="3"/>
      <c r="K51" s="3"/>
      <c r="L51" s="3"/>
      <c r="M51" s="3"/>
      <c r="N51" s="3"/>
      <c r="O51" s="3"/>
    </row>
    <row r="52" spans="1:15" ht="12.75" customHeight="1" x14ac:dyDescent="0.2">
      <c r="A52" s="3"/>
      <c r="C52" s="3"/>
      <c r="K52" s="3"/>
      <c r="L52" s="3"/>
      <c r="M52" s="3"/>
      <c r="N52" s="3"/>
      <c r="O52" s="3"/>
    </row>
    <row r="53" spans="1:15" ht="12.75" customHeight="1" x14ac:dyDescent="0.2">
      <c r="A53" s="3"/>
      <c r="B53" s="3"/>
      <c r="C53" s="3"/>
      <c r="K53" s="3"/>
      <c r="L53" s="3"/>
      <c r="M53" s="3"/>
      <c r="N53" s="3"/>
      <c r="O53" s="3"/>
    </row>
    <row r="54" spans="1:15" ht="12.75" customHeight="1" x14ac:dyDescent="0.2">
      <c r="A54" s="3"/>
      <c r="B54" s="3"/>
      <c r="C54" s="3"/>
      <c r="K54" s="3"/>
      <c r="L54" s="3"/>
      <c r="M54" s="3"/>
      <c r="N54" s="3"/>
      <c r="O54" s="3"/>
    </row>
    <row r="55" spans="1:15" ht="12.75" customHeight="1" x14ac:dyDescent="0.2">
      <c r="A55" s="3"/>
      <c r="B55" s="3"/>
      <c r="C55" s="3"/>
      <c r="K55" s="3"/>
      <c r="L55" s="3"/>
      <c r="M55" s="3"/>
      <c r="N55" s="3"/>
      <c r="O55" s="3"/>
    </row>
    <row r="56" spans="1:15" ht="12.75" customHeight="1" x14ac:dyDescent="0.2">
      <c r="A56" s="3"/>
      <c r="B56" s="3"/>
      <c r="C56" s="3"/>
      <c r="K56" s="3"/>
      <c r="L56" s="3"/>
      <c r="M56" s="3"/>
      <c r="N56" s="3"/>
      <c r="O56" s="3"/>
    </row>
    <row r="57" spans="1:15" ht="12.75" customHeight="1" x14ac:dyDescent="0.2">
      <c r="A57" s="3"/>
      <c r="B57" s="3"/>
      <c r="C57" s="3"/>
      <c r="K57" s="3"/>
      <c r="L57" s="3"/>
      <c r="M57" s="3"/>
      <c r="N57" s="3"/>
      <c r="O57" s="3"/>
    </row>
    <row r="58" spans="1:15" ht="12.75" customHeight="1" x14ac:dyDescent="0.2">
      <c r="A58" s="3"/>
      <c r="B58" s="3"/>
      <c r="C58" s="3"/>
      <c r="K58" s="3"/>
      <c r="L58" s="3"/>
      <c r="M58" s="3"/>
      <c r="N58" s="3"/>
      <c r="O58" s="3"/>
    </row>
    <row r="59" spans="1:15" ht="12.75" customHeight="1" x14ac:dyDescent="0.2">
      <c r="A59" s="3"/>
      <c r="B59" s="3"/>
      <c r="C59" s="3"/>
      <c r="K59" s="3"/>
      <c r="L59" s="3"/>
      <c r="M59" s="3"/>
      <c r="N59" s="3"/>
      <c r="O59" s="3"/>
    </row>
    <row r="60" spans="1:15" ht="12.75" customHeight="1" x14ac:dyDescent="0.2">
      <c r="A60" s="3"/>
      <c r="B60" s="3"/>
      <c r="C60" s="3"/>
      <c r="K60" s="3"/>
      <c r="L60" s="3"/>
      <c r="M60" s="3"/>
      <c r="N60" s="3"/>
      <c r="O60" s="3"/>
    </row>
    <row r="61" spans="1:15" ht="12.75" customHeight="1" x14ac:dyDescent="0.2">
      <c r="A61" s="3"/>
      <c r="B61" s="3"/>
      <c r="C61" s="3"/>
      <c r="K61" s="3"/>
      <c r="L61" s="3"/>
      <c r="M61" s="3"/>
      <c r="N61" s="3"/>
      <c r="O61" s="3"/>
    </row>
    <row r="62" spans="1:15" ht="12.75" customHeight="1" x14ac:dyDescent="0.2">
      <c r="A62" s="3"/>
      <c r="B62" s="3"/>
      <c r="C62" s="3"/>
      <c r="K62" s="3"/>
      <c r="L62" s="3"/>
      <c r="M62" s="3"/>
      <c r="N62" s="3"/>
      <c r="O62" s="3"/>
    </row>
    <row r="63" spans="1:15" ht="12.75" customHeight="1" x14ac:dyDescent="0.2">
      <c r="A63" s="3"/>
      <c r="B63" s="3"/>
      <c r="C63" s="3"/>
      <c r="K63" s="3"/>
      <c r="L63" s="3"/>
      <c r="M63" s="3"/>
      <c r="N63" s="3"/>
      <c r="O63" s="3"/>
    </row>
    <row r="64" spans="1:15" ht="12.75" customHeight="1" x14ac:dyDescent="0.2">
      <c r="A64" s="3"/>
      <c r="B64" s="3"/>
      <c r="C64" s="3"/>
      <c r="K64" s="3"/>
      <c r="L64" s="3"/>
      <c r="M64" s="3"/>
      <c r="N64" s="3"/>
      <c r="O64" s="3"/>
    </row>
    <row r="65" spans="1:15" ht="12.75" customHeight="1" x14ac:dyDescent="0.2">
      <c r="A65" s="3"/>
      <c r="B65" s="3"/>
      <c r="C65" s="3"/>
      <c r="K65" s="3"/>
      <c r="L65" s="3"/>
      <c r="M65" s="3"/>
      <c r="N65" s="3"/>
      <c r="O65" s="3"/>
    </row>
    <row r="66" spans="1:15" ht="12.75" customHeight="1" x14ac:dyDescent="0.2">
      <c r="A66" s="3"/>
      <c r="B66" s="3"/>
      <c r="C66" s="3"/>
      <c r="K66" s="3"/>
      <c r="L66" s="3"/>
      <c r="M66" s="3"/>
      <c r="N66" s="3"/>
      <c r="O66" s="3"/>
    </row>
    <row r="67" spans="1:15" ht="12.75" customHeight="1" x14ac:dyDescent="0.2">
      <c r="A67" s="3"/>
      <c r="B67" s="3"/>
      <c r="C67" s="3"/>
      <c r="K67" s="3"/>
      <c r="L67" s="3"/>
      <c r="M67" s="3"/>
      <c r="N67" s="3"/>
      <c r="O67" s="3"/>
    </row>
    <row r="68" spans="1:15" ht="12.75" customHeight="1" x14ac:dyDescent="0.2">
      <c r="A68" s="3"/>
      <c r="B68" s="3"/>
      <c r="C68" s="3"/>
      <c r="K68" s="3"/>
      <c r="L68" s="3"/>
      <c r="M68" s="3"/>
      <c r="N68" s="3"/>
      <c r="O68" s="3"/>
    </row>
    <row r="69" spans="1:15" ht="12.75" customHeight="1" x14ac:dyDescent="0.2">
      <c r="A69" s="3"/>
      <c r="B69" s="3"/>
      <c r="C69" s="3"/>
      <c r="K69" s="3"/>
      <c r="L69" s="3"/>
      <c r="M69" s="3"/>
      <c r="N69" s="3"/>
      <c r="O69" s="3"/>
    </row>
    <row r="70" spans="1:15" ht="12.75" customHeight="1" x14ac:dyDescent="0.2">
      <c r="A70" s="3"/>
      <c r="B70" s="3"/>
      <c r="C70" s="3"/>
      <c r="K70" s="3"/>
      <c r="L70" s="3"/>
      <c r="M70" s="3"/>
      <c r="N70" s="3"/>
      <c r="O70" s="3"/>
    </row>
    <row r="71" spans="1:15" ht="12.75" customHeight="1" x14ac:dyDescent="0.2">
      <c r="A71" s="3"/>
      <c r="B71" s="3"/>
      <c r="C71" s="3"/>
      <c r="K71" s="3"/>
      <c r="L71" s="3"/>
      <c r="M71" s="3"/>
      <c r="N71" s="3"/>
      <c r="O71" s="3"/>
    </row>
    <row r="72" spans="1:15" ht="12.75" customHeight="1" x14ac:dyDescent="0.2">
      <c r="A72" s="3"/>
      <c r="B72" s="3"/>
      <c r="C72" s="3"/>
      <c r="K72" s="3"/>
      <c r="L72" s="3"/>
      <c r="M72" s="3"/>
      <c r="N72" s="3"/>
      <c r="O72" s="3"/>
    </row>
    <row r="73" spans="1:15" ht="12.75" customHeight="1" x14ac:dyDescent="0.2">
      <c r="A73" s="3"/>
      <c r="B73" s="3"/>
      <c r="C73" s="3"/>
      <c r="K73" s="3"/>
      <c r="L73" s="3"/>
      <c r="M73" s="3"/>
      <c r="N73" s="3"/>
      <c r="O73" s="3"/>
    </row>
    <row r="74" spans="1:15" ht="12.75" customHeight="1" x14ac:dyDescent="0.2">
      <c r="A74" s="3"/>
      <c r="B74" s="3"/>
      <c r="C74" s="3"/>
      <c r="K74" s="3"/>
      <c r="L74" s="3"/>
      <c r="M74" s="3"/>
      <c r="N74" s="3"/>
      <c r="O74" s="3"/>
    </row>
    <row r="75" spans="1:15" ht="12.75" customHeight="1" x14ac:dyDescent="0.2">
      <c r="A75" s="3"/>
      <c r="B75" s="3"/>
      <c r="C75" s="3"/>
      <c r="K75" s="3"/>
      <c r="L75" s="3"/>
      <c r="M75" s="3"/>
      <c r="N75" s="3"/>
      <c r="O75" s="3"/>
    </row>
    <row r="76" spans="1:15" ht="12.75" customHeight="1" x14ac:dyDescent="0.2">
      <c r="A76" s="3"/>
      <c r="B76" s="3"/>
      <c r="C76" s="3"/>
      <c r="K76" s="3"/>
      <c r="L76" s="3"/>
      <c r="M76" s="3"/>
      <c r="N76" s="3"/>
      <c r="O76" s="3"/>
    </row>
    <row r="77" spans="1:15" ht="12.75" customHeight="1" x14ac:dyDescent="0.2">
      <c r="A77" s="3"/>
      <c r="B77" s="3"/>
      <c r="C77" s="3"/>
      <c r="K77" s="3"/>
      <c r="L77" s="3"/>
      <c r="M77" s="3"/>
      <c r="N77" s="3"/>
      <c r="O77" s="3"/>
    </row>
    <row r="78" spans="1:15" ht="12.75" customHeight="1" x14ac:dyDescent="0.2">
      <c r="A78" s="3"/>
      <c r="B78" s="3"/>
      <c r="C78" s="3"/>
      <c r="K78" s="3"/>
      <c r="L78" s="3"/>
      <c r="M78" s="3"/>
      <c r="N78" s="3"/>
      <c r="O78" s="3"/>
    </row>
    <row r="79" spans="1:15" ht="12.75" customHeight="1" x14ac:dyDescent="0.2">
      <c r="A79" s="3"/>
      <c r="B79" s="3"/>
      <c r="C79" s="3"/>
      <c r="K79" s="3"/>
      <c r="L79" s="3"/>
      <c r="M79" s="3"/>
      <c r="N79" s="3"/>
      <c r="O79" s="3"/>
    </row>
    <row r="80" spans="1:15" ht="12.75" customHeight="1" x14ac:dyDescent="0.2">
      <c r="A80" s="3"/>
      <c r="B80" s="3"/>
      <c r="C80" s="3"/>
      <c r="K80" s="3"/>
      <c r="L80" s="3"/>
      <c r="M80" s="3"/>
      <c r="N80" s="3"/>
      <c r="O80" s="3"/>
    </row>
    <row r="81" spans="1:15" ht="12.75" customHeight="1" x14ac:dyDescent="0.2">
      <c r="A81" s="3"/>
      <c r="B81" s="3"/>
      <c r="C81" s="3"/>
      <c r="K81" s="3"/>
      <c r="L81" s="3"/>
      <c r="M81" s="3"/>
      <c r="N81" s="3"/>
      <c r="O81" s="3"/>
    </row>
    <row r="82" spans="1:15" ht="12.75" customHeight="1" x14ac:dyDescent="0.2">
      <c r="A82" s="3"/>
      <c r="B82" s="3"/>
      <c r="C82" s="3"/>
      <c r="K82" s="3"/>
      <c r="L82" s="3"/>
      <c r="M82" s="3"/>
      <c r="N82" s="3"/>
      <c r="O82" s="3"/>
    </row>
    <row r="83" spans="1:15" ht="12.75" customHeight="1" x14ac:dyDescent="0.2">
      <c r="A83" s="3"/>
      <c r="B83" s="3"/>
      <c r="C83" s="3"/>
      <c r="K83" s="3"/>
      <c r="L83" s="3"/>
      <c r="M83" s="3"/>
      <c r="N83" s="3"/>
      <c r="O83" s="3"/>
    </row>
    <row r="84" spans="1:15" ht="12.75" customHeight="1" x14ac:dyDescent="0.2">
      <c r="A84" s="3"/>
      <c r="B84" s="3"/>
      <c r="C84" s="3"/>
      <c r="K84" s="3"/>
      <c r="L84" s="3"/>
      <c r="M84" s="3"/>
      <c r="N84" s="3"/>
      <c r="O84" s="3"/>
    </row>
    <row r="85" spans="1:15" ht="12.75" customHeight="1" x14ac:dyDescent="0.2">
      <c r="A85" s="3"/>
      <c r="B85" s="3"/>
      <c r="C85" s="3"/>
      <c r="K85" s="3"/>
      <c r="L85" s="3"/>
      <c r="M85" s="3"/>
      <c r="N85" s="3"/>
      <c r="O85" s="3"/>
    </row>
    <row r="86" spans="1:15" ht="12.75" customHeight="1" x14ac:dyDescent="0.2">
      <c r="A86" s="3"/>
      <c r="B86" s="3"/>
      <c r="C86" s="3"/>
      <c r="K86" s="3"/>
      <c r="L86" s="3"/>
      <c r="M86" s="3"/>
      <c r="N86" s="3"/>
      <c r="O86" s="3"/>
    </row>
    <row r="87" spans="1:15" ht="12.75" customHeight="1" x14ac:dyDescent="0.2">
      <c r="A87" s="3"/>
      <c r="B87" s="3"/>
      <c r="C87" s="3"/>
      <c r="K87" s="3"/>
      <c r="L87" s="3"/>
      <c r="M87" s="3"/>
      <c r="N87" s="3"/>
      <c r="O87" s="3"/>
    </row>
    <row r="88" spans="1:15" ht="12.75" customHeight="1" x14ac:dyDescent="0.2">
      <c r="A88" s="3"/>
      <c r="B88" s="3"/>
      <c r="C88" s="3"/>
      <c r="K88" s="3"/>
      <c r="L88" s="3"/>
      <c r="M88" s="3"/>
      <c r="N88" s="3"/>
      <c r="O88" s="3"/>
    </row>
    <row r="89" spans="1:15" ht="12.75" customHeight="1" x14ac:dyDescent="0.2">
      <c r="A89" s="3"/>
      <c r="B89" s="3"/>
      <c r="C89" s="3"/>
      <c r="K89" s="3"/>
      <c r="L89" s="3"/>
      <c r="M89" s="3"/>
      <c r="N89" s="3"/>
      <c r="O89" s="3"/>
    </row>
    <row r="90" spans="1:15" ht="12.75" customHeight="1" x14ac:dyDescent="0.2">
      <c r="A90" s="3"/>
      <c r="B90" s="3"/>
      <c r="C90" s="3"/>
      <c r="K90" s="3"/>
      <c r="L90" s="3"/>
      <c r="M90" s="3"/>
      <c r="N90" s="3"/>
      <c r="O90" s="3"/>
    </row>
    <row r="91" spans="1:15" ht="12.75" customHeight="1" x14ac:dyDescent="0.2">
      <c r="A91" s="3"/>
      <c r="B91" s="3"/>
      <c r="C91" s="3"/>
      <c r="K91" s="3"/>
      <c r="L91" s="3"/>
      <c r="M91" s="3"/>
      <c r="N91" s="3"/>
      <c r="O91" s="3"/>
    </row>
    <row r="92" spans="1:15" ht="12.75" customHeight="1" x14ac:dyDescent="0.2">
      <c r="A92" s="3"/>
      <c r="B92" s="3"/>
      <c r="C92" s="3"/>
      <c r="K92" s="3"/>
      <c r="L92" s="3"/>
      <c r="M92" s="3"/>
      <c r="N92" s="3"/>
      <c r="O92" s="3"/>
    </row>
    <row r="93" spans="1:15" ht="12.75" customHeight="1" x14ac:dyDescent="0.2">
      <c r="A93" s="3"/>
      <c r="B93" s="3"/>
      <c r="C93" s="3"/>
      <c r="K93" s="3"/>
      <c r="L93" s="3"/>
      <c r="M93" s="3"/>
      <c r="N93" s="3"/>
      <c r="O93" s="3"/>
    </row>
    <row r="94" spans="1:15" ht="12.75" customHeight="1" x14ac:dyDescent="0.2">
      <c r="A94" s="3"/>
      <c r="B94" s="3"/>
      <c r="C94" s="3"/>
      <c r="K94" s="3"/>
      <c r="L94" s="3"/>
      <c r="M94" s="3"/>
      <c r="N94" s="3"/>
      <c r="O94" s="3"/>
    </row>
    <row r="95" spans="1:15" ht="12.75" customHeight="1" x14ac:dyDescent="0.2">
      <c r="A95" s="3"/>
      <c r="B95" s="3"/>
      <c r="C95" s="3"/>
      <c r="K95" s="3"/>
      <c r="L95" s="3"/>
      <c r="M95" s="3"/>
      <c r="N95" s="3"/>
      <c r="O95" s="3"/>
    </row>
    <row r="96" spans="1:15" ht="12.75" customHeight="1" x14ac:dyDescent="0.2">
      <c r="A96" s="3"/>
      <c r="B96" s="3"/>
      <c r="C96" s="3"/>
      <c r="K96" s="3"/>
      <c r="L96" s="3"/>
      <c r="M96" s="3"/>
      <c r="N96" s="3"/>
      <c r="O96" s="3"/>
    </row>
    <row r="97" spans="1:15" ht="12.75" customHeight="1" x14ac:dyDescent="0.2">
      <c r="A97" s="3"/>
      <c r="B97" s="3"/>
      <c r="C97" s="3"/>
      <c r="K97" s="3"/>
      <c r="L97" s="3"/>
      <c r="M97" s="3"/>
      <c r="N97" s="3"/>
      <c r="O97" s="3"/>
    </row>
    <row r="98" spans="1:15" ht="12.75" customHeight="1" x14ac:dyDescent="0.2">
      <c r="A98" s="3"/>
      <c r="B98" s="3"/>
      <c r="C98" s="3"/>
      <c r="K98" s="3"/>
      <c r="L98" s="3"/>
      <c r="M98" s="3"/>
      <c r="N98" s="3"/>
      <c r="O98" s="3"/>
    </row>
    <row r="99" spans="1:15" ht="12.75" customHeight="1" x14ac:dyDescent="0.2">
      <c r="A99" s="3"/>
      <c r="B99" s="3"/>
      <c r="C99" s="3"/>
      <c r="K99" s="3"/>
      <c r="L99" s="3"/>
      <c r="M99" s="3"/>
      <c r="N99" s="3"/>
      <c r="O99" s="3"/>
    </row>
    <row r="100" spans="1:15" ht="12.75" customHeight="1" x14ac:dyDescent="0.2">
      <c r="A100" s="3"/>
      <c r="B100" s="3"/>
      <c r="C100" s="3"/>
      <c r="K100" s="3"/>
      <c r="L100" s="3"/>
      <c r="M100" s="3"/>
      <c r="N100" s="3"/>
      <c r="O100" s="3"/>
    </row>
    <row r="101" spans="1:15" ht="12.75" customHeight="1" x14ac:dyDescent="0.2">
      <c r="A101" s="3"/>
      <c r="B101" s="3"/>
      <c r="C101" s="3"/>
      <c r="K101" s="3"/>
      <c r="L101" s="3"/>
      <c r="M101" s="3"/>
      <c r="N101" s="3"/>
      <c r="O101" s="3"/>
    </row>
    <row r="102" spans="1:15" ht="12.75" customHeight="1" x14ac:dyDescent="0.2">
      <c r="A102" s="3"/>
      <c r="B102" s="3"/>
      <c r="C102" s="3"/>
      <c r="K102" s="3"/>
      <c r="L102" s="3"/>
      <c r="M102" s="3"/>
      <c r="N102" s="3"/>
      <c r="O102" s="3"/>
    </row>
    <row r="103" spans="1:15" ht="12.75" customHeight="1" x14ac:dyDescent="0.2">
      <c r="A103" s="3"/>
      <c r="B103" s="3"/>
      <c r="C103" s="3"/>
      <c r="K103" s="3"/>
      <c r="L103" s="3"/>
      <c r="M103" s="3"/>
      <c r="N103" s="3"/>
      <c r="O103" s="3"/>
    </row>
    <row r="104" spans="1:15" ht="12.75" customHeight="1" x14ac:dyDescent="0.2">
      <c r="A104" s="3"/>
      <c r="B104" s="3"/>
      <c r="C104" s="3"/>
      <c r="K104" s="3"/>
      <c r="L104" s="3"/>
      <c r="M104" s="3"/>
      <c r="N104" s="3"/>
      <c r="O104" s="3"/>
    </row>
    <row r="105" spans="1:15" ht="12.75" customHeight="1" x14ac:dyDescent="0.2">
      <c r="A105" s="3"/>
      <c r="B105" s="3"/>
      <c r="C105" s="3"/>
      <c r="K105" s="3"/>
      <c r="L105" s="3"/>
      <c r="M105" s="3"/>
      <c r="N105" s="3"/>
      <c r="O105" s="3"/>
    </row>
    <row r="106" spans="1:15" ht="12.75" customHeight="1" x14ac:dyDescent="0.2">
      <c r="A106" s="3"/>
      <c r="B106" s="3"/>
      <c r="C106" s="3"/>
      <c r="K106" s="3"/>
      <c r="L106" s="3"/>
      <c r="M106" s="3"/>
      <c r="N106" s="3"/>
      <c r="O106" s="3"/>
    </row>
    <row r="107" spans="1:15" ht="12.75" customHeight="1" x14ac:dyDescent="0.2">
      <c r="A107" s="3"/>
      <c r="B107" s="3"/>
      <c r="C107" s="3"/>
      <c r="K107" s="3"/>
      <c r="L107" s="3"/>
      <c r="M107" s="3"/>
      <c r="N107" s="3"/>
      <c r="O107" s="3"/>
    </row>
    <row r="108" spans="1:15" ht="12.75" customHeight="1" x14ac:dyDescent="0.2">
      <c r="A108" s="3"/>
      <c r="B108" s="3"/>
      <c r="C108" s="3"/>
      <c r="K108" s="3"/>
      <c r="L108" s="3"/>
      <c r="M108" s="3"/>
      <c r="N108" s="3"/>
      <c r="O108" s="3"/>
    </row>
    <row r="109" spans="1:15" ht="12.75" customHeight="1" x14ac:dyDescent="0.2">
      <c r="A109" s="3"/>
      <c r="B109" s="3"/>
      <c r="C109" s="3"/>
      <c r="K109" s="3"/>
      <c r="L109" s="3"/>
      <c r="M109" s="3"/>
      <c r="N109" s="3"/>
      <c r="O109" s="3"/>
    </row>
    <row r="110" spans="1:15" ht="12.75" customHeight="1" x14ac:dyDescent="0.2">
      <c r="A110" s="3"/>
      <c r="B110" s="3"/>
      <c r="C110" s="3"/>
      <c r="K110" s="3"/>
      <c r="L110" s="3"/>
      <c r="M110" s="3"/>
      <c r="N110" s="3"/>
      <c r="O110" s="3"/>
    </row>
    <row r="111" spans="1:15" ht="12.75" customHeight="1" x14ac:dyDescent="0.2">
      <c r="A111" s="3"/>
      <c r="B111" s="3"/>
      <c r="C111" s="3"/>
      <c r="K111" s="3"/>
      <c r="L111" s="3"/>
      <c r="M111" s="3"/>
      <c r="N111" s="3"/>
      <c r="O111" s="3"/>
    </row>
    <row r="112" spans="1:15" ht="12.75" customHeight="1" x14ac:dyDescent="0.2">
      <c r="A112" s="3"/>
      <c r="B112" s="3"/>
      <c r="C112" s="3"/>
      <c r="K112" s="3"/>
      <c r="L112" s="3"/>
      <c r="M112" s="3"/>
      <c r="N112" s="3"/>
      <c r="O112" s="3"/>
    </row>
    <row r="113" spans="1:15" ht="12.75" customHeight="1" x14ac:dyDescent="0.2">
      <c r="A113" s="3"/>
      <c r="B113" s="3"/>
      <c r="C113" s="3"/>
      <c r="K113" s="3"/>
      <c r="L113" s="3"/>
      <c r="M113" s="3"/>
      <c r="N113" s="3"/>
      <c r="O113" s="3"/>
    </row>
    <row r="114" spans="1:15" ht="12.75" customHeight="1" x14ac:dyDescent="0.2">
      <c r="A114" s="3"/>
      <c r="B114" s="3"/>
      <c r="C114" s="3"/>
      <c r="K114" s="3"/>
      <c r="L114" s="3"/>
      <c r="M114" s="3"/>
      <c r="N114" s="3"/>
      <c r="O114" s="3"/>
    </row>
    <row r="115" spans="1:15" ht="12.75" customHeight="1" x14ac:dyDescent="0.2">
      <c r="A115" s="3"/>
      <c r="B115" s="3"/>
      <c r="C115" s="3"/>
      <c r="K115" s="3"/>
      <c r="L115" s="3"/>
      <c r="M115" s="3"/>
      <c r="N115" s="3"/>
      <c r="O115" s="3"/>
    </row>
    <row r="116" spans="1:15" ht="12.75" customHeight="1" x14ac:dyDescent="0.2">
      <c r="A116" s="3"/>
      <c r="B116" s="3"/>
      <c r="C116" s="3"/>
      <c r="K116" s="3"/>
      <c r="L116" s="3"/>
      <c r="M116" s="3"/>
      <c r="N116" s="3"/>
      <c r="O116" s="3"/>
    </row>
    <row r="117" spans="1:15" ht="12.75" customHeight="1" x14ac:dyDescent="0.2">
      <c r="A117" s="3"/>
      <c r="B117" s="3"/>
      <c r="C117" s="3"/>
      <c r="K117" s="3"/>
      <c r="L117" s="3"/>
      <c r="M117" s="3"/>
      <c r="N117" s="3"/>
      <c r="O117" s="3"/>
    </row>
    <row r="118" spans="1:15" ht="12.75" customHeight="1" x14ac:dyDescent="0.2">
      <c r="A118" s="3"/>
      <c r="B118" s="3"/>
      <c r="C118" s="3"/>
      <c r="K118" s="3"/>
      <c r="L118" s="3"/>
      <c r="M118" s="3"/>
      <c r="N118" s="3"/>
      <c r="O118" s="3"/>
    </row>
    <row r="119" spans="1:15" ht="12.75" customHeight="1" x14ac:dyDescent="0.2">
      <c r="A119" s="3"/>
      <c r="B119" s="3"/>
      <c r="C119" s="3"/>
      <c r="K119" s="3"/>
      <c r="L119" s="3"/>
      <c r="M119" s="3"/>
      <c r="N119" s="3"/>
      <c r="O119" s="3"/>
    </row>
    <row r="120" spans="1:15" ht="12.75" customHeight="1" x14ac:dyDescent="0.2">
      <c r="A120" s="3"/>
      <c r="B120" s="3"/>
      <c r="C120" s="3"/>
      <c r="K120" s="3"/>
      <c r="L120" s="3"/>
      <c r="M120" s="3"/>
      <c r="N120" s="3"/>
      <c r="O120" s="3"/>
    </row>
    <row r="121" spans="1:15" ht="12.75" customHeight="1" x14ac:dyDescent="0.2">
      <c r="A121" s="3"/>
      <c r="B121" s="3"/>
      <c r="C121" s="3"/>
      <c r="K121" s="3"/>
      <c r="L121" s="3"/>
      <c r="M121" s="3"/>
      <c r="N121" s="3"/>
      <c r="O121" s="3"/>
    </row>
    <row r="122" spans="1:15" ht="12.75" customHeight="1" x14ac:dyDescent="0.2">
      <c r="A122" s="3"/>
      <c r="B122" s="3"/>
      <c r="C122" s="3"/>
      <c r="K122" s="3"/>
      <c r="L122" s="3"/>
      <c r="M122" s="3"/>
      <c r="N122" s="3"/>
      <c r="O122" s="3"/>
    </row>
    <row r="123" spans="1:15" ht="12.75" customHeight="1" x14ac:dyDescent="0.2">
      <c r="A123" s="3"/>
      <c r="B123" s="3"/>
      <c r="C123" s="3"/>
      <c r="K123" s="3"/>
      <c r="L123" s="3"/>
      <c r="M123" s="3"/>
      <c r="N123" s="3"/>
      <c r="O123" s="3"/>
    </row>
    <row r="124" spans="1:15" ht="12.75" customHeight="1" x14ac:dyDescent="0.2">
      <c r="A124" s="3"/>
      <c r="B124" s="3"/>
      <c r="C124" s="3"/>
      <c r="K124" s="3"/>
      <c r="L124" s="3"/>
      <c r="M124" s="3"/>
      <c r="N124" s="3"/>
      <c r="O124" s="3"/>
    </row>
    <row r="125" spans="1:15" ht="12.75" customHeight="1" x14ac:dyDescent="0.2">
      <c r="A125" s="3"/>
      <c r="B125" s="3"/>
      <c r="C125" s="3"/>
      <c r="K125" s="3"/>
      <c r="L125" s="3"/>
      <c r="M125" s="3"/>
      <c r="N125" s="3"/>
      <c r="O125" s="3"/>
    </row>
    <row r="126" spans="1:15" ht="12.75" customHeight="1" x14ac:dyDescent="0.2">
      <c r="A126" s="3"/>
      <c r="B126" s="3"/>
      <c r="C126" s="3"/>
      <c r="K126" s="3"/>
      <c r="L126" s="3"/>
      <c r="M126" s="3"/>
      <c r="N126" s="3"/>
      <c r="O126" s="3"/>
    </row>
    <row r="127" spans="1:15" ht="12.75" customHeight="1" x14ac:dyDescent="0.2">
      <c r="A127" s="3"/>
      <c r="B127" s="3"/>
      <c r="C127" s="3"/>
      <c r="K127" s="3"/>
      <c r="L127" s="3"/>
      <c r="M127" s="3"/>
      <c r="N127" s="3"/>
      <c r="O127" s="3"/>
    </row>
    <row r="128" spans="1:15" ht="12.75" customHeight="1" x14ac:dyDescent="0.2">
      <c r="A128" s="3"/>
      <c r="B128" s="3"/>
      <c r="C128" s="3"/>
      <c r="K128" s="3"/>
      <c r="L128" s="3"/>
      <c r="M128" s="3"/>
      <c r="N128" s="3"/>
      <c r="O128" s="3"/>
    </row>
    <row r="129" spans="1:15" ht="12.75" customHeight="1" x14ac:dyDescent="0.2">
      <c r="A129" s="3"/>
      <c r="B129" s="3"/>
      <c r="C129" s="3"/>
      <c r="K129" s="3"/>
      <c r="L129" s="3"/>
      <c r="M129" s="3"/>
      <c r="N129" s="3"/>
      <c r="O129" s="3"/>
    </row>
    <row r="130" spans="1:15" ht="12.75" customHeight="1" x14ac:dyDescent="0.2">
      <c r="A130" s="3"/>
      <c r="B130" s="3"/>
      <c r="C130" s="3"/>
      <c r="K130" s="3"/>
      <c r="L130" s="3"/>
      <c r="M130" s="3"/>
      <c r="N130" s="3"/>
      <c r="O130" s="3"/>
    </row>
    <row r="131" spans="1:15" ht="12.75" customHeight="1" x14ac:dyDescent="0.2">
      <c r="A131" s="3"/>
      <c r="B131" s="3"/>
      <c r="C131" s="3"/>
      <c r="K131" s="3"/>
      <c r="L131" s="3"/>
      <c r="M131" s="3"/>
      <c r="N131" s="3"/>
      <c r="O131" s="3"/>
    </row>
    <row r="132" spans="1:15" ht="12.75" customHeight="1" x14ac:dyDescent="0.2">
      <c r="A132" s="3"/>
      <c r="B132" s="3"/>
      <c r="C132" s="3"/>
      <c r="K132" s="3"/>
      <c r="L132" s="3"/>
      <c r="M132" s="3"/>
      <c r="N132" s="3"/>
      <c r="O132" s="3"/>
    </row>
    <row r="133" spans="1:15" ht="12.75" customHeight="1" x14ac:dyDescent="0.2">
      <c r="A133" s="3"/>
      <c r="B133" s="3"/>
      <c r="C133" s="3"/>
      <c r="K133" s="3"/>
      <c r="L133" s="3"/>
      <c r="M133" s="3"/>
      <c r="N133" s="3"/>
      <c r="O133" s="3"/>
    </row>
    <row r="134" spans="1:15" ht="12.75" customHeight="1" x14ac:dyDescent="0.2">
      <c r="A134" s="3"/>
      <c r="B134" s="3"/>
      <c r="C134" s="3"/>
      <c r="K134" s="3"/>
      <c r="L134" s="3"/>
      <c r="M134" s="3"/>
      <c r="N134" s="3"/>
      <c r="O134" s="3"/>
    </row>
    <row r="135" spans="1:15" ht="12.75" customHeight="1" x14ac:dyDescent="0.2">
      <c r="A135" s="3"/>
      <c r="B135" s="3"/>
      <c r="C135" s="3"/>
      <c r="K135" s="3"/>
      <c r="L135" s="3"/>
      <c r="M135" s="3"/>
      <c r="N135" s="3"/>
      <c r="O135" s="3"/>
    </row>
    <row r="136" spans="1:15" ht="12.75" customHeight="1" x14ac:dyDescent="0.2">
      <c r="A136" s="3"/>
      <c r="B136" s="3"/>
      <c r="C136" s="3"/>
      <c r="K136" s="3"/>
      <c r="L136" s="3"/>
      <c r="M136" s="3"/>
      <c r="N136" s="3"/>
      <c r="O136" s="3"/>
    </row>
    <row r="137" spans="1:15" ht="12.75" customHeight="1" x14ac:dyDescent="0.2">
      <c r="A137" s="3"/>
      <c r="B137" s="3"/>
      <c r="C137" s="3"/>
      <c r="K137" s="3"/>
      <c r="L137" s="3"/>
      <c r="M137" s="3"/>
      <c r="N137" s="3"/>
      <c r="O137" s="3"/>
    </row>
    <row r="138" spans="1:15" ht="12.75" customHeight="1" x14ac:dyDescent="0.2">
      <c r="A138" s="3"/>
      <c r="B138" s="3"/>
      <c r="C138" s="3"/>
      <c r="K138" s="3"/>
      <c r="L138" s="3"/>
      <c r="M138" s="3"/>
      <c r="N138" s="3"/>
      <c r="O138" s="3"/>
    </row>
    <row r="139" spans="1:15" ht="12.75" customHeight="1" x14ac:dyDescent="0.2">
      <c r="A139" s="3"/>
      <c r="B139" s="3"/>
      <c r="C139" s="3"/>
      <c r="K139" s="3"/>
      <c r="L139" s="3"/>
      <c r="M139" s="3"/>
      <c r="N139" s="3"/>
      <c r="O139" s="3"/>
    </row>
    <row r="140" spans="1:15" ht="12.75" customHeight="1" x14ac:dyDescent="0.2">
      <c r="A140" s="3"/>
      <c r="B140" s="3"/>
      <c r="C140" s="3"/>
      <c r="K140" s="3"/>
      <c r="L140" s="3"/>
      <c r="M140" s="3"/>
      <c r="N140" s="3"/>
      <c r="O140" s="3"/>
    </row>
    <row r="141" spans="1:15" ht="12.75" customHeight="1" x14ac:dyDescent="0.2">
      <c r="A141" s="3"/>
      <c r="B141" s="3"/>
      <c r="C141" s="3"/>
      <c r="K141" s="3"/>
      <c r="L141" s="3"/>
      <c r="M141" s="3"/>
      <c r="N141" s="3"/>
      <c r="O141" s="3"/>
    </row>
    <row r="142" spans="1:15" ht="12.75" customHeight="1" x14ac:dyDescent="0.2">
      <c r="A142" s="3"/>
      <c r="B142" s="3"/>
      <c r="C142" s="3"/>
      <c r="K142" s="3"/>
      <c r="L142" s="3"/>
      <c r="M142" s="3"/>
      <c r="N142" s="3"/>
      <c r="O142" s="3"/>
    </row>
    <row r="143" spans="1:15" ht="12.75" customHeight="1" x14ac:dyDescent="0.2">
      <c r="A143" s="3"/>
      <c r="B143" s="3"/>
      <c r="C143" s="3"/>
      <c r="K143" s="3"/>
      <c r="L143" s="3"/>
      <c r="M143" s="3"/>
      <c r="N143" s="3"/>
      <c r="O143" s="3"/>
    </row>
    <row r="144" spans="1:15" ht="12.75" customHeight="1" x14ac:dyDescent="0.2">
      <c r="A144" s="3"/>
      <c r="B144" s="3"/>
      <c r="C144" s="3"/>
      <c r="K144" s="3"/>
      <c r="L144" s="3"/>
      <c r="M144" s="3"/>
      <c r="N144" s="3"/>
      <c r="O144" s="3"/>
    </row>
    <row r="145" spans="1:15" ht="12.75" customHeight="1" x14ac:dyDescent="0.2">
      <c r="A145" s="3"/>
      <c r="B145" s="3"/>
      <c r="C145" s="3"/>
      <c r="K145" s="3"/>
      <c r="L145" s="3"/>
      <c r="M145" s="3"/>
      <c r="N145" s="3"/>
      <c r="O145" s="3"/>
    </row>
    <row r="146" spans="1:15" ht="12.75" customHeight="1" x14ac:dyDescent="0.2">
      <c r="A146" s="3"/>
      <c r="B146" s="3"/>
      <c r="C146" s="3"/>
      <c r="K146" s="3"/>
      <c r="L146" s="3"/>
      <c r="M146" s="3"/>
      <c r="N146" s="3"/>
      <c r="O146" s="3"/>
    </row>
    <row r="147" spans="1:15" ht="12.75" customHeight="1" x14ac:dyDescent="0.2">
      <c r="A147" s="3"/>
      <c r="B147" s="3"/>
      <c r="C147" s="3"/>
      <c r="K147" s="3"/>
      <c r="L147" s="3"/>
      <c r="M147" s="3"/>
      <c r="N147" s="3"/>
      <c r="O147" s="3"/>
    </row>
    <row r="148" spans="1:15" ht="12.75" customHeight="1" x14ac:dyDescent="0.2">
      <c r="A148" s="3"/>
      <c r="B148" s="3"/>
      <c r="C148" s="3"/>
      <c r="K148" s="3"/>
      <c r="L148" s="3"/>
      <c r="M148" s="3"/>
      <c r="N148" s="3"/>
      <c r="O148" s="3"/>
    </row>
    <row r="149" spans="1:15" ht="12.75" customHeight="1" x14ac:dyDescent="0.2">
      <c r="A149" s="3"/>
      <c r="B149" s="3"/>
      <c r="C149" s="3"/>
      <c r="K149" s="3"/>
      <c r="L149" s="3"/>
      <c r="M149" s="3"/>
      <c r="N149" s="3"/>
      <c r="O149" s="3"/>
    </row>
    <row r="150" spans="1:15" ht="12.75" customHeight="1" x14ac:dyDescent="0.2">
      <c r="A150" s="3"/>
      <c r="B150" s="3"/>
      <c r="C150" s="3"/>
      <c r="K150" s="3"/>
      <c r="L150" s="3"/>
      <c r="M150" s="3"/>
      <c r="N150" s="3"/>
      <c r="O150" s="3"/>
    </row>
    <row r="151" spans="1:15" ht="12.75" customHeight="1" x14ac:dyDescent="0.2">
      <c r="A151" s="3"/>
      <c r="B151" s="3"/>
      <c r="C151" s="3"/>
      <c r="K151" s="3"/>
      <c r="L151" s="3"/>
      <c r="M151" s="3"/>
      <c r="N151" s="3"/>
      <c r="O151" s="3"/>
    </row>
    <row r="152" spans="1:15" ht="12.75" customHeight="1" x14ac:dyDescent="0.2">
      <c r="A152" s="3"/>
      <c r="B152" s="3"/>
      <c r="C152" s="3"/>
      <c r="K152" s="3"/>
      <c r="L152" s="3"/>
      <c r="M152" s="3"/>
      <c r="N152" s="3"/>
      <c r="O152" s="3"/>
    </row>
    <row r="153" spans="1:15" ht="12.75" customHeight="1" x14ac:dyDescent="0.2">
      <c r="A153" s="3"/>
      <c r="B153" s="3"/>
      <c r="C153" s="3"/>
      <c r="K153" s="3"/>
      <c r="L153" s="3"/>
      <c r="M153" s="3"/>
      <c r="N153" s="3"/>
      <c r="O153" s="3"/>
    </row>
    <row r="154" spans="1:15" ht="12.75" customHeight="1" x14ac:dyDescent="0.2">
      <c r="A154" s="3"/>
      <c r="B154" s="3"/>
      <c r="C154" s="3"/>
      <c r="K154" s="3"/>
      <c r="L154" s="3"/>
      <c r="M154" s="3"/>
      <c r="N154" s="3"/>
      <c r="O154" s="3"/>
    </row>
    <row r="155" spans="1:15" ht="12.75" customHeight="1" x14ac:dyDescent="0.2">
      <c r="A155" s="3"/>
      <c r="B155" s="3"/>
      <c r="C155" s="3"/>
      <c r="K155" s="3"/>
      <c r="L155" s="3"/>
      <c r="M155" s="3"/>
      <c r="N155" s="3"/>
      <c r="O155" s="3"/>
    </row>
    <row r="156" spans="1:15" ht="12.75" customHeight="1" x14ac:dyDescent="0.2">
      <c r="A156" s="3"/>
      <c r="B156" s="3"/>
      <c r="C156" s="3"/>
      <c r="K156" s="3"/>
      <c r="L156" s="3"/>
      <c r="M156" s="3"/>
      <c r="N156" s="3"/>
      <c r="O156" s="3"/>
    </row>
    <row r="157" spans="1:15" ht="12.75" customHeight="1" x14ac:dyDescent="0.2">
      <c r="A157" s="3"/>
      <c r="B157" s="3"/>
      <c r="C157" s="3"/>
      <c r="K157" s="3"/>
      <c r="L157" s="3"/>
      <c r="M157" s="3"/>
      <c r="N157" s="3"/>
      <c r="O157" s="3"/>
    </row>
    <row r="158" spans="1:15" ht="12.75" customHeight="1" x14ac:dyDescent="0.2">
      <c r="A158" s="3"/>
      <c r="B158" s="3"/>
      <c r="C158" s="3"/>
      <c r="K158" s="3"/>
      <c r="L158" s="3"/>
      <c r="M158" s="3"/>
      <c r="N158" s="3"/>
      <c r="O158" s="3"/>
    </row>
    <row r="159" spans="1:15" ht="12.75" customHeight="1" x14ac:dyDescent="0.2">
      <c r="A159" s="3"/>
      <c r="B159" s="3"/>
      <c r="C159" s="3"/>
      <c r="K159" s="3"/>
      <c r="L159" s="3"/>
      <c r="M159" s="3"/>
      <c r="N159" s="3"/>
      <c r="O159" s="3"/>
    </row>
    <row r="160" spans="1:15" ht="12.75" customHeight="1" x14ac:dyDescent="0.2">
      <c r="A160" s="3"/>
      <c r="B160" s="3"/>
      <c r="C160" s="3"/>
      <c r="K160" s="3"/>
      <c r="L160" s="3"/>
      <c r="M160" s="3"/>
      <c r="N160" s="3"/>
      <c r="O160" s="3"/>
    </row>
    <row r="161" spans="1:15" ht="12.75" customHeight="1" x14ac:dyDescent="0.2">
      <c r="A161" s="3"/>
      <c r="B161" s="3"/>
      <c r="C161" s="3"/>
      <c r="K161" s="3"/>
      <c r="L161" s="3"/>
      <c r="M161" s="3"/>
      <c r="N161" s="3"/>
      <c r="O161" s="3"/>
    </row>
    <row r="162" spans="1:15" ht="12.75" customHeight="1" x14ac:dyDescent="0.2">
      <c r="A162" s="3"/>
      <c r="B162" s="3"/>
      <c r="C162" s="3"/>
      <c r="K162" s="3"/>
      <c r="L162" s="3"/>
      <c r="M162" s="3"/>
      <c r="N162" s="3"/>
      <c r="O162" s="3"/>
    </row>
    <row r="163" spans="1:15" ht="12.75" customHeight="1" x14ac:dyDescent="0.2">
      <c r="A163" s="3"/>
      <c r="B163" s="3"/>
      <c r="C163" s="3"/>
      <c r="K163" s="3"/>
      <c r="L163" s="3"/>
      <c r="M163" s="3"/>
      <c r="N163" s="3"/>
      <c r="O163" s="3"/>
    </row>
    <row r="164" spans="1:15" ht="12.75" customHeight="1" x14ac:dyDescent="0.2">
      <c r="A164" s="3"/>
      <c r="B164" s="3"/>
      <c r="C164" s="3"/>
      <c r="K164" s="3"/>
      <c r="L164" s="3"/>
      <c r="M164" s="3"/>
      <c r="N164" s="3"/>
      <c r="O164" s="3"/>
    </row>
    <row r="165" spans="1:15" ht="12.75" customHeight="1" x14ac:dyDescent="0.2">
      <c r="A165" s="3"/>
      <c r="B165" s="3"/>
      <c r="C165" s="3"/>
      <c r="K165" s="3"/>
      <c r="L165" s="3"/>
      <c r="M165" s="3"/>
      <c r="N165" s="3"/>
      <c r="O165" s="3"/>
    </row>
    <row r="166" spans="1:15" ht="12.75" customHeight="1" x14ac:dyDescent="0.2">
      <c r="A166" s="3"/>
      <c r="B166" s="3"/>
      <c r="C166" s="3"/>
      <c r="K166" s="3"/>
      <c r="L166" s="3"/>
      <c r="M166" s="3"/>
      <c r="N166" s="3"/>
      <c r="O166" s="3"/>
    </row>
    <row r="167" spans="1:15" ht="12.75" customHeight="1" x14ac:dyDescent="0.2">
      <c r="A167" s="3"/>
      <c r="B167" s="3"/>
      <c r="C167" s="3"/>
      <c r="K167" s="3"/>
      <c r="L167" s="3"/>
      <c r="M167" s="3"/>
      <c r="N167" s="3"/>
      <c r="O167" s="3"/>
    </row>
    <row r="168" spans="1:15" ht="12.75" customHeight="1" x14ac:dyDescent="0.2">
      <c r="A168" s="3"/>
      <c r="B168" s="3"/>
      <c r="C168" s="3"/>
      <c r="K168" s="3"/>
      <c r="L168" s="3"/>
      <c r="M168" s="3"/>
      <c r="N168" s="3"/>
      <c r="O168" s="3"/>
    </row>
    <row r="169" spans="1:15" ht="12.75" customHeight="1" x14ac:dyDescent="0.2">
      <c r="A169" s="3"/>
      <c r="B169" s="3"/>
      <c r="C169" s="3"/>
      <c r="K169" s="3"/>
      <c r="L169" s="3"/>
      <c r="M169" s="3"/>
      <c r="N169" s="3"/>
      <c r="O169" s="3"/>
    </row>
    <row r="170" spans="1:15" ht="12.75" customHeight="1" x14ac:dyDescent="0.2">
      <c r="A170" s="3"/>
      <c r="B170" s="3"/>
      <c r="C170" s="3"/>
      <c r="K170" s="3"/>
      <c r="L170" s="3"/>
      <c r="M170" s="3"/>
      <c r="N170" s="3"/>
      <c r="O170" s="3"/>
    </row>
    <row r="171" spans="1:15" ht="12.75" customHeight="1" x14ac:dyDescent="0.2">
      <c r="A171" s="3"/>
      <c r="B171" s="3"/>
      <c r="C171" s="3"/>
      <c r="K171" s="3"/>
      <c r="L171" s="3"/>
      <c r="M171" s="3"/>
      <c r="N171" s="3"/>
      <c r="O171" s="3"/>
    </row>
    <row r="172" spans="1:15" ht="12.75" customHeight="1" x14ac:dyDescent="0.2">
      <c r="A172" s="3"/>
      <c r="B172" s="3"/>
      <c r="C172" s="3"/>
      <c r="K172" s="3"/>
      <c r="L172" s="3"/>
      <c r="M172" s="3"/>
      <c r="N172" s="3"/>
      <c r="O172" s="3"/>
    </row>
    <row r="173" spans="1:15" ht="12.75" customHeight="1" x14ac:dyDescent="0.2">
      <c r="A173" s="3"/>
      <c r="B173" s="3"/>
      <c r="C173" s="3"/>
      <c r="K173" s="3"/>
      <c r="L173" s="3"/>
      <c r="M173" s="3"/>
      <c r="N173" s="3"/>
      <c r="O173" s="3"/>
    </row>
    <row r="174" spans="1:15" ht="12.75" customHeight="1" x14ac:dyDescent="0.2">
      <c r="A174" s="3"/>
      <c r="B174" s="3"/>
      <c r="C174" s="3"/>
      <c r="K174" s="3"/>
      <c r="L174" s="3"/>
      <c r="M174" s="3"/>
      <c r="N174" s="3"/>
      <c r="O174" s="3"/>
    </row>
    <row r="175" spans="1:15" ht="12.75" customHeight="1" x14ac:dyDescent="0.2">
      <c r="A175" s="3"/>
      <c r="B175" s="3"/>
      <c r="C175" s="3"/>
      <c r="K175" s="3"/>
      <c r="L175" s="3"/>
      <c r="M175" s="3"/>
      <c r="N175" s="3"/>
      <c r="O175" s="3"/>
    </row>
    <row r="176" spans="1:15" ht="12.75" customHeight="1" x14ac:dyDescent="0.2">
      <c r="A176" s="3"/>
      <c r="B176" s="3"/>
      <c r="C176" s="3"/>
      <c r="K176" s="3"/>
      <c r="L176" s="3"/>
      <c r="M176" s="3"/>
      <c r="N176" s="3"/>
      <c r="O176" s="3"/>
    </row>
    <row r="177" spans="1:15" ht="12.75" customHeight="1" x14ac:dyDescent="0.2">
      <c r="A177" s="3"/>
      <c r="B177" s="3"/>
      <c r="C177" s="3"/>
      <c r="K177" s="3"/>
      <c r="L177" s="3"/>
      <c r="M177" s="3"/>
      <c r="N177" s="3"/>
      <c r="O177" s="3"/>
    </row>
    <row r="178" spans="1:15" ht="12.75" customHeight="1" x14ac:dyDescent="0.2">
      <c r="A178" s="3"/>
      <c r="B178" s="3"/>
      <c r="C178" s="3"/>
      <c r="K178" s="3"/>
      <c r="L178" s="3"/>
      <c r="M178" s="3"/>
      <c r="N178" s="3"/>
      <c r="O178" s="3"/>
    </row>
    <row r="179" spans="1:15" ht="12.75" customHeight="1" x14ac:dyDescent="0.2">
      <c r="A179" s="3"/>
      <c r="B179" s="3"/>
      <c r="C179" s="3"/>
      <c r="K179" s="3"/>
      <c r="L179" s="3"/>
      <c r="M179" s="3"/>
      <c r="N179" s="3"/>
      <c r="O179" s="3"/>
    </row>
    <row r="180" spans="1:15" ht="12.75" customHeight="1" x14ac:dyDescent="0.2">
      <c r="A180" s="3"/>
      <c r="B180" s="3"/>
      <c r="C180" s="3"/>
      <c r="K180" s="3"/>
      <c r="L180" s="3"/>
      <c r="M180" s="3"/>
      <c r="N180" s="3"/>
      <c r="O180" s="3"/>
    </row>
    <row r="181" spans="1:15" ht="12.75" customHeight="1" x14ac:dyDescent="0.2">
      <c r="A181" s="3"/>
      <c r="B181" s="3"/>
      <c r="C181" s="3"/>
      <c r="K181" s="3"/>
      <c r="L181" s="3"/>
      <c r="M181" s="3"/>
      <c r="N181" s="3"/>
      <c r="O181" s="3"/>
    </row>
    <row r="182" spans="1:15" ht="12.75" customHeight="1" x14ac:dyDescent="0.2">
      <c r="A182" s="3"/>
      <c r="B182" s="3"/>
      <c r="C182" s="3"/>
      <c r="K182" s="3"/>
      <c r="L182" s="3"/>
      <c r="M182" s="3"/>
      <c r="N182" s="3"/>
      <c r="O182" s="3"/>
    </row>
    <row r="183" spans="1:15" ht="12.75" customHeight="1" x14ac:dyDescent="0.2">
      <c r="A183" s="3"/>
      <c r="B183" s="3"/>
      <c r="C183" s="3"/>
      <c r="K183" s="3"/>
      <c r="L183" s="3"/>
      <c r="M183" s="3"/>
      <c r="N183" s="3"/>
      <c r="O183" s="3"/>
    </row>
    <row r="184" spans="1:15" ht="12.75" customHeight="1" x14ac:dyDescent="0.2">
      <c r="A184" s="3"/>
      <c r="B184" s="3"/>
      <c r="C184" s="3"/>
      <c r="K184" s="3"/>
      <c r="L184" s="3"/>
      <c r="M184" s="3"/>
      <c r="N184" s="3"/>
      <c r="O184" s="3"/>
    </row>
    <row r="185" spans="1:15" ht="12.75" customHeight="1" x14ac:dyDescent="0.2">
      <c r="A185" s="3"/>
      <c r="B185" s="3"/>
      <c r="C185" s="3"/>
      <c r="K185" s="3"/>
      <c r="L185" s="3"/>
      <c r="M185" s="3"/>
      <c r="N185" s="3"/>
      <c r="O185" s="3"/>
    </row>
    <row r="186" spans="1:15" ht="12.75" customHeight="1" x14ac:dyDescent="0.2">
      <c r="A186" s="3"/>
      <c r="B186" s="3"/>
      <c r="C186" s="3"/>
      <c r="K186" s="3"/>
      <c r="L186" s="3"/>
      <c r="M186" s="3"/>
      <c r="N186" s="3"/>
      <c r="O186" s="3"/>
    </row>
    <row r="187" spans="1:15" ht="12.75" customHeight="1" x14ac:dyDescent="0.2">
      <c r="A187" s="3"/>
      <c r="B187" s="3"/>
      <c r="C187" s="3"/>
      <c r="K187" s="3"/>
      <c r="L187" s="3"/>
      <c r="M187" s="3"/>
      <c r="N187" s="3"/>
      <c r="O187" s="3"/>
    </row>
    <row r="188" spans="1:15" ht="12.75" customHeight="1" x14ac:dyDescent="0.2">
      <c r="A188" s="3"/>
      <c r="B188" s="3"/>
      <c r="C188" s="3"/>
      <c r="K188" s="3"/>
      <c r="L188" s="3"/>
      <c r="M188" s="3"/>
      <c r="N188" s="3"/>
      <c r="O188" s="3"/>
    </row>
    <row r="189" spans="1:15" ht="12.75" customHeight="1" x14ac:dyDescent="0.2">
      <c r="A189" s="3"/>
      <c r="B189" s="3"/>
      <c r="C189" s="3"/>
      <c r="K189" s="3"/>
      <c r="L189" s="3"/>
      <c r="M189" s="3"/>
      <c r="N189" s="3"/>
      <c r="O189" s="3"/>
    </row>
    <row r="190" spans="1:15" ht="12.75" customHeight="1" x14ac:dyDescent="0.2">
      <c r="A190" s="3"/>
      <c r="B190" s="3"/>
      <c r="C190" s="3"/>
      <c r="K190" s="3"/>
      <c r="L190" s="3"/>
      <c r="M190" s="3"/>
      <c r="N190" s="3"/>
      <c r="O190" s="3"/>
    </row>
    <row r="191" spans="1:15" ht="12.75" customHeight="1" x14ac:dyDescent="0.2">
      <c r="A191" s="3"/>
      <c r="B191" s="3"/>
      <c r="C191" s="3"/>
      <c r="K191" s="3"/>
      <c r="L191" s="3"/>
      <c r="M191" s="3"/>
      <c r="N191" s="3"/>
      <c r="O191" s="3"/>
    </row>
    <row r="192" spans="1:15" ht="12.75" customHeight="1" x14ac:dyDescent="0.2">
      <c r="A192" s="3"/>
      <c r="B192" s="3"/>
      <c r="C192" s="3"/>
      <c r="K192" s="3"/>
      <c r="L192" s="3"/>
      <c r="M192" s="3"/>
      <c r="N192" s="3"/>
      <c r="O192" s="3"/>
    </row>
    <row r="193" spans="1:15" ht="12.75" customHeight="1" x14ac:dyDescent="0.2">
      <c r="A193" s="3"/>
      <c r="B193" s="3"/>
      <c r="C193" s="3"/>
      <c r="K193" s="3"/>
      <c r="L193" s="3"/>
      <c r="M193" s="3"/>
      <c r="N193" s="3"/>
      <c r="O193" s="3"/>
    </row>
    <row r="194" spans="1:15" ht="12.75" customHeight="1" x14ac:dyDescent="0.2">
      <c r="A194" s="3"/>
      <c r="B194" s="3"/>
      <c r="C194" s="3"/>
      <c r="K194" s="3"/>
      <c r="L194" s="3"/>
      <c r="M194" s="3"/>
      <c r="N194" s="3"/>
      <c r="O194" s="3"/>
    </row>
    <row r="195" spans="1:15" ht="12.75" customHeight="1" x14ac:dyDescent="0.2">
      <c r="A195" s="3"/>
      <c r="B195" s="3"/>
      <c r="C195" s="3"/>
      <c r="K195" s="3"/>
      <c r="L195" s="3"/>
      <c r="M195" s="3"/>
      <c r="N195" s="3"/>
      <c r="O195" s="3"/>
    </row>
    <row r="196" spans="1:15" ht="12.75" customHeight="1" x14ac:dyDescent="0.2">
      <c r="A196" s="3"/>
      <c r="B196" s="3"/>
      <c r="C196" s="3"/>
      <c r="K196" s="3"/>
      <c r="L196" s="3"/>
      <c r="M196" s="3"/>
      <c r="N196" s="3"/>
      <c r="O196" s="3"/>
    </row>
    <row r="197" spans="1:15" ht="12.75" customHeight="1" x14ac:dyDescent="0.2">
      <c r="A197" s="3"/>
      <c r="B197" s="3"/>
      <c r="C197" s="3"/>
      <c r="K197" s="3"/>
      <c r="L197" s="3"/>
      <c r="M197" s="3"/>
      <c r="N197" s="3"/>
      <c r="O197" s="3"/>
    </row>
    <row r="198" spans="1:15" ht="12.75" customHeight="1" x14ac:dyDescent="0.2">
      <c r="A198" s="3"/>
      <c r="B198" s="3"/>
      <c r="C198" s="3"/>
      <c r="K198" s="3"/>
      <c r="L198" s="3"/>
      <c r="M198" s="3"/>
      <c r="N198" s="3"/>
      <c r="O198" s="3"/>
    </row>
    <row r="199" spans="1:15" ht="12.75" customHeight="1" x14ac:dyDescent="0.2">
      <c r="A199" s="3"/>
      <c r="B199" s="3"/>
      <c r="C199" s="3"/>
      <c r="K199" s="3"/>
      <c r="L199" s="3"/>
      <c r="M199" s="3"/>
      <c r="N199" s="3"/>
      <c r="O199" s="3"/>
    </row>
    <row r="200" spans="1:15" ht="12.75" customHeight="1" x14ac:dyDescent="0.2">
      <c r="A200" s="3"/>
      <c r="B200" s="3"/>
      <c r="C200" s="3"/>
      <c r="K200" s="3"/>
      <c r="L200" s="3"/>
      <c r="M200" s="3"/>
      <c r="N200" s="3"/>
      <c r="O200" s="3"/>
    </row>
    <row r="201" spans="1:15" ht="12.75" customHeight="1" x14ac:dyDescent="0.2">
      <c r="A201" s="3"/>
      <c r="B201" s="3"/>
      <c r="C201" s="3"/>
      <c r="K201" s="3"/>
      <c r="L201" s="3"/>
      <c r="M201" s="3"/>
      <c r="N201" s="3"/>
      <c r="O201" s="3"/>
    </row>
    <row r="202" spans="1:15" ht="12.75" customHeight="1" x14ac:dyDescent="0.2">
      <c r="A202" s="3"/>
      <c r="B202" s="3"/>
      <c r="C202" s="3"/>
      <c r="K202" s="3"/>
      <c r="L202" s="3"/>
      <c r="M202" s="3"/>
      <c r="N202" s="3"/>
      <c r="O202" s="3"/>
    </row>
    <row r="203" spans="1:15" ht="12.75" customHeight="1" x14ac:dyDescent="0.2">
      <c r="A203" s="3"/>
      <c r="B203" s="3"/>
      <c r="C203" s="3"/>
      <c r="K203" s="3"/>
      <c r="L203" s="3"/>
      <c r="M203" s="3"/>
      <c r="N203" s="3"/>
      <c r="O203" s="3"/>
    </row>
    <row r="204" spans="1:15" ht="12.75" customHeight="1" x14ac:dyDescent="0.2">
      <c r="A204" s="3"/>
      <c r="B204" s="3"/>
      <c r="C204" s="3"/>
      <c r="K204" s="3"/>
      <c r="L204" s="3"/>
      <c r="M204" s="3"/>
      <c r="N204" s="3"/>
      <c r="O204" s="3"/>
    </row>
    <row r="205" spans="1:15" ht="12.75" customHeight="1" x14ac:dyDescent="0.2">
      <c r="A205" s="3"/>
      <c r="B205" s="3"/>
      <c r="C205" s="3"/>
      <c r="K205" s="3"/>
      <c r="L205" s="3"/>
      <c r="M205" s="3"/>
      <c r="N205" s="3"/>
      <c r="O205" s="3"/>
    </row>
    <row r="206" spans="1:15" ht="12.75" customHeight="1" x14ac:dyDescent="0.2">
      <c r="A206" s="3"/>
      <c r="B206" s="3"/>
      <c r="C206" s="3"/>
      <c r="K206" s="3"/>
      <c r="L206" s="3"/>
      <c r="M206" s="3"/>
      <c r="N206" s="3"/>
      <c r="O206" s="3"/>
    </row>
    <row r="207" spans="1:15" ht="12.75" customHeight="1" x14ac:dyDescent="0.2">
      <c r="A207" s="3"/>
      <c r="B207" s="3"/>
      <c r="C207" s="3"/>
      <c r="K207" s="3"/>
      <c r="L207" s="3"/>
      <c r="M207" s="3"/>
      <c r="N207" s="3"/>
      <c r="O207" s="3"/>
    </row>
    <row r="208" spans="1:15" ht="12.75" customHeight="1" x14ac:dyDescent="0.2">
      <c r="A208" s="3"/>
      <c r="B208" s="3"/>
      <c r="C208" s="3"/>
      <c r="K208" s="3"/>
      <c r="L208" s="3"/>
      <c r="M208" s="3"/>
      <c r="N208" s="3"/>
      <c r="O208" s="3"/>
    </row>
    <row r="209" spans="1:15" ht="12.75" customHeight="1" x14ac:dyDescent="0.2">
      <c r="A209" s="3"/>
      <c r="B209" s="3"/>
      <c r="C209" s="3"/>
      <c r="K209" s="3"/>
      <c r="L209" s="3"/>
      <c r="M209" s="3"/>
      <c r="N209" s="3"/>
      <c r="O209" s="3"/>
    </row>
    <row r="210" spans="1:15" ht="12.75" customHeight="1" x14ac:dyDescent="0.2">
      <c r="A210" s="3"/>
      <c r="B210" s="3"/>
      <c r="C210" s="3"/>
      <c r="K210" s="3"/>
      <c r="L210" s="3"/>
      <c r="M210" s="3"/>
      <c r="N210" s="3"/>
      <c r="O210" s="3"/>
    </row>
    <row r="211" spans="1:15" ht="12.75" customHeight="1" x14ac:dyDescent="0.2">
      <c r="A211" s="3"/>
      <c r="B211" s="3"/>
      <c r="C211" s="3"/>
      <c r="K211" s="3"/>
      <c r="L211" s="3"/>
      <c r="M211" s="3"/>
      <c r="N211" s="3"/>
      <c r="O211" s="3"/>
    </row>
    <row r="212" spans="1:15" ht="12.75" customHeight="1" x14ac:dyDescent="0.2">
      <c r="A212" s="3"/>
      <c r="B212" s="3"/>
      <c r="C212" s="3"/>
      <c r="K212" s="3"/>
      <c r="L212" s="3"/>
      <c r="M212" s="3"/>
      <c r="N212" s="3"/>
      <c r="O212" s="3"/>
    </row>
    <row r="213" spans="1:15" ht="12.75" customHeight="1" x14ac:dyDescent="0.2">
      <c r="A213" s="3"/>
      <c r="B213" s="3"/>
      <c r="C213" s="3"/>
      <c r="K213" s="3"/>
      <c r="L213" s="3"/>
      <c r="M213" s="3"/>
      <c r="N213" s="3"/>
      <c r="O213" s="3"/>
    </row>
    <row r="214" spans="1:15" ht="12.75" customHeight="1" x14ac:dyDescent="0.2">
      <c r="A214" s="3"/>
      <c r="B214" s="3"/>
      <c r="C214" s="3"/>
      <c r="K214" s="3"/>
      <c r="L214" s="3"/>
      <c r="M214" s="3"/>
      <c r="N214" s="3"/>
      <c r="O214" s="3"/>
    </row>
    <row r="215" spans="1:15" ht="12.75" customHeight="1" x14ac:dyDescent="0.2">
      <c r="A215" s="3"/>
      <c r="B215" s="3"/>
      <c r="C215" s="3"/>
      <c r="K215" s="3"/>
      <c r="L215" s="3"/>
      <c r="M215" s="3"/>
      <c r="N215" s="3"/>
      <c r="O215" s="3"/>
    </row>
    <row r="216" spans="1:15" ht="12.75" customHeight="1" x14ac:dyDescent="0.2">
      <c r="A216" s="3"/>
      <c r="B216" s="3"/>
      <c r="C216" s="3"/>
      <c r="K216" s="3"/>
      <c r="L216" s="3"/>
      <c r="M216" s="3"/>
      <c r="N216" s="3"/>
      <c r="O216" s="3"/>
    </row>
    <row r="217" spans="1:15" ht="12.75" customHeight="1" x14ac:dyDescent="0.2">
      <c r="A217" s="3"/>
      <c r="B217" s="3"/>
      <c r="C217" s="3"/>
      <c r="K217" s="3"/>
      <c r="L217" s="3"/>
      <c r="M217" s="3"/>
      <c r="N217" s="3"/>
      <c r="O217" s="3"/>
    </row>
    <row r="218" spans="1:15" ht="12.75" customHeight="1" x14ac:dyDescent="0.2">
      <c r="A218" s="3"/>
      <c r="B218" s="3"/>
      <c r="C218" s="3"/>
      <c r="K218" s="3"/>
      <c r="L218" s="3"/>
      <c r="M218" s="3"/>
      <c r="N218" s="3"/>
      <c r="O218" s="3"/>
    </row>
    <row r="219" spans="1:15" ht="12.75" customHeight="1" x14ac:dyDescent="0.2">
      <c r="A219" s="3"/>
      <c r="B219" s="3"/>
      <c r="C219" s="3"/>
      <c r="K219" s="3"/>
      <c r="L219" s="3"/>
      <c r="M219" s="3"/>
      <c r="N219" s="3"/>
      <c r="O219" s="3"/>
    </row>
    <row r="220" spans="1:15" ht="12.75" customHeight="1" x14ac:dyDescent="0.2">
      <c r="A220" s="3"/>
      <c r="B220" s="3"/>
      <c r="C220" s="3"/>
      <c r="K220" s="3"/>
      <c r="L220" s="3"/>
      <c r="M220" s="3"/>
      <c r="N220" s="3"/>
      <c r="O220" s="3"/>
    </row>
    <row r="221" spans="1:15" ht="12.75" customHeight="1" x14ac:dyDescent="0.2">
      <c r="A221" s="3"/>
      <c r="B221" s="3"/>
      <c r="C221" s="3"/>
      <c r="K221" s="3"/>
      <c r="L221" s="3"/>
      <c r="M221" s="3"/>
      <c r="N221" s="3"/>
      <c r="O221" s="3"/>
    </row>
    <row r="222" spans="1:15" ht="12.75" customHeight="1" x14ac:dyDescent="0.2">
      <c r="A222" s="3"/>
      <c r="B222" s="3"/>
      <c r="C222" s="3"/>
      <c r="K222" s="3"/>
      <c r="L222" s="3"/>
      <c r="M222" s="3"/>
      <c r="N222" s="3"/>
      <c r="O222" s="3"/>
    </row>
    <row r="223" spans="1:15" ht="12.75" customHeight="1" x14ac:dyDescent="0.2">
      <c r="A223" s="3"/>
      <c r="B223" s="3"/>
      <c r="C223" s="3"/>
      <c r="K223" s="3"/>
      <c r="L223" s="3"/>
      <c r="M223" s="3"/>
      <c r="N223" s="3"/>
      <c r="O223" s="3"/>
    </row>
    <row r="224" spans="1:15" ht="12.75" customHeight="1" x14ac:dyDescent="0.2">
      <c r="A224" s="3"/>
      <c r="B224" s="3"/>
      <c r="C224" s="3"/>
      <c r="K224" s="3"/>
      <c r="L224" s="3"/>
      <c r="M224" s="3"/>
      <c r="N224" s="3"/>
      <c r="O224" s="3"/>
    </row>
    <row r="225" spans="1:15" ht="12.75" customHeight="1" x14ac:dyDescent="0.2">
      <c r="A225" s="3"/>
      <c r="B225" s="3"/>
      <c r="C225" s="3"/>
      <c r="K225" s="3"/>
      <c r="L225" s="3"/>
      <c r="M225" s="3"/>
      <c r="N225" s="3"/>
      <c r="O225" s="3"/>
    </row>
    <row r="226" spans="1:15" ht="12.75" customHeight="1" x14ac:dyDescent="0.2">
      <c r="A226" s="3"/>
      <c r="B226" s="3"/>
      <c r="C226" s="3"/>
      <c r="K226" s="3"/>
      <c r="L226" s="3"/>
      <c r="M226" s="3"/>
      <c r="N226" s="3"/>
      <c r="O226" s="3"/>
    </row>
    <row r="227" spans="1:15" ht="12.75" customHeight="1" x14ac:dyDescent="0.2">
      <c r="A227" s="3"/>
      <c r="B227" s="3"/>
      <c r="C227" s="3"/>
      <c r="K227" s="3"/>
      <c r="L227" s="3"/>
      <c r="M227" s="3"/>
      <c r="N227" s="3"/>
      <c r="O227" s="3"/>
    </row>
    <row r="228" spans="1:15" ht="12.75" customHeight="1" x14ac:dyDescent="0.2">
      <c r="A228" s="3"/>
      <c r="B228" s="3"/>
      <c r="C228" s="3"/>
      <c r="K228" s="3"/>
      <c r="L228" s="3"/>
      <c r="M228" s="3"/>
      <c r="N228" s="3"/>
      <c r="O228" s="3"/>
    </row>
    <row r="229" spans="1:15" ht="12.75" customHeight="1" x14ac:dyDescent="0.2">
      <c r="A229" s="3"/>
      <c r="B229" s="3"/>
      <c r="C229" s="3"/>
      <c r="K229" s="3"/>
      <c r="L229" s="3"/>
      <c r="M229" s="3"/>
      <c r="N229" s="3"/>
      <c r="O229" s="3"/>
    </row>
    <row r="230" spans="1:15" ht="12.75" customHeight="1" x14ac:dyDescent="0.2">
      <c r="A230" s="3"/>
      <c r="B230" s="3"/>
      <c r="C230" s="3"/>
      <c r="K230" s="3"/>
      <c r="L230" s="3"/>
      <c r="M230" s="3"/>
      <c r="N230" s="3"/>
      <c r="O230" s="3"/>
    </row>
    <row r="231" spans="1:15" ht="12.75" customHeight="1" x14ac:dyDescent="0.2">
      <c r="A231" s="3"/>
      <c r="B231" s="3"/>
      <c r="C231" s="3"/>
      <c r="K231" s="3"/>
      <c r="L231" s="3"/>
      <c r="M231" s="3"/>
      <c r="N231" s="3"/>
      <c r="O231" s="3"/>
    </row>
    <row r="232" spans="1:15" ht="12.75" customHeight="1" x14ac:dyDescent="0.2">
      <c r="A232" s="3"/>
      <c r="B232" s="3"/>
      <c r="C232" s="3"/>
      <c r="K232" s="3"/>
      <c r="L232" s="3"/>
      <c r="M232" s="3"/>
      <c r="N232" s="3"/>
      <c r="O232" s="3"/>
    </row>
    <row r="233" spans="1:15" ht="12.75" customHeight="1" x14ac:dyDescent="0.2">
      <c r="A233" s="3"/>
      <c r="B233" s="3"/>
      <c r="C233" s="3"/>
      <c r="K233" s="3"/>
      <c r="L233" s="3"/>
      <c r="M233" s="3"/>
      <c r="N233" s="3"/>
      <c r="O233" s="3"/>
    </row>
    <row r="234" spans="1:15" ht="12.75" customHeight="1" x14ac:dyDescent="0.2">
      <c r="A234" s="3"/>
      <c r="B234" s="3"/>
      <c r="C234" s="3"/>
      <c r="K234" s="3"/>
      <c r="L234" s="3"/>
      <c r="M234" s="3"/>
      <c r="N234" s="3"/>
      <c r="O234" s="3"/>
    </row>
    <row r="235" spans="1:15" ht="12.75" customHeight="1" x14ac:dyDescent="0.2">
      <c r="A235" s="3"/>
      <c r="B235" s="3"/>
      <c r="C235" s="3"/>
      <c r="K235" s="3"/>
      <c r="L235" s="3"/>
      <c r="M235" s="3"/>
      <c r="N235" s="3"/>
      <c r="O235" s="3"/>
    </row>
    <row r="236" spans="1:15" ht="12.75" customHeight="1" x14ac:dyDescent="0.2">
      <c r="A236" s="3"/>
      <c r="B236" s="3"/>
      <c r="C236" s="3"/>
      <c r="K236" s="3"/>
      <c r="L236" s="3"/>
      <c r="M236" s="3"/>
      <c r="N236" s="3"/>
      <c r="O236" s="3"/>
    </row>
    <row r="237" spans="1:15" ht="12.75" customHeight="1" x14ac:dyDescent="0.2">
      <c r="A237" s="3"/>
      <c r="B237" s="3"/>
      <c r="C237" s="3"/>
      <c r="K237" s="3"/>
      <c r="L237" s="3"/>
      <c r="M237" s="3"/>
      <c r="N237" s="3"/>
      <c r="O237" s="3"/>
    </row>
    <row r="238" spans="1:15" ht="12.75" customHeight="1" x14ac:dyDescent="0.2">
      <c r="A238" s="3"/>
      <c r="B238" s="3"/>
      <c r="C238" s="3"/>
      <c r="K238" s="3"/>
      <c r="L238" s="3"/>
      <c r="M238" s="3"/>
      <c r="N238" s="3"/>
      <c r="O238" s="3"/>
    </row>
    <row r="239" spans="1:15" ht="12.75" customHeight="1" x14ac:dyDescent="0.2">
      <c r="A239" s="3"/>
      <c r="B239" s="3"/>
      <c r="C239" s="3"/>
      <c r="K239" s="3"/>
      <c r="L239" s="3"/>
      <c r="M239" s="3"/>
      <c r="N239" s="3"/>
      <c r="O239" s="3"/>
    </row>
    <row r="240" spans="1:15" ht="12.75" customHeight="1" x14ac:dyDescent="0.2">
      <c r="A240" s="3"/>
      <c r="B240" s="3"/>
      <c r="C240" s="3"/>
      <c r="K240" s="3"/>
      <c r="L240" s="3"/>
      <c r="M240" s="3"/>
      <c r="N240" s="3"/>
      <c r="O240" s="3"/>
    </row>
    <row r="241" spans="1:15" ht="12.75" customHeight="1" x14ac:dyDescent="0.2">
      <c r="A241" s="3"/>
      <c r="B241" s="3"/>
      <c r="C241" s="3"/>
      <c r="K241" s="3"/>
      <c r="L241" s="3"/>
      <c r="M241" s="3"/>
      <c r="N241" s="3"/>
      <c r="O241" s="3"/>
    </row>
    <row r="242" spans="1:15" ht="12.75" customHeight="1" x14ac:dyDescent="0.2">
      <c r="A242" s="3"/>
      <c r="B242" s="3"/>
      <c r="C242" s="3"/>
      <c r="K242" s="3"/>
      <c r="L242" s="3"/>
      <c r="M242" s="3"/>
      <c r="N242" s="3"/>
      <c r="O242" s="3"/>
    </row>
    <row r="243" spans="1:15" ht="12.75" customHeight="1" x14ac:dyDescent="0.2">
      <c r="A243" s="3"/>
      <c r="B243" s="3"/>
      <c r="C243" s="3"/>
      <c r="K243" s="3"/>
      <c r="L243" s="3"/>
      <c r="M243" s="3"/>
      <c r="N243" s="3"/>
      <c r="O243" s="3"/>
    </row>
    <row r="244" spans="1:15" ht="12.75" customHeight="1" x14ac:dyDescent="0.2">
      <c r="A244" s="3"/>
      <c r="B244" s="3"/>
      <c r="C244" s="3"/>
      <c r="K244" s="3"/>
      <c r="L244" s="3"/>
      <c r="M244" s="3"/>
      <c r="N244" s="3"/>
      <c r="O244" s="3"/>
    </row>
    <row r="245" spans="1:15" ht="12.75" customHeight="1" x14ac:dyDescent="0.2">
      <c r="A245" s="3"/>
      <c r="B245" s="3"/>
      <c r="C245" s="3"/>
      <c r="K245" s="3"/>
      <c r="L245" s="3"/>
      <c r="M245" s="3"/>
      <c r="N245" s="3"/>
      <c r="O245" s="3"/>
    </row>
    <row r="246" spans="1:15" ht="12.75" customHeight="1" x14ac:dyDescent="0.2">
      <c r="A246" s="3"/>
      <c r="B246" s="3"/>
      <c r="C246" s="3"/>
      <c r="K246" s="3"/>
      <c r="L246" s="3"/>
      <c r="M246" s="3"/>
      <c r="N246" s="3"/>
      <c r="O246" s="3"/>
    </row>
    <row r="247" spans="1:15" ht="12.75" customHeight="1" x14ac:dyDescent="0.2">
      <c r="A247" s="3"/>
      <c r="B247" s="3"/>
      <c r="C247" s="3"/>
      <c r="K247" s="3"/>
      <c r="L247" s="3"/>
      <c r="M247" s="3"/>
      <c r="N247" s="3"/>
      <c r="O247" s="3"/>
    </row>
    <row r="248" spans="1:15" ht="12.75" customHeight="1" x14ac:dyDescent="0.2">
      <c r="A248" s="3"/>
      <c r="B248" s="3"/>
      <c r="C248" s="3"/>
      <c r="K248" s="3"/>
      <c r="L248" s="3"/>
      <c r="M248" s="3"/>
      <c r="N248" s="3"/>
      <c r="O248" s="3"/>
    </row>
    <row r="249" spans="1:15" ht="12.75" customHeight="1" x14ac:dyDescent="0.2">
      <c r="A249" s="3"/>
      <c r="B249" s="3"/>
      <c r="C249" s="3"/>
      <c r="K249" s="3"/>
      <c r="L249" s="3"/>
      <c r="M249" s="3"/>
      <c r="N249" s="3"/>
      <c r="O249" s="3"/>
    </row>
    <row r="250" spans="1:15" ht="12.75" customHeight="1" x14ac:dyDescent="0.2">
      <c r="A250" s="3"/>
      <c r="B250" s="3"/>
      <c r="C250" s="3"/>
      <c r="K250" s="3"/>
      <c r="L250" s="3"/>
      <c r="M250" s="3"/>
      <c r="N250" s="3"/>
      <c r="O250" s="3"/>
    </row>
    <row r="251" spans="1:15" ht="12.75" customHeight="1" x14ac:dyDescent="0.2">
      <c r="A251" s="3"/>
      <c r="B251" s="3"/>
      <c r="C251" s="3"/>
      <c r="K251" s="3"/>
      <c r="L251" s="3"/>
      <c r="M251" s="3"/>
      <c r="N251" s="3"/>
      <c r="O251" s="3"/>
    </row>
    <row r="252" spans="1:15" ht="12.75" customHeight="1" x14ac:dyDescent="0.2">
      <c r="A252" s="3"/>
      <c r="B252" s="3"/>
      <c r="C252" s="3"/>
      <c r="K252" s="3"/>
      <c r="L252" s="3"/>
      <c r="M252" s="3"/>
      <c r="N252" s="3"/>
      <c r="O252" s="3"/>
    </row>
    <row r="253" spans="1:15" ht="12.75" customHeight="1" x14ac:dyDescent="0.2">
      <c r="A253" s="3"/>
      <c r="B253" s="3"/>
      <c r="C253" s="3"/>
      <c r="K253" s="3"/>
      <c r="L253" s="3"/>
      <c r="M253" s="3"/>
      <c r="N253" s="3"/>
      <c r="O253" s="3"/>
    </row>
    <row r="254" spans="1:15" ht="12.75" customHeight="1" x14ac:dyDescent="0.2">
      <c r="A254" s="3"/>
      <c r="B254" s="3"/>
      <c r="C254" s="3"/>
      <c r="K254" s="3"/>
      <c r="L254" s="3"/>
      <c r="M254" s="3"/>
      <c r="N254" s="3"/>
      <c r="O254" s="3"/>
    </row>
    <row r="255" spans="1:15" ht="12.75" customHeight="1" x14ac:dyDescent="0.2">
      <c r="A255" s="3"/>
      <c r="B255" s="3"/>
      <c r="C255" s="3"/>
      <c r="K255" s="3"/>
      <c r="L255" s="3"/>
      <c r="M255" s="3"/>
      <c r="N255" s="3"/>
      <c r="O255" s="3"/>
    </row>
    <row r="256" spans="1:15" ht="12.75" customHeight="1" x14ac:dyDescent="0.2">
      <c r="A256" s="3"/>
      <c r="B256" s="3"/>
      <c r="C256" s="3"/>
      <c r="K256" s="3"/>
      <c r="L256" s="3"/>
      <c r="M256" s="3"/>
      <c r="N256" s="3"/>
      <c r="O256" s="3"/>
    </row>
    <row r="257" spans="1:15" ht="12.75" customHeight="1" x14ac:dyDescent="0.2">
      <c r="A257" s="3"/>
      <c r="B257" s="3"/>
      <c r="C257" s="3"/>
      <c r="K257" s="3"/>
      <c r="L257" s="3"/>
      <c r="M257" s="3"/>
      <c r="N257" s="3"/>
      <c r="O257" s="3"/>
    </row>
    <row r="258" spans="1:15" ht="12.75" customHeight="1" x14ac:dyDescent="0.2">
      <c r="A258" s="3"/>
      <c r="B258" s="3"/>
      <c r="C258" s="3"/>
      <c r="K258" s="3"/>
      <c r="L258" s="3"/>
      <c r="M258" s="3"/>
      <c r="N258" s="3"/>
      <c r="O258" s="3"/>
    </row>
    <row r="259" spans="1:15" ht="12.75" customHeight="1" x14ac:dyDescent="0.2">
      <c r="A259" s="3"/>
      <c r="B259" s="3"/>
      <c r="C259" s="3"/>
      <c r="K259" s="3"/>
      <c r="L259" s="3"/>
      <c r="M259" s="3"/>
      <c r="N259" s="3"/>
      <c r="O259" s="3"/>
    </row>
    <row r="260" spans="1:15" ht="12.75" customHeight="1" x14ac:dyDescent="0.2">
      <c r="A260" s="3"/>
      <c r="B260" s="3"/>
      <c r="C260" s="3"/>
      <c r="K260" s="3"/>
      <c r="L260" s="3"/>
      <c r="M260" s="3"/>
      <c r="N260" s="3"/>
      <c r="O260" s="3"/>
    </row>
    <row r="261" spans="1:15" ht="12.75" customHeight="1" x14ac:dyDescent="0.2">
      <c r="A261" s="3"/>
      <c r="B261" s="3"/>
      <c r="C261" s="3"/>
      <c r="K261" s="3"/>
      <c r="L261" s="3"/>
      <c r="M261" s="3"/>
      <c r="N261" s="3"/>
      <c r="O261" s="3"/>
    </row>
    <row r="262" spans="1:15" ht="12.75" customHeight="1" x14ac:dyDescent="0.2">
      <c r="A262" s="3"/>
      <c r="B262" s="3"/>
      <c r="C262" s="3"/>
      <c r="K262" s="3"/>
      <c r="L262" s="3"/>
      <c r="M262" s="3"/>
      <c r="N262" s="3"/>
      <c r="O262" s="3"/>
    </row>
    <row r="263" spans="1:15" ht="12.75" customHeight="1" x14ac:dyDescent="0.2">
      <c r="A263" s="3"/>
      <c r="B263" s="3"/>
      <c r="C263" s="3"/>
      <c r="K263" s="3"/>
      <c r="L263" s="3"/>
      <c r="M263" s="3"/>
      <c r="N263" s="3"/>
      <c r="O263" s="3"/>
    </row>
    <row r="264" spans="1:15" ht="12.75" customHeight="1" x14ac:dyDescent="0.2">
      <c r="A264" s="3"/>
      <c r="B264" s="3"/>
      <c r="C264" s="3"/>
      <c r="K264" s="3"/>
      <c r="L264" s="3"/>
      <c r="M264" s="3"/>
      <c r="N264" s="3"/>
      <c r="O264" s="3"/>
    </row>
    <row r="265" spans="1:15" ht="12.75" customHeight="1" x14ac:dyDescent="0.2">
      <c r="A265" s="3"/>
      <c r="B265" s="3"/>
      <c r="C265" s="3"/>
      <c r="K265" s="3"/>
      <c r="L265" s="3"/>
      <c r="M265" s="3"/>
      <c r="N265" s="3"/>
      <c r="O265" s="3"/>
    </row>
    <row r="266" spans="1:15" ht="12.75" customHeight="1" x14ac:dyDescent="0.2">
      <c r="A266" s="3"/>
      <c r="B266" s="3"/>
      <c r="C266" s="3"/>
      <c r="K266" s="3"/>
      <c r="L266" s="3"/>
      <c r="M266" s="3"/>
      <c r="N266" s="3"/>
      <c r="O266" s="3"/>
    </row>
    <row r="267" spans="1:15" ht="12.75" customHeight="1" x14ac:dyDescent="0.2">
      <c r="A267" s="3"/>
      <c r="B267" s="3"/>
      <c r="C267" s="3"/>
      <c r="K267" s="3"/>
      <c r="L267" s="3"/>
      <c r="M267" s="3"/>
      <c r="N267" s="3"/>
      <c r="O267" s="3"/>
    </row>
    <row r="268" spans="1:15" ht="12.75" customHeight="1" x14ac:dyDescent="0.2">
      <c r="A268" s="3"/>
      <c r="B268" s="3"/>
      <c r="C268" s="3"/>
      <c r="K268" s="3"/>
      <c r="L268" s="3"/>
      <c r="M268" s="3"/>
      <c r="N268" s="3"/>
      <c r="O268" s="3"/>
    </row>
    <row r="269" spans="1:15" ht="12.75" customHeight="1" x14ac:dyDescent="0.2">
      <c r="A269" s="3"/>
      <c r="B269" s="3"/>
      <c r="C269" s="3"/>
      <c r="K269" s="3"/>
      <c r="L269" s="3"/>
      <c r="M269" s="3"/>
      <c r="N269" s="3"/>
      <c r="O269" s="3"/>
    </row>
    <row r="270" spans="1:15" ht="12.75" customHeight="1" x14ac:dyDescent="0.2">
      <c r="A270" s="3"/>
      <c r="B270" s="3"/>
      <c r="C270" s="3"/>
      <c r="K270" s="3"/>
      <c r="L270" s="3"/>
      <c r="M270" s="3"/>
      <c r="N270" s="3"/>
      <c r="O270" s="3"/>
    </row>
    <row r="271" spans="1:15" ht="12.75" customHeight="1" x14ac:dyDescent="0.2">
      <c r="A271" s="3"/>
      <c r="B271" s="3"/>
      <c r="C271" s="3"/>
      <c r="K271" s="3"/>
      <c r="L271" s="3"/>
      <c r="M271" s="3"/>
      <c r="N271" s="3"/>
      <c r="O271" s="3"/>
    </row>
    <row r="272" spans="1:15" ht="12.75" customHeight="1" x14ac:dyDescent="0.2">
      <c r="A272" s="3"/>
      <c r="B272" s="3"/>
      <c r="C272" s="3"/>
      <c r="K272" s="3"/>
      <c r="L272" s="3"/>
      <c r="M272" s="3"/>
      <c r="N272" s="3"/>
      <c r="O272" s="3"/>
    </row>
    <row r="273" spans="1:15" ht="12.75" customHeight="1" x14ac:dyDescent="0.2">
      <c r="A273" s="3"/>
      <c r="B273" s="3"/>
      <c r="C273" s="3"/>
      <c r="K273" s="3"/>
      <c r="L273" s="3"/>
      <c r="M273" s="3"/>
      <c r="N273" s="3"/>
      <c r="O273" s="3"/>
    </row>
    <row r="274" spans="1:15" ht="12.75" customHeight="1" x14ac:dyDescent="0.2">
      <c r="A274" s="3"/>
      <c r="B274" s="3"/>
      <c r="C274" s="3"/>
      <c r="K274" s="3"/>
      <c r="L274" s="3"/>
      <c r="M274" s="3"/>
      <c r="N274" s="3"/>
      <c r="O274" s="3"/>
    </row>
    <row r="275" spans="1:15" ht="12.75" customHeight="1" x14ac:dyDescent="0.2">
      <c r="A275" s="3"/>
      <c r="B275" s="3"/>
      <c r="C275" s="3"/>
      <c r="K275" s="3"/>
      <c r="L275" s="3"/>
      <c r="M275" s="3"/>
      <c r="N275" s="3"/>
      <c r="O275" s="3"/>
    </row>
    <row r="276" spans="1:15" ht="12.75" customHeight="1" x14ac:dyDescent="0.2">
      <c r="A276" s="3"/>
      <c r="B276" s="3"/>
      <c r="C276" s="3"/>
      <c r="K276" s="3"/>
      <c r="L276" s="3"/>
      <c r="M276" s="3"/>
      <c r="N276" s="3"/>
      <c r="O276" s="3"/>
    </row>
    <row r="277" spans="1:15" ht="12.75" customHeight="1" x14ac:dyDescent="0.2">
      <c r="A277" s="3"/>
      <c r="B277" s="3"/>
      <c r="C277" s="3"/>
      <c r="K277" s="3"/>
      <c r="L277" s="3"/>
      <c r="M277" s="3"/>
      <c r="N277" s="3"/>
      <c r="O277" s="3"/>
    </row>
    <row r="278" spans="1:15" ht="12.75" customHeight="1" x14ac:dyDescent="0.2">
      <c r="A278" s="3"/>
      <c r="B278" s="3"/>
      <c r="C278" s="3"/>
      <c r="K278" s="3"/>
      <c r="L278" s="3"/>
      <c r="M278" s="3"/>
      <c r="N278" s="3"/>
      <c r="O278" s="3"/>
    </row>
    <row r="279" spans="1:15" ht="12.75" customHeight="1" x14ac:dyDescent="0.2">
      <c r="A279" s="3"/>
      <c r="B279" s="3"/>
      <c r="C279" s="3"/>
      <c r="K279" s="3"/>
      <c r="L279" s="3"/>
      <c r="M279" s="3"/>
      <c r="N279" s="3"/>
      <c r="O279" s="3"/>
    </row>
    <row r="280" spans="1:15" ht="12.75" customHeight="1" x14ac:dyDescent="0.2">
      <c r="A280" s="3"/>
      <c r="B280" s="3"/>
      <c r="C280" s="3"/>
      <c r="K280" s="3"/>
      <c r="L280" s="3"/>
      <c r="M280" s="3"/>
      <c r="N280" s="3"/>
      <c r="O280" s="3"/>
    </row>
    <row r="281" spans="1:15" ht="12.75" customHeight="1" x14ac:dyDescent="0.2">
      <c r="A281" s="3"/>
      <c r="B281" s="3"/>
      <c r="C281" s="3"/>
      <c r="K281" s="3"/>
      <c r="L281" s="3"/>
      <c r="M281" s="3"/>
      <c r="N281" s="3"/>
      <c r="O281" s="3"/>
    </row>
    <row r="282" spans="1:15" ht="12.75" customHeight="1" x14ac:dyDescent="0.2">
      <c r="A282" s="3"/>
      <c r="B282" s="3"/>
      <c r="C282" s="3"/>
      <c r="K282" s="3"/>
      <c r="L282" s="3"/>
      <c r="M282" s="3"/>
      <c r="N282" s="3"/>
      <c r="O282" s="3"/>
    </row>
    <row r="283" spans="1:15" ht="12.75" customHeight="1" x14ac:dyDescent="0.2">
      <c r="A283" s="3"/>
      <c r="B283" s="3"/>
      <c r="C283" s="3"/>
      <c r="K283" s="3"/>
      <c r="L283" s="3"/>
      <c r="M283" s="3"/>
      <c r="N283" s="3"/>
      <c r="O283" s="3"/>
    </row>
    <row r="284" spans="1:15" ht="12.75" customHeight="1" x14ac:dyDescent="0.2">
      <c r="A284" s="3"/>
      <c r="B284" s="3"/>
      <c r="C284" s="3"/>
      <c r="K284" s="3"/>
      <c r="L284" s="3"/>
      <c r="M284" s="3"/>
      <c r="N284" s="3"/>
      <c r="O284" s="3"/>
    </row>
    <row r="285" spans="1:15" ht="12.75" customHeight="1" x14ac:dyDescent="0.2">
      <c r="A285" s="3"/>
      <c r="B285" s="3"/>
      <c r="C285" s="3"/>
      <c r="K285" s="3"/>
      <c r="L285" s="3"/>
      <c r="M285" s="3"/>
      <c r="N285" s="3"/>
      <c r="O285" s="3"/>
    </row>
    <row r="286" spans="1:15" ht="12.75" customHeight="1" x14ac:dyDescent="0.2">
      <c r="A286" s="3"/>
      <c r="B286" s="3"/>
      <c r="C286" s="3"/>
      <c r="K286" s="3"/>
      <c r="L286" s="3"/>
      <c r="M286" s="3"/>
      <c r="N286" s="3"/>
      <c r="O286" s="3"/>
    </row>
    <row r="287" spans="1:15" ht="12.75" customHeight="1" x14ac:dyDescent="0.2">
      <c r="A287" s="3"/>
      <c r="B287" s="3"/>
      <c r="C287" s="3"/>
      <c r="K287" s="3"/>
      <c r="L287" s="3"/>
      <c r="M287" s="3"/>
      <c r="N287" s="3"/>
      <c r="O287" s="3"/>
    </row>
    <row r="288" spans="1:15" ht="12.75" customHeight="1" x14ac:dyDescent="0.2">
      <c r="A288" s="3"/>
      <c r="B288" s="3"/>
      <c r="C288" s="3"/>
      <c r="K288" s="3"/>
      <c r="L288" s="3"/>
      <c r="M288" s="3"/>
      <c r="N288" s="3"/>
      <c r="O288" s="3"/>
    </row>
    <row r="289" spans="1:15" ht="12.75" customHeight="1" x14ac:dyDescent="0.2">
      <c r="A289" s="3"/>
      <c r="B289" s="3"/>
      <c r="C289" s="3"/>
      <c r="K289" s="3"/>
      <c r="L289" s="3"/>
      <c r="M289" s="3"/>
      <c r="N289" s="3"/>
      <c r="O289" s="3"/>
    </row>
    <row r="290" spans="1:15" ht="12.75" customHeight="1" x14ac:dyDescent="0.2">
      <c r="A290" s="3"/>
      <c r="B290" s="3"/>
      <c r="C290" s="3"/>
      <c r="K290" s="3"/>
      <c r="L290" s="3"/>
      <c r="M290" s="3"/>
      <c r="N290" s="3"/>
      <c r="O290" s="3"/>
    </row>
    <row r="291" spans="1:15" ht="12.75" customHeight="1" x14ac:dyDescent="0.2">
      <c r="A291" s="3"/>
      <c r="B291" s="3"/>
      <c r="C291" s="3"/>
      <c r="K291" s="3"/>
      <c r="L291" s="3"/>
      <c r="M291" s="3"/>
      <c r="N291" s="3"/>
      <c r="O291" s="3"/>
    </row>
    <row r="292" spans="1:15" ht="12.75" customHeight="1" x14ac:dyDescent="0.2">
      <c r="A292" s="3"/>
      <c r="B292" s="3"/>
      <c r="C292" s="3"/>
      <c r="K292" s="3"/>
      <c r="L292" s="3"/>
      <c r="M292" s="3"/>
      <c r="N292" s="3"/>
      <c r="O292" s="3"/>
    </row>
    <row r="293" spans="1:15" ht="12.75" customHeight="1" x14ac:dyDescent="0.2">
      <c r="A293" s="3"/>
      <c r="B293" s="3"/>
      <c r="C293" s="3"/>
      <c r="K293" s="3"/>
      <c r="L293" s="3"/>
      <c r="M293" s="3"/>
      <c r="N293" s="3"/>
      <c r="O293" s="3"/>
    </row>
    <row r="294" spans="1:15" ht="12.75" customHeight="1" x14ac:dyDescent="0.2">
      <c r="A294" s="3"/>
      <c r="B294" s="3"/>
      <c r="C294" s="3"/>
      <c r="K294" s="3"/>
      <c r="L294" s="3"/>
      <c r="M294" s="3"/>
      <c r="N294" s="3"/>
      <c r="O294" s="3"/>
    </row>
    <row r="295" spans="1:15" ht="12.75" customHeight="1" x14ac:dyDescent="0.2">
      <c r="A295" s="3"/>
      <c r="B295" s="3"/>
      <c r="C295" s="3"/>
      <c r="K295" s="3"/>
      <c r="L295" s="3"/>
      <c r="M295" s="3"/>
      <c r="N295" s="3"/>
      <c r="O295" s="3"/>
    </row>
    <row r="296" spans="1:15" ht="12.75" customHeight="1" x14ac:dyDescent="0.2">
      <c r="A296" s="3"/>
      <c r="B296" s="3"/>
      <c r="C296" s="3"/>
      <c r="K296" s="3"/>
      <c r="L296" s="3"/>
      <c r="M296" s="3"/>
      <c r="N296" s="3"/>
      <c r="O296" s="3"/>
    </row>
    <row r="297" spans="1:15" ht="12.75" customHeight="1" x14ac:dyDescent="0.2">
      <c r="A297" s="3"/>
      <c r="B297" s="3"/>
      <c r="C297" s="3"/>
      <c r="K297" s="3"/>
      <c r="L297" s="3"/>
      <c r="M297" s="3"/>
      <c r="N297" s="3"/>
      <c r="O297" s="3"/>
    </row>
    <row r="298" spans="1:15" ht="12.75" customHeight="1" x14ac:dyDescent="0.2">
      <c r="A298" s="3"/>
      <c r="B298" s="3"/>
      <c r="C298" s="3"/>
      <c r="K298" s="3"/>
      <c r="L298" s="3"/>
      <c r="M298" s="3"/>
      <c r="N298" s="3"/>
      <c r="O298" s="3"/>
    </row>
    <row r="299" spans="1:15" ht="12.75" customHeight="1" x14ac:dyDescent="0.2">
      <c r="A299" s="3"/>
      <c r="B299" s="3"/>
      <c r="C299" s="3"/>
      <c r="K299" s="3"/>
      <c r="L299" s="3"/>
      <c r="M299" s="3"/>
      <c r="N299" s="3"/>
      <c r="O299" s="3"/>
    </row>
    <row r="300" spans="1:15" ht="12.75" customHeight="1" x14ac:dyDescent="0.2">
      <c r="A300" s="3"/>
      <c r="B300" s="3"/>
      <c r="C300" s="3"/>
      <c r="K300" s="3"/>
      <c r="L300" s="3"/>
      <c r="M300" s="3"/>
      <c r="N300" s="3"/>
      <c r="O300" s="3"/>
    </row>
    <row r="301" spans="1:15" ht="12.75" customHeight="1" x14ac:dyDescent="0.2">
      <c r="A301" s="3"/>
      <c r="B301" s="3"/>
      <c r="C301" s="3"/>
      <c r="K301" s="3"/>
      <c r="L301" s="3"/>
      <c r="M301" s="3"/>
      <c r="N301" s="3"/>
      <c r="O301" s="3"/>
    </row>
    <row r="302" spans="1:15" ht="12.75" customHeight="1" x14ac:dyDescent="0.2">
      <c r="A302" s="3"/>
      <c r="B302" s="3"/>
      <c r="C302" s="3"/>
      <c r="K302" s="3"/>
      <c r="L302" s="3"/>
      <c r="M302" s="3"/>
      <c r="N302" s="3"/>
      <c r="O302" s="3"/>
    </row>
    <row r="303" spans="1:15" ht="12.75" customHeight="1" x14ac:dyDescent="0.2">
      <c r="A303" s="3"/>
      <c r="B303" s="3"/>
      <c r="C303" s="3"/>
      <c r="K303" s="3"/>
      <c r="L303" s="3"/>
      <c r="M303" s="3"/>
      <c r="N303" s="3"/>
      <c r="O303" s="3"/>
    </row>
    <row r="304" spans="1:15" ht="12.75" customHeight="1" x14ac:dyDescent="0.2">
      <c r="A304" s="3"/>
      <c r="B304" s="3"/>
      <c r="C304" s="3"/>
      <c r="K304" s="3"/>
      <c r="L304" s="3"/>
      <c r="M304" s="3"/>
      <c r="N304" s="3"/>
      <c r="O304" s="3"/>
    </row>
    <row r="305" spans="1:15" ht="12.75" customHeight="1" x14ac:dyDescent="0.2">
      <c r="A305" s="3"/>
      <c r="B305" s="3"/>
      <c r="C305" s="3"/>
      <c r="K305" s="3"/>
      <c r="L305" s="3"/>
      <c r="M305" s="3"/>
      <c r="N305" s="3"/>
      <c r="O305" s="3"/>
    </row>
    <row r="306" spans="1:15" ht="12.75" customHeight="1" x14ac:dyDescent="0.2">
      <c r="A306" s="3"/>
      <c r="B306" s="3"/>
      <c r="C306" s="3"/>
      <c r="K306" s="3"/>
      <c r="L306" s="3"/>
      <c r="M306" s="3"/>
      <c r="N306" s="3"/>
      <c r="O306" s="3"/>
    </row>
    <row r="307" spans="1:15" ht="12.75" customHeight="1" x14ac:dyDescent="0.2">
      <c r="A307" s="3"/>
      <c r="B307" s="3"/>
      <c r="C307" s="3"/>
      <c r="K307" s="3"/>
      <c r="L307" s="3"/>
      <c r="M307" s="3"/>
      <c r="N307" s="3"/>
      <c r="O307" s="3"/>
    </row>
    <row r="308" spans="1:15" ht="12.75" customHeight="1" x14ac:dyDescent="0.2">
      <c r="A308" s="3"/>
      <c r="B308" s="3"/>
      <c r="C308" s="3"/>
      <c r="K308" s="3"/>
      <c r="L308" s="3"/>
      <c r="M308" s="3"/>
      <c r="N308" s="3"/>
      <c r="O308" s="3"/>
    </row>
    <row r="309" spans="1:15" ht="12.75" customHeight="1" x14ac:dyDescent="0.2">
      <c r="A309" s="3"/>
      <c r="B309" s="3"/>
      <c r="C309" s="3"/>
      <c r="K309" s="3"/>
      <c r="L309" s="3"/>
      <c r="M309" s="3"/>
      <c r="N309" s="3"/>
      <c r="O309" s="3"/>
    </row>
    <row r="310" spans="1:15" ht="12.75" customHeight="1" x14ac:dyDescent="0.2">
      <c r="A310" s="3"/>
      <c r="B310" s="3"/>
      <c r="C310" s="3"/>
      <c r="K310" s="3"/>
      <c r="L310" s="3"/>
      <c r="M310" s="3"/>
      <c r="N310" s="3"/>
      <c r="O310" s="3"/>
    </row>
    <row r="311" spans="1:15" ht="12.75" customHeight="1" x14ac:dyDescent="0.2">
      <c r="A311" s="3"/>
      <c r="B311" s="3"/>
      <c r="C311" s="3"/>
      <c r="K311" s="3"/>
      <c r="L311" s="3"/>
      <c r="M311" s="3"/>
      <c r="N311" s="3"/>
      <c r="O311" s="3"/>
    </row>
    <row r="312" spans="1:15" ht="12.75" customHeight="1" x14ac:dyDescent="0.2">
      <c r="A312" s="3"/>
      <c r="B312" s="3"/>
      <c r="C312" s="3"/>
      <c r="K312" s="3"/>
      <c r="L312" s="3"/>
      <c r="M312" s="3"/>
      <c r="N312" s="3"/>
      <c r="O312" s="3"/>
    </row>
    <row r="313" spans="1:15" ht="12.75" customHeight="1" x14ac:dyDescent="0.2">
      <c r="A313" s="3"/>
      <c r="B313" s="3"/>
      <c r="C313" s="3"/>
      <c r="K313" s="3"/>
      <c r="L313" s="3"/>
      <c r="M313" s="3"/>
      <c r="N313" s="3"/>
      <c r="O313" s="3"/>
    </row>
    <row r="314" spans="1:15" ht="12.75" customHeight="1" x14ac:dyDescent="0.2">
      <c r="A314" s="3"/>
      <c r="B314" s="3"/>
      <c r="C314" s="3"/>
      <c r="K314" s="3"/>
      <c r="L314" s="3"/>
      <c r="M314" s="3"/>
      <c r="N314" s="3"/>
      <c r="O314" s="3"/>
    </row>
    <row r="315" spans="1:15" ht="12.75" customHeight="1" x14ac:dyDescent="0.2">
      <c r="A315" s="3"/>
      <c r="B315" s="3"/>
      <c r="C315" s="3"/>
      <c r="K315" s="3"/>
      <c r="L315" s="3"/>
      <c r="M315" s="3"/>
      <c r="N315" s="3"/>
      <c r="O315" s="3"/>
    </row>
    <row r="316" spans="1:15" ht="12.75" customHeight="1" x14ac:dyDescent="0.2">
      <c r="A316" s="3"/>
      <c r="B316" s="3"/>
      <c r="C316" s="3"/>
      <c r="K316" s="3"/>
      <c r="L316" s="3"/>
      <c r="M316" s="3"/>
      <c r="N316" s="3"/>
      <c r="O316" s="3"/>
    </row>
    <row r="317" spans="1:15" ht="12.75" customHeight="1" x14ac:dyDescent="0.2">
      <c r="A317" s="3"/>
      <c r="B317" s="3"/>
      <c r="C317" s="3"/>
      <c r="K317" s="3"/>
      <c r="L317" s="3"/>
      <c r="M317" s="3"/>
      <c r="N317" s="3"/>
      <c r="O317" s="3"/>
    </row>
    <row r="318" spans="1:15" ht="12.75" customHeight="1" x14ac:dyDescent="0.2">
      <c r="A318" s="3"/>
      <c r="B318" s="3"/>
      <c r="C318" s="3"/>
      <c r="K318" s="3"/>
      <c r="L318" s="3"/>
      <c r="M318" s="3"/>
      <c r="N318" s="3"/>
      <c r="O318" s="3"/>
    </row>
    <row r="319" spans="1:15" ht="12.75" customHeight="1" x14ac:dyDescent="0.2">
      <c r="A319" s="3"/>
      <c r="B319" s="3"/>
      <c r="C319" s="3"/>
      <c r="K319" s="3"/>
      <c r="L319" s="3"/>
      <c r="M319" s="3"/>
      <c r="N319" s="3"/>
      <c r="O319" s="3"/>
    </row>
    <row r="320" spans="1:15" ht="12.75" customHeight="1" x14ac:dyDescent="0.2">
      <c r="A320" s="3"/>
      <c r="B320" s="3"/>
      <c r="C320" s="3"/>
      <c r="K320" s="3"/>
      <c r="L320" s="3"/>
      <c r="M320" s="3"/>
      <c r="N320" s="3"/>
      <c r="O320" s="3"/>
    </row>
    <row r="321" spans="1:15" ht="12.75" customHeight="1" x14ac:dyDescent="0.2">
      <c r="A321" s="3"/>
      <c r="B321" s="3"/>
      <c r="C321" s="3"/>
      <c r="K321" s="3"/>
      <c r="L321" s="3"/>
      <c r="M321" s="3"/>
      <c r="N321" s="3"/>
      <c r="O321" s="3"/>
    </row>
    <row r="322" spans="1:15" ht="12.75" customHeight="1" x14ac:dyDescent="0.2">
      <c r="A322" s="3"/>
      <c r="B322" s="3"/>
      <c r="C322" s="3"/>
      <c r="K322" s="3"/>
      <c r="L322" s="3"/>
      <c r="M322" s="3"/>
      <c r="N322" s="3"/>
      <c r="O322" s="3"/>
    </row>
    <row r="323" spans="1:15" ht="12.75" customHeight="1" x14ac:dyDescent="0.2">
      <c r="A323" s="3"/>
      <c r="B323" s="3"/>
      <c r="C323" s="3"/>
      <c r="K323" s="3"/>
      <c r="L323" s="3"/>
      <c r="M323" s="3"/>
      <c r="N323" s="3"/>
      <c r="O323" s="3"/>
    </row>
    <row r="324" spans="1:15" ht="12.75" customHeight="1" x14ac:dyDescent="0.2">
      <c r="A324" s="3"/>
      <c r="B324" s="3"/>
      <c r="C324" s="3"/>
      <c r="K324" s="3"/>
      <c r="L324" s="3"/>
      <c r="M324" s="3"/>
      <c r="N324" s="3"/>
      <c r="O324" s="3"/>
    </row>
    <row r="325" spans="1:15" ht="12.75" customHeight="1" x14ac:dyDescent="0.2">
      <c r="A325" s="3"/>
      <c r="B325" s="3"/>
      <c r="C325" s="3"/>
      <c r="K325" s="3"/>
      <c r="L325" s="3"/>
      <c r="M325" s="3"/>
      <c r="N325" s="3"/>
      <c r="O325" s="3"/>
    </row>
    <row r="326" spans="1:15" ht="12.75" customHeight="1" x14ac:dyDescent="0.2">
      <c r="A326" s="3"/>
      <c r="B326" s="3"/>
      <c r="C326" s="3"/>
      <c r="K326" s="3"/>
      <c r="L326" s="3"/>
      <c r="M326" s="3"/>
      <c r="N326" s="3"/>
      <c r="O326" s="3"/>
    </row>
    <row r="327" spans="1:15" ht="12.75" customHeight="1" x14ac:dyDescent="0.2">
      <c r="A327" s="3"/>
      <c r="B327" s="3"/>
      <c r="C327" s="3"/>
      <c r="K327" s="3"/>
      <c r="L327" s="3"/>
      <c r="M327" s="3"/>
      <c r="N327" s="3"/>
      <c r="O327" s="3"/>
    </row>
    <row r="328" spans="1:15" ht="12.75" customHeight="1" x14ac:dyDescent="0.2">
      <c r="A328" s="3"/>
      <c r="B328" s="3"/>
      <c r="C328" s="3"/>
      <c r="K328" s="3"/>
      <c r="L328" s="3"/>
      <c r="M328" s="3"/>
      <c r="N328" s="3"/>
      <c r="O328" s="3"/>
    </row>
    <row r="329" spans="1:15" ht="12.75" customHeight="1" x14ac:dyDescent="0.2">
      <c r="A329" s="3"/>
      <c r="B329" s="3"/>
      <c r="C329" s="3"/>
      <c r="K329" s="3"/>
      <c r="L329" s="3"/>
      <c r="M329" s="3"/>
      <c r="N329" s="3"/>
      <c r="O329" s="3"/>
    </row>
    <row r="330" spans="1:15" ht="12.75" customHeight="1" x14ac:dyDescent="0.2">
      <c r="A330" s="3"/>
      <c r="B330" s="3"/>
      <c r="C330" s="3"/>
      <c r="K330" s="3"/>
      <c r="L330" s="3"/>
      <c r="M330" s="3"/>
      <c r="N330" s="3"/>
      <c r="O330" s="3"/>
    </row>
    <row r="331" spans="1:15" ht="12.75" customHeight="1" x14ac:dyDescent="0.2">
      <c r="A331" s="3"/>
      <c r="B331" s="3"/>
      <c r="C331" s="3"/>
      <c r="K331" s="3"/>
      <c r="L331" s="3"/>
      <c r="M331" s="3"/>
      <c r="N331" s="3"/>
      <c r="O331" s="3"/>
    </row>
    <row r="332" spans="1:15" ht="12.75" customHeight="1" x14ac:dyDescent="0.2">
      <c r="A332" s="3"/>
      <c r="B332" s="3"/>
      <c r="C332" s="3"/>
      <c r="K332" s="3"/>
      <c r="L332" s="3"/>
      <c r="M332" s="3"/>
      <c r="N332" s="3"/>
      <c r="O332" s="3"/>
    </row>
    <row r="333" spans="1:15" ht="12.75" customHeight="1" x14ac:dyDescent="0.2">
      <c r="A333" s="3"/>
      <c r="B333" s="3"/>
      <c r="C333" s="3"/>
      <c r="K333" s="3"/>
      <c r="L333" s="3"/>
      <c r="M333" s="3"/>
      <c r="N333" s="3"/>
      <c r="O333" s="3"/>
    </row>
    <row r="334" spans="1:15" ht="12.75" customHeight="1" x14ac:dyDescent="0.2">
      <c r="A334" s="3"/>
      <c r="B334" s="3"/>
      <c r="C334" s="3"/>
      <c r="K334" s="3"/>
      <c r="L334" s="3"/>
      <c r="M334" s="3"/>
      <c r="N334" s="3"/>
      <c r="O334" s="3"/>
    </row>
    <row r="335" spans="1:15" ht="12.75" customHeight="1" x14ac:dyDescent="0.2">
      <c r="A335" s="3"/>
      <c r="B335" s="3"/>
      <c r="C335" s="3"/>
      <c r="K335" s="3"/>
      <c r="L335" s="3"/>
      <c r="M335" s="3"/>
      <c r="N335" s="3"/>
      <c r="O335" s="3"/>
    </row>
    <row r="336" spans="1:15" ht="12.75" customHeight="1" x14ac:dyDescent="0.2">
      <c r="A336" s="3"/>
      <c r="B336" s="3"/>
      <c r="C336" s="3"/>
      <c r="K336" s="3"/>
      <c r="L336" s="3"/>
      <c r="M336" s="3"/>
      <c r="N336" s="3"/>
      <c r="O336" s="3"/>
    </row>
    <row r="337" spans="1:15" ht="12.75" customHeight="1" x14ac:dyDescent="0.2">
      <c r="A337" s="3"/>
      <c r="B337" s="3"/>
      <c r="C337" s="3"/>
      <c r="K337" s="3"/>
      <c r="L337" s="3"/>
      <c r="M337" s="3"/>
      <c r="N337" s="3"/>
      <c r="O337" s="3"/>
    </row>
    <row r="338" spans="1:15" ht="12.75" customHeight="1" x14ac:dyDescent="0.2">
      <c r="A338" s="3"/>
      <c r="B338" s="3"/>
      <c r="C338" s="3"/>
      <c r="K338" s="3"/>
      <c r="L338" s="3"/>
      <c r="M338" s="3"/>
      <c r="N338" s="3"/>
      <c r="O338" s="3"/>
    </row>
    <row r="339" spans="1:15" ht="12.75" customHeight="1" x14ac:dyDescent="0.2">
      <c r="A339" s="3"/>
      <c r="B339" s="3"/>
      <c r="C339" s="3"/>
      <c r="K339" s="3"/>
      <c r="L339" s="3"/>
      <c r="M339" s="3"/>
      <c r="N339" s="3"/>
      <c r="O339" s="3"/>
    </row>
    <row r="340" spans="1:15" ht="12.75" customHeight="1" x14ac:dyDescent="0.2">
      <c r="A340" s="3"/>
      <c r="B340" s="3"/>
      <c r="C340" s="3"/>
      <c r="K340" s="3"/>
      <c r="L340" s="3"/>
      <c r="M340" s="3"/>
      <c r="N340" s="3"/>
      <c r="O340" s="3"/>
    </row>
    <row r="341" spans="1:15" ht="12.75" customHeight="1" x14ac:dyDescent="0.2">
      <c r="A341" s="3"/>
      <c r="B341" s="3"/>
      <c r="C341" s="3"/>
      <c r="K341" s="3"/>
      <c r="L341" s="3"/>
      <c r="M341" s="3"/>
      <c r="N341" s="3"/>
      <c r="O341" s="3"/>
    </row>
    <row r="342" spans="1:15" ht="12.75" customHeight="1" x14ac:dyDescent="0.2">
      <c r="A342" s="3"/>
      <c r="B342" s="3"/>
      <c r="C342" s="3"/>
      <c r="K342" s="3"/>
      <c r="L342" s="3"/>
      <c r="M342" s="3"/>
      <c r="N342" s="3"/>
      <c r="O342" s="3"/>
    </row>
    <row r="343" spans="1:15" ht="12.75" customHeight="1" x14ac:dyDescent="0.2">
      <c r="A343" s="3"/>
      <c r="B343" s="3"/>
      <c r="C343" s="3"/>
      <c r="K343" s="3"/>
      <c r="L343" s="3"/>
      <c r="M343" s="3"/>
      <c r="N343" s="3"/>
      <c r="O343" s="3"/>
    </row>
    <row r="344" spans="1:15" ht="12.75" customHeight="1" x14ac:dyDescent="0.2">
      <c r="A344" s="3"/>
      <c r="B344" s="3"/>
      <c r="C344" s="3"/>
      <c r="K344" s="3"/>
      <c r="L344" s="3"/>
      <c r="M344" s="3"/>
      <c r="N344" s="3"/>
      <c r="O344" s="3"/>
    </row>
    <row r="345" spans="1:15" ht="12.75" customHeight="1" x14ac:dyDescent="0.2">
      <c r="A345" s="3"/>
      <c r="B345" s="3"/>
      <c r="C345" s="3"/>
      <c r="K345" s="3"/>
      <c r="L345" s="3"/>
      <c r="M345" s="3"/>
      <c r="N345" s="3"/>
      <c r="O345" s="3"/>
    </row>
    <row r="346" spans="1:15" ht="12.75" customHeight="1" x14ac:dyDescent="0.2">
      <c r="A346" s="3"/>
      <c r="B346" s="3"/>
      <c r="C346" s="3"/>
      <c r="K346" s="3"/>
      <c r="L346" s="3"/>
      <c r="M346" s="3"/>
      <c r="N346" s="3"/>
      <c r="O346" s="3"/>
    </row>
    <row r="347" spans="1:15" ht="12.75" customHeight="1" x14ac:dyDescent="0.2">
      <c r="A347" s="3"/>
      <c r="B347" s="3"/>
      <c r="C347" s="3"/>
      <c r="K347" s="3"/>
      <c r="L347" s="3"/>
      <c r="M347" s="3"/>
      <c r="N347" s="3"/>
      <c r="O347" s="3"/>
    </row>
    <row r="348" spans="1:15" ht="12.75" customHeight="1" x14ac:dyDescent="0.2">
      <c r="A348" s="3"/>
      <c r="B348" s="3"/>
      <c r="C348" s="3"/>
      <c r="K348" s="3"/>
      <c r="L348" s="3"/>
      <c r="M348" s="3"/>
      <c r="N348" s="3"/>
      <c r="O348" s="3"/>
    </row>
    <row r="349" spans="1:15" ht="12.75" customHeight="1" x14ac:dyDescent="0.2">
      <c r="A349" s="3"/>
      <c r="B349" s="3"/>
      <c r="C349" s="3"/>
      <c r="K349" s="3"/>
      <c r="L349" s="3"/>
      <c r="M349" s="3"/>
      <c r="N349" s="3"/>
      <c r="O349" s="3"/>
    </row>
    <row r="350" spans="1:15" ht="12.75" customHeight="1" x14ac:dyDescent="0.2">
      <c r="A350" s="3"/>
      <c r="B350" s="3"/>
      <c r="C350" s="3"/>
      <c r="K350" s="3"/>
      <c r="L350" s="3"/>
      <c r="M350" s="3"/>
      <c r="N350" s="3"/>
      <c r="O350" s="3"/>
    </row>
    <row r="351" spans="1:15" ht="12.75" customHeight="1" x14ac:dyDescent="0.2">
      <c r="A351" s="3"/>
      <c r="B351" s="3"/>
      <c r="C351" s="3"/>
      <c r="K351" s="3"/>
      <c r="L351" s="3"/>
      <c r="M351" s="3"/>
      <c r="N351" s="3"/>
      <c r="O351" s="3"/>
    </row>
    <row r="352" spans="1:15" ht="12.75" customHeight="1" x14ac:dyDescent="0.2">
      <c r="A352" s="3"/>
      <c r="B352" s="3"/>
      <c r="C352" s="3"/>
      <c r="K352" s="3"/>
      <c r="L352" s="3"/>
      <c r="M352" s="3"/>
      <c r="N352" s="3"/>
      <c r="O352" s="3"/>
    </row>
    <row r="353" spans="1:15" ht="12.75" customHeight="1" x14ac:dyDescent="0.2">
      <c r="A353" s="3"/>
      <c r="B353" s="3"/>
      <c r="C353" s="3"/>
      <c r="K353" s="3"/>
      <c r="L353" s="3"/>
      <c r="M353" s="3"/>
      <c r="N353" s="3"/>
      <c r="O353" s="3"/>
    </row>
    <row r="354" spans="1:15" ht="12.75" customHeight="1" x14ac:dyDescent="0.2">
      <c r="A354" s="3"/>
      <c r="B354" s="3"/>
      <c r="C354" s="3"/>
      <c r="K354" s="3"/>
      <c r="L354" s="3"/>
      <c r="M354" s="3"/>
      <c r="N354" s="3"/>
      <c r="O354" s="3"/>
    </row>
    <row r="355" spans="1:15" ht="12.75" customHeight="1" x14ac:dyDescent="0.2">
      <c r="A355" s="3"/>
      <c r="B355" s="3"/>
      <c r="C355" s="3"/>
      <c r="K355" s="3"/>
      <c r="L355" s="3"/>
      <c r="M355" s="3"/>
      <c r="N355" s="3"/>
      <c r="O355" s="3"/>
    </row>
    <row r="356" spans="1:15" ht="12.75" customHeight="1" x14ac:dyDescent="0.2">
      <c r="A356" s="3"/>
      <c r="B356" s="3"/>
      <c r="C356" s="3"/>
      <c r="K356" s="3"/>
      <c r="L356" s="3"/>
      <c r="M356" s="3"/>
      <c r="N356" s="3"/>
      <c r="O356" s="3"/>
    </row>
    <row r="357" spans="1:15" ht="12.75" customHeight="1" x14ac:dyDescent="0.2">
      <c r="A357" s="3"/>
      <c r="B357" s="3"/>
      <c r="C357" s="3"/>
      <c r="K357" s="3"/>
      <c r="L357" s="3"/>
      <c r="M357" s="3"/>
      <c r="N357" s="3"/>
      <c r="O357" s="3"/>
    </row>
    <row r="358" spans="1:15" ht="12.75" customHeight="1" x14ac:dyDescent="0.2">
      <c r="A358" s="3"/>
      <c r="B358" s="3"/>
      <c r="C358" s="3"/>
      <c r="K358" s="3"/>
      <c r="L358" s="3"/>
      <c r="M358" s="3"/>
      <c r="N358" s="3"/>
      <c r="O358" s="3"/>
    </row>
    <row r="359" spans="1:15" ht="12.75" customHeight="1" x14ac:dyDescent="0.2">
      <c r="A359" s="3"/>
      <c r="B359" s="3"/>
      <c r="C359" s="3"/>
      <c r="K359" s="3"/>
      <c r="L359" s="3"/>
      <c r="M359" s="3"/>
      <c r="N359" s="3"/>
      <c r="O359" s="3"/>
    </row>
    <row r="360" spans="1:15" ht="12.75" customHeight="1" x14ac:dyDescent="0.2">
      <c r="A360" s="3"/>
      <c r="B360" s="3"/>
      <c r="C360" s="3"/>
      <c r="K360" s="3"/>
      <c r="L360" s="3"/>
      <c r="M360" s="3"/>
      <c r="N360" s="3"/>
      <c r="O360" s="3"/>
    </row>
    <row r="361" spans="1:15" ht="12.75" customHeight="1" x14ac:dyDescent="0.2">
      <c r="A361" s="3"/>
      <c r="B361" s="3"/>
      <c r="C361" s="3"/>
      <c r="K361" s="3"/>
      <c r="L361" s="3"/>
      <c r="M361" s="3"/>
      <c r="N361" s="3"/>
      <c r="O361" s="3"/>
    </row>
    <row r="362" spans="1:15" ht="12.75" customHeight="1" x14ac:dyDescent="0.2">
      <c r="A362" s="3"/>
      <c r="B362" s="3"/>
      <c r="C362" s="3"/>
      <c r="K362" s="3"/>
      <c r="L362" s="3"/>
      <c r="M362" s="3"/>
      <c r="N362" s="3"/>
      <c r="O362" s="3"/>
    </row>
    <row r="363" spans="1:15" ht="12.75" customHeight="1" x14ac:dyDescent="0.2">
      <c r="A363" s="3"/>
      <c r="B363" s="3"/>
      <c r="C363" s="3"/>
      <c r="K363" s="3"/>
      <c r="L363" s="3"/>
      <c r="M363" s="3"/>
      <c r="N363" s="3"/>
      <c r="O363" s="3"/>
    </row>
    <row r="364" spans="1:15" ht="12.75" customHeight="1" x14ac:dyDescent="0.2">
      <c r="A364" s="3"/>
      <c r="B364" s="3"/>
      <c r="C364" s="3"/>
      <c r="K364" s="3"/>
      <c r="L364" s="3"/>
      <c r="M364" s="3"/>
      <c r="N364" s="3"/>
      <c r="O364" s="3"/>
    </row>
    <row r="365" spans="1:15" ht="12.75" customHeight="1" x14ac:dyDescent="0.2">
      <c r="A365" s="3"/>
      <c r="B365" s="3"/>
      <c r="C365" s="3"/>
      <c r="K365" s="3"/>
      <c r="L365" s="3"/>
      <c r="M365" s="3"/>
      <c r="N365" s="3"/>
      <c r="O365" s="3"/>
    </row>
    <row r="366" spans="1:15" ht="12.75" customHeight="1" x14ac:dyDescent="0.2">
      <c r="A366" s="3"/>
      <c r="B366" s="3"/>
      <c r="C366" s="3"/>
      <c r="K366" s="3"/>
      <c r="L366" s="3"/>
      <c r="M366" s="3"/>
      <c r="N366" s="3"/>
      <c r="O366" s="3"/>
    </row>
    <row r="367" spans="1:15" ht="12.75" customHeight="1" x14ac:dyDescent="0.2">
      <c r="A367" s="3"/>
      <c r="B367" s="3"/>
      <c r="C367" s="3"/>
      <c r="K367" s="3"/>
      <c r="L367" s="3"/>
      <c r="M367" s="3"/>
      <c r="N367" s="3"/>
      <c r="O367" s="3"/>
    </row>
    <row r="368" spans="1:15" ht="12.75" customHeight="1" x14ac:dyDescent="0.2">
      <c r="A368" s="3"/>
      <c r="B368" s="3"/>
      <c r="C368" s="3"/>
      <c r="K368" s="3"/>
      <c r="L368" s="3"/>
      <c r="M368" s="3"/>
      <c r="N368" s="3"/>
      <c r="O368" s="3"/>
    </row>
    <row r="369" spans="1:15" ht="12.75" customHeight="1" x14ac:dyDescent="0.2">
      <c r="A369" s="3"/>
      <c r="B369" s="3"/>
      <c r="C369" s="3"/>
      <c r="K369" s="3"/>
      <c r="L369" s="3"/>
      <c r="M369" s="3"/>
      <c r="N369" s="3"/>
      <c r="O369" s="3"/>
    </row>
    <row r="370" spans="1:15" ht="12.75" customHeight="1" x14ac:dyDescent="0.2">
      <c r="A370" s="3"/>
      <c r="B370" s="3"/>
      <c r="C370" s="3"/>
      <c r="K370" s="3"/>
      <c r="L370" s="3"/>
      <c r="M370" s="3"/>
      <c r="N370" s="3"/>
      <c r="O370" s="3"/>
    </row>
    <row r="371" spans="1:15" ht="12.75" customHeight="1" x14ac:dyDescent="0.2">
      <c r="A371" s="3"/>
      <c r="B371" s="3"/>
      <c r="C371" s="3"/>
      <c r="K371" s="3"/>
      <c r="L371" s="3"/>
      <c r="M371" s="3"/>
      <c r="N371" s="3"/>
      <c r="O371" s="3"/>
    </row>
    <row r="372" spans="1:15" ht="12.75" customHeight="1" x14ac:dyDescent="0.2">
      <c r="A372" s="3"/>
      <c r="B372" s="3"/>
      <c r="C372" s="3"/>
      <c r="K372" s="3"/>
      <c r="L372" s="3"/>
      <c r="M372" s="3"/>
      <c r="N372" s="3"/>
      <c r="O372" s="3"/>
    </row>
    <row r="373" spans="1:15" ht="12.75" customHeight="1" x14ac:dyDescent="0.2">
      <c r="A373" s="3"/>
      <c r="B373" s="3"/>
      <c r="C373" s="3"/>
      <c r="K373" s="3"/>
      <c r="L373" s="3"/>
      <c r="M373" s="3"/>
      <c r="N373" s="3"/>
      <c r="O373" s="3"/>
    </row>
    <row r="374" spans="1:15" ht="12.75" customHeight="1" x14ac:dyDescent="0.2">
      <c r="A374" s="3"/>
      <c r="B374" s="3"/>
      <c r="C374" s="3"/>
      <c r="K374" s="3"/>
      <c r="L374" s="3"/>
      <c r="M374" s="3"/>
      <c r="N374" s="3"/>
      <c r="O374" s="3"/>
    </row>
    <row r="375" spans="1:15" ht="12.75" customHeight="1" x14ac:dyDescent="0.2">
      <c r="A375" s="3"/>
      <c r="B375" s="3"/>
      <c r="C375" s="3"/>
      <c r="K375" s="3"/>
      <c r="L375" s="3"/>
      <c r="M375" s="3"/>
      <c r="N375" s="3"/>
      <c r="O375" s="3"/>
    </row>
    <row r="376" spans="1:15" ht="12.75" customHeight="1" x14ac:dyDescent="0.2">
      <c r="A376" s="3"/>
      <c r="B376" s="3"/>
      <c r="C376" s="3"/>
      <c r="K376" s="3"/>
      <c r="L376" s="3"/>
      <c r="M376" s="3"/>
      <c r="N376" s="3"/>
      <c r="O376" s="3"/>
    </row>
    <row r="377" spans="1:15" ht="12.75" customHeight="1" x14ac:dyDescent="0.2">
      <c r="A377" s="3"/>
      <c r="B377" s="3"/>
      <c r="C377" s="3"/>
      <c r="K377" s="3"/>
      <c r="L377" s="3"/>
      <c r="M377" s="3"/>
      <c r="N377" s="3"/>
      <c r="O377" s="3"/>
    </row>
    <row r="378" spans="1:15" ht="12.75" customHeight="1" x14ac:dyDescent="0.2">
      <c r="A378" s="3"/>
      <c r="B378" s="3"/>
      <c r="C378" s="3"/>
      <c r="K378" s="3"/>
      <c r="L378" s="3"/>
      <c r="M378" s="3"/>
      <c r="N378" s="3"/>
      <c r="O378" s="3"/>
    </row>
    <row r="379" spans="1:15" ht="12.75" customHeight="1" x14ac:dyDescent="0.2">
      <c r="A379" s="3"/>
      <c r="B379" s="3"/>
      <c r="C379" s="3"/>
      <c r="K379" s="3"/>
      <c r="L379" s="3"/>
      <c r="M379" s="3"/>
      <c r="N379" s="3"/>
      <c r="O379" s="3"/>
    </row>
    <row r="380" spans="1:15" ht="12.75" customHeight="1" x14ac:dyDescent="0.2">
      <c r="A380" s="3"/>
      <c r="B380" s="3"/>
      <c r="C380" s="3"/>
      <c r="K380" s="3"/>
      <c r="L380" s="3"/>
      <c r="M380" s="3"/>
      <c r="N380" s="3"/>
      <c r="O380" s="3"/>
    </row>
    <row r="381" spans="1:15" ht="12.75" customHeight="1" x14ac:dyDescent="0.2">
      <c r="A381" s="3"/>
      <c r="B381" s="3"/>
      <c r="C381" s="3"/>
      <c r="K381" s="3"/>
      <c r="L381" s="3"/>
      <c r="M381" s="3"/>
      <c r="N381" s="3"/>
      <c r="O381" s="3"/>
    </row>
    <row r="382" spans="1:15" ht="12.75" customHeight="1" x14ac:dyDescent="0.2">
      <c r="A382" s="3"/>
      <c r="B382" s="3"/>
      <c r="C382" s="3"/>
      <c r="K382" s="3"/>
      <c r="L382" s="3"/>
      <c r="M382" s="3"/>
      <c r="N382" s="3"/>
      <c r="O382" s="3"/>
    </row>
    <row r="383" spans="1:15" ht="12.75" customHeight="1" x14ac:dyDescent="0.2">
      <c r="A383" s="3"/>
      <c r="B383" s="3"/>
      <c r="C383" s="3"/>
      <c r="K383" s="3"/>
      <c r="L383" s="3"/>
      <c r="M383" s="3"/>
      <c r="N383" s="3"/>
      <c r="O383" s="3"/>
    </row>
    <row r="384" spans="1:15" ht="12.75" customHeight="1" x14ac:dyDescent="0.2">
      <c r="A384" s="3"/>
      <c r="B384" s="3"/>
      <c r="C384" s="3"/>
      <c r="K384" s="3"/>
      <c r="L384" s="3"/>
      <c r="M384" s="3"/>
      <c r="N384" s="3"/>
      <c r="O384" s="3"/>
    </row>
    <row r="385" spans="1:15" ht="12.75" customHeight="1" x14ac:dyDescent="0.2">
      <c r="A385" s="3"/>
      <c r="B385" s="3"/>
      <c r="C385" s="3"/>
      <c r="K385" s="3"/>
      <c r="L385" s="3"/>
      <c r="M385" s="3"/>
      <c r="N385" s="3"/>
      <c r="O385" s="3"/>
    </row>
    <row r="386" spans="1:15" ht="12.75" customHeight="1" x14ac:dyDescent="0.2">
      <c r="A386" s="3"/>
      <c r="B386" s="3"/>
      <c r="C386" s="3"/>
      <c r="K386" s="3"/>
      <c r="L386" s="3"/>
      <c r="M386" s="3"/>
      <c r="N386" s="3"/>
      <c r="O386" s="3"/>
    </row>
    <row r="387" spans="1:15" ht="12.75" customHeight="1" x14ac:dyDescent="0.2">
      <c r="A387" s="3"/>
      <c r="B387" s="3"/>
      <c r="C387" s="3"/>
      <c r="K387" s="3"/>
      <c r="L387" s="3"/>
      <c r="M387" s="3"/>
      <c r="N387" s="3"/>
      <c r="O387" s="3"/>
    </row>
    <row r="388" spans="1:15" ht="12.75" customHeight="1" x14ac:dyDescent="0.2">
      <c r="A388" s="3"/>
      <c r="B388" s="3"/>
      <c r="C388" s="3"/>
      <c r="K388" s="3"/>
      <c r="L388" s="3"/>
      <c r="M388" s="3"/>
      <c r="N388" s="3"/>
      <c r="O388" s="3"/>
    </row>
    <row r="389" spans="1:15" ht="12.75" customHeight="1" x14ac:dyDescent="0.2">
      <c r="A389" s="3"/>
      <c r="B389" s="3"/>
      <c r="C389" s="3"/>
      <c r="K389" s="3"/>
      <c r="L389" s="3"/>
      <c r="M389" s="3"/>
      <c r="N389" s="3"/>
      <c r="O389" s="3"/>
    </row>
    <row r="390" spans="1:15" ht="12.75" customHeight="1" x14ac:dyDescent="0.2">
      <c r="A390" s="3"/>
      <c r="B390" s="3"/>
      <c r="C390" s="3"/>
      <c r="K390" s="3"/>
      <c r="L390" s="3"/>
      <c r="M390" s="3"/>
      <c r="N390" s="3"/>
      <c r="O390" s="3"/>
    </row>
    <row r="391" spans="1:15" ht="12.75" customHeight="1" x14ac:dyDescent="0.2">
      <c r="A391" s="3"/>
      <c r="B391" s="3"/>
      <c r="C391" s="3"/>
      <c r="K391" s="3"/>
      <c r="L391" s="3"/>
      <c r="M391" s="3"/>
      <c r="N391" s="3"/>
      <c r="O391" s="3"/>
    </row>
    <row r="392" spans="1:15" ht="12.75" customHeight="1" x14ac:dyDescent="0.2">
      <c r="A392" s="3"/>
      <c r="B392" s="3"/>
      <c r="C392" s="3"/>
      <c r="K392" s="3"/>
      <c r="L392" s="3"/>
      <c r="M392" s="3"/>
      <c r="N392" s="3"/>
      <c r="O392" s="3"/>
    </row>
    <row r="393" spans="1:15" ht="12.75" customHeight="1" x14ac:dyDescent="0.2">
      <c r="A393" s="3"/>
      <c r="B393" s="3"/>
      <c r="C393" s="3"/>
      <c r="K393" s="3"/>
      <c r="L393" s="3"/>
      <c r="M393" s="3"/>
      <c r="N393" s="3"/>
      <c r="O393" s="3"/>
    </row>
    <row r="394" spans="1:15" ht="12.75" customHeight="1" x14ac:dyDescent="0.2">
      <c r="A394" s="3"/>
      <c r="B394" s="3"/>
      <c r="C394" s="3"/>
      <c r="K394" s="3"/>
      <c r="L394" s="3"/>
      <c r="M394" s="3"/>
      <c r="N394" s="3"/>
      <c r="O394" s="3"/>
    </row>
    <row r="395" spans="1:15" ht="12.75" customHeight="1" x14ac:dyDescent="0.2">
      <c r="A395" s="3"/>
      <c r="B395" s="3"/>
      <c r="C395" s="3"/>
      <c r="K395" s="3"/>
      <c r="L395" s="3"/>
      <c r="M395" s="3"/>
      <c r="N395" s="3"/>
      <c r="O395" s="3"/>
    </row>
    <row r="396" spans="1:15" ht="12.75" customHeight="1" x14ac:dyDescent="0.2">
      <c r="A396" s="3"/>
      <c r="B396" s="3"/>
      <c r="C396" s="3"/>
      <c r="K396" s="3"/>
      <c r="L396" s="3"/>
      <c r="M396" s="3"/>
      <c r="N396" s="3"/>
      <c r="O396" s="3"/>
    </row>
    <row r="397" spans="1:15" ht="12.75" customHeight="1" x14ac:dyDescent="0.2">
      <c r="A397" s="3"/>
      <c r="B397" s="3"/>
      <c r="C397" s="3"/>
      <c r="K397" s="3"/>
      <c r="L397" s="3"/>
      <c r="M397" s="3"/>
      <c r="N397" s="3"/>
      <c r="O397" s="3"/>
    </row>
    <row r="398" spans="1:15" ht="12.75" customHeight="1" x14ac:dyDescent="0.2">
      <c r="A398" s="3"/>
      <c r="B398" s="3"/>
      <c r="C398" s="3"/>
      <c r="K398" s="3"/>
      <c r="L398" s="3"/>
      <c r="M398" s="3"/>
      <c r="N398" s="3"/>
      <c r="O398" s="3"/>
    </row>
    <row r="399" spans="1:15" ht="12.75" customHeight="1" x14ac:dyDescent="0.2">
      <c r="A399" s="3"/>
      <c r="B399" s="3"/>
      <c r="C399" s="3"/>
      <c r="K399" s="3"/>
      <c r="L399" s="3"/>
      <c r="M399" s="3"/>
      <c r="N399" s="3"/>
      <c r="O399" s="3"/>
    </row>
    <row r="400" spans="1:15" ht="12.75" customHeight="1" x14ac:dyDescent="0.2">
      <c r="A400" s="3"/>
      <c r="B400" s="3"/>
      <c r="C400" s="3"/>
      <c r="K400" s="3"/>
      <c r="L400" s="3"/>
      <c r="M400" s="3"/>
      <c r="N400" s="3"/>
      <c r="O400" s="3"/>
    </row>
    <row r="401" spans="1:15" ht="12.75" customHeight="1" x14ac:dyDescent="0.2">
      <c r="A401" s="3"/>
      <c r="B401" s="3"/>
      <c r="C401" s="3"/>
      <c r="K401" s="3"/>
      <c r="L401" s="3"/>
      <c r="M401" s="3"/>
      <c r="N401" s="3"/>
      <c r="O401" s="3"/>
    </row>
    <row r="402" spans="1:15" ht="12.75" customHeight="1" x14ac:dyDescent="0.2">
      <c r="A402" s="3"/>
      <c r="B402" s="3"/>
      <c r="C402" s="3"/>
      <c r="K402" s="3"/>
      <c r="L402" s="3"/>
      <c r="M402" s="3"/>
      <c r="N402" s="3"/>
      <c r="O402" s="3"/>
    </row>
    <row r="403" spans="1:15" ht="12.75" customHeight="1" x14ac:dyDescent="0.2">
      <c r="A403" s="3"/>
      <c r="B403" s="3"/>
      <c r="C403" s="3"/>
      <c r="K403" s="3"/>
      <c r="L403" s="3"/>
      <c r="M403" s="3"/>
      <c r="N403" s="3"/>
      <c r="O403" s="3"/>
    </row>
    <row r="404" spans="1:15" ht="12.75" customHeight="1" x14ac:dyDescent="0.2">
      <c r="A404" s="3"/>
      <c r="B404" s="3"/>
      <c r="C404" s="3"/>
      <c r="K404" s="3"/>
      <c r="L404" s="3"/>
      <c r="M404" s="3"/>
      <c r="N404" s="3"/>
      <c r="O404" s="3"/>
    </row>
    <row r="405" spans="1:15" ht="12.75" customHeight="1" x14ac:dyDescent="0.2">
      <c r="A405" s="3"/>
      <c r="B405" s="3"/>
      <c r="C405" s="3"/>
      <c r="K405" s="3"/>
      <c r="L405" s="3"/>
      <c r="M405" s="3"/>
      <c r="N405" s="3"/>
      <c r="O405" s="3"/>
    </row>
    <row r="406" spans="1:15" ht="12.75" customHeight="1" x14ac:dyDescent="0.2">
      <c r="A406" s="3"/>
      <c r="B406" s="3"/>
      <c r="C406" s="3"/>
      <c r="K406" s="3"/>
      <c r="L406" s="3"/>
      <c r="M406" s="3"/>
      <c r="N406" s="3"/>
      <c r="O406" s="3"/>
    </row>
    <row r="407" spans="1:15" ht="12.75" customHeight="1" x14ac:dyDescent="0.2">
      <c r="A407" s="3"/>
      <c r="B407" s="3"/>
      <c r="C407" s="3"/>
      <c r="K407" s="3"/>
      <c r="L407" s="3"/>
      <c r="M407" s="3"/>
      <c r="N407" s="3"/>
      <c r="O407" s="3"/>
    </row>
    <row r="408" spans="1:15" ht="12.75" customHeight="1" x14ac:dyDescent="0.2">
      <c r="A408" s="3"/>
      <c r="B408" s="3"/>
      <c r="C408" s="3"/>
      <c r="K408" s="3"/>
      <c r="L408" s="3"/>
      <c r="M408" s="3"/>
      <c r="N408" s="3"/>
      <c r="O408" s="3"/>
    </row>
    <row r="409" spans="1:15" ht="12.75" customHeight="1" x14ac:dyDescent="0.2">
      <c r="A409" s="3"/>
      <c r="B409" s="3"/>
      <c r="C409" s="3"/>
      <c r="K409" s="3"/>
      <c r="L409" s="3"/>
      <c r="M409" s="3"/>
      <c r="N409" s="3"/>
      <c r="O409" s="3"/>
    </row>
    <row r="410" spans="1:15" ht="12.75" customHeight="1" x14ac:dyDescent="0.2">
      <c r="A410" s="3"/>
      <c r="B410" s="3"/>
      <c r="C410" s="3"/>
      <c r="K410" s="3"/>
      <c r="L410" s="3"/>
      <c r="M410" s="3"/>
      <c r="N410" s="3"/>
      <c r="O410" s="3"/>
    </row>
    <row r="411" spans="1:15" ht="12.75" customHeight="1" x14ac:dyDescent="0.2">
      <c r="A411" s="3"/>
      <c r="B411" s="3"/>
      <c r="C411" s="3"/>
      <c r="K411" s="3"/>
      <c r="L411" s="3"/>
      <c r="M411" s="3"/>
      <c r="N411" s="3"/>
      <c r="O411" s="3"/>
    </row>
    <row r="412" spans="1:15" ht="12.75" customHeight="1" x14ac:dyDescent="0.2">
      <c r="A412" s="3"/>
      <c r="B412" s="3"/>
      <c r="C412" s="3"/>
      <c r="K412" s="3"/>
      <c r="L412" s="3"/>
      <c r="M412" s="3"/>
      <c r="N412" s="3"/>
      <c r="O412" s="3"/>
    </row>
    <row r="413" spans="1:15" ht="12.75" customHeight="1" x14ac:dyDescent="0.2">
      <c r="A413" s="3"/>
      <c r="B413" s="3"/>
      <c r="C413" s="3"/>
      <c r="K413" s="3"/>
      <c r="L413" s="3"/>
      <c r="M413" s="3"/>
      <c r="N413" s="3"/>
      <c r="O413" s="3"/>
    </row>
    <row r="414" spans="1:15" ht="12.75" customHeight="1" x14ac:dyDescent="0.2">
      <c r="A414" s="3"/>
      <c r="B414" s="3"/>
      <c r="C414" s="3"/>
      <c r="K414" s="3"/>
      <c r="L414" s="3"/>
      <c r="M414" s="3"/>
      <c r="N414" s="3"/>
      <c r="O414" s="3"/>
    </row>
    <row r="415" spans="1:15" ht="12.75" customHeight="1" x14ac:dyDescent="0.2">
      <c r="A415" s="3"/>
      <c r="B415" s="3"/>
      <c r="C415" s="3"/>
      <c r="K415" s="3"/>
      <c r="L415" s="3"/>
      <c r="M415" s="3"/>
      <c r="N415" s="3"/>
      <c r="O415" s="3"/>
    </row>
    <row r="416" spans="1:15" ht="12.75" customHeight="1" x14ac:dyDescent="0.2">
      <c r="A416" s="3"/>
      <c r="B416" s="3"/>
      <c r="C416" s="3"/>
      <c r="K416" s="3"/>
      <c r="L416" s="3"/>
      <c r="M416" s="3"/>
      <c r="N416" s="3"/>
      <c r="O416" s="3"/>
    </row>
    <row r="417" spans="1:15" ht="12.75" customHeight="1" x14ac:dyDescent="0.2">
      <c r="A417" s="3"/>
      <c r="B417" s="3"/>
      <c r="C417" s="3"/>
      <c r="K417" s="3"/>
      <c r="L417" s="3"/>
      <c r="M417" s="3"/>
      <c r="N417" s="3"/>
      <c r="O417" s="3"/>
    </row>
    <row r="418" spans="1:15" ht="12.75" customHeight="1" x14ac:dyDescent="0.2">
      <c r="A418" s="3"/>
      <c r="B418" s="3"/>
      <c r="C418" s="3"/>
      <c r="K418" s="3"/>
      <c r="L418" s="3"/>
      <c r="M418" s="3"/>
      <c r="N418" s="3"/>
      <c r="O418" s="3"/>
    </row>
    <row r="419" spans="1:15" ht="12.75" customHeight="1" x14ac:dyDescent="0.2">
      <c r="A419" s="3"/>
      <c r="B419" s="3"/>
      <c r="C419" s="3"/>
      <c r="K419" s="3"/>
      <c r="L419" s="3"/>
      <c r="M419" s="3"/>
      <c r="N419" s="3"/>
      <c r="O419" s="3"/>
    </row>
    <row r="420" spans="1:15" ht="12.75" customHeight="1" x14ac:dyDescent="0.2">
      <c r="A420" s="3"/>
      <c r="B420" s="3"/>
      <c r="C420" s="3"/>
      <c r="K420" s="3"/>
      <c r="L420" s="3"/>
      <c r="M420" s="3"/>
      <c r="N420" s="3"/>
      <c r="O420" s="3"/>
    </row>
    <row r="421" spans="1:15" ht="12.75" customHeight="1" x14ac:dyDescent="0.2">
      <c r="A421" s="3"/>
      <c r="B421" s="3"/>
      <c r="C421" s="3"/>
      <c r="K421" s="3"/>
      <c r="L421" s="3"/>
      <c r="M421" s="3"/>
      <c r="N421" s="3"/>
      <c r="O421" s="3"/>
    </row>
    <row r="422" spans="1:15" ht="12.75" customHeight="1" x14ac:dyDescent="0.2">
      <c r="A422" s="3"/>
      <c r="B422" s="3"/>
      <c r="C422" s="3"/>
      <c r="K422" s="3"/>
      <c r="L422" s="3"/>
      <c r="M422" s="3"/>
      <c r="N422" s="3"/>
      <c r="O422" s="3"/>
    </row>
    <row r="423" spans="1:15" ht="12.75" customHeight="1" x14ac:dyDescent="0.2">
      <c r="A423" s="3"/>
      <c r="B423" s="3"/>
      <c r="C423" s="3"/>
      <c r="K423" s="3"/>
      <c r="L423" s="3"/>
      <c r="M423" s="3"/>
      <c r="N423" s="3"/>
      <c r="O423" s="3"/>
    </row>
    <row r="424" spans="1:15" ht="12.75" customHeight="1" x14ac:dyDescent="0.2">
      <c r="A424" s="3"/>
      <c r="B424" s="3"/>
      <c r="C424" s="3"/>
      <c r="K424" s="3"/>
      <c r="L424" s="3"/>
      <c r="M424" s="3"/>
      <c r="N424" s="3"/>
      <c r="O424" s="3"/>
    </row>
    <row r="425" spans="1:15" ht="12.75" customHeight="1" x14ac:dyDescent="0.2">
      <c r="A425" s="3"/>
      <c r="B425" s="3"/>
      <c r="C425" s="3"/>
      <c r="K425" s="3"/>
      <c r="L425" s="3"/>
      <c r="M425" s="3"/>
      <c r="N425" s="3"/>
      <c r="O425" s="3"/>
    </row>
    <row r="426" spans="1:15" ht="12.75" customHeight="1" x14ac:dyDescent="0.2">
      <c r="A426" s="3"/>
      <c r="B426" s="3"/>
      <c r="C426" s="3"/>
      <c r="K426" s="3"/>
      <c r="L426" s="3"/>
      <c r="M426" s="3"/>
      <c r="N426" s="3"/>
      <c r="O426" s="3"/>
    </row>
    <row r="427" spans="1:15" ht="12.75" customHeight="1" x14ac:dyDescent="0.2">
      <c r="A427" s="3"/>
      <c r="B427" s="3"/>
      <c r="C427" s="3"/>
      <c r="K427" s="3"/>
      <c r="L427" s="3"/>
      <c r="M427" s="3"/>
      <c r="N427" s="3"/>
      <c r="O427" s="3"/>
    </row>
    <row r="428" spans="1:15" ht="12.75" customHeight="1" x14ac:dyDescent="0.2">
      <c r="A428" s="3"/>
      <c r="B428" s="3"/>
      <c r="C428" s="3"/>
      <c r="K428" s="3"/>
      <c r="L428" s="3"/>
      <c r="M428" s="3"/>
      <c r="N428" s="3"/>
      <c r="O428" s="3"/>
    </row>
    <row r="429" spans="1:15" ht="12.75" customHeight="1" x14ac:dyDescent="0.2">
      <c r="A429" s="3"/>
      <c r="B429" s="3"/>
      <c r="C429" s="3"/>
      <c r="K429" s="3"/>
      <c r="L429" s="3"/>
      <c r="M429" s="3"/>
      <c r="N429" s="3"/>
      <c r="O429" s="3"/>
    </row>
    <row r="430" spans="1:15" ht="12.75" customHeight="1" x14ac:dyDescent="0.2">
      <c r="A430" s="3"/>
      <c r="B430" s="3"/>
      <c r="C430" s="3"/>
      <c r="K430" s="3"/>
      <c r="L430" s="3"/>
      <c r="M430" s="3"/>
      <c r="N430" s="3"/>
      <c r="O430" s="3"/>
    </row>
    <row r="431" spans="1:15" ht="12.75" customHeight="1" x14ac:dyDescent="0.2">
      <c r="A431" s="3"/>
      <c r="B431" s="3"/>
      <c r="C431" s="3"/>
      <c r="K431" s="3"/>
      <c r="L431" s="3"/>
      <c r="M431" s="3"/>
      <c r="N431" s="3"/>
      <c r="O431" s="3"/>
    </row>
    <row r="432" spans="1:15" ht="12.75" customHeight="1" x14ac:dyDescent="0.2">
      <c r="A432" s="3"/>
      <c r="B432" s="3"/>
      <c r="C432" s="3"/>
      <c r="K432" s="3"/>
      <c r="L432" s="3"/>
      <c r="M432" s="3"/>
      <c r="N432" s="3"/>
      <c r="O432" s="3"/>
    </row>
    <row r="433" spans="1:15" ht="12.75" customHeight="1" x14ac:dyDescent="0.2">
      <c r="A433" s="3"/>
      <c r="B433" s="3"/>
      <c r="C433" s="3"/>
      <c r="K433" s="3"/>
      <c r="L433" s="3"/>
      <c r="M433" s="3"/>
      <c r="N433" s="3"/>
      <c r="O433" s="3"/>
    </row>
    <row r="434" spans="1:15" ht="12.75" customHeight="1" x14ac:dyDescent="0.2">
      <c r="A434" s="3"/>
      <c r="B434" s="3"/>
      <c r="C434" s="3"/>
      <c r="K434" s="3"/>
      <c r="L434" s="3"/>
      <c r="M434" s="3"/>
      <c r="N434" s="3"/>
      <c r="O434" s="3"/>
    </row>
    <row r="435" spans="1:15" ht="12.75" customHeight="1" x14ac:dyDescent="0.2">
      <c r="A435" s="3"/>
      <c r="B435" s="3"/>
      <c r="C435" s="3"/>
      <c r="K435" s="3"/>
      <c r="L435" s="3"/>
      <c r="M435" s="3"/>
      <c r="N435" s="3"/>
      <c r="O435" s="3"/>
    </row>
    <row r="436" spans="1:15" ht="12.75" customHeight="1" x14ac:dyDescent="0.2">
      <c r="A436" s="3"/>
      <c r="B436" s="3"/>
      <c r="C436" s="3"/>
      <c r="K436" s="3"/>
      <c r="L436" s="3"/>
      <c r="M436" s="3"/>
      <c r="N436" s="3"/>
      <c r="O436" s="3"/>
    </row>
    <row r="437" spans="1:15" ht="12.75" customHeight="1" x14ac:dyDescent="0.2">
      <c r="A437" s="3"/>
      <c r="B437" s="3"/>
      <c r="C437" s="3"/>
      <c r="K437" s="3"/>
      <c r="L437" s="3"/>
      <c r="M437" s="3"/>
      <c r="N437" s="3"/>
      <c r="O437" s="3"/>
    </row>
    <row r="438" spans="1:15" ht="12.75" customHeight="1" x14ac:dyDescent="0.2">
      <c r="A438" s="3"/>
      <c r="B438" s="3"/>
      <c r="C438" s="3"/>
      <c r="K438" s="3"/>
      <c r="L438" s="3"/>
      <c r="M438" s="3"/>
      <c r="N438" s="3"/>
      <c r="O438" s="3"/>
    </row>
    <row r="439" spans="1:15" ht="12.75" customHeight="1" x14ac:dyDescent="0.2">
      <c r="A439" s="3"/>
      <c r="B439" s="3"/>
      <c r="C439" s="3"/>
      <c r="K439" s="3"/>
      <c r="L439" s="3"/>
      <c r="M439" s="3"/>
      <c r="N439" s="3"/>
      <c r="O439" s="3"/>
    </row>
    <row r="440" spans="1:15" ht="12.75" customHeight="1" x14ac:dyDescent="0.2">
      <c r="A440" s="3"/>
      <c r="B440" s="3"/>
      <c r="C440" s="3"/>
      <c r="K440" s="3"/>
      <c r="L440" s="3"/>
      <c r="M440" s="3"/>
      <c r="N440" s="3"/>
      <c r="O440" s="3"/>
    </row>
    <row r="441" spans="1:15" ht="12.75" customHeight="1" x14ac:dyDescent="0.2">
      <c r="A441" s="3"/>
      <c r="B441" s="3"/>
      <c r="C441" s="3"/>
      <c r="K441" s="3"/>
      <c r="L441" s="3"/>
      <c r="M441" s="3"/>
      <c r="N441" s="3"/>
      <c r="O441" s="3"/>
    </row>
    <row r="442" spans="1:15" ht="12.75" customHeight="1" x14ac:dyDescent="0.2">
      <c r="A442" s="3"/>
      <c r="B442" s="3"/>
      <c r="C442" s="3"/>
      <c r="K442" s="3"/>
      <c r="L442" s="3"/>
      <c r="M442" s="3"/>
      <c r="N442" s="3"/>
      <c r="O442" s="3"/>
    </row>
    <row r="443" spans="1:15" ht="12.75" customHeight="1" x14ac:dyDescent="0.2">
      <c r="A443" s="3"/>
      <c r="B443" s="3"/>
      <c r="C443" s="3"/>
      <c r="K443" s="3"/>
      <c r="L443" s="3"/>
      <c r="M443" s="3"/>
      <c r="N443" s="3"/>
      <c r="O443" s="3"/>
    </row>
    <row r="444" spans="1:15" ht="12.75" customHeight="1" x14ac:dyDescent="0.2">
      <c r="A444" s="3"/>
      <c r="B444" s="3"/>
      <c r="C444" s="3"/>
      <c r="K444" s="3"/>
      <c r="L444" s="3"/>
      <c r="M444" s="3"/>
      <c r="N444" s="3"/>
      <c r="O444" s="3"/>
    </row>
    <row r="445" spans="1:15" ht="12.75" customHeight="1" x14ac:dyDescent="0.2">
      <c r="A445" s="3"/>
      <c r="B445" s="3"/>
      <c r="C445" s="3"/>
      <c r="K445" s="3"/>
      <c r="L445" s="3"/>
      <c r="M445" s="3"/>
      <c r="N445" s="3"/>
      <c r="O445" s="3"/>
    </row>
    <row r="446" spans="1:15" ht="12.75" customHeight="1" x14ac:dyDescent="0.2">
      <c r="A446" s="3"/>
      <c r="B446" s="3"/>
      <c r="C446" s="3"/>
      <c r="K446" s="3"/>
      <c r="L446" s="3"/>
      <c r="M446" s="3"/>
      <c r="N446" s="3"/>
      <c r="O446" s="3"/>
    </row>
    <row r="447" spans="1:15" ht="12.75" customHeight="1" x14ac:dyDescent="0.2">
      <c r="A447" s="3"/>
      <c r="B447" s="3"/>
      <c r="C447" s="3"/>
      <c r="K447" s="3"/>
      <c r="L447" s="3"/>
      <c r="M447" s="3"/>
      <c r="N447" s="3"/>
      <c r="O447" s="3"/>
    </row>
    <row r="448" spans="1:15" ht="12.75" customHeight="1" x14ac:dyDescent="0.2">
      <c r="A448" s="3"/>
      <c r="B448" s="3"/>
      <c r="C448" s="3"/>
      <c r="K448" s="3"/>
      <c r="L448" s="3"/>
      <c r="M448" s="3"/>
      <c r="N448" s="3"/>
      <c r="O448" s="3"/>
    </row>
    <row r="449" spans="1:15" ht="12.75" customHeight="1" x14ac:dyDescent="0.2">
      <c r="A449" s="3"/>
      <c r="B449" s="3"/>
      <c r="C449" s="3"/>
      <c r="K449" s="3"/>
      <c r="L449" s="3"/>
      <c r="M449" s="3"/>
      <c r="N449" s="3"/>
      <c r="O449" s="3"/>
    </row>
    <row r="450" spans="1:15" ht="12.75" customHeight="1" x14ac:dyDescent="0.2">
      <c r="A450" s="3"/>
      <c r="B450" s="3"/>
      <c r="C450" s="3"/>
      <c r="K450" s="3"/>
      <c r="L450" s="3"/>
      <c r="M450" s="3"/>
      <c r="N450" s="3"/>
      <c r="O450" s="3"/>
    </row>
    <row r="451" spans="1:15" ht="12.75" customHeight="1" x14ac:dyDescent="0.2">
      <c r="A451" s="3"/>
      <c r="B451" s="3"/>
      <c r="C451" s="3"/>
      <c r="K451" s="3"/>
      <c r="L451" s="3"/>
      <c r="M451" s="3"/>
      <c r="N451" s="3"/>
      <c r="O451" s="3"/>
    </row>
    <row r="452" spans="1:15" ht="12.75" customHeight="1" x14ac:dyDescent="0.2">
      <c r="A452" s="3"/>
      <c r="B452" s="3"/>
      <c r="C452" s="3"/>
      <c r="K452" s="3"/>
      <c r="L452" s="3"/>
      <c r="M452" s="3"/>
      <c r="N452" s="3"/>
      <c r="O452" s="3"/>
    </row>
    <row r="453" spans="1:15" ht="12.75" customHeight="1" x14ac:dyDescent="0.2">
      <c r="A453" s="3"/>
      <c r="B453" s="3"/>
      <c r="C453" s="3"/>
      <c r="K453" s="3"/>
      <c r="L453" s="3"/>
      <c r="M453" s="3"/>
      <c r="N453" s="3"/>
      <c r="O453" s="3"/>
    </row>
    <row r="454" spans="1:15" ht="12.75" customHeight="1" x14ac:dyDescent="0.2">
      <c r="A454" s="3"/>
      <c r="B454" s="3"/>
      <c r="C454" s="3"/>
      <c r="K454" s="3"/>
      <c r="L454" s="3"/>
      <c r="M454" s="3"/>
      <c r="N454" s="3"/>
      <c r="O454" s="3"/>
    </row>
    <row r="455" spans="1:15" ht="12.75" customHeight="1" x14ac:dyDescent="0.2">
      <c r="A455" s="3"/>
      <c r="B455" s="3"/>
      <c r="C455" s="3"/>
      <c r="K455" s="3"/>
      <c r="L455" s="3"/>
      <c r="M455" s="3"/>
      <c r="N455" s="3"/>
      <c r="O455" s="3"/>
    </row>
    <row r="456" spans="1:15" ht="12.75" customHeight="1" x14ac:dyDescent="0.2">
      <c r="A456" s="3"/>
      <c r="B456" s="3"/>
      <c r="C456" s="3"/>
      <c r="K456" s="3"/>
      <c r="L456" s="3"/>
      <c r="M456" s="3"/>
      <c r="N456" s="3"/>
      <c r="O456" s="3"/>
    </row>
    <row r="457" spans="1:15" ht="12.75" customHeight="1" x14ac:dyDescent="0.2">
      <c r="A457" s="3"/>
      <c r="B457" s="3"/>
      <c r="C457" s="3"/>
      <c r="K457" s="3"/>
      <c r="L457" s="3"/>
      <c r="M457" s="3"/>
      <c r="N457" s="3"/>
      <c r="O457" s="3"/>
    </row>
    <row r="458" spans="1:15" ht="12.75" customHeight="1" x14ac:dyDescent="0.2">
      <c r="A458" s="3"/>
      <c r="B458" s="3"/>
      <c r="C458" s="3"/>
      <c r="K458" s="3"/>
      <c r="L458" s="3"/>
      <c r="M458" s="3"/>
      <c r="N458" s="3"/>
      <c r="O458" s="3"/>
    </row>
    <row r="459" spans="1:15" ht="12.75" customHeight="1" x14ac:dyDescent="0.2">
      <c r="A459" s="3"/>
      <c r="B459" s="3"/>
      <c r="C459" s="3"/>
      <c r="K459" s="3"/>
      <c r="L459" s="3"/>
      <c r="M459" s="3"/>
      <c r="N459" s="3"/>
      <c r="O459" s="3"/>
    </row>
    <row r="460" spans="1:15" ht="12.75" customHeight="1" x14ac:dyDescent="0.2">
      <c r="A460" s="3"/>
      <c r="B460" s="3"/>
      <c r="C460" s="3"/>
      <c r="K460" s="3"/>
      <c r="L460" s="3"/>
      <c r="M460" s="3"/>
      <c r="N460" s="3"/>
      <c r="O460" s="3"/>
    </row>
    <row r="461" spans="1:15" ht="12.75" customHeight="1" x14ac:dyDescent="0.2">
      <c r="A461" s="3"/>
      <c r="B461" s="3"/>
      <c r="C461" s="3"/>
      <c r="K461" s="3"/>
      <c r="L461" s="3"/>
      <c r="M461" s="3"/>
      <c r="N461" s="3"/>
      <c r="O461" s="3"/>
    </row>
    <row r="462" spans="1:15" ht="12.75" customHeight="1" x14ac:dyDescent="0.2">
      <c r="A462" s="3"/>
      <c r="B462" s="3"/>
      <c r="C462" s="3"/>
      <c r="K462" s="3"/>
      <c r="L462" s="3"/>
      <c r="M462" s="3"/>
      <c r="N462" s="3"/>
      <c r="O462" s="3"/>
    </row>
    <row r="463" spans="1:15" ht="12.75" customHeight="1" x14ac:dyDescent="0.2">
      <c r="A463" s="3"/>
      <c r="B463" s="3"/>
      <c r="C463" s="3"/>
      <c r="K463" s="3"/>
      <c r="L463" s="3"/>
      <c r="M463" s="3"/>
      <c r="N463" s="3"/>
      <c r="O463" s="3"/>
    </row>
    <row r="464" spans="1:15" ht="12.75" customHeight="1" x14ac:dyDescent="0.2">
      <c r="A464" s="3"/>
      <c r="B464" s="3"/>
      <c r="C464" s="3"/>
      <c r="K464" s="3"/>
      <c r="L464" s="3"/>
      <c r="M464" s="3"/>
      <c r="N464" s="3"/>
      <c r="O464" s="3"/>
    </row>
    <row r="465" spans="1:15" ht="12.75" customHeight="1" x14ac:dyDescent="0.2">
      <c r="A465" s="3"/>
      <c r="B465" s="3"/>
      <c r="C465" s="3"/>
      <c r="K465" s="3"/>
      <c r="L465" s="3"/>
      <c r="M465" s="3"/>
      <c r="N465" s="3"/>
      <c r="O465" s="3"/>
    </row>
    <row r="466" spans="1:15" ht="12.75" customHeight="1" x14ac:dyDescent="0.2">
      <c r="A466" s="3"/>
      <c r="B466" s="3"/>
      <c r="C466" s="3"/>
      <c r="K466" s="3"/>
      <c r="L466" s="3"/>
      <c r="M466" s="3"/>
      <c r="N466" s="3"/>
      <c r="O466" s="3"/>
    </row>
    <row r="467" spans="1:15" ht="12.75" customHeight="1" x14ac:dyDescent="0.2">
      <c r="A467" s="3"/>
      <c r="B467" s="3"/>
      <c r="C467" s="3"/>
      <c r="K467" s="3"/>
      <c r="L467" s="3"/>
      <c r="M467" s="3"/>
      <c r="N467" s="3"/>
      <c r="O467" s="3"/>
    </row>
    <row r="468" spans="1:15" ht="12.75" customHeight="1" x14ac:dyDescent="0.2">
      <c r="A468" s="3"/>
      <c r="B468" s="3"/>
      <c r="C468" s="3"/>
      <c r="K468" s="3"/>
      <c r="L468" s="3"/>
      <c r="M468" s="3"/>
      <c r="N468" s="3"/>
      <c r="O468" s="3"/>
    </row>
    <row r="469" spans="1:15" ht="12.75" customHeight="1" x14ac:dyDescent="0.2">
      <c r="A469" s="3"/>
      <c r="B469" s="3"/>
      <c r="C469" s="3"/>
      <c r="K469" s="3"/>
      <c r="L469" s="3"/>
      <c r="M469" s="3"/>
      <c r="N469" s="3"/>
      <c r="O469" s="3"/>
    </row>
    <row r="470" spans="1:15" ht="12.75" customHeight="1" x14ac:dyDescent="0.2">
      <c r="A470" s="3"/>
      <c r="B470" s="3"/>
      <c r="C470" s="3"/>
      <c r="K470" s="3"/>
      <c r="L470" s="3"/>
      <c r="M470" s="3"/>
      <c r="N470" s="3"/>
      <c r="O470" s="3"/>
    </row>
    <row r="471" spans="1:15" ht="12.75" customHeight="1" x14ac:dyDescent="0.2">
      <c r="A471" s="3"/>
      <c r="B471" s="3"/>
      <c r="C471" s="3"/>
      <c r="K471" s="3"/>
      <c r="L471" s="3"/>
      <c r="M471" s="3"/>
      <c r="N471" s="3"/>
      <c r="O471" s="3"/>
    </row>
    <row r="472" spans="1:15" ht="12.75" customHeight="1" x14ac:dyDescent="0.2">
      <c r="A472" s="3"/>
      <c r="B472" s="3"/>
      <c r="C472" s="3"/>
      <c r="K472" s="3"/>
      <c r="L472" s="3"/>
      <c r="M472" s="3"/>
      <c r="N472" s="3"/>
      <c r="O472" s="3"/>
    </row>
    <row r="473" spans="1:15" ht="12.75" customHeight="1" x14ac:dyDescent="0.2">
      <c r="A473" s="3"/>
      <c r="B473" s="3"/>
      <c r="C473" s="3"/>
      <c r="K473" s="3"/>
      <c r="L473" s="3"/>
      <c r="M473" s="3"/>
      <c r="N473" s="3"/>
      <c r="O473" s="3"/>
    </row>
    <row r="474" spans="1:15" ht="12.75" customHeight="1" x14ac:dyDescent="0.2">
      <c r="A474" s="3"/>
      <c r="B474" s="3"/>
      <c r="C474" s="3"/>
      <c r="K474" s="3"/>
      <c r="L474" s="3"/>
      <c r="M474" s="3"/>
      <c r="N474" s="3"/>
      <c r="O474" s="3"/>
    </row>
    <row r="475" spans="1:15" ht="12.75" customHeight="1" x14ac:dyDescent="0.2">
      <c r="A475" s="3"/>
      <c r="B475" s="3"/>
      <c r="C475" s="3"/>
      <c r="K475" s="3"/>
      <c r="L475" s="3"/>
      <c r="M475" s="3"/>
      <c r="N475" s="3"/>
      <c r="O475" s="3"/>
    </row>
    <row r="476" spans="1:15" ht="12.75" customHeight="1" x14ac:dyDescent="0.2">
      <c r="A476" s="3"/>
      <c r="B476" s="3"/>
      <c r="C476" s="3"/>
      <c r="K476" s="3"/>
      <c r="L476" s="3"/>
      <c r="M476" s="3"/>
      <c r="N476" s="3"/>
      <c r="O476" s="3"/>
    </row>
    <row r="477" spans="1:15" ht="12.75" customHeight="1" x14ac:dyDescent="0.2">
      <c r="A477" s="3"/>
      <c r="B477" s="3"/>
      <c r="C477" s="3"/>
      <c r="K477" s="3"/>
      <c r="L477" s="3"/>
      <c r="M477" s="3"/>
      <c r="N477" s="3"/>
      <c r="O477" s="3"/>
    </row>
    <row r="478" spans="1:15" ht="12.75" customHeight="1" x14ac:dyDescent="0.2">
      <c r="A478" s="3"/>
      <c r="B478" s="3"/>
      <c r="C478" s="3"/>
      <c r="K478" s="3"/>
      <c r="L478" s="3"/>
      <c r="M478" s="3"/>
      <c r="N478" s="3"/>
      <c r="O478" s="3"/>
    </row>
    <row r="479" spans="1:15" ht="12.75" customHeight="1" x14ac:dyDescent="0.2">
      <c r="A479" s="3"/>
      <c r="B479" s="3"/>
      <c r="C479" s="3"/>
      <c r="K479" s="3"/>
      <c r="L479" s="3"/>
      <c r="M479" s="3"/>
      <c r="N479" s="3"/>
      <c r="O479" s="3"/>
    </row>
    <row r="480" spans="1:15" ht="12.75" customHeight="1" x14ac:dyDescent="0.2">
      <c r="A480" s="3"/>
      <c r="B480" s="3"/>
      <c r="C480" s="3"/>
      <c r="K480" s="3"/>
      <c r="L480" s="3"/>
      <c r="M480" s="3"/>
      <c r="N480" s="3"/>
      <c r="O480" s="3"/>
    </row>
    <row r="481" spans="1:15" ht="12.75" customHeight="1" x14ac:dyDescent="0.2">
      <c r="A481" s="3"/>
      <c r="B481" s="3"/>
      <c r="C481" s="3"/>
      <c r="K481" s="3"/>
      <c r="L481" s="3"/>
      <c r="M481" s="3"/>
      <c r="N481" s="3"/>
      <c r="O481" s="3"/>
    </row>
    <row r="482" spans="1:15" ht="12.75" customHeight="1" x14ac:dyDescent="0.2">
      <c r="A482" s="3"/>
      <c r="B482" s="3"/>
      <c r="C482" s="3"/>
      <c r="K482" s="3"/>
      <c r="L482" s="3"/>
      <c r="M482" s="3"/>
      <c r="N482" s="3"/>
      <c r="O482" s="3"/>
    </row>
    <row r="483" spans="1:15" ht="12.75" customHeight="1" x14ac:dyDescent="0.2">
      <c r="A483" s="3"/>
      <c r="B483" s="3"/>
      <c r="C483" s="3"/>
      <c r="K483" s="3"/>
      <c r="L483" s="3"/>
      <c r="M483" s="3"/>
      <c r="N483" s="3"/>
      <c r="O483" s="3"/>
    </row>
    <row r="484" spans="1:15" ht="12.75" customHeight="1" x14ac:dyDescent="0.2">
      <c r="A484" s="3"/>
      <c r="B484" s="3"/>
      <c r="C484" s="3"/>
      <c r="K484" s="3"/>
      <c r="L484" s="3"/>
      <c r="M484" s="3"/>
      <c r="N484" s="3"/>
      <c r="O484" s="3"/>
    </row>
    <row r="485" spans="1:15" ht="12.75" customHeight="1" x14ac:dyDescent="0.2">
      <c r="A485" s="3"/>
      <c r="B485" s="3"/>
      <c r="C485" s="3"/>
      <c r="K485" s="3"/>
      <c r="L485" s="3"/>
      <c r="M485" s="3"/>
      <c r="N485" s="3"/>
      <c r="O485" s="3"/>
    </row>
    <row r="486" spans="1:15" ht="12.75" customHeight="1" x14ac:dyDescent="0.2">
      <c r="A486" s="3"/>
      <c r="B486" s="3"/>
      <c r="C486" s="3"/>
      <c r="K486" s="3"/>
      <c r="L486" s="3"/>
      <c r="M486" s="3"/>
      <c r="N486" s="3"/>
      <c r="O486" s="3"/>
    </row>
    <row r="487" spans="1:15" ht="12.75" customHeight="1" x14ac:dyDescent="0.2">
      <c r="A487" s="3"/>
      <c r="B487" s="3"/>
      <c r="C487" s="3"/>
      <c r="K487" s="3"/>
      <c r="L487" s="3"/>
      <c r="M487" s="3"/>
      <c r="N487" s="3"/>
      <c r="O487" s="3"/>
    </row>
    <row r="488" spans="1:15" ht="12.75" customHeight="1" x14ac:dyDescent="0.2">
      <c r="A488" s="3"/>
      <c r="B488" s="3"/>
      <c r="C488" s="3"/>
      <c r="K488" s="3"/>
      <c r="L488" s="3"/>
      <c r="M488" s="3"/>
      <c r="N488" s="3"/>
      <c r="O488" s="3"/>
    </row>
    <row r="489" spans="1:15" ht="12.75" customHeight="1" x14ac:dyDescent="0.2">
      <c r="A489" s="3"/>
      <c r="B489" s="3"/>
      <c r="C489" s="3"/>
      <c r="K489" s="3"/>
      <c r="L489" s="3"/>
      <c r="M489" s="3"/>
      <c r="N489" s="3"/>
      <c r="O489" s="3"/>
    </row>
    <row r="490" spans="1:15" ht="12.75" customHeight="1" x14ac:dyDescent="0.2">
      <c r="A490" s="3"/>
      <c r="B490" s="3"/>
      <c r="C490" s="3"/>
      <c r="K490" s="3"/>
      <c r="L490" s="3"/>
      <c r="M490" s="3"/>
      <c r="N490" s="3"/>
      <c r="O490" s="3"/>
    </row>
    <row r="491" spans="1:15" ht="12.75" customHeight="1" x14ac:dyDescent="0.2">
      <c r="A491" s="3"/>
      <c r="B491" s="3"/>
      <c r="C491" s="3"/>
      <c r="K491" s="3"/>
      <c r="L491" s="3"/>
      <c r="M491" s="3"/>
      <c r="N491" s="3"/>
      <c r="O491" s="3"/>
    </row>
    <row r="492" spans="1:15" ht="12.75" customHeight="1" x14ac:dyDescent="0.2">
      <c r="A492" s="3"/>
      <c r="B492" s="3"/>
      <c r="C492" s="3"/>
      <c r="K492" s="3"/>
      <c r="L492" s="3"/>
      <c r="M492" s="3"/>
      <c r="N492" s="3"/>
      <c r="O492" s="3"/>
    </row>
    <row r="493" spans="1:15" ht="12.75" customHeight="1" x14ac:dyDescent="0.2">
      <c r="A493" s="3"/>
      <c r="B493" s="3"/>
      <c r="C493" s="3"/>
      <c r="K493" s="3"/>
      <c r="L493" s="3"/>
      <c r="M493" s="3"/>
      <c r="N493" s="3"/>
      <c r="O493" s="3"/>
    </row>
    <row r="494" spans="1:15" ht="12.75" customHeight="1" x14ac:dyDescent="0.2">
      <c r="A494" s="3"/>
      <c r="B494" s="3"/>
      <c r="C494" s="3"/>
      <c r="K494" s="3"/>
      <c r="L494" s="3"/>
      <c r="M494" s="3"/>
      <c r="N494" s="3"/>
      <c r="O494" s="3"/>
    </row>
    <row r="495" spans="1:15" ht="12.75" customHeight="1" x14ac:dyDescent="0.2">
      <c r="A495" s="3"/>
      <c r="B495" s="3"/>
      <c r="C495" s="3"/>
      <c r="K495" s="3"/>
      <c r="L495" s="3"/>
      <c r="M495" s="3"/>
      <c r="N495" s="3"/>
      <c r="O495" s="3"/>
    </row>
    <row r="496" spans="1:15" ht="12.75" customHeight="1" x14ac:dyDescent="0.2">
      <c r="A496" s="3"/>
      <c r="B496" s="3"/>
      <c r="C496" s="3"/>
      <c r="K496" s="3"/>
      <c r="L496" s="3"/>
      <c r="M496" s="3"/>
      <c r="N496" s="3"/>
      <c r="O496" s="3"/>
    </row>
    <row r="497" spans="1:15" ht="12.75" customHeight="1" x14ac:dyDescent="0.2">
      <c r="A497" s="3"/>
      <c r="B497" s="3"/>
      <c r="C497" s="3"/>
      <c r="K497" s="3"/>
      <c r="L497" s="3"/>
      <c r="M497" s="3"/>
      <c r="N497" s="3"/>
      <c r="O497" s="3"/>
    </row>
    <row r="498" spans="1:15" ht="12.75" customHeight="1" x14ac:dyDescent="0.2">
      <c r="A498" s="3"/>
      <c r="B498" s="3"/>
      <c r="C498" s="3"/>
      <c r="K498" s="3"/>
      <c r="L498" s="3"/>
      <c r="M498" s="3"/>
      <c r="N498" s="3"/>
      <c r="O498" s="3"/>
    </row>
    <row r="499" spans="1:15" ht="12.75" customHeight="1" x14ac:dyDescent="0.2">
      <c r="A499" s="3"/>
      <c r="B499" s="3"/>
      <c r="C499" s="3"/>
      <c r="K499" s="3"/>
      <c r="L499" s="3"/>
      <c r="M499" s="3"/>
      <c r="N499" s="3"/>
      <c r="O499" s="3"/>
    </row>
    <row r="500" spans="1:15" ht="12.75" customHeight="1" x14ac:dyDescent="0.2">
      <c r="A500" s="3"/>
      <c r="B500" s="3"/>
      <c r="C500" s="3"/>
      <c r="K500" s="3"/>
      <c r="L500" s="3"/>
      <c r="M500" s="3"/>
      <c r="N500" s="3"/>
      <c r="O500" s="3"/>
    </row>
    <row r="501" spans="1:15" ht="12.75" customHeight="1" x14ac:dyDescent="0.2">
      <c r="A501" s="3"/>
      <c r="B501" s="3"/>
      <c r="C501" s="3"/>
      <c r="K501" s="3"/>
      <c r="L501" s="3"/>
      <c r="M501" s="3"/>
      <c r="N501" s="3"/>
      <c r="O501" s="3"/>
    </row>
    <row r="502" spans="1:15" ht="12.75" customHeight="1" x14ac:dyDescent="0.2">
      <c r="A502" s="3"/>
      <c r="B502" s="3"/>
      <c r="C502" s="3"/>
      <c r="K502" s="3"/>
      <c r="L502" s="3"/>
      <c r="M502" s="3"/>
      <c r="N502" s="3"/>
      <c r="O502" s="3"/>
    </row>
    <row r="503" spans="1:15" ht="12.75" customHeight="1" x14ac:dyDescent="0.2">
      <c r="A503" s="3"/>
      <c r="B503" s="3"/>
      <c r="C503" s="3"/>
      <c r="K503" s="3"/>
      <c r="L503" s="3"/>
      <c r="M503" s="3"/>
      <c r="N503" s="3"/>
      <c r="O503" s="3"/>
    </row>
    <row r="504" spans="1:15" ht="12.75" customHeight="1" x14ac:dyDescent="0.2">
      <c r="A504" s="3"/>
      <c r="B504" s="3"/>
      <c r="C504" s="3"/>
      <c r="K504" s="3"/>
      <c r="L504" s="3"/>
      <c r="M504" s="3"/>
      <c r="N504" s="3"/>
      <c r="O504" s="3"/>
    </row>
    <row r="505" spans="1:15" ht="12.75" customHeight="1" x14ac:dyDescent="0.2">
      <c r="A505" s="3"/>
      <c r="B505" s="3"/>
      <c r="C505" s="3"/>
      <c r="K505" s="3"/>
      <c r="L505" s="3"/>
      <c r="M505" s="3"/>
      <c r="N505" s="3"/>
      <c r="O505" s="3"/>
    </row>
    <row r="506" spans="1:15" ht="12.75" customHeight="1" x14ac:dyDescent="0.2">
      <c r="A506" s="3"/>
      <c r="B506" s="3"/>
      <c r="C506" s="3"/>
      <c r="K506" s="3"/>
      <c r="L506" s="3"/>
      <c r="M506" s="3"/>
      <c r="N506" s="3"/>
      <c r="O506" s="3"/>
    </row>
    <row r="507" spans="1:15" ht="12.75" customHeight="1" x14ac:dyDescent="0.2">
      <c r="A507" s="3"/>
      <c r="B507" s="3"/>
      <c r="C507" s="3"/>
      <c r="K507" s="3"/>
      <c r="L507" s="3"/>
      <c r="M507" s="3"/>
      <c r="N507" s="3"/>
      <c r="O507" s="3"/>
    </row>
    <row r="508" spans="1:15" ht="12.75" customHeight="1" x14ac:dyDescent="0.2">
      <c r="A508" s="3"/>
      <c r="B508" s="3"/>
      <c r="C508" s="3"/>
      <c r="K508" s="3"/>
      <c r="L508" s="3"/>
      <c r="M508" s="3"/>
      <c r="N508" s="3"/>
      <c r="O508" s="3"/>
    </row>
    <row r="509" spans="1:15" ht="12.75" customHeight="1" x14ac:dyDescent="0.2">
      <c r="A509" s="3"/>
      <c r="B509" s="3"/>
      <c r="C509" s="3"/>
      <c r="K509" s="3"/>
      <c r="L509" s="3"/>
      <c r="M509" s="3"/>
      <c r="N509" s="3"/>
      <c r="O509" s="3"/>
    </row>
    <row r="510" spans="1:15" ht="12.75" customHeight="1" x14ac:dyDescent="0.2">
      <c r="A510" s="3"/>
      <c r="B510" s="3"/>
      <c r="C510" s="3"/>
      <c r="K510" s="3"/>
      <c r="L510" s="3"/>
      <c r="M510" s="3"/>
      <c r="N510" s="3"/>
      <c r="O510" s="3"/>
    </row>
    <row r="511" spans="1:15" ht="12.75" customHeight="1" x14ac:dyDescent="0.2">
      <c r="A511" s="3"/>
      <c r="B511" s="3"/>
      <c r="C511" s="3"/>
      <c r="K511" s="3"/>
      <c r="L511" s="3"/>
      <c r="M511" s="3"/>
      <c r="N511" s="3"/>
      <c r="O511" s="3"/>
    </row>
    <row r="512" spans="1:15" ht="12.75" customHeight="1" x14ac:dyDescent="0.2">
      <c r="A512" s="3"/>
      <c r="B512" s="3"/>
      <c r="C512" s="3"/>
      <c r="K512" s="3"/>
      <c r="L512" s="3"/>
      <c r="M512" s="3"/>
      <c r="N512" s="3"/>
      <c r="O512" s="3"/>
    </row>
    <row r="513" spans="1:15" ht="12.75" customHeight="1" x14ac:dyDescent="0.2">
      <c r="A513" s="3"/>
      <c r="B513" s="3"/>
      <c r="C513" s="3"/>
      <c r="K513" s="3"/>
      <c r="L513" s="3"/>
      <c r="M513" s="3"/>
      <c r="N513" s="3"/>
      <c r="O513" s="3"/>
    </row>
    <row r="514" spans="1:15" ht="12.75" customHeight="1" x14ac:dyDescent="0.2">
      <c r="A514" s="3"/>
      <c r="B514" s="3"/>
      <c r="C514" s="3"/>
      <c r="K514" s="3"/>
      <c r="L514" s="3"/>
      <c r="M514" s="3"/>
      <c r="N514" s="3"/>
      <c r="O514" s="3"/>
    </row>
    <row r="515" spans="1:15" ht="12.75" customHeight="1" x14ac:dyDescent="0.2">
      <c r="A515" s="3"/>
      <c r="B515" s="3"/>
      <c r="C515" s="3"/>
      <c r="K515" s="3"/>
      <c r="L515" s="3"/>
      <c r="M515" s="3"/>
      <c r="N515" s="3"/>
      <c r="O515" s="3"/>
    </row>
    <row r="516" spans="1:15" ht="12.75" customHeight="1" x14ac:dyDescent="0.2">
      <c r="A516" s="3"/>
      <c r="B516" s="3"/>
      <c r="C516" s="3"/>
      <c r="K516" s="3"/>
      <c r="L516" s="3"/>
      <c r="M516" s="3"/>
      <c r="N516" s="3"/>
      <c r="O516" s="3"/>
    </row>
    <row r="517" spans="1:15" ht="12.75" customHeight="1" x14ac:dyDescent="0.2">
      <c r="A517" s="3"/>
      <c r="B517" s="3"/>
      <c r="C517" s="3"/>
      <c r="K517" s="3"/>
      <c r="L517" s="3"/>
      <c r="M517" s="3"/>
      <c r="N517" s="3"/>
      <c r="O517" s="3"/>
    </row>
    <row r="518" spans="1:15" ht="12.75" customHeight="1" x14ac:dyDescent="0.2">
      <c r="A518" s="3"/>
      <c r="B518" s="3"/>
      <c r="C518" s="3"/>
      <c r="K518" s="3"/>
      <c r="L518" s="3"/>
      <c r="M518" s="3"/>
      <c r="N518" s="3"/>
      <c r="O518" s="3"/>
    </row>
    <row r="519" spans="1:15" ht="12.75" customHeight="1" x14ac:dyDescent="0.2">
      <c r="A519" s="3"/>
      <c r="B519" s="3"/>
      <c r="C519" s="3"/>
      <c r="K519" s="3"/>
      <c r="L519" s="3"/>
      <c r="M519" s="3"/>
      <c r="N519" s="3"/>
      <c r="O519" s="3"/>
    </row>
    <row r="520" spans="1:15" ht="12.75" customHeight="1" x14ac:dyDescent="0.2">
      <c r="A520" s="3"/>
      <c r="B520" s="3"/>
      <c r="C520" s="3"/>
      <c r="K520" s="3"/>
      <c r="L520" s="3"/>
      <c r="M520" s="3"/>
      <c r="N520" s="3"/>
      <c r="O520" s="3"/>
    </row>
    <row r="521" spans="1:15" ht="12.75" customHeight="1" x14ac:dyDescent="0.2">
      <c r="A521" s="3"/>
      <c r="B521" s="3"/>
      <c r="C521" s="3"/>
      <c r="K521" s="3"/>
      <c r="L521" s="3"/>
      <c r="M521" s="3"/>
      <c r="N521" s="3"/>
      <c r="O521" s="3"/>
    </row>
    <row r="522" spans="1:15" ht="12.75" customHeight="1" x14ac:dyDescent="0.2">
      <c r="A522" s="3"/>
      <c r="B522" s="3"/>
      <c r="C522" s="3"/>
      <c r="K522" s="3"/>
      <c r="L522" s="3"/>
      <c r="M522" s="3"/>
      <c r="N522" s="3"/>
      <c r="O522" s="3"/>
    </row>
    <row r="523" spans="1:15" ht="12.75" customHeight="1" x14ac:dyDescent="0.2">
      <c r="A523" s="3"/>
      <c r="B523" s="3"/>
      <c r="C523" s="3"/>
      <c r="K523" s="3"/>
      <c r="L523" s="3"/>
      <c r="M523" s="3"/>
      <c r="N523" s="3"/>
      <c r="O523" s="3"/>
    </row>
    <row r="524" spans="1:15" ht="12.75" customHeight="1" x14ac:dyDescent="0.2">
      <c r="A524" s="3"/>
      <c r="B524" s="3"/>
      <c r="C524" s="3"/>
      <c r="K524" s="3"/>
      <c r="L524" s="3"/>
      <c r="M524" s="3"/>
      <c r="N524" s="3"/>
      <c r="O524" s="3"/>
    </row>
    <row r="525" spans="1:15" ht="12.75" customHeight="1" x14ac:dyDescent="0.2">
      <c r="A525" s="3"/>
      <c r="B525" s="3"/>
      <c r="C525" s="3"/>
      <c r="K525" s="3"/>
      <c r="L525" s="3"/>
      <c r="M525" s="3"/>
      <c r="N525" s="3"/>
      <c r="O525" s="3"/>
    </row>
    <row r="526" spans="1:15" ht="12.75" customHeight="1" x14ac:dyDescent="0.2">
      <c r="A526" s="3"/>
      <c r="B526" s="3"/>
      <c r="C526" s="3"/>
      <c r="K526" s="3"/>
      <c r="L526" s="3"/>
      <c r="M526" s="3"/>
      <c r="N526" s="3"/>
      <c r="O526" s="3"/>
    </row>
    <row r="527" spans="1:15" ht="12.75" customHeight="1" x14ac:dyDescent="0.2">
      <c r="A527" s="3"/>
      <c r="B527" s="3"/>
      <c r="C527" s="3"/>
      <c r="K527" s="3"/>
      <c r="L527" s="3"/>
      <c r="M527" s="3"/>
      <c r="N527" s="3"/>
      <c r="O527" s="3"/>
    </row>
    <row r="528" spans="1:15" ht="12.75" customHeight="1" x14ac:dyDescent="0.2">
      <c r="A528" s="3"/>
      <c r="B528" s="3"/>
      <c r="C528" s="3"/>
      <c r="K528" s="3"/>
      <c r="L528" s="3"/>
      <c r="M528" s="3"/>
      <c r="N528" s="3"/>
      <c r="O528" s="3"/>
    </row>
    <row r="529" spans="1:15" ht="12.75" customHeight="1" x14ac:dyDescent="0.2">
      <c r="A529" s="3"/>
      <c r="B529" s="3"/>
      <c r="C529" s="3"/>
      <c r="K529" s="3"/>
      <c r="L529" s="3"/>
      <c r="M529" s="3"/>
      <c r="N529" s="3"/>
      <c r="O529" s="3"/>
    </row>
    <row r="530" spans="1:15" ht="12.75" customHeight="1" x14ac:dyDescent="0.2">
      <c r="A530" s="3"/>
      <c r="B530" s="3"/>
      <c r="C530" s="3"/>
      <c r="K530" s="3"/>
      <c r="L530" s="3"/>
      <c r="M530" s="3"/>
      <c r="N530" s="3"/>
      <c r="O530" s="3"/>
    </row>
    <row r="531" spans="1:15" ht="12.75" customHeight="1" x14ac:dyDescent="0.2">
      <c r="A531" s="3"/>
      <c r="B531" s="3"/>
      <c r="C531" s="3"/>
      <c r="K531" s="3"/>
      <c r="L531" s="3"/>
      <c r="M531" s="3"/>
      <c r="N531" s="3"/>
      <c r="O531" s="3"/>
    </row>
    <row r="532" spans="1:15" ht="12.75" customHeight="1" x14ac:dyDescent="0.2">
      <c r="A532" s="3"/>
      <c r="B532" s="3"/>
      <c r="C532" s="3"/>
      <c r="K532" s="3"/>
      <c r="L532" s="3"/>
      <c r="M532" s="3"/>
      <c r="N532" s="3"/>
      <c r="O532" s="3"/>
    </row>
    <row r="533" spans="1:15" ht="12.75" customHeight="1" x14ac:dyDescent="0.2">
      <c r="A533" s="3"/>
      <c r="B533" s="3"/>
      <c r="C533" s="3"/>
      <c r="K533" s="3"/>
      <c r="L533" s="3"/>
      <c r="M533" s="3"/>
      <c r="N533" s="3"/>
      <c r="O533" s="3"/>
    </row>
    <row r="534" spans="1:15" ht="12.75" customHeight="1" x14ac:dyDescent="0.2">
      <c r="A534" s="3"/>
      <c r="B534" s="3"/>
      <c r="C534" s="3"/>
      <c r="K534" s="3"/>
      <c r="L534" s="3"/>
      <c r="M534" s="3"/>
      <c r="N534" s="3"/>
      <c r="O534" s="3"/>
    </row>
    <row r="535" spans="1:15" ht="12.75" customHeight="1" x14ac:dyDescent="0.2">
      <c r="A535" s="3"/>
      <c r="B535" s="3"/>
      <c r="C535" s="3"/>
      <c r="K535" s="3"/>
      <c r="L535" s="3"/>
      <c r="M535" s="3"/>
      <c r="N535" s="3"/>
      <c r="O535" s="3"/>
    </row>
    <row r="536" spans="1:15" ht="12.75" customHeight="1" x14ac:dyDescent="0.2">
      <c r="A536" s="3"/>
      <c r="B536" s="3"/>
      <c r="C536" s="3"/>
      <c r="K536" s="3"/>
      <c r="L536" s="3"/>
      <c r="M536" s="3"/>
      <c r="N536" s="3"/>
      <c r="O536" s="3"/>
    </row>
    <row r="537" spans="1:15" ht="12.75" customHeight="1" x14ac:dyDescent="0.2">
      <c r="A537" s="3"/>
      <c r="B537" s="3"/>
      <c r="C537" s="3"/>
      <c r="K537" s="3"/>
      <c r="L537" s="3"/>
      <c r="M537" s="3"/>
      <c r="N537" s="3"/>
      <c r="O537" s="3"/>
    </row>
    <row r="538" spans="1:15" ht="12.75" customHeight="1" x14ac:dyDescent="0.2">
      <c r="A538" s="3"/>
      <c r="B538" s="3"/>
      <c r="C538" s="3"/>
      <c r="K538" s="3"/>
      <c r="L538" s="3"/>
      <c r="M538" s="3"/>
      <c r="N538" s="3"/>
      <c r="O538" s="3"/>
    </row>
    <row r="539" spans="1:15" ht="12.75" customHeight="1" x14ac:dyDescent="0.2">
      <c r="A539" s="3"/>
      <c r="B539" s="3"/>
      <c r="C539" s="3"/>
      <c r="K539" s="3"/>
      <c r="L539" s="3"/>
      <c r="M539" s="3"/>
      <c r="N539" s="3"/>
      <c r="O539" s="3"/>
    </row>
    <row r="540" spans="1:15" ht="12.75" customHeight="1" x14ac:dyDescent="0.2">
      <c r="A540" s="3"/>
      <c r="B540" s="3"/>
      <c r="C540" s="3"/>
      <c r="K540" s="3"/>
      <c r="L540" s="3"/>
      <c r="M540" s="3"/>
      <c r="N540" s="3"/>
      <c r="O540" s="3"/>
    </row>
    <row r="541" spans="1:15" ht="12.75" customHeight="1" x14ac:dyDescent="0.2">
      <c r="A541" s="3"/>
      <c r="B541" s="3"/>
      <c r="C541" s="3"/>
      <c r="K541" s="3"/>
      <c r="L541" s="3"/>
      <c r="M541" s="3"/>
      <c r="N541" s="3"/>
      <c r="O541" s="3"/>
    </row>
    <row r="542" spans="1:15" ht="12.75" customHeight="1" x14ac:dyDescent="0.2">
      <c r="A542" s="3"/>
      <c r="B542" s="3"/>
      <c r="C542" s="3"/>
      <c r="K542" s="3"/>
      <c r="L542" s="3"/>
      <c r="M542" s="3"/>
      <c r="N542" s="3"/>
      <c r="O542" s="3"/>
    </row>
    <row r="543" spans="1:15" ht="12.75" customHeight="1" x14ac:dyDescent="0.2">
      <c r="A543" s="3"/>
      <c r="B543" s="3"/>
      <c r="C543" s="3"/>
      <c r="K543" s="3"/>
      <c r="L543" s="3"/>
      <c r="M543" s="3"/>
      <c r="N543" s="3"/>
      <c r="O543" s="3"/>
    </row>
    <row r="544" spans="1:15" ht="12.75" customHeight="1" x14ac:dyDescent="0.2">
      <c r="A544" s="3"/>
      <c r="B544" s="3"/>
      <c r="C544" s="3"/>
      <c r="K544" s="3"/>
      <c r="L544" s="3"/>
      <c r="M544" s="3"/>
      <c r="N544" s="3"/>
      <c r="O544" s="3"/>
    </row>
    <row r="545" spans="1:15" ht="12.75" customHeight="1" x14ac:dyDescent="0.2">
      <c r="A545" s="3"/>
      <c r="B545" s="3"/>
      <c r="C545" s="3"/>
      <c r="K545" s="3"/>
      <c r="L545" s="3"/>
      <c r="M545" s="3"/>
      <c r="N545" s="3"/>
      <c r="O545" s="3"/>
    </row>
    <row r="546" spans="1:15" ht="12.75" customHeight="1" x14ac:dyDescent="0.2">
      <c r="A546" s="3"/>
      <c r="B546" s="3"/>
      <c r="C546" s="3"/>
      <c r="K546" s="3"/>
      <c r="L546" s="3"/>
      <c r="M546" s="3"/>
      <c r="N546" s="3"/>
      <c r="O546" s="3"/>
    </row>
    <row r="547" spans="1:15" ht="12.75" customHeight="1" x14ac:dyDescent="0.2">
      <c r="A547" s="3"/>
      <c r="B547" s="3"/>
      <c r="C547" s="3"/>
      <c r="K547" s="3"/>
      <c r="L547" s="3"/>
      <c r="M547" s="3"/>
      <c r="N547" s="3"/>
      <c r="O547" s="3"/>
    </row>
    <row r="548" spans="1:15" ht="12.75" customHeight="1" x14ac:dyDescent="0.2">
      <c r="A548" s="3"/>
      <c r="B548" s="3"/>
      <c r="C548" s="3"/>
      <c r="K548" s="3"/>
      <c r="L548" s="3"/>
      <c r="M548" s="3"/>
      <c r="N548" s="3"/>
      <c r="O548" s="3"/>
    </row>
    <row r="549" spans="1:15" ht="12.75" customHeight="1" x14ac:dyDescent="0.2">
      <c r="A549" s="3"/>
      <c r="B549" s="3"/>
      <c r="C549" s="3"/>
      <c r="K549" s="3"/>
      <c r="L549" s="3"/>
      <c r="M549" s="3"/>
      <c r="N549" s="3"/>
      <c r="O549" s="3"/>
    </row>
    <row r="550" spans="1:15" ht="12.75" customHeight="1" x14ac:dyDescent="0.2">
      <c r="A550" s="3"/>
      <c r="B550" s="3"/>
      <c r="C550" s="3"/>
      <c r="K550" s="3"/>
      <c r="L550" s="3"/>
      <c r="M550" s="3"/>
      <c r="N550" s="3"/>
      <c r="O550" s="3"/>
    </row>
    <row r="551" spans="1:15" ht="12.75" customHeight="1" x14ac:dyDescent="0.2">
      <c r="A551" s="3"/>
      <c r="B551" s="3"/>
      <c r="C551" s="3"/>
      <c r="K551" s="3"/>
      <c r="L551" s="3"/>
      <c r="M551" s="3"/>
      <c r="N551" s="3"/>
      <c r="O551" s="3"/>
    </row>
    <row r="552" spans="1:15" ht="12.75" customHeight="1" x14ac:dyDescent="0.2">
      <c r="A552" s="3"/>
      <c r="B552" s="3"/>
      <c r="C552" s="3"/>
      <c r="K552" s="3"/>
      <c r="L552" s="3"/>
      <c r="M552" s="3"/>
      <c r="N552" s="3"/>
      <c r="O552" s="3"/>
    </row>
    <row r="553" spans="1:15" ht="12.75" customHeight="1" x14ac:dyDescent="0.2">
      <c r="A553" s="3"/>
      <c r="B553" s="3"/>
      <c r="C553" s="3"/>
      <c r="K553" s="3"/>
      <c r="L553" s="3"/>
      <c r="M553" s="3"/>
      <c r="N553" s="3"/>
      <c r="O553" s="3"/>
    </row>
    <row r="554" spans="1:15" ht="12.75" customHeight="1" x14ac:dyDescent="0.2">
      <c r="A554" s="3"/>
      <c r="B554" s="3"/>
      <c r="C554" s="3"/>
      <c r="K554" s="3"/>
      <c r="L554" s="3"/>
      <c r="M554" s="3"/>
      <c r="N554" s="3"/>
      <c r="O554" s="3"/>
    </row>
    <row r="555" spans="1:15" ht="12.75" customHeight="1" x14ac:dyDescent="0.2">
      <c r="A555" s="3"/>
      <c r="B555" s="3"/>
      <c r="C555" s="3"/>
      <c r="K555" s="3"/>
      <c r="L555" s="3"/>
      <c r="M555" s="3"/>
      <c r="N555" s="3"/>
      <c r="O555" s="3"/>
    </row>
    <row r="556" spans="1:15" ht="12.75" customHeight="1" x14ac:dyDescent="0.2">
      <c r="A556" s="3"/>
      <c r="B556" s="3"/>
      <c r="C556" s="3"/>
      <c r="K556" s="3"/>
      <c r="L556" s="3"/>
      <c r="M556" s="3"/>
      <c r="N556" s="3"/>
      <c r="O556" s="3"/>
    </row>
    <row r="557" spans="1:15" ht="12.75" customHeight="1" x14ac:dyDescent="0.2">
      <c r="A557" s="3"/>
      <c r="B557" s="3"/>
      <c r="C557" s="3"/>
      <c r="K557" s="3"/>
      <c r="L557" s="3"/>
      <c r="M557" s="3"/>
      <c r="N557" s="3"/>
      <c r="O557" s="3"/>
    </row>
    <row r="558" spans="1:15" ht="12.75" customHeight="1" x14ac:dyDescent="0.2">
      <c r="A558" s="3"/>
      <c r="B558" s="3"/>
      <c r="C558" s="3"/>
      <c r="K558" s="3"/>
      <c r="L558" s="3"/>
      <c r="M558" s="3"/>
      <c r="N558" s="3"/>
      <c r="O558" s="3"/>
    </row>
    <row r="559" spans="1:15" ht="12.75" customHeight="1" x14ac:dyDescent="0.2">
      <c r="A559" s="3"/>
      <c r="B559" s="3"/>
      <c r="C559" s="3"/>
      <c r="K559" s="3"/>
      <c r="L559" s="3"/>
      <c r="M559" s="3"/>
      <c r="N559" s="3"/>
      <c r="O559" s="3"/>
    </row>
    <row r="560" spans="1:15" ht="12.75" customHeight="1" x14ac:dyDescent="0.2">
      <c r="A560" s="3"/>
      <c r="B560" s="3"/>
      <c r="C560" s="3"/>
      <c r="K560" s="3"/>
      <c r="L560" s="3"/>
      <c r="M560" s="3"/>
      <c r="N560" s="3"/>
      <c r="O560" s="3"/>
    </row>
    <row r="561" spans="1:15" ht="12.75" customHeight="1" x14ac:dyDescent="0.2">
      <c r="A561" s="3"/>
      <c r="B561" s="3"/>
      <c r="C561" s="3"/>
      <c r="K561" s="3"/>
      <c r="L561" s="3"/>
      <c r="M561" s="3"/>
      <c r="N561" s="3"/>
      <c r="O561" s="3"/>
    </row>
    <row r="562" spans="1:15" ht="12.75" customHeight="1" x14ac:dyDescent="0.2">
      <c r="A562" s="3"/>
      <c r="B562" s="3"/>
      <c r="C562" s="3"/>
      <c r="K562" s="3"/>
      <c r="L562" s="3"/>
      <c r="M562" s="3"/>
      <c r="N562" s="3"/>
      <c r="O562" s="3"/>
    </row>
    <row r="563" spans="1:15" ht="12.75" customHeight="1" x14ac:dyDescent="0.2">
      <c r="A563" s="3"/>
      <c r="B563" s="3"/>
      <c r="C563" s="3"/>
      <c r="K563" s="3"/>
      <c r="L563" s="3"/>
      <c r="M563" s="3"/>
      <c r="N563" s="3"/>
      <c r="O563" s="3"/>
    </row>
    <row r="564" spans="1:15" ht="12.75" customHeight="1" x14ac:dyDescent="0.2">
      <c r="A564" s="3"/>
      <c r="B564" s="3"/>
      <c r="C564" s="3"/>
      <c r="K564" s="3"/>
      <c r="L564" s="3"/>
      <c r="M564" s="3"/>
      <c r="N564" s="3"/>
      <c r="O564" s="3"/>
    </row>
    <row r="565" spans="1:15" ht="12.75" customHeight="1" x14ac:dyDescent="0.2">
      <c r="A565" s="3"/>
      <c r="B565" s="3"/>
      <c r="C565" s="3"/>
      <c r="K565" s="3"/>
      <c r="L565" s="3"/>
      <c r="M565" s="3"/>
      <c r="N565" s="3"/>
      <c r="O565" s="3"/>
    </row>
    <row r="566" spans="1:15" ht="12.75" customHeight="1" x14ac:dyDescent="0.2">
      <c r="A566" s="3"/>
      <c r="B566" s="3"/>
      <c r="C566" s="3"/>
      <c r="K566" s="3"/>
      <c r="L566" s="3"/>
      <c r="M566" s="3"/>
      <c r="N566" s="3"/>
      <c r="O566" s="3"/>
    </row>
    <row r="567" spans="1:15" ht="12.75" customHeight="1" x14ac:dyDescent="0.2">
      <c r="A567" s="3"/>
      <c r="B567" s="3"/>
      <c r="C567" s="3"/>
      <c r="K567" s="3"/>
      <c r="L567" s="3"/>
      <c r="M567" s="3"/>
      <c r="N567" s="3"/>
      <c r="O567" s="3"/>
    </row>
    <row r="568" spans="1:15" ht="12.75" customHeight="1" x14ac:dyDescent="0.2">
      <c r="A568" s="3"/>
      <c r="B568" s="3"/>
      <c r="C568" s="3"/>
      <c r="K568" s="3"/>
      <c r="L568" s="3"/>
      <c r="M568" s="3"/>
      <c r="N568" s="3"/>
      <c r="O568" s="3"/>
    </row>
    <row r="569" spans="1:15" ht="12.75" customHeight="1" x14ac:dyDescent="0.2">
      <c r="A569" s="3"/>
      <c r="B569" s="3"/>
      <c r="C569" s="3"/>
      <c r="K569" s="3"/>
      <c r="L569" s="3"/>
      <c r="M569" s="3"/>
      <c r="N569" s="3"/>
      <c r="O569" s="3"/>
    </row>
    <row r="570" spans="1:15" ht="12.75" customHeight="1" x14ac:dyDescent="0.2">
      <c r="A570" s="3"/>
      <c r="B570" s="3"/>
      <c r="C570" s="3"/>
      <c r="K570" s="3"/>
      <c r="L570" s="3"/>
      <c r="M570" s="3"/>
      <c r="N570" s="3"/>
      <c r="O570" s="3"/>
    </row>
    <row r="571" spans="1:15" ht="12.75" customHeight="1" x14ac:dyDescent="0.2">
      <c r="A571" s="3"/>
      <c r="B571" s="3"/>
      <c r="C571" s="3"/>
      <c r="K571" s="3"/>
      <c r="L571" s="3"/>
      <c r="M571" s="3"/>
      <c r="N571" s="3"/>
      <c r="O571" s="3"/>
    </row>
    <row r="572" spans="1:15" ht="12.75" customHeight="1" x14ac:dyDescent="0.2">
      <c r="A572" s="3"/>
      <c r="B572" s="3"/>
      <c r="C572" s="3"/>
      <c r="K572" s="3"/>
      <c r="L572" s="3"/>
      <c r="M572" s="3"/>
      <c r="N572" s="3"/>
      <c r="O572" s="3"/>
    </row>
    <row r="573" spans="1:15" ht="12.75" customHeight="1" x14ac:dyDescent="0.2">
      <c r="A573" s="3"/>
      <c r="B573" s="3"/>
      <c r="C573" s="3"/>
      <c r="K573" s="3"/>
      <c r="L573" s="3"/>
      <c r="M573" s="3"/>
      <c r="N573" s="3"/>
      <c r="O573" s="3"/>
    </row>
    <row r="574" spans="1:15" ht="12.75" customHeight="1" x14ac:dyDescent="0.2">
      <c r="A574" s="3"/>
      <c r="B574" s="3"/>
      <c r="C574" s="3"/>
      <c r="K574" s="3"/>
      <c r="L574" s="3"/>
      <c r="M574" s="3"/>
      <c r="N574" s="3"/>
      <c r="O574" s="3"/>
    </row>
    <row r="575" spans="1:15" ht="12.75" customHeight="1" x14ac:dyDescent="0.2">
      <c r="A575" s="3"/>
      <c r="B575" s="3"/>
      <c r="C575" s="3"/>
      <c r="K575" s="3"/>
      <c r="L575" s="3"/>
      <c r="M575" s="3"/>
      <c r="N575" s="3"/>
      <c r="O575" s="3"/>
    </row>
    <row r="576" spans="1:15" ht="12.75" customHeight="1" x14ac:dyDescent="0.2">
      <c r="A576" s="3"/>
      <c r="B576" s="3"/>
      <c r="C576" s="3"/>
      <c r="K576" s="3"/>
      <c r="L576" s="3"/>
      <c r="M576" s="3"/>
      <c r="N576" s="3"/>
      <c r="O576" s="3"/>
    </row>
    <row r="577" spans="1:15" ht="12.75" customHeight="1" x14ac:dyDescent="0.2">
      <c r="A577" s="3"/>
      <c r="B577" s="3"/>
      <c r="C577" s="3"/>
      <c r="K577" s="3"/>
      <c r="L577" s="3"/>
      <c r="M577" s="3"/>
      <c r="N577" s="3"/>
      <c r="O577" s="3"/>
    </row>
    <row r="578" spans="1:15" ht="12.75" customHeight="1" x14ac:dyDescent="0.2">
      <c r="A578" s="3"/>
      <c r="B578" s="3"/>
      <c r="C578" s="3"/>
      <c r="K578" s="3"/>
      <c r="L578" s="3"/>
      <c r="M578" s="3"/>
      <c r="N578" s="3"/>
      <c r="O578" s="3"/>
    </row>
    <row r="579" spans="1:15" ht="12.75" customHeight="1" x14ac:dyDescent="0.2">
      <c r="A579" s="3"/>
      <c r="B579" s="3"/>
      <c r="C579" s="3"/>
      <c r="K579" s="3"/>
      <c r="L579" s="3"/>
      <c r="M579" s="3"/>
      <c r="N579" s="3"/>
      <c r="O579" s="3"/>
    </row>
    <row r="580" spans="1:15" ht="12.75" customHeight="1" x14ac:dyDescent="0.2">
      <c r="A580" s="3"/>
      <c r="B580" s="3"/>
      <c r="C580" s="3"/>
      <c r="K580" s="3"/>
      <c r="L580" s="3"/>
      <c r="M580" s="3"/>
      <c r="N580" s="3"/>
      <c r="O580" s="3"/>
    </row>
    <row r="581" spans="1:15" ht="12.75" customHeight="1" x14ac:dyDescent="0.2">
      <c r="A581" s="3"/>
      <c r="B581" s="3"/>
      <c r="C581" s="3"/>
      <c r="K581" s="3"/>
      <c r="L581" s="3"/>
      <c r="M581" s="3"/>
      <c r="N581" s="3"/>
      <c r="O581" s="3"/>
    </row>
    <row r="582" spans="1:15" ht="12.75" customHeight="1" x14ac:dyDescent="0.2">
      <c r="A582" s="3"/>
      <c r="B582" s="3"/>
      <c r="C582" s="3"/>
      <c r="K582" s="3"/>
      <c r="L582" s="3"/>
      <c r="M582" s="3"/>
      <c r="N582" s="3"/>
      <c r="O582" s="3"/>
    </row>
    <row r="583" spans="1:15" ht="12.75" customHeight="1" x14ac:dyDescent="0.2">
      <c r="A583" s="3"/>
      <c r="B583" s="3"/>
      <c r="C583" s="3"/>
      <c r="K583" s="3"/>
      <c r="L583" s="3"/>
      <c r="M583" s="3"/>
      <c r="N583" s="3"/>
      <c r="O583" s="3"/>
    </row>
    <row r="584" spans="1:15" ht="12.75" customHeight="1" x14ac:dyDescent="0.2">
      <c r="A584" s="3"/>
      <c r="B584" s="3"/>
      <c r="C584" s="3"/>
      <c r="K584" s="3"/>
      <c r="L584" s="3"/>
      <c r="M584" s="3"/>
      <c r="N584" s="3"/>
      <c r="O584" s="3"/>
    </row>
    <row r="585" spans="1:15" ht="12.75" customHeight="1" x14ac:dyDescent="0.2">
      <c r="A585" s="3"/>
      <c r="B585" s="3"/>
      <c r="C585" s="3"/>
      <c r="K585" s="3"/>
      <c r="L585" s="3"/>
      <c r="M585" s="3"/>
      <c r="N585" s="3"/>
      <c r="O585" s="3"/>
    </row>
    <row r="586" spans="1:15" ht="12.75" customHeight="1" x14ac:dyDescent="0.2">
      <c r="A586" s="3"/>
      <c r="B586" s="3"/>
      <c r="C586" s="3"/>
      <c r="K586" s="3"/>
      <c r="L586" s="3"/>
      <c r="M586" s="3"/>
      <c r="N586" s="3"/>
      <c r="O586" s="3"/>
    </row>
    <row r="587" spans="1:15" ht="12.75" customHeight="1" x14ac:dyDescent="0.2">
      <c r="A587" s="3"/>
      <c r="B587" s="3"/>
      <c r="C587" s="3"/>
      <c r="K587" s="3"/>
      <c r="L587" s="3"/>
      <c r="M587" s="3"/>
      <c r="N587" s="3"/>
      <c r="O587" s="3"/>
    </row>
    <row r="588" spans="1:15" ht="12.75" customHeight="1" x14ac:dyDescent="0.2">
      <c r="A588" s="3"/>
      <c r="B588" s="3"/>
      <c r="C588" s="3"/>
      <c r="K588" s="3"/>
      <c r="L588" s="3"/>
      <c r="M588" s="3"/>
      <c r="N588" s="3"/>
      <c r="O588" s="3"/>
    </row>
    <row r="589" spans="1:15" ht="12.75" customHeight="1" x14ac:dyDescent="0.2">
      <c r="A589" s="3"/>
      <c r="B589" s="3"/>
      <c r="C589" s="3"/>
      <c r="K589" s="3"/>
      <c r="L589" s="3"/>
      <c r="M589" s="3"/>
      <c r="N589" s="3"/>
      <c r="O589" s="3"/>
    </row>
    <row r="590" spans="1:15" ht="12.75" customHeight="1" x14ac:dyDescent="0.2">
      <c r="A590" s="3"/>
      <c r="B590" s="3"/>
      <c r="C590" s="3"/>
      <c r="K590" s="3"/>
      <c r="L590" s="3"/>
      <c r="M590" s="3"/>
      <c r="N590" s="3"/>
      <c r="O590" s="3"/>
    </row>
    <row r="591" spans="1:15" ht="12.75" customHeight="1" x14ac:dyDescent="0.2">
      <c r="A591" s="3"/>
      <c r="B591" s="3"/>
      <c r="C591" s="3"/>
      <c r="K591" s="3"/>
      <c r="L591" s="3"/>
      <c r="M591" s="3"/>
      <c r="N591" s="3"/>
      <c r="O591" s="3"/>
    </row>
    <row r="592" spans="1:15" ht="12.75" customHeight="1" x14ac:dyDescent="0.2">
      <c r="A592" s="3"/>
      <c r="B592" s="3"/>
      <c r="C592" s="3"/>
      <c r="K592" s="3"/>
      <c r="L592" s="3"/>
      <c r="M592" s="3"/>
      <c r="N592" s="3"/>
      <c r="O592" s="3"/>
    </row>
    <row r="593" spans="1:15" ht="12.75" customHeight="1" x14ac:dyDescent="0.2">
      <c r="A593" s="3"/>
      <c r="B593" s="3"/>
      <c r="C593" s="3"/>
      <c r="K593" s="3"/>
      <c r="L593" s="3"/>
      <c r="M593" s="3"/>
      <c r="N593" s="3"/>
      <c r="O593" s="3"/>
    </row>
    <row r="594" spans="1:15" ht="12.75" customHeight="1" x14ac:dyDescent="0.2">
      <c r="A594" s="3"/>
      <c r="B594" s="3"/>
      <c r="C594" s="3"/>
      <c r="K594" s="3"/>
      <c r="L594" s="3"/>
      <c r="M594" s="3"/>
      <c r="N594" s="3"/>
      <c r="O594" s="3"/>
    </row>
    <row r="595" spans="1:15" ht="12.75" customHeight="1" x14ac:dyDescent="0.2">
      <c r="A595" s="3"/>
      <c r="B595" s="3"/>
      <c r="C595" s="3"/>
      <c r="K595" s="3"/>
      <c r="L595" s="3"/>
      <c r="M595" s="3"/>
      <c r="N595" s="3"/>
      <c r="O595" s="3"/>
    </row>
    <row r="596" spans="1:15" ht="12.75" customHeight="1" x14ac:dyDescent="0.2">
      <c r="A596" s="3"/>
      <c r="B596" s="3"/>
      <c r="C596" s="3"/>
      <c r="K596" s="3"/>
      <c r="L596" s="3"/>
      <c r="M596" s="3"/>
      <c r="N596" s="3"/>
      <c r="O596" s="3"/>
    </row>
    <row r="597" spans="1:15" ht="12.75" customHeight="1" x14ac:dyDescent="0.2">
      <c r="A597" s="3"/>
      <c r="B597" s="3"/>
      <c r="C597" s="3"/>
      <c r="K597" s="3"/>
      <c r="L597" s="3"/>
      <c r="M597" s="3"/>
      <c r="N597" s="3"/>
      <c r="O597" s="3"/>
    </row>
    <row r="598" spans="1:15" ht="12.75" customHeight="1" x14ac:dyDescent="0.2">
      <c r="A598" s="3"/>
      <c r="B598" s="3"/>
      <c r="C598" s="3"/>
      <c r="K598" s="3"/>
      <c r="L598" s="3"/>
      <c r="M598" s="3"/>
      <c r="N598" s="3"/>
      <c r="O598" s="3"/>
    </row>
    <row r="599" spans="1:15" ht="12.75" customHeight="1" x14ac:dyDescent="0.2">
      <c r="A599" s="3"/>
      <c r="B599" s="3"/>
      <c r="C599" s="3"/>
      <c r="K599" s="3"/>
      <c r="L599" s="3"/>
      <c r="M599" s="3"/>
      <c r="N599" s="3"/>
      <c r="O599" s="3"/>
    </row>
    <row r="600" spans="1:15" ht="12.75" customHeight="1" x14ac:dyDescent="0.2">
      <c r="A600" s="3"/>
      <c r="B600" s="3"/>
      <c r="C600" s="3"/>
      <c r="K600" s="3"/>
      <c r="L600" s="3"/>
      <c r="M600" s="3"/>
      <c r="N600" s="3"/>
      <c r="O600" s="3"/>
    </row>
    <row r="601" spans="1:15" ht="12.75" customHeight="1" x14ac:dyDescent="0.2">
      <c r="A601" s="3"/>
      <c r="B601" s="3"/>
      <c r="C601" s="3"/>
      <c r="K601" s="3"/>
      <c r="L601" s="3"/>
      <c r="M601" s="3"/>
      <c r="N601" s="3"/>
      <c r="O601" s="3"/>
    </row>
    <row r="602" spans="1:15" ht="12.75" customHeight="1" x14ac:dyDescent="0.2">
      <c r="A602" s="3"/>
      <c r="B602" s="3"/>
      <c r="C602" s="3"/>
      <c r="K602" s="3"/>
      <c r="L602" s="3"/>
      <c r="M602" s="3"/>
      <c r="N602" s="3"/>
      <c r="O602" s="3"/>
    </row>
    <row r="603" spans="1:15" ht="12.75" customHeight="1" x14ac:dyDescent="0.2">
      <c r="A603" s="3"/>
      <c r="B603" s="3"/>
      <c r="C603" s="3"/>
      <c r="K603" s="3"/>
      <c r="L603" s="3"/>
      <c r="M603" s="3"/>
      <c r="N603" s="3"/>
      <c r="O603" s="3"/>
    </row>
    <row r="604" spans="1:15" ht="12.75" customHeight="1" x14ac:dyDescent="0.2">
      <c r="A604" s="3"/>
      <c r="B604" s="3"/>
      <c r="C604" s="3"/>
      <c r="K604" s="3"/>
      <c r="L604" s="3"/>
      <c r="M604" s="3"/>
      <c r="N604" s="3"/>
      <c r="O604" s="3"/>
    </row>
    <row r="605" spans="1:15" ht="12.75" customHeight="1" x14ac:dyDescent="0.2">
      <c r="A605" s="3"/>
      <c r="B605" s="3"/>
      <c r="C605" s="3"/>
      <c r="K605" s="3"/>
      <c r="L605" s="3"/>
      <c r="M605" s="3"/>
      <c r="N605" s="3"/>
      <c r="O605" s="3"/>
    </row>
    <row r="606" spans="1:15" ht="12.75" customHeight="1" x14ac:dyDescent="0.2">
      <c r="A606" s="3"/>
      <c r="B606" s="3"/>
      <c r="C606" s="3"/>
      <c r="K606" s="3"/>
      <c r="L606" s="3"/>
      <c r="M606" s="3"/>
      <c r="N606" s="3"/>
      <c r="O606" s="3"/>
    </row>
    <row r="607" spans="1:15" ht="12.75" customHeight="1" x14ac:dyDescent="0.2">
      <c r="A607" s="3"/>
      <c r="B607" s="3"/>
      <c r="C607" s="3"/>
      <c r="K607" s="3"/>
      <c r="L607" s="3"/>
      <c r="M607" s="3"/>
      <c r="N607" s="3"/>
      <c r="O607" s="3"/>
    </row>
    <row r="608" spans="1:15" ht="12.75" customHeight="1" x14ac:dyDescent="0.2">
      <c r="A608" s="3"/>
      <c r="B608" s="3"/>
      <c r="C608" s="3"/>
      <c r="K608" s="3"/>
      <c r="L608" s="3"/>
      <c r="M608" s="3"/>
      <c r="N608" s="3"/>
      <c r="O608" s="3"/>
    </row>
    <row r="609" spans="1:15" ht="12.75" customHeight="1" x14ac:dyDescent="0.2">
      <c r="A609" s="3"/>
      <c r="B609" s="3"/>
      <c r="C609" s="3"/>
      <c r="K609" s="3"/>
      <c r="L609" s="3"/>
      <c r="M609" s="3"/>
      <c r="N609" s="3"/>
      <c r="O609" s="3"/>
    </row>
    <row r="610" spans="1:15" ht="12.75" customHeight="1" x14ac:dyDescent="0.2">
      <c r="A610" s="3"/>
      <c r="B610" s="3"/>
      <c r="C610" s="3"/>
      <c r="K610" s="3"/>
      <c r="L610" s="3"/>
      <c r="M610" s="3"/>
      <c r="N610" s="3"/>
      <c r="O610" s="3"/>
    </row>
    <row r="611" spans="1:15" ht="12.75" customHeight="1" x14ac:dyDescent="0.2">
      <c r="A611" s="3"/>
      <c r="B611" s="3"/>
      <c r="C611" s="3"/>
      <c r="K611" s="3"/>
      <c r="L611" s="3"/>
      <c r="M611" s="3"/>
      <c r="N611" s="3"/>
      <c r="O611" s="3"/>
    </row>
    <row r="612" spans="1:15" ht="12.75" customHeight="1" x14ac:dyDescent="0.2">
      <c r="A612" s="3"/>
      <c r="B612" s="3"/>
      <c r="C612" s="3"/>
      <c r="K612" s="3"/>
      <c r="L612" s="3"/>
      <c r="M612" s="3"/>
      <c r="N612" s="3"/>
      <c r="O612" s="3"/>
    </row>
    <row r="613" spans="1:15" ht="12.75" customHeight="1" x14ac:dyDescent="0.2">
      <c r="A613" s="3"/>
      <c r="B613" s="3"/>
      <c r="C613" s="3"/>
      <c r="K613" s="3"/>
      <c r="L613" s="3"/>
      <c r="M613" s="3"/>
      <c r="N613" s="3"/>
      <c r="O613" s="3"/>
    </row>
    <row r="614" spans="1:15" ht="12.75" customHeight="1" x14ac:dyDescent="0.2">
      <c r="A614" s="3"/>
      <c r="B614" s="3"/>
      <c r="C614" s="3"/>
      <c r="K614" s="3"/>
      <c r="L614" s="3"/>
      <c r="M614" s="3"/>
      <c r="N614" s="3"/>
      <c r="O614" s="3"/>
    </row>
    <row r="615" spans="1:15" ht="12.75" customHeight="1" x14ac:dyDescent="0.2">
      <c r="A615" s="3"/>
      <c r="B615" s="3"/>
      <c r="C615" s="3"/>
      <c r="K615" s="3"/>
      <c r="L615" s="3"/>
      <c r="M615" s="3"/>
      <c r="N615" s="3"/>
      <c r="O615" s="3"/>
    </row>
    <row r="616" spans="1:15" ht="12.75" customHeight="1" x14ac:dyDescent="0.2">
      <c r="A616" s="3"/>
      <c r="B616" s="3"/>
      <c r="C616" s="3"/>
      <c r="K616" s="3"/>
      <c r="L616" s="3"/>
      <c r="M616" s="3"/>
      <c r="N616" s="3"/>
      <c r="O616" s="3"/>
    </row>
    <row r="617" spans="1:15" ht="12.75" customHeight="1" x14ac:dyDescent="0.2">
      <c r="A617" s="3"/>
      <c r="B617" s="3"/>
      <c r="C617" s="3"/>
      <c r="K617" s="3"/>
      <c r="L617" s="3"/>
      <c r="M617" s="3"/>
      <c r="N617" s="3"/>
      <c r="O617" s="3"/>
    </row>
    <row r="618" spans="1:15" ht="12.75" customHeight="1" x14ac:dyDescent="0.2">
      <c r="A618" s="3"/>
      <c r="B618" s="3"/>
      <c r="C618" s="3"/>
      <c r="K618" s="3"/>
      <c r="L618" s="3"/>
      <c r="M618" s="3"/>
      <c r="N618" s="3"/>
      <c r="O618" s="3"/>
    </row>
    <row r="619" spans="1:15" ht="12.75" customHeight="1" x14ac:dyDescent="0.2">
      <c r="A619" s="3"/>
      <c r="B619" s="3"/>
      <c r="C619" s="3"/>
      <c r="K619" s="3"/>
      <c r="L619" s="3"/>
      <c r="M619" s="3"/>
      <c r="N619" s="3"/>
      <c r="O619" s="3"/>
    </row>
    <row r="620" spans="1:15" ht="12.75" customHeight="1" x14ac:dyDescent="0.2">
      <c r="A620" s="3"/>
      <c r="B620" s="3"/>
      <c r="C620" s="3"/>
      <c r="K620" s="3"/>
      <c r="L620" s="3"/>
      <c r="M620" s="3"/>
      <c r="N620" s="3"/>
      <c r="O620" s="3"/>
    </row>
    <row r="621" spans="1:15" ht="12.75" customHeight="1" x14ac:dyDescent="0.2">
      <c r="A621" s="3"/>
      <c r="B621" s="3"/>
      <c r="C621" s="3"/>
      <c r="K621" s="3"/>
      <c r="L621" s="3"/>
      <c r="M621" s="3"/>
      <c r="N621" s="3"/>
      <c r="O621" s="3"/>
    </row>
    <row r="622" spans="1:15" ht="12.75" customHeight="1" x14ac:dyDescent="0.2">
      <c r="A622" s="3"/>
      <c r="B622" s="3"/>
      <c r="C622" s="3"/>
      <c r="K622" s="3"/>
      <c r="L622" s="3"/>
      <c r="M622" s="3"/>
      <c r="N622" s="3"/>
      <c r="O622" s="3"/>
    </row>
    <row r="623" spans="1:15" ht="12.75" customHeight="1" x14ac:dyDescent="0.2">
      <c r="A623" s="3"/>
      <c r="B623" s="3"/>
      <c r="C623" s="3"/>
      <c r="K623" s="3"/>
      <c r="L623" s="3"/>
      <c r="M623" s="3"/>
      <c r="N623" s="3"/>
      <c r="O623" s="3"/>
    </row>
    <row r="624" spans="1:15" ht="12.75" customHeight="1" x14ac:dyDescent="0.2">
      <c r="A624" s="3"/>
      <c r="B624" s="3"/>
      <c r="C624" s="3"/>
      <c r="K624" s="3"/>
      <c r="L624" s="3"/>
      <c r="M624" s="3"/>
      <c r="N624" s="3"/>
      <c r="O624" s="3"/>
    </row>
    <row r="625" spans="1:15" ht="12.75" customHeight="1" x14ac:dyDescent="0.2">
      <c r="A625" s="3"/>
      <c r="B625" s="3"/>
      <c r="C625" s="3"/>
      <c r="K625" s="3"/>
      <c r="L625" s="3"/>
      <c r="M625" s="3"/>
      <c r="N625" s="3"/>
      <c r="O625" s="3"/>
    </row>
    <row r="626" spans="1:15" ht="12.75" customHeight="1" x14ac:dyDescent="0.2">
      <c r="A626" s="3"/>
      <c r="B626" s="3"/>
      <c r="C626" s="3"/>
      <c r="K626" s="3"/>
      <c r="L626" s="3"/>
      <c r="M626" s="3"/>
      <c r="N626" s="3"/>
      <c r="O626" s="3"/>
    </row>
    <row r="627" spans="1:15" ht="12.75" customHeight="1" x14ac:dyDescent="0.2">
      <c r="A627" s="3"/>
      <c r="B627" s="3"/>
      <c r="C627" s="3"/>
      <c r="K627" s="3"/>
      <c r="L627" s="3"/>
      <c r="M627" s="3"/>
      <c r="N627" s="3"/>
      <c r="O627" s="3"/>
    </row>
    <row r="628" spans="1:15" ht="12.75" customHeight="1" x14ac:dyDescent="0.2">
      <c r="A628" s="3"/>
      <c r="B628" s="3"/>
      <c r="C628" s="3"/>
      <c r="K628" s="3"/>
      <c r="L628" s="3"/>
      <c r="M628" s="3"/>
      <c r="N628" s="3"/>
      <c r="O628" s="3"/>
    </row>
    <row r="629" spans="1:15" ht="12.75" customHeight="1" x14ac:dyDescent="0.2">
      <c r="A629" s="3"/>
      <c r="B629" s="3"/>
      <c r="C629" s="3"/>
      <c r="K629" s="3"/>
      <c r="L629" s="3"/>
      <c r="M629" s="3"/>
      <c r="N629" s="3"/>
      <c r="O629" s="3"/>
    </row>
    <row r="630" spans="1:15" ht="12.75" customHeight="1" x14ac:dyDescent="0.2">
      <c r="A630" s="3"/>
      <c r="B630" s="3"/>
      <c r="C630" s="3"/>
      <c r="K630" s="3"/>
      <c r="L630" s="3"/>
      <c r="M630" s="3"/>
      <c r="N630" s="3"/>
      <c r="O630" s="3"/>
    </row>
    <row r="631" spans="1:15" ht="12.75" customHeight="1" x14ac:dyDescent="0.2">
      <c r="A631" s="3"/>
      <c r="B631" s="3"/>
      <c r="C631" s="3"/>
      <c r="K631" s="3"/>
      <c r="L631" s="3"/>
      <c r="M631" s="3"/>
      <c r="N631" s="3"/>
      <c r="O631" s="3"/>
    </row>
    <row r="632" spans="1:15" ht="12.75" customHeight="1" x14ac:dyDescent="0.2">
      <c r="A632" s="3"/>
      <c r="B632" s="3"/>
      <c r="C632" s="3"/>
      <c r="K632" s="3"/>
      <c r="L632" s="3"/>
      <c r="M632" s="3"/>
      <c r="N632" s="3"/>
      <c r="O632" s="3"/>
    </row>
    <row r="633" spans="1:15" ht="12.75" customHeight="1" x14ac:dyDescent="0.2">
      <c r="A633" s="3"/>
      <c r="B633" s="3"/>
      <c r="C633" s="3"/>
      <c r="K633" s="3"/>
      <c r="L633" s="3"/>
      <c r="M633" s="3"/>
      <c r="N633" s="3"/>
      <c r="O633" s="3"/>
    </row>
    <row r="634" spans="1:15" ht="12.75" customHeight="1" x14ac:dyDescent="0.2">
      <c r="A634" s="3"/>
      <c r="B634" s="3"/>
      <c r="C634" s="3"/>
      <c r="K634" s="3"/>
      <c r="L634" s="3"/>
      <c r="M634" s="3"/>
      <c r="N634" s="3"/>
      <c r="O634" s="3"/>
    </row>
    <row r="635" spans="1:15" ht="12.75" customHeight="1" x14ac:dyDescent="0.2">
      <c r="A635" s="3"/>
      <c r="B635" s="3"/>
      <c r="C635" s="3"/>
      <c r="K635" s="3"/>
      <c r="L635" s="3"/>
      <c r="M635" s="3"/>
      <c r="N635" s="3"/>
      <c r="O635" s="3"/>
    </row>
    <row r="636" spans="1:15" ht="12.75" customHeight="1" x14ac:dyDescent="0.2">
      <c r="A636" s="3"/>
      <c r="B636" s="3"/>
      <c r="C636" s="3"/>
      <c r="K636" s="3"/>
      <c r="L636" s="3"/>
      <c r="M636" s="3"/>
      <c r="N636" s="3"/>
      <c r="O636" s="3"/>
    </row>
    <row r="637" spans="1:15" ht="12.75" customHeight="1" x14ac:dyDescent="0.2">
      <c r="A637" s="3"/>
      <c r="B637" s="3"/>
      <c r="C637" s="3"/>
      <c r="K637" s="3"/>
      <c r="L637" s="3"/>
      <c r="M637" s="3"/>
      <c r="N637" s="3"/>
      <c r="O637" s="3"/>
    </row>
    <row r="638" spans="1:15" ht="12.75" customHeight="1" x14ac:dyDescent="0.2">
      <c r="A638" s="3"/>
      <c r="B638" s="3"/>
      <c r="C638" s="3"/>
      <c r="K638" s="3"/>
      <c r="L638" s="3"/>
      <c r="M638" s="3"/>
      <c r="N638" s="3"/>
      <c r="O638" s="3"/>
    </row>
    <row r="639" spans="1:15" ht="12.75" customHeight="1" x14ac:dyDescent="0.2">
      <c r="A639" s="3"/>
      <c r="B639" s="3"/>
      <c r="C639" s="3"/>
      <c r="K639" s="3"/>
      <c r="L639" s="3"/>
      <c r="M639" s="3"/>
      <c r="N639" s="3"/>
      <c r="O639" s="3"/>
    </row>
    <row r="640" spans="1:15" ht="12.75" customHeight="1" x14ac:dyDescent="0.2">
      <c r="A640" s="3"/>
      <c r="B640" s="3"/>
      <c r="C640" s="3"/>
      <c r="K640" s="3"/>
      <c r="L640" s="3"/>
      <c r="M640" s="3"/>
      <c r="N640" s="3"/>
      <c r="O640" s="3"/>
    </row>
    <row r="641" spans="1:15" ht="12.75" customHeight="1" x14ac:dyDescent="0.2">
      <c r="A641" s="3"/>
      <c r="B641" s="3"/>
      <c r="C641" s="3"/>
      <c r="K641" s="3"/>
      <c r="L641" s="3"/>
      <c r="M641" s="3"/>
      <c r="N641" s="3"/>
      <c r="O641" s="3"/>
    </row>
    <row r="642" spans="1:15" ht="12.75" customHeight="1" x14ac:dyDescent="0.2">
      <c r="A642" s="3"/>
      <c r="B642" s="3"/>
      <c r="C642" s="3"/>
      <c r="K642" s="3"/>
      <c r="L642" s="3"/>
      <c r="M642" s="3"/>
      <c r="N642" s="3"/>
      <c r="O642" s="3"/>
    </row>
    <row r="643" spans="1:15" ht="12.75" customHeight="1" x14ac:dyDescent="0.2">
      <c r="A643" s="3"/>
      <c r="B643" s="3"/>
      <c r="C643" s="3"/>
      <c r="K643" s="3"/>
      <c r="L643" s="3"/>
      <c r="M643" s="3"/>
      <c r="N643" s="3"/>
      <c r="O643" s="3"/>
    </row>
    <row r="644" spans="1:15" ht="12.75" customHeight="1" x14ac:dyDescent="0.2">
      <c r="A644" s="3"/>
      <c r="B644" s="3"/>
      <c r="C644" s="3"/>
      <c r="K644" s="3"/>
      <c r="L644" s="3"/>
      <c r="M644" s="3"/>
      <c r="N644" s="3"/>
      <c r="O644" s="3"/>
    </row>
    <row r="645" spans="1:15" ht="12.75" customHeight="1" x14ac:dyDescent="0.2">
      <c r="A645" s="3"/>
      <c r="B645" s="3"/>
      <c r="C645" s="3"/>
      <c r="K645" s="3"/>
      <c r="L645" s="3"/>
      <c r="M645" s="3"/>
      <c r="N645" s="3"/>
      <c r="O645" s="3"/>
    </row>
    <row r="646" spans="1:15" ht="12.75" customHeight="1" x14ac:dyDescent="0.2">
      <c r="A646" s="3"/>
      <c r="B646" s="3"/>
      <c r="C646" s="3"/>
      <c r="K646" s="3"/>
      <c r="L646" s="3"/>
      <c r="M646" s="3"/>
      <c r="N646" s="3"/>
      <c r="O646" s="3"/>
    </row>
    <row r="647" spans="1:15" ht="12.75" customHeight="1" x14ac:dyDescent="0.2">
      <c r="A647" s="3"/>
      <c r="B647" s="3"/>
      <c r="C647" s="3"/>
      <c r="K647" s="3"/>
      <c r="L647" s="3"/>
      <c r="M647" s="3"/>
      <c r="N647" s="3"/>
      <c r="O647" s="3"/>
    </row>
    <row r="648" spans="1:15" ht="12.75" customHeight="1" x14ac:dyDescent="0.2">
      <c r="A648" s="3"/>
      <c r="B648" s="3"/>
      <c r="C648" s="3"/>
      <c r="K648" s="3"/>
      <c r="L648" s="3"/>
      <c r="M648" s="3"/>
      <c r="N648" s="3"/>
      <c r="O648" s="3"/>
    </row>
    <row r="649" spans="1:15" ht="12.75" customHeight="1" x14ac:dyDescent="0.2">
      <c r="A649" s="3"/>
      <c r="B649" s="3"/>
      <c r="C649" s="3"/>
      <c r="K649" s="3"/>
      <c r="L649" s="3"/>
      <c r="M649" s="3"/>
      <c r="N649" s="3"/>
      <c r="O649" s="3"/>
    </row>
    <row r="650" spans="1:15" ht="12.75" customHeight="1" x14ac:dyDescent="0.2">
      <c r="A650" s="3"/>
      <c r="B650" s="3"/>
      <c r="C650" s="3"/>
      <c r="K650" s="3"/>
      <c r="L650" s="3"/>
      <c r="M650" s="3"/>
      <c r="N650" s="3"/>
      <c r="O650" s="3"/>
    </row>
    <row r="651" spans="1:15" ht="12.75" customHeight="1" x14ac:dyDescent="0.2">
      <c r="A651" s="3"/>
      <c r="B651" s="3"/>
      <c r="C651" s="3"/>
      <c r="K651" s="3"/>
      <c r="L651" s="3"/>
      <c r="M651" s="3"/>
      <c r="N651" s="3"/>
      <c r="O651" s="3"/>
    </row>
    <row r="652" spans="1:15" ht="12.75" customHeight="1" x14ac:dyDescent="0.2">
      <c r="A652" s="3"/>
      <c r="B652" s="3"/>
      <c r="C652" s="3"/>
      <c r="K652" s="3"/>
      <c r="L652" s="3"/>
      <c r="M652" s="3"/>
      <c r="N652" s="3"/>
      <c r="O652" s="3"/>
    </row>
    <row r="653" spans="1:15" ht="12.75" customHeight="1" x14ac:dyDescent="0.2">
      <c r="A653" s="3"/>
      <c r="B653" s="3"/>
      <c r="C653" s="3"/>
      <c r="K653" s="3"/>
      <c r="L653" s="3"/>
      <c r="M653" s="3"/>
      <c r="N653" s="3"/>
      <c r="O653" s="3"/>
    </row>
    <row r="654" spans="1:15" ht="12.75" customHeight="1" x14ac:dyDescent="0.2">
      <c r="A654" s="3"/>
      <c r="B654" s="3"/>
      <c r="C654" s="3"/>
      <c r="K654" s="3"/>
      <c r="L654" s="3"/>
      <c r="M654" s="3"/>
      <c r="N654" s="3"/>
      <c r="O654" s="3"/>
    </row>
    <row r="655" spans="1:15" ht="12.75" customHeight="1" x14ac:dyDescent="0.2">
      <c r="A655" s="3"/>
      <c r="B655" s="3"/>
      <c r="C655" s="3"/>
      <c r="K655" s="3"/>
      <c r="L655" s="3"/>
      <c r="M655" s="3"/>
      <c r="N655" s="3"/>
      <c r="O655" s="3"/>
    </row>
    <row r="656" spans="1:15" ht="12.75" customHeight="1" x14ac:dyDescent="0.2">
      <c r="A656" s="3"/>
      <c r="B656" s="3"/>
      <c r="C656" s="3"/>
      <c r="K656" s="3"/>
      <c r="L656" s="3"/>
      <c r="M656" s="3"/>
      <c r="N656" s="3"/>
      <c r="O656" s="3"/>
    </row>
    <row r="657" spans="1:15" ht="12.75" customHeight="1" x14ac:dyDescent="0.2">
      <c r="A657" s="3"/>
      <c r="B657" s="3"/>
      <c r="C657" s="3"/>
      <c r="K657" s="3"/>
      <c r="L657" s="3"/>
      <c r="M657" s="3"/>
      <c r="N657" s="3"/>
      <c r="O657" s="3"/>
    </row>
    <row r="658" spans="1:15" ht="12.75" customHeight="1" x14ac:dyDescent="0.2">
      <c r="A658" s="3"/>
      <c r="B658" s="3"/>
      <c r="C658" s="3"/>
      <c r="K658" s="3"/>
      <c r="L658" s="3"/>
      <c r="M658" s="3"/>
      <c r="N658" s="3"/>
      <c r="O658" s="3"/>
    </row>
    <row r="659" spans="1:15" ht="12.75" customHeight="1" x14ac:dyDescent="0.2">
      <c r="A659" s="3"/>
      <c r="B659" s="3"/>
      <c r="C659" s="3"/>
      <c r="K659" s="3"/>
      <c r="L659" s="3"/>
      <c r="M659" s="3"/>
      <c r="N659" s="3"/>
      <c r="O659" s="3"/>
    </row>
    <row r="660" spans="1:15" ht="12.75" customHeight="1" x14ac:dyDescent="0.2">
      <c r="A660" s="3"/>
      <c r="B660" s="3"/>
      <c r="C660" s="3"/>
      <c r="K660" s="3"/>
      <c r="L660" s="3"/>
      <c r="M660" s="3"/>
      <c r="N660" s="3"/>
      <c r="O660" s="3"/>
    </row>
    <row r="661" spans="1:15" ht="12.75" customHeight="1" x14ac:dyDescent="0.2">
      <c r="A661" s="3"/>
      <c r="B661" s="3"/>
      <c r="C661" s="3"/>
      <c r="K661" s="3"/>
      <c r="L661" s="3"/>
      <c r="M661" s="3"/>
      <c r="N661" s="3"/>
      <c r="O661" s="3"/>
    </row>
    <row r="662" spans="1:15" ht="12.75" customHeight="1" x14ac:dyDescent="0.2">
      <c r="A662" s="3"/>
      <c r="B662" s="3"/>
      <c r="C662" s="3"/>
      <c r="K662" s="3"/>
      <c r="L662" s="3"/>
      <c r="M662" s="3"/>
      <c r="N662" s="3"/>
      <c r="O662" s="3"/>
    </row>
    <row r="663" spans="1:15" ht="12.75" customHeight="1" x14ac:dyDescent="0.2">
      <c r="A663" s="3"/>
      <c r="B663" s="3"/>
      <c r="C663" s="3"/>
      <c r="K663" s="3"/>
      <c r="L663" s="3"/>
      <c r="M663" s="3"/>
      <c r="N663" s="3"/>
      <c r="O663" s="3"/>
    </row>
    <row r="664" spans="1:15" ht="12.75" customHeight="1" x14ac:dyDescent="0.2">
      <c r="A664" s="3"/>
      <c r="B664" s="3"/>
      <c r="C664" s="3"/>
      <c r="K664" s="3"/>
      <c r="L664" s="3"/>
      <c r="M664" s="3"/>
      <c r="N664" s="3"/>
      <c r="O664" s="3"/>
    </row>
    <row r="665" spans="1:15" ht="12.75" customHeight="1" x14ac:dyDescent="0.2">
      <c r="A665" s="3"/>
      <c r="B665" s="3"/>
      <c r="C665" s="3"/>
      <c r="K665" s="3"/>
      <c r="L665" s="3"/>
      <c r="M665" s="3"/>
      <c r="N665" s="3"/>
      <c r="O665" s="3"/>
    </row>
    <row r="666" spans="1:15" ht="12.75" customHeight="1" x14ac:dyDescent="0.2">
      <c r="A666" s="3"/>
      <c r="B666" s="3"/>
      <c r="C666" s="3"/>
      <c r="K666" s="3"/>
      <c r="L666" s="3"/>
      <c r="M666" s="3"/>
      <c r="N666" s="3"/>
      <c r="O666" s="3"/>
    </row>
    <row r="667" spans="1:15" ht="12.75" customHeight="1" x14ac:dyDescent="0.2">
      <c r="A667" s="3"/>
      <c r="B667" s="3"/>
      <c r="C667" s="3"/>
      <c r="K667" s="3"/>
      <c r="L667" s="3"/>
      <c r="M667" s="3"/>
      <c r="N667" s="3"/>
      <c r="O667" s="3"/>
    </row>
    <row r="668" spans="1:15" ht="12.75" customHeight="1" x14ac:dyDescent="0.2">
      <c r="A668" s="3"/>
      <c r="B668" s="3"/>
      <c r="C668" s="3"/>
      <c r="K668" s="3"/>
      <c r="L668" s="3"/>
      <c r="M668" s="3"/>
      <c r="N668" s="3"/>
      <c r="O668" s="3"/>
    </row>
    <row r="669" spans="1:15" ht="12.75" customHeight="1" x14ac:dyDescent="0.2">
      <c r="A669" s="3"/>
      <c r="B669" s="3"/>
      <c r="C669" s="3"/>
      <c r="K669" s="3"/>
      <c r="L669" s="3"/>
      <c r="M669" s="3"/>
      <c r="N669" s="3"/>
      <c r="O669" s="3"/>
    </row>
    <row r="670" spans="1:15" ht="12.75" customHeight="1" x14ac:dyDescent="0.2">
      <c r="A670" s="3"/>
      <c r="B670" s="3"/>
      <c r="C670" s="3"/>
      <c r="K670" s="3"/>
      <c r="L670" s="3"/>
      <c r="M670" s="3"/>
      <c r="N670" s="3"/>
      <c r="O670" s="3"/>
    </row>
    <row r="671" spans="1:15" ht="12.75" customHeight="1" x14ac:dyDescent="0.2">
      <c r="A671" s="3"/>
      <c r="B671" s="3"/>
      <c r="C671" s="3"/>
      <c r="K671" s="3"/>
      <c r="L671" s="3"/>
      <c r="M671" s="3"/>
      <c r="N671" s="3"/>
      <c r="O671" s="3"/>
    </row>
    <row r="672" spans="1:15" ht="12.75" customHeight="1" x14ac:dyDescent="0.2">
      <c r="A672" s="3"/>
      <c r="B672" s="3"/>
      <c r="C672" s="3"/>
      <c r="K672" s="3"/>
      <c r="L672" s="3"/>
      <c r="M672" s="3"/>
      <c r="N672" s="3"/>
      <c r="O672" s="3"/>
    </row>
    <row r="673" spans="1:15" ht="12.75" customHeight="1" x14ac:dyDescent="0.2">
      <c r="A673" s="3"/>
      <c r="B673" s="3"/>
      <c r="C673" s="3"/>
      <c r="K673" s="3"/>
      <c r="L673" s="3"/>
      <c r="M673" s="3"/>
      <c r="N673" s="3"/>
      <c r="O673" s="3"/>
    </row>
    <row r="674" spans="1:15" ht="12.75" customHeight="1" x14ac:dyDescent="0.2">
      <c r="A674" s="3"/>
      <c r="B674" s="3"/>
      <c r="C674" s="3"/>
      <c r="K674" s="3"/>
      <c r="L674" s="3"/>
      <c r="M674" s="3"/>
      <c r="N674" s="3"/>
      <c r="O674" s="3"/>
    </row>
    <row r="675" spans="1:15" ht="12.75" customHeight="1" x14ac:dyDescent="0.2">
      <c r="A675" s="3"/>
      <c r="B675" s="3"/>
      <c r="C675" s="3"/>
      <c r="K675" s="3"/>
      <c r="L675" s="3"/>
      <c r="M675" s="3"/>
      <c r="N675" s="3"/>
      <c r="O675" s="3"/>
    </row>
    <row r="676" spans="1:15" ht="12.75" customHeight="1" x14ac:dyDescent="0.2">
      <c r="A676" s="3"/>
      <c r="B676" s="3"/>
      <c r="C676" s="3"/>
      <c r="K676" s="3"/>
      <c r="L676" s="3"/>
      <c r="M676" s="3"/>
      <c r="N676" s="3"/>
      <c r="O676" s="3"/>
    </row>
    <row r="677" spans="1:15" ht="12.75" customHeight="1" x14ac:dyDescent="0.2">
      <c r="A677" s="3"/>
      <c r="B677" s="3"/>
      <c r="C677" s="3"/>
      <c r="K677" s="3"/>
      <c r="L677" s="3"/>
      <c r="M677" s="3"/>
      <c r="N677" s="3"/>
      <c r="O677" s="3"/>
    </row>
    <row r="678" spans="1:15" ht="12.75" customHeight="1" x14ac:dyDescent="0.2">
      <c r="A678" s="3"/>
      <c r="B678" s="3"/>
      <c r="C678" s="3"/>
      <c r="K678" s="3"/>
      <c r="L678" s="3"/>
      <c r="M678" s="3"/>
      <c r="N678" s="3"/>
      <c r="O678" s="3"/>
    </row>
    <row r="679" spans="1:15" ht="12.75" customHeight="1" x14ac:dyDescent="0.2">
      <c r="A679" s="3"/>
      <c r="B679" s="3"/>
      <c r="C679" s="3"/>
      <c r="K679" s="3"/>
      <c r="L679" s="3"/>
      <c r="M679" s="3"/>
      <c r="N679" s="3"/>
      <c r="O679" s="3"/>
    </row>
    <row r="680" spans="1:15" ht="12.75" customHeight="1" x14ac:dyDescent="0.2">
      <c r="A680" s="3"/>
      <c r="B680" s="3"/>
      <c r="C680" s="3"/>
      <c r="K680" s="3"/>
      <c r="L680" s="3"/>
      <c r="M680" s="3"/>
      <c r="N680" s="3"/>
      <c r="O680" s="3"/>
    </row>
    <row r="681" spans="1:15" ht="12.75" customHeight="1" x14ac:dyDescent="0.2">
      <c r="A681" s="3"/>
      <c r="B681" s="3"/>
      <c r="C681" s="3"/>
      <c r="K681" s="3"/>
      <c r="L681" s="3"/>
      <c r="M681" s="3"/>
      <c r="N681" s="3"/>
      <c r="O681" s="3"/>
    </row>
    <row r="682" spans="1:15" ht="12.75" customHeight="1" x14ac:dyDescent="0.2">
      <c r="A682" s="3"/>
      <c r="B682" s="3"/>
      <c r="C682" s="3"/>
      <c r="K682" s="3"/>
      <c r="L682" s="3"/>
      <c r="M682" s="3"/>
      <c r="N682" s="3"/>
      <c r="O682" s="3"/>
    </row>
    <row r="683" spans="1:15" ht="12.75" customHeight="1" x14ac:dyDescent="0.2">
      <c r="A683" s="3"/>
      <c r="B683" s="3"/>
      <c r="C683" s="3"/>
      <c r="K683" s="3"/>
      <c r="L683" s="3"/>
      <c r="M683" s="3"/>
      <c r="N683" s="3"/>
      <c r="O683" s="3"/>
    </row>
    <row r="684" spans="1:15" ht="12.75" customHeight="1" x14ac:dyDescent="0.2">
      <c r="A684" s="3"/>
      <c r="B684" s="3"/>
      <c r="C684" s="3"/>
      <c r="K684" s="3"/>
      <c r="L684" s="3"/>
      <c r="M684" s="3"/>
      <c r="N684" s="3"/>
      <c r="O684" s="3"/>
    </row>
    <row r="685" spans="1:15" ht="12.75" customHeight="1" x14ac:dyDescent="0.2">
      <c r="A685" s="3"/>
      <c r="B685" s="3"/>
      <c r="C685" s="3"/>
      <c r="K685" s="3"/>
      <c r="L685" s="3"/>
      <c r="M685" s="3"/>
      <c r="N685" s="3"/>
      <c r="O685" s="3"/>
    </row>
    <row r="686" spans="1:15" ht="12.75" customHeight="1" x14ac:dyDescent="0.2">
      <c r="A686" s="3"/>
      <c r="B686" s="3"/>
      <c r="C686" s="3"/>
      <c r="K686" s="3"/>
      <c r="L686" s="3"/>
      <c r="M686" s="3"/>
      <c r="N686" s="3"/>
      <c r="O686" s="3"/>
    </row>
    <row r="687" spans="1:15" ht="12.75" customHeight="1" x14ac:dyDescent="0.2">
      <c r="A687" s="3"/>
      <c r="B687" s="3"/>
      <c r="C687" s="3"/>
      <c r="K687" s="3"/>
      <c r="L687" s="3"/>
      <c r="M687" s="3"/>
      <c r="N687" s="3"/>
      <c r="O687" s="3"/>
    </row>
    <row r="688" spans="1:15" ht="12.75" customHeight="1" x14ac:dyDescent="0.2">
      <c r="A688" s="3"/>
      <c r="B688" s="3"/>
      <c r="C688" s="3"/>
      <c r="K688" s="3"/>
      <c r="L688" s="3"/>
      <c r="M688" s="3"/>
      <c r="N688" s="3"/>
      <c r="O688" s="3"/>
    </row>
    <row r="689" spans="1:15" ht="12.75" customHeight="1" x14ac:dyDescent="0.2">
      <c r="A689" s="3"/>
      <c r="B689" s="3"/>
      <c r="C689" s="3"/>
      <c r="K689" s="3"/>
      <c r="L689" s="3"/>
      <c r="M689" s="3"/>
      <c r="N689" s="3"/>
      <c r="O689" s="3"/>
    </row>
    <row r="690" spans="1:15" ht="12.75" customHeight="1" x14ac:dyDescent="0.2">
      <c r="A690" s="3"/>
      <c r="B690" s="3"/>
      <c r="C690" s="3"/>
      <c r="K690" s="3"/>
      <c r="L690" s="3"/>
      <c r="M690" s="3"/>
      <c r="N690" s="3"/>
      <c r="O690" s="3"/>
    </row>
    <row r="691" spans="1:15" ht="12.75" customHeight="1" x14ac:dyDescent="0.2">
      <c r="A691" s="3"/>
      <c r="B691" s="3"/>
      <c r="C691" s="3"/>
      <c r="K691" s="3"/>
      <c r="L691" s="3"/>
      <c r="M691" s="3"/>
      <c r="N691" s="3"/>
      <c r="O691" s="3"/>
    </row>
    <row r="692" spans="1:15" ht="12.75" customHeight="1" x14ac:dyDescent="0.2">
      <c r="A692" s="3"/>
      <c r="B692" s="3"/>
      <c r="C692" s="3"/>
      <c r="K692" s="3"/>
      <c r="L692" s="3"/>
      <c r="M692" s="3"/>
      <c r="N692" s="3"/>
      <c r="O692" s="3"/>
    </row>
    <row r="693" spans="1:15" ht="12.75" customHeight="1" x14ac:dyDescent="0.2">
      <c r="A693" s="3"/>
      <c r="B693" s="3"/>
      <c r="C693" s="3"/>
      <c r="K693" s="3"/>
      <c r="L693" s="3"/>
      <c r="M693" s="3"/>
      <c r="N693" s="3"/>
      <c r="O693" s="3"/>
    </row>
    <row r="694" spans="1:15" ht="12.75" customHeight="1" x14ac:dyDescent="0.2">
      <c r="A694" s="3"/>
      <c r="B694" s="3"/>
      <c r="C694" s="3"/>
      <c r="K694" s="3"/>
      <c r="L694" s="3"/>
      <c r="M694" s="3"/>
      <c r="N694" s="3"/>
      <c r="O694" s="3"/>
    </row>
    <row r="695" spans="1:15" ht="12.75" customHeight="1" x14ac:dyDescent="0.2">
      <c r="A695" s="3"/>
      <c r="B695" s="3"/>
      <c r="C695" s="3"/>
      <c r="K695" s="3"/>
      <c r="L695" s="3"/>
      <c r="M695" s="3"/>
      <c r="N695" s="3"/>
      <c r="O695" s="3"/>
    </row>
    <row r="696" spans="1:15" ht="12.75" customHeight="1" x14ac:dyDescent="0.2">
      <c r="A696" s="3"/>
      <c r="B696" s="3"/>
      <c r="C696" s="3"/>
      <c r="K696" s="3"/>
      <c r="L696" s="3"/>
      <c r="M696" s="3"/>
      <c r="N696" s="3"/>
      <c r="O696" s="3"/>
    </row>
    <row r="697" spans="1:15" ht="12.75" customHeight="1" x14ac:dyDescent="0.2">
      <c r="A697" s="3"/>
      <c r="B697" s="3"/>
      <c r="C697" s="3"/>
      <c r="K697" s="3"/>
      <c r="L697" s="3"/>
      <c r="M697" s="3"/>
      <c r="N697" s="3"/>
      <c r="O697" s="3"/>
    </row>
    <row r="698" spans="1:15" ht="12.75" customHeight="1" x14ac:dyDescent="0.2">
      <c r="A698" s="3"/>
      <c r="B698" s="3"/>
      <c r="C698" s="3"/>
      <c r="K698" s="3"/>
      <c r="L698" s="3"/>
      <c r="M698" s="3"/>
      <c r="N698" s="3"/>
      <c r="O698" s="3"/>
    </row>
    <row r="699" spans="1:15" ht="12.75" customHeight="1" x14ac:dyDescent="0.2">
      <c r="A699" s="3"/>
      <c r="B699" s="3"/>
      <c r="C699" s="3"/>
      <c r="K699" s="3"/>
      <c r="L699" s="3"/>
      <c r="M699" s="3"/>
      <c r="N699" s="3"/>
      <c r="O699" s="3"/>
    </row>
    <row r="700" spans="1:15" ht="12.75" customHeight="1" x14ac:dyDescent="0.2">
      <c r="A700" s="3"/>
      <c r="B700" s="3"/>
      <c r="C700" s="3"/>
      <c r="K700" s="3"/>
      <c r="L700" s="3"/>
      <c r="M700" s="3"/>
      <c r="N700" s="3"/>
      <c r="O700" s="3"/>
    </row>
    <row r="701" spans="1:15" ht="12.75" customHeight="1" x14ac:dyDescent="0.2">
      <c r="A701" s="3"/>
      <c r="B701" s="3"/>
      <c r="C701" s="3"/>
      <c r="K701" s="3"/>
      <c r="L701" s="3"/>
      <c r="M701" s="3"/>
      <c r="N701" s="3"/>
      <c r="O701" s="3"/>
    </row>
    <row r="702" spans="1:15" ht="12.75" customHeight="1" x14ac:dyDescent="0.2">
      <c r="A702" s="3"/>
      <c r="B702" s="3"/>
      <c r="C702" s="3"/>
      <c r="K702" s="3"/>
      <c r="L702" s="3"/>
      <c r="M702" s="3"/>
      <c r="N702" s="3"/>
      <c r="O702" s="3"/>
    </row>
    <row r="703" spans="1:15" ht="12.75" customHeight="1" x14ac:dyDescent="0.2">
      <c r="A703" s="3"/>
      <c r="B703" s="3"/>
      <c r="C703" s="3"/>
      <c r="K703" s="3"/>
      <c r="L703" s="3"/>
      <c r="M703" s="3"/>
      <c r="N703" s="3"/>
      <c r="O703" s="3"/>
    </row>
    <row r="704" spans="1:15" ht="12.75" customHeight="1" x14ac:dyDescent="0.2">
      <c r="A704" s="3"/>
      <c r="B704" s="3"/>
      <c r="C704" s="3"/>
      <c r="K704" s="3"/>
      <c r="L704" s="3"/>
      <c r="M704" s="3"/>
      <c r="N704" s="3"/>
      <c r="O704" s="3"/>
    </row>
    <row r="705" spans="1:15" ht="12.75" customHeight="1" x14ac:dyDescent="0.2">
      <c r="A705" s="3"/>
      <c r="B705" s="3"/>
      <c r="C705" s="3"/>
      <c r="K705" s="3"/>
      <c r="L705" s="3"/>
      <c r="M705" s="3"/>
      <c r="N705" s="3"/>
      <c r="O705" s="3"/>
    </row>
    <row r="706" spans="1:15" ht="12.75" customHeight="1" x14ac:dyDescent="0.2">
      <c r="A706" s="3"/>
      <c r="B706" s="3"/>
      <c r="C706" s="3"/>
      <c r="K706" s="3"/>
      <c r="L706" s="3"/>
      <c r="M706" s="3"/>
      <c r="N706" s="3"/>
      <c r="O706" s="3"/>
    </row>
    <row r="707" spans="1:15" ht="12.75" customHeight="1" x14ac:dyDescent="0.2">
      <c r="A707" s="3"/>
      <c r="B707" s="3"/>
      <c r="C707" s="3"/>
      <c r="K707" s="3"/>
      <c r="L707" s="3"/>
      <c r="M707" s="3"/>
      <c r="N707" s="3"/>
      <c r="O707" s="3"/>
    </row>
    <row r="708" spans="1:15" ht="12.75" customHeight="1" x14ac:dyDescent="0.2">
      <c r="A708" s="3"/>
      <c r="B708" s="3"/>
      <c r="C708" s="3"/>
      <c r="K708" s="3"/>
      <c r="L708" s="3"/>
      <c r="M708" s="3"/>
      <c r="N708" s="3"/>
      <c r="O708" s="3"/>
    </row>
    <row r="709" spans="1:15" ht="12.75" customHeight="1" x14ac:dyDescent="0.2">
      <c r="A709" s="3"/>
      <c r="B709" s="3"/>
      <c r="C709" s="3"/>
      <c r="K709" s="3"/>
      <c r="L709" s="3"/>
      <c r="M709" s="3"/>
      <c r="N709" s="3"/>
      <c r="O709" s="3"/>
    </row>
    <row r="710" spans="1:15" ht="12.75" customHeight="1" x14ac:dyDescent="0.2">
      <c r="A710" s="3"/>
      <c r="B710" s="3"/>
      <c r="C710" s="3"/>
      <c r="K710" s="3"/>
      <c r="L710" s="3"/>
      <c r="M710" s="3"/>
      <c r="N710" s="3"/>
      <c r="O710" s="3"/>
    </row>
    <row r="711" spans="1:15" ht="12.75" customHeight="1" x14ac:dyDescent="0.2">
      <c r="A711" s="3"/>
      <c r="B711" s="3"/>
      <c r="C711" s="3"/>
      <c r="K711" s="3"/>
      <c r="L711" s="3"/>
      <c r="M711" s="3"/>
      <c r="N711" s="3"/>
      <c r="O711" s="3"/>
    </row>
    <row r="712" spans="1:15" ht="12.75" customHeight="1" x14ac:dyDescent="0.2">
      <c r="A712" s="3"/>
      <c r="B712" s="3"/>
      <c r="C712" s="3"/>
      <c r="K712" s="3"/>
      <c r="L712" s="3"/>
      <c r="M712" s="3"/>
      <c r="N712" s="3"/>
      <c r="O712" s="3"/>
    </row>
    <row r="713" spans="1:15" ht="12.75" customHeight="1" x14ac:dyDescent="0.2">
      <c r="A713" s="3"/>
      <c r="B713" s="3"/>
      <c r="C713" s="3"/>
      <c r="K713" s="3"/>
      <c r="L713" s="3"/>
      <c r="M713" s="3"/>
      <c r="N713" s="3"/>
      <c r="O713" s="3"/>
    </row>
    <row r="714" spans="1:15" ht="12.75" customHeight="1" x14ac:dyDescent="0.2">
      <c r="A714" s="3"/>
      <c r="B714" s="3"/>
      <c r="C714" s="3"/>
      <c r="K714" s="3"/>
      <c r="L714" s="3"/>
      <c r="M714" s="3"/>
      <c r="N714" s="3"/>
      <c r="O714" s="3"/>
    </row>
    <row r="715" spans="1:15" ht="12.75" customHeight="1" x14ac:dyDescent="0.2">
      <c r="A715" s="3"/>
      <c r="B715" s="3"/>
      <c r="C715" s="3"/>
      <c r="K715" s="3"/>
      <c r="L715" s="3"/>
      <c r="M715" s="3"/>
      <c r="N715" s="3"/>
      <c r="O715" s="3"/>
    </row>
    <row r="716" spans="1:15" ht="12.75" customHeight="1" x14ac:dyDescent="0.2">
      <c r="A716" s="3"/>
      <c r="B716" s="3"/>
      <c r="C716" s="3"/>
      <c r="K716" s="3"/>
      <c r="L716" s="3"/>
      <c r="M716" s="3"/>
      <c r="N716" s="3"/>
      <c r="O716" s="3"/>
    </row>
    <row r="717" spans="1:15" ht="12.75" customHeight="1" x14ac:dyDescent="0.2">
      <c r="A717" s="3"/>
      <c r="B717" s="3"/>
      <c r="C717" s="3"/>
      <c r="K717" s="3"/>
      <c r="L717" s="3"/>
      <c r="M717" s="3"/>
      <c r="N717" s="3"/>
      <c r="O717" s="3"/>
    </row>
    <row r="718" spans="1:15" ht="12.75" customHeight="1" x14ac:dyDescent="0.2">
      <c r="A718" s="3"/>
      <c r="B718" s="3"/>
      <c r="C718" s="3"/>
      <c r="K718" s="3"/>
      <c r="L718" s="3"/>
      <c r="M718" s="3"/>
      <c r="N718" s="3"/>
      <c r="O718" s="3"/>
    </row>
    <row r="719" spans="1:15" ht="12.75" customHeight="1" x14ac:dyDescent="0.2">
      <c r="A719" s="3"/>
      <c r="B719" s="3"/>
      <c r="C719" s="3"/>
      <c r="K719" s="3"/>
      <c r="L719" s="3"/>
      <c r="M719" s="3"/>
      <c r="N719" s="3"/>
      <c r="O719" s="3"/>
    </row>
    <row r="720" spans="1:15" ht="12.75" customHeight="1" x14ac:dyDescent="0.2">
      <c r="A720" s="3"/>
      <c r="B720" s="3"/>
      <c r="C720" s="3"/>
      <c r="K720" s="3"/>
      <c r="L720" s="3"/>
      <c r="M720" s="3"/>
      <c r="N720" s="3"/>
      <c r="O720" s="3"/>
    </row>
    <row r="721" spans="1:15" ht="12.75" customHeight="1" x14ac:dyDescent="0.2">
      <c r="A721" s="3"/>
      <c r="B721" s="3"/>
      <c r="C721" s="3"/>
      <c r="K721" s="3"/>
      <c r="L721" s="3"/>
      <c r="M721" s="3"/>
      <c r="N721" s="3"/>
      <c r="O721" s="3"/>
    </row>
    <row r="722" spans="1:15" ht="12.75" customHeight="1" x14ac:dyDescent="0.2">
      <c r="A722" s="3"/>
      <c r="B722" s="3"/>
      <c r="C722" s="3"/>
      <c r="K722" s="3"/>
      <c r="L722" s="3"/>
      <c r="M722" s="3"/>
      <c r="N722" s="3"/>
      <c r="O722" s="3"/>
    </row>
    <row r="723" spans="1:15" ht="12.75" customHeight="1" x14ac:dyDescent="0.2">
      <c r="A723" s="3"/>
      <c r="B723" s="3"/>
      <c r="C723" s="3"/>
      <c r="K723" s="3"/>
      <c r="L723" s="3"/>
      <c r="M723" s="3"/>
      <c r="N723" s="3"/>
      <c r="O723" s="3"/>
    </row>
    <row r="724" spans="1:15" ht="12.75" customHeight="1" x14ac:dyDescent="0.2">
      <c r="A724" s="3"/>
      <c r="B724" s="3"/>
      <c r="C724" s="3"/>
      <c r="K724" s="3"/>
      <c r="L724" s="3"/>
      <c r="M724" s="3"/>
      <c r="N724" s="3"/>
      <c r="O724" s="3"/>
    </row>
    <row r="725" spans="1:15" ht="12.75" customHeight="1" x14ac:dyDescent="0.2">
      <c r="A725" s="3"/>
      <c r="B725" s="3"/>
      <c r="C725" s="3"/>
      <c r="K725" s="3"/>
      <c r="L725" s="3"/>
      <c r="M725" s="3"/>
      <c r="N725" s="3"/>
      <c r="O725" s="3"/>
    </row>
    <row r="726" spans="1:15" ht="12.75" customHeight="1" x14ac:dyDescent="0.2">
      <c r="A726" s="3"/>
      <c r="B726" s="3"/>
      <c r="C726" s="3"/>
      <c r="K726" s="3"/>
      <c r="L726" s="3"/>
      <c r="M726" s="3"/>
      <c r="N726" s="3"/>
      <c r="O726" s="3"/>
    </row>
    <row r="727" spans="1:15" ht="12.75" customHeight="1" x14ac:dyDescent="0.2">
      <c r="A727" s="3"/>
      <c r="B727" s="3"/>
      <c r="C727" s="3"/>
      <c r="K727" s="3"/>
      <c r="L727" s="3"/>
      <c r="M727" s="3"/>
      <c r="N727" s="3"/>
      <c r="O727" s="3"/>
    </row>
    <row r="728" spans="1:15" ht="12.75" customHeight="1" x14ac:dyDescent="0.2">
      <c r="A728" s="3"/>
      <c r="B728" s="3"/>
      <c r="C728" s="3"/>
      <c r="K728" s="3"/>
      <c r="L728" s="3"/>
      <c r="M728" s="3"/>
      <c r="N728" s="3"/>
      <c r="O728" s="3"/>
    </row>
    <row r="729" spans="1:15" ht="12.75" customHeight="1" x14ac:dyDescent="0.2">
      <c r="A729" s="3"/>
      <c r="B729" s="3"/>
      <c r="C729" s="3"/>
      <c r="K729" s="3"/>
      <c r="L729" s="3"/>
      <c r="M729" s="3"/>
      <c r="N729" s="3"/>
      <c r="O729" s="3"/>
    </row>
    <row r="730" spans="1:15" ht="12.75" customHeight="1" x14ac:dyDescent="0.2">
      <c r="A730" s="3"/>
      <c r="B730" s="3"/>
      <c r="C730" s="3"/>
      <c r="K730" s="3"/>
      <c r="L730" s="3"/>
      <c r="M730" s="3"/>
      <c r="N730" s="3"/>
      <c r="O730" s="3"/>
    </row>
    <row r="731" spans="1:15" ht="12.75" customHeight="1" x14ac:dyDescent="0.2">
      <c r="A731" s="3"/>
      <c r="B731" s="3"/>
      <c r="C731" s="3"/>
      <c r="K731" s="3"/>
      <c r="L731" s="3"/>
      <c r="M731" s="3"/>
      <c r="N731" s="3"/>
      <c r="O731" s="3"/>
    </row>
    <row r="732" spans="1:15" ht="12.75" customHeight="1" x14ac:dyDescent="0.2">
      <c r="A732" s="3"/>
      <c r="B732" s="3"/>
      <c r="C732" s="3"/>
      <c r="K732" s="3"/>
      <c r="L732" s="3"/>
      <c r="M732" s="3"/>
      <c r="N732" s="3"/>
      <c r="O732" s="3"/>
    </row>
    <row r="733" spans="1:15" ht="12.75" customHeight="1" x14ac:dyDescent="0.2">
      <c r="A733" s="3"/>
      <c r="B733" s="3"/>
      <c r="C733" s="3"/>
      <c r="K733" s="3"/>
      <c r="L733" s="3"/>
      <c r="M733" s="3"/>
      <c r="N733" s="3"/>
      <c r="O733" s="3"/>
    </row>
    <row r="734" spans="1:15" ht="12.75" customHeight="1" x14ac:dyDescent="0.2">
      <c r="A734" s="3"/>
      <c r="B734" s="3"/>
      <c r="C734" s="3"/>
      <c r="K734" s="3"/>
      <c r="L734" s="3"/>
      <c r="M734" s="3"/>
      <c r="N734" s="3"/>
      <c r="O734" s="3"/>
    </row>
    <row r="735" spans="1:15" ht="12.75" customHeight="1" x14ac:dyDescent="0.2">
      <c r="A735" s="3"/>
      <c r="B735" s="3"/>
      <c r="C735" s="3"/>
      <c r="K735" s="3"/>
      <c r="L735" s="3"/>
      <c r="M735" s="3"/>
      <c r="N735" s="3"/>
      <c r="O735" s="3"/>
    </row>
    <row r="736" spans="1:15" ht="12.75" customHeight="1" x14ac:dyDescent="0.2">
      <c r="A736" s="3"/>
      <c r="B736" s="3"/>
      <c r="C736" s="3"/>
      <c r="K736" s="3"/>
      <c r="L736" s="3"/>
      <c r="M736" s="3"/>
      <c r="N736" s="3"/>
      <c r="O736" s="3"/>
    </row>
    <row r="737" spans="1:15" ht="12.75" customHeight="1" x14ac:dyDescent="0.2">
      <c r="A737" s="3"/>
      <c r="B737" s="3"/>
      <c r="C737" s="3"/>
      <c r="K737" s="3"/>
      <c r="L737" s="3"/>
      <c r="M737" s="3"/>
      <c r="N737" s="3"/>
      <c r="O737" s="3"/>
    </row>
    <row r="738" spans="1:15" ht="12.75" customHeight="1" x14ac:dyDescent="0.2">
      <c r="A738" s="3"/>
      <c r="B738" s="3"/>
      <c r="C738" s="3"/>
      <c r="K738" s="3"/>
      <c r="L738" s="3"/>
      <c r="M738" s="3"/>
      <c r="N738" s="3"/>
      <c r="O738" s="3"/>
    </row>
    <row r="739" spans="1:15" ht="12.75" customHeight="1" x14ac:dyDescent="0.2">
      <c r="A739" s="3"/>
      <c r="B739" s="3"/>
      <c r="C739" s="3"/>
      <c r="K739" s="3"/>
      <c r="L739" s="3"/>
      <c r="M739" s="3"/>
      <c r="N739" s="3"/>
      <c r="O739" s="3"/>
    </row>
    <row r="740" spans="1:15" ht="12.75" customHeight="1" x14ac:dyDescent="0.2">
      <c r="A740" s="3"/>
      <c r="B740" s="3"/>
      <c r="C740" s="3"/>
      <c r="K740" s="3"/>
      <c r="L740" s="3"/>
      <c r="M740" s="3"/>
      <c r="N740" s="3"/>
      <c r="O740" s="3"/>
    </row>
    <row r="741" spans="1:15" ht="12.75" customHeight="1" x14ac:dyDescent="0.2">
      <c r="A741" s="3"/>
      <c r="B741" s="3"/>
      <c r="C741" s="3"/>
      <c r="K741" s="3"/>
      <c r="L741" s="3"/>
      <c r="M741" s="3"/>
      <c r="N741" s="3"/>
      <c r="O741" s="3"/>
    </row>
    <row r="742" spans="1:15" ht="12.75" customHeight="1" x14ac:dyDescent="0.2">
      <c r="A742" s="3"/>
      <c r="B742" s="3"/>
      <c r="C742" s="3"/>
      <c r="K742" s="3"/>
      <c r="L742" s="3"/>
      <c r="M742" s="3"/>
      <c r="N742" s="3"/>
      <c r="O742" s="3"/>
    </row>
    <row r="743" spans="1:15" ht="12.75" customHeight="1" x14ac:dyDescent="0.2">
      <c r="A743" s="3"/>
      <c r="B743" s="3"/>
      <c r="C743" s="3"/>
      <c r="K743" s="3"/>
      <c r="L743" s="3"/>
      <c r="M743" s="3"/>
      <c r="N743" s="3"/>
      <c r="O743" s="3"/>
    </row>
    <row r="744" spans="1:15" ht="12.75" customHeight="1" x14ac:dyDescent="0.2">
      <c r="A744" s="3"/>
      <c r="B744" s="3"/>
      <c r="C744" s="3"/>
      <c r="K744" s="3"/>
      <c r="L744" s="3"/>
      <c r="M744" s="3"/>
      <c r="N744" s="3"/>
      <c r="O744" s="3"/>
    </row>
    <row r="745" spans="1:15" ht="12.75" customHeight="1" x14ac:dyDescent="0.2">
      <c r="A745" s="3"/>
      <c r="B745" s="3"/>
      <c r="C745" s="3"/>
      <c r="K745" s="3"/>
      <c r="L745" s="3"/>
      <c r="M745" s="3"/>
      <c r="N745" s="3"/>
      <c r="O745" s="3"/>
    </row>
    <row r="746" spans="1:15" ht="12.75" customHeight="1" x14ac:dyDescent="0.2">
      <c r="A746" s="3"/>
      <c r="B746" s="3"/>
      <c r="C746" s="3"/>
      <c r="K746" s="3"/>
      <c r="L746" s="3"/>
      <c r="M746" s="3"/>
      <c r="N746" s="3"/>
      <c r="O746" s="3"/>
    </row>
    <row r="747" spans="1:15" ht="12.75" customHeight="1" x14ac:dyDescent="0.2">
      <c r="A747" s="3"/>
      <c r="B747" s="3"/>
      <c r="C747" s="3"/>
      <c r="K747" s="3"/>
      <c r="L747" s="3"/>
      <c r="M747" s="3"/>
      <c r="N747" s="3"/>
      <c r="O747" s="3"/>
    </row>
    <row r="748" spans="1:15" ht="12.75" customHeight="1" x14ac:dyDescent="0.2">
      <c r="A748" s="3"/>
      <c r="B748" s="3"/>
      <c r="C748" s="3"/>
      <c r="K748" s="3"/>
      <c r="L748" s="3"/>
      <c r="M748" s="3"/>
      <c r="N748" s="3"/>
      <c r="O748" s="3"/>
    </row>
    <row r="749" spans="1:15" ht="12.75" customHeight="1" x14ac:dyDescent="0.2">
      <c r="A749" s="3"/>
      <c r="B749" s="3"/>
      <c r="C749" s="3"/>
      <c r="K749" s="3"/>
      <c r="L749" s="3"/>
      <c r="M749" s="3"/>
      <c r="N749" s="3"/>
      <c r="O749" s="3"/>
    </row>
    <row r="750" spans="1:15" ht="12.75" customHeight="1" x14ac:dyDescent="0.2">
      <c r="A750" s="3"/>
      <c r="B750" s="3"/>
      <c r="C750" s="3"/>
      <c r="K750" s="3"/>
      <c r="L750" s="3"/>
      <c r="M750" s="3"/>
      <c r="N750" s="3"/>
      <c r="O750" s="3"/>
    </row>
    <row r="751" spans="1:15" ht="12.75" customHeight="1" x14ac:dyDescent="0.2">
      <c r="A751" s="3"/>
      <c r="B751" s="3"/>
      <c r="C751" s="3"/>
      <c r="K751" s="3"/>
      <c r="L751" s="3"/>
      <c r="M751" s="3"/>
      <c r="N751" s="3"/>
      <c r="O751" s="3"/>
    </row>
    <row r="752" spans="1:15" ht="12.75" customHeight="1" x14ac:dyDescent="0.2">
      <c r="A752" s="3"/>
      <c r="B752" s="3"/>
      <c r="C752" s="3"/>
      <c r="K752" s="3"/>
      <c r="L752" s="3"/>
      <c r="M752" s="3"/>
      <c r="N752" s="3"/>
      <c r="O752" s="3"/>
    </row>
    <row r="753" spans="1:15" ht="12.75" customHeight="1" x14ac:dyDescent="0.2">
      <c r="A753" s="3"/>
      <c r="B753" s="3"/>
      <c r="C753" s="3"/>
      <c r="K753" s="3"/>
      <c r="L753" s="3"/>
      <c r="M753" s="3"/>
      <c r="N753" s="3"/>
      <c r="O753" s="3"/>
    </row>
    <row r="754" spans="1:15" ht="12.75" customHeight="1" x14ac:dyDescent="0.2">
      <c r="A754" s="3"/>
      <c r="B754" s="3"/>
      <c r="C754" s="3"/>
      <c r="K754" s="3"/>
      <c r="L754" s="3"/>
      <c r="M754" s="3"/>
      <c r="N754" s="3"/>
      <c r="O754" s="3"/>
    </row>
    <row r="755" spans="1:15" ht="12.75" customHeight="1" x14ac:dyDescent="0.2">
      <c r="A755" s="3"/>
      <c r="B755" s="3"/>
      <c r="C755" s="3"/>
      <c r="K755" s="3"/>
      <c r="L755" s="3"/>
      <c r="M755" s="3"/>
      <c r="N755" s="3"/>
      <c r="O755" s="3"/>
    </row>
    <row r="756" spans="1:15" ht="12.75" customHeight="1" x14ac:dyDescent="0.2">
      <c r="A756" s="3"/>
      <c r="B756" s="3"/>
      <c r="C756" s="3"/>
      <c r="K756" s="3"/>
      <c r="L756" s="3"/>
      <c r="M756" s="3"/>
      <c r="N756" s="3"/>
      <c r="O756" s="3"/>
    </row>
    <row r="757" spans="1:15" ht="12.75" customHeight="1" x14ac:dyDescent="0.2">
      <c r="A757" s="3"/>
      <c r="B757" s="3"/>
      <c r="C757" s="3"/>
      <c r="K757" s="3"/>
      <c r="L757" s="3"/>
      <c r="M757" s="3"/>
      <c r="N757" s="3"/>
      <c r="O757" s="3"/>
    </row>
    <row r="758" spans="1:15" ht="12.75" customHeight="1" x14ac:dyDescent="0.2">
      <c r="A758" s="3"/>
      <c r="B758" s="3"/>
      <c r="C758" s="3"/>
      <c r="K758" s="3"/>
      <c r="L758" s="3"/>
      <c r="M758" s="3"/>
      <c r="N758" s="3"/>
      <c r="O758" s="3"/>
    </row>
    <row r="759" spans="1:15" ht="12.75" customHeight="1" x14ac:dyDescent="0.2">
      <c r="A759" s="3"/>
      <c r="B759" s="3"/>
      <c r="C759" s="3"/>
      <c r="K759" s="3"/>
      <c r="L759" s="3"/>
      <c r="M759" s="3"/>
      <c r="N759" s="3"/>
      <c r="O759" s="3"/>
    </row>
    <row r="760" spans="1:15" ht="12.75" customHeight="1" x14ac:dyDescent="0.2">
      <c r="A760" s="3"/>
      <c r="B760" s="3"/>
      <c r="C760" s="3"/>
      <c r="K760" s="3"/>
      <c r="L760" s="3"/>
      <c r="M760" s="3"/>
      <c r="N760" s="3"/>
      <c r="O760" s="3"/>
    </row>
    <row r="761" spans="1:15" ht="12.75" customHeight="1" x14ac:dyDescent="0.2">
      <c r="A761" s="3"/>
      <c r="B761" s="3"/>
      <c r="C761" s="3"/>
      <c r="K761" s="3"/>
      <c r="L761" s="3"/>
      <c r="M761" s="3"/>
      <c r="N761" s="3"/>
      <c r="O761" s="3"/>
    </row>
    <row r="762" spans="1:15" ht="12.75" customHeight="1" x14ac:dyDescent="0.2">
      <c r="A762" s="3"/>
      <c r="B762" s="3"/>
      <c r="C762" s="3"/>
      <c r="K762" s="3"/>
      <c r="L762" s="3"/>
      <c r="M762" s="3"/>
      <c r="N762" s="3"/>
      <c r="O762" s="3"/>
    </row>
    <row r="763" spans="1:15" ht="12.75" customHeight="1" x14ac:dyDescent="0.2">
      <c r="A763" s="3"/>
      <c r="B763" s="3"/>
      <c r="C763" s="3"/>
      <c r="K763" s="3"/>
      <c r="L763" s="3"/>
      <c r="M763" s="3"/>
      <c r="N763" s="3"/>
      <c r="O763" s="3"/>
    </row>
    <row r="764" spans="1:15" ht="12.75" customHeight="1" x14ac:dyDescent="0.2">
      <c r="A764" s="3"/>
      <c r="B764" s="3"/>
      <c r="C764" s="3"/>
      <c r="K764" s="3"/>
      <c r="L764" s="3"/>
      <c r="M764" s="3"/>
      <c r="N764" s="3"/>
      <c r="O764" s="3"/>
    </row>
    <row r="765" spans="1:15" ht="12.75" customHeight="1" x14ac:dyDescent="0.2">
      <c r="A765" s="3"/>
      <c r="B765" s="3"/>
      <c r="C765" s="3"/>
      <c r="K765" s="3"/>
      <c r="L765" s="3"/>
      <c r="M765" s="3"/>
      <c r="N765" s="3"/>
      <c r="O765" s="3"/>
    </row>
    <row r="766" spans="1:15" ht="12.75" customHeight="1" x14ac:dyDescent="0.2">
      <c r="A766" s="3"/>
      <c r="B766" s="3"/>
      <c r="C766" s="3"/>
      <c r="K766" s="3"/>
      <c r="L766" s="3"/>
      <c r="M766" s="3"/>
      <c r="N766" s="3"/>
      <c r="O766" s="3"/>
    </row>
    <row r="767" spans="1:15" ht="12.75" customHeight="1" x14ac:dyDescent="0.2">
      <c r="A767" s="3"/>
      <c r="B767" s="3"/>
      <c r="C767" s="3"/>
      <c r="K767" s="3"/>
      <c r="L767" s="3"/>
      <c r="M767" s="3"/>
      <c r="N767" s="3"/>
      <c r="O767" s="3"/>
    </row>
    <row r="768" spans="1:15" ht="12.75" customHeight="1" x14ac:dyDescent="0.2">
      <c r="A768" s="3"/>
      <c r="B768" s="3"/>
      <c r="C768" s="3"/>
      <c r="K768" s="3"/>
      <c r="L768" s="3"/>
      <c r="M768" s="3"/>
      <c r="N768" s="3"/>
      <c r="O768" s="3"/>
    </row>
    <row r="769" spans="1:15" ht="12.75" customHeight="1" x14ac:dyDescent="0.2">
      <c r="A769" s="3"/>
      <c r="B769" s="3"/>
      <c r="C769" s="3"/>
      <c r="K769" s="3"/>
      <c r="L769" s="3"/>
      <c r="M769" s="3"/>
      <c r="N769" s="3"/>
      <c r="O769" s="3"/>
    </row>
    <row r="770" spans="1:15" ht="12.75" customHeight="1" x14ac:dyDescent="0.2">
      <c r="A770" s="3"/>
      <c r="B770" s="3"/>
      <c r="C770" s="3"/>
      <c r="K770" s="3"/>
      <c r="L770" s="3"/>
      <c r="M770" s="3"/>
      <c r="N770" s="3"/>
      <c r="O770" s="3"/>
    </row>
    <row r="771" spans="1:15" ht="12.75" customHeight="1" x14ac:dyDescent="0.2">
      <c r="A771" s="3"/>
      <c r="B771" s="3"/>
      <c r="C771" s="3"/>
      <c r="K771" s="3"/>
      <c r="L771" s="3"/>
      <c r="M771" s="3"/>
      <c r="N771" s="3"/>
      <c r="O771" s="3"/>
    </row>
    <row r="772" spans="1:15" ht="12.75" customHeight="1" x14ac:dyDescent="0.2">
      <c r="A772" s="3"/>
      <c r="B772" s="3"/>
      <c r="C772" s="3"/>
      <c r="K772" s="3"/>
      <c r="L772" s="3"/>
      <c r="M772" s="3"/>
      <c r="N772" s="3"/>
      <c r="O772" s="3"/>
    </row>
    <row r="773" spans="1:15" ht="12.75" customHeight="1" x14ac:dyDescent="0.2">
      <c r="A773" s="3"/>
      <c r="B773" s="3"/>
      <c r="C773" s="3"/>
      <c r="K773" s="3"/>
      <c r="L773" s="3"/>
      <c r="M773" s="3"/>
      <c r="N773" s="3"/>
      <c r="O773" s="3"/>
    </row>
    <row r="774" spans="1:15" ht="12.75" customHeight="1" x14ac:dyDescent="0.2">
      <c r="A774" s="3"/>
      <c r="B774" s="3"/>
      <c r="C774" s="3"/>
      <c r="K774" s="3"/>
      <c r="L774" s="3"/>
      <c r="M774" s="3"/>
      <c r="N774" s="3"/>
      <c r="O774" s="3"/>
    </row>
    <row r="775" spans="1:15" ht="12.75" customHeight="1" x14ac:dyDescent="0.2">
      <c r="A775" s="3"/>
      <c r="B775" s="3"/>
      <c r="C775" s="3"/>
      <c r="K775" s="3"/>
      <c r="L775" s="3"/>
      <c r="M775" s="3"/>
      <c r="N775" s="3"/>
      <c r="O775" s="3"/>
    </row>
    <row r="776" spans="1:15" ht="12.75" customHeight="1" x14ac:dyDescent="0.2">
      <c r="A776" s="3"/>
      <c r="B776" s="3"/>
      <c r="C776" s="3"/>
      <c r="K776" s="3"/>
      <c r="L776" s="3"/>
      <c r="M776" s="3"/>
      <c r="N776" s="3"/>
      <c r="O776" s="3"/>
    </row>
    <row r="777" spans="1:15" ht="12.75" customHeight="1" x14ac:dyDescent="0.2">
      <c r="A777" s="3"/>
      <c r="B777" s="3"/>
      <c r="C777" s="3"/>
      <c r="K777" s="3"/>
      <c r="L777" s="3"/>
      <c r="M777" s="3"/>
      <c r="N777" s="3"/>
      <c r="O777" s="3"/>
    </row>
    <row r="778" spans="1:15" ht="12.75" customHeight="1" x14ac:dyDescent="0.2">
      <c r="A778" s="3"/>
      <c r="B778" s="3"/>
      <c r="C778" s="3"/>
      <c r="K778" s="3"/>
      <c r="L778" s="3"/>
      <c r="M778" s="3"/>
      <c r="N778" s="3"/>
      <c r="O778" s="3"/>
    </row>
    <row r="779" spans="1:15" ht="12.75" customHeight="1" x14ac:dyDescent="0.2">
      <c r="A779" s="3"/>
      <c r="B779" s="3"/>
      <c r="C779" s="3"/>
      <c r="K779" s="3"/>
      <c r="L779" s="3"/>
      <c r="M779" s="3"/>
      <c r="N779" s="3"/>
      <c r="O779" s="3"/>
    </row>
    <row r="780" spans="1:15" ht="12.75" customHeight="1" x14ac:dyDescent="0.2">
      <c r="A780" s="3"/>
      <c r="B780" s="3"/>
      <c r="C780" s="3"/>
      <c r="K780" s="3"/>
      <c r="L780" s="3"/>
      <c r="M780" s="3"/>
      <c r="N780" s="3"/>
      <c r="O780" s="3"/>
    </row>
    <row r="781" spans="1:15" ht="12.75" customHeight="1" x14ac:dyDescent="0.2">
      <c r="A781" s="3"/>
      <c r="B781" s="3"/>
      <c r="C781" s="3"/>
      <c r="K781" s="3"/>
      <c r="L781" s="3"/>
      <c r="M781" s="3"/>
      <c r="N781" s="3"/>
      <c r="O781" s="3"/>
    </row>
    <row r="782" spans="1:15" ht="12.75" customHeight="1" x14ac:dyDescent="0.2">
      <c r="A782" s="3"/>
      <c r="B782" s="3"/>
      <c r="C782" s="3"/>
      <c r="K782" s="3"/>
      <c r="L782" s="3"/>
      <c r="M782" s="3"/>
      <c r="N782" s="3"/>
      <c r="O782" s="3"/>
    </row>
    <row r="783" spans="1:15" ht="12.75" customHeight="1" x14ac:dyDescent="0.2">
      <c r="A783" s="3"/>
      <c r="B783" s="3"/>
      <c r="C783" s="3"/>
      <c r="K783" s="3"/>
      <c r="L783" s="3"/>
      <c r="M783" s="3"/>
      <c r="N783" s="3"/>
      <c r="O783" s="3"/>
    </row>
    <row r="784" spans="1:15" ht="12.75" customHeight="1" x14ac:dyDescent="0.2">
      <c r="A784" s="3"/>
      <c r="B784" s="3"/>
      <c r="C784" s="3"/>
      <c r="K784" s="3"/>
      <c r="L784" s="3"/>
      <c r="M784" s="3"/>
      <c r="N784" s="3"/>
      <c r="O784" s="3"/>
    </row>
    <row r="785" spans="1:15" ht="12.75" customHeight="1" x14ac:dyDescent="0.2">
      <c r="A785" s="3"/>
      <c r="B785" s="3"/>
      <c r="C785" s="3"/>
      <c r="K785" s="3"/>
      <c r="L785" s="3"/>
      <c r="M785" s="3"/>
      <c r="N785" s="3"/>
      <c r="O785" s="3"/>
    </row>
    <row r="786" spans="1:15" ht="12.75" customHeight="1" x14ac:dyDescent="0.2">
      <c r="A786" s="3"/>
      <c r="B786" s="3"/>
      <c r="C786" s="3"/>
      <c r="K786" s="3"/>
      <c r="L786" s="3"/>
      <c r="M786" s="3"/>
      <c r="N786" s="3"/>
      <c r="O786" s="3"/>
    </row>
    <row r="787" spans="1:15" ht="12.75" customHeight="1" x14ac:dyDescent="0.2">
      <c r="A787" s="3"/>
      <c r="B787" s="3"/>
      <c r="C787" s="3"/>
      <c r="K787" s="3"/>
      <c r="L787" s="3"/>
      <c r="M787" s="3"/>
      <c r="N787" s="3"/>
      <c r="O787" s="3"/>
    </row>
    <row r="788" spans="1:15" ht="12.75" customHeight="1" x14ac:dyDescent="0.2">
      <c r="A788" s="3"/>
      <c r="B788" s="3"/>
      <c r="C788" s="3"/>
      <c r="K788" s="3"/>
      <c r="L788" s="3"/>
      <c r="M788" s="3"/>
      <c r="N788" s="3"/>
      <c r="O788" s="3"/>
    </row>
    <row r="789" spans="1:15" ht="12.75" customHeight="1" x14ac:dyDescent="0.2">
      <c r="A789" s="3"/>
      <c r="B789" s="3"/>
      <c r="C789" s="3"/>
      <c r="K789" s="3"/>
      <c r="L789" s="3"/>
      <c r="M789" s="3"/>
      <c r="N789" s="3"/>
      <c r="O789" s="3"/>
    </row>
    <row r="790" spans="1:15" ht="12.75" customHeight="1" x14ac:dyDescent="0.2">
      <c r="A790" s="3"/>
      <c r="B790" s="3"/>
      <c r="C790" s="3"/>
      <c r="K790" s="3"/>
      <c r="L790" s="3"/>
      <c r="M790" s="3"/>
      <c r="N790" s="3"/>
      <c r="O790" s="3"/>
    </row>
    <row r="791" spans="1:15" ht="12.75" customHeight="1" x14ac:dyDescent="0.2">
      <c r="A791" s="3"/>
      <c r="B791" s="3"/>
      <c r="C791" s="3"/>
      <c r="K791" s="3"/>
      <c r="L791" s="3"/>
      <c r="M791" s="3"/>
      <c r="N791" s="3"/>
      <c r="O791" s="3"/>
    </row>
    <row r="792" spans="1:15" ht="12.75" customHeight="1" x14ac:dyDescent="0.2">
      <c r="A792" s="3"/>
      <c r="B792" s="3"/>
      <c r="C792" s="3"/>
      <c r="K792" s="3"/>
      <c r="L792" s="3"/>
      <c r="M792" s="3"/>
      <c r="N792" s="3"/>
      <c r="O792" s="3"/>
    </row>
    <row r="793" spans="1:15" ht="12.75" customHeight="1" x14ac:dyDescent="0.2">
      <c r="A793" s="3"/>
      <c r="B793" s="3"/>
      <c r="C793" s="3"/>
      <c r="K793" s="3"/>
      <c r="L793" s="3"/>
      <c r="M793" s="3"/>
      <c r="N793" s="3"/>
      <c r="O793" s="3"/>
    </row>
    <row r="794" spans="1:15" ht="12.75" customHeight="1" x14ac:dyDescent="0.2">
      <c r="A794" s="3"/>
      <c r="B794" s="3"/>
      <c r="C794" s="3"/>
      <c r="K794" s="3"/>
      <c r="L794" s="3"/>
      <c r="M794" s="3"/>
      <c r="N794" s="3"/>
      <c r="O794" s="3"/>
    </row>
    <row r="795" spans="1:15" ht="12.75" customHeight="1" x14ac:dyDescent="0.2">
      <c r="A795" s="3"/>
      <c r="B795" s="3"/>
      <c r="C795" s="3"/>
      <c r="K795" s="3"/>
      <c r="L795" s="3"/>
      <c r="M795" s="3"/>
      <c r="N795" s="3"/>
      <c r="O795" s="3"/>
    </row>
    <row r="796" spans="1:15" ht="12.75" customHeight="1" x14ac:dyDescent="0.2">
      <c r="A796" s="3"/>
      <c r="B796" s="3"/>
      <c r="C796" s="3"/>
      <c r="K796" s="3"/>
      <c r="L796" s="3"/>
      <c r="M796" s="3"/>
      <c r="N796" s="3"/>
      <c r="O796" s="3"/>
    </row>
    <row r="797" spans="1:15" ht="12.75" customHeight="1" x14ac:dyDescent="0.2">
      <c r="A797" s="3"/>
      <c r="B797" s="3"/>
      <c r="C797" s="3"/>
      <c r="K797" s="3"/>
      <c r="L797" s="3"/>
      <c r="M797" s="3"/>
      <c r="N797" s="3"/>
      <c r="O797" s="3"/>
    </row>
    <row r="798" spans="1:15" ht="12.75" customHeight="1" x14ac:dyDescent="0.2">
      <c r="A798" s="3"/>
      <c r="B798" s="3"/>
      <c r="C798" s="3"/>
      <c r="K798" s="3"/>
      <c r="L798" s="3"/>
      <c r="M798" s="3"/>
      <c r="N798" s="3"/>
      <c r="O798" s="3"/>
    </row>
    <row r="799" spans="1:15" ht="12.75" customHeight="1" x14ac:dyDescent="0.2">
      <c r="A799" s="3"/>
      <c r="B799" s="3"/>
      <c r="C799" s="3"/>
      <c r="K799" s="3"/>
      <c r="L799" s="3"/>
      <c r="M799" s="3"/>
      <c r="N799" s="3"/>
      <c r="O799" s="3"/>
    </row>
    <row r="800" spans="1:15" ht="12.75" customHeight="1" x14ac:dyDescent="0.2">
      <c r="A800" s="3"/>
      <c r="B800" s="3"/>
      <c r="C800" s="3"/>
      <c r="K800" s="3"/>
      <c r="L800" s="3"/>
      <c r="M800" s="3"/>
      <c r="N800" s="3"/>
      <c r="O800" s="3"/>
    </row>
    <row r="801" spans="1:15" ht="12.75" customHeight="1" x14ac:dyDescent="0.2">
      <c r="A801" s="3"/>
      <c r="B801" s="3"/>
      <c r="C801" s="3"/>
      <c r="K801" s="3"/>
      <c r="L801" s="3"/>
      <c r="M801" s="3"/>
      <c r="N801" s="3"/>
      <c r="O801" s="3"/>
    </row>
    <row r="802" spans="1:15" ht="12.75" customHeight="1" x14ac:dyDescent="0.2">
      <c r="A802" s="3"/>
      <c r="B802" s="3"/>
      <c r="C802" s="3"/>
      <c r="K802" s="3"/>
      <c r="L802" s="3"/>
      <c r="M802" s="3"/>
      <c r="N802" s="3"/>
      <c r="O802" s="3"/>
    </row>
    <row r="803" spans="1:15" ht="12.75" customHeight="1" x14ac:dyDescent="0.2">
      <c r="A803" s="3"/>
      <c r="B803" s="3"/>
      <c r="C803" s="3"/>
      <c r="K803" s="3"/>
      <c r="L803" s="3"/>
      <c r="M803" s="3"/>
      <c r="N803" s="3"/>
      <c r="O803" s="3"/>
    </row>
    <row r="804" spans="1:15" ht="12.75" customHeight="1" x14ac:dyDescent="0.2">
      <c r="A804" s="3"/>
      <c r="B804" s="3"/>
      <c r="C804" s="3"/>
      <c r="K804" s="3"/>
      <c r="L804" s="3"/>
      <c r="M804" s="3"/>
      <c r="N804" s="3"/>
      <c r="O804" s="3"/>
    </row>
    <row r="805" spans="1:15" ht="12.75" customHeight="1" x14ac:dyDescent="0.2">
      <c r="A805" s="3"/>
      <c r="B805" s="3"/>
      <c r="C805" s="3"/>
      <c r="K805" s="3"/>
      <c r="L805" s="3"/>
      <c r="M805" s="3"/>
      <c r="N805" s="3"/>
      <c r="O805" s="3"/>
    </row>
    <row r="806" spans="1:15" ht="12.75" customHeight="1" x14ac:dyDescent="0.2">
      <c r="A806" s="3"/>
      <c r="B806" s="3"/>
      <c r="C806" s="3"/>
      <c r="K806" s="3"/>
      <c r="L806" s="3"/>
      <c r="M806" s="3"/>
      <c r="N806" s="3"/>
      <c r="O806" s="3"/>
    </row>
    <row r="807" spans="1:15" ht="12.75" customHeight="1" x14ac:dyDescent="0.2">
      <c r="A807" s="3"/>
      <c r="B807" s="3"/>
      <c r="C807" s="3"/>
      <c r="K807" s="3"/>
      <c r="L807" s="3"/>
      <c r="M807" s="3"/>
      <c r="N807" s="3"/>
      <c r="O807" s="3"/>
    </row>
    <row r="808" spans="1:15" ht="12.75" customHeight="1" x14ac:dyDescent="0.2">
      <c r="A808" s="3"/>
      <c r="B808" s="3"/>
      <c r="C808" s="3"/>
      <c r="K808" s="3"/>
      <c r="L808" s="3"/>
      <c r="M808" s="3"/>
      <c r="N808" s="3"/>
      <c r="O808" s="3"/>
    </row>
    <row r="809" spans="1:15" ht="12.75" customHeight="1" x14ac:dyDescent="0.2">
      <c r="A809" s="3"/>
      <c r="B809" s="3"/>
      <c r="C809" s="3"/>
      <c r="K809" s="3"/>
      <c r="L809" s="3"/>
      <c r="M809" s="3"/>
      <c r="N809" s="3"/>
      <c r="O809" s="3"/>
    </row>
    <row r="810" spans="1:15" ht="12.75" customHeight="1" x14ac:dyDescent="0.2">
      <c r="A810" s="3"/>
      <c r="B810" s="3"/>
      <c r="C810" s="3"/>
      <c r="K810" s="3"/>
      <c r="L810" s="3"/>
      <c r="M810" s="3"/>
      <c r="N810" s="3"/>
      <c r="O810" s="3"/>
    </row>
    <row r="811" spans="1:15" ht="12.75" customHeight="1" x14ac:dyDescent="0.2">
      <c r="A811" s="3"/>
      <c r="B811" s="3"/>
      <c r="C811" s="3"/>
      <c r="K811" s="3"/>
      <c r="L811" s="3"/>
      <c r="M811" s="3"/>
      <c r="N811" s="3"/>
      <c r="O811" s="3"/>
    </row>
    <row r="812" spans="1:15" ht="12.75" customHeight="1" x14ac:dyDescent="0.2">
      <c r="A812" s="3"/>
      <c r="B812" s="3"/>
      <c r="C812" s="3"/>
      <c r="K812" s="3"/>
      <c r="L812" s="3"/>
      <c r="M812" s="3"/>
      <c r="N812" s="3"/>
      <c r="O812" s="3"/>
    </row>
    <row r="813" spans="1:15" ht="12.75" customHeight="1" x14ac:dyDescent="0.2">
      <c r="A813" s="3"/>
      <c r="B813" s="3"/>
      <c r="C813" s="3"/>
      <c r="K813" s="3"/>
      <c r="L813" s="3"/>
      <c r="M813" s="3"/>
      <c r="N813" s="3"/>
      <c r="O813" s="3"/>
    </row>
    <row r="814" spans="1:15" ht="12.75" customHeight="1" x14ac:dyDescent="0.2">
      <c r="A814" s="3"/>
      <c r="B814" s="3"/>
      <c r="C814" s="3"/>
      <c r="K814" s="3"/>
      <c r="L814" s="3"/>
      <c r="M814" s="3"/>
      <c r="N814" s="3"/>
      <c r="O814" s="3"/>
    </row>
    <row r="815" spans="1:15" ht="12.75" customHeight="1" x14ac:dyDescent="0.2">
      <c r="A815" s="3"/>
      <c r="B815" s="3"/>
      <c r="C815" s="3"/>
      <c r="K815" s="3"/>
      <c r="L815" s="3"/>
      <c r="M815" s="3"/>
      <c r="N815" s="3"/>
      <c r="O815" s="3"/>
    </row>
    <row r="816" spans="1:15" ht="12.75" customHeight="1" x14ac:dyDescent="0.2">
      <c r="A816" s="3"/>
      <c r="B816" s="3"/>
      <c r="C816" s="3"/>
      <c r="K816" s="3"/>
      <c r="L816" s="3"/>
      <c r="M816" s="3"/>
      <c r="N816" s="3"/>
      <c r="O816" s="3"/>
    </row>
    <row r="817" spans="1:15" ht="12.75" customHeight="1" x14ac:dyDescent="0.2">
      <c r="A817" s="3"/>
      <c r="B817" s="3"/>
      <c r="C817" s="3"/>
      <c r="K817" s="3"/>
      <c r="L817" s="3"/>
      <c r="M817" s="3"/>
      <c r="N817" s="3"/>
      <c r="O817" s="3"/>
    </row>
    <row r="818" spans="1:15" ht="12.75" customHeight="1" x14ac:dyDescent="0.2">
      <c r="A818" s="3"/>
      <c r="B818" s="3"/>
      <c r="C818" s="3"/>
      <c r="K818" s="3"/>
      <c r="L818" s="3"/>
      <c r="M818" s="3"/>
      <c r="N818" s="3"/>
      <c r="O818" s="3"/>
    </row>
    <row r="819" spans="1:15" ht="12.75" customHeight="1" x14ac:dyDescent="0.2">
      <c r="A819" s="3"/>
      <c r="B819" s="3"/>
      <c r="C819" s="3"/>
      <c r="K819" s="3"/>
      <c r="L819" s="3"/>
      <c r="M819" s="3"/>
      <c r="N819" s="3"/>
      <c r="O819" s="3"/>
    </row>
    <row r="820" spans="1:15" ht="12.75" customHeight="1" x14ac:dyDescent="0.2">
      <c r="A820" s="3"/>
      <c r="B820" s="3"/>
      <c r="C820" s="3"/>
      <c r="K820" s="3"/>
      <c r="L820" s="3"/>
      <c r="M820" s="3"/>
      <c r="N820" s="3"/>
      <c r="O820" s="3"/>
    </row>
    <row r="821" spans="1:15" ht="12.75" customHeight="1" x14ac:dyDescent="0.2">
      <c r="A821" s="3"/>
      <c r="B821" s="3"/>
      <c r="C821" s="3"/>
      <c r="K821" s="3"/>
      <c r="L821" s="3"/>
      <c r="M821" s="3"/>
      <c r="N821" s="3"/>
      <c r="O821" s="3"/>
    </row>
    <row r="822" spans="1:15" ht="12.75" customHeight="1" x14ac:dyDescent="0.2">
      <c r="A822" s="3"/>
      <c r="B822" s="3"/>
      <c r="C822" s="3"/>
      <c r="K822" s="3"/>
      <c r="L822" s="3"/>
      <c r="M822" s="3"/>
      <c r="N822" s="3"/>
      <c r="O822" s="3"/>
    </row>
    <row r="823" spans="1:15" ht="12.75" customHeight="1" x14ac:dyDescent="0.2">
      <c r="A823" s="3"/>
      <c r="B823" s="3"/>
      <c r="C823" s="3"/>
      <c r="K823" s="3"/>
      <c r="L823" s="3"/>
      <c r="M823" s="3"/>
      <c r="N823" s="3"/>
      <c r="O823" s="3"/>
    </row>
    <row r="824" spans="1:15" ht="12.75" customHeight="1" x14ac:dyDescent="0.2">
      <c r="A824" s="3"/>
      <c r="B824" s="3"/>
      <c r="C824" s="3"/>
      <c r="K824" s="3"/>
      <c r="L824" s="3"/>
      <c r="M824" s="3"/>
      <c r="N824" s="3"/>
      <c r="O824" s="3"/>
    </row>
    <row r="825" spans="1:15" ht="12.75" customHeight="1" x14ac:dyDescent="0.2">
      <c r="A825" s="3"/>
      <c r="B825" s="3"/>
      <c r="C825" s="3"/>
      <c r="K825" s="3"/>
      <c r="L825" s="3"/>
      <c r="M825" s="3"/>
      <c r="N825" s="3"/>
      <c r="O825" s="3"/>
    </row>
    <row r="826" spans="1:15" ht="12.75" customHeight="1" x14ac:dyDescent="0.2">
      <c r="A826" s="3"/>
      <c r="B826" s="3"/>
      <c r="C826" s="3"/>
      <c r="K826" s="3"/>
      <c r="L826" s="3"/>
      <c r="M826" s="3"/>
      <c r="N826" s="3"/>
      <c r="O826" s="3"/>
    </row>
    <row r="827" spans="1:15" ht="12.75" customHeight="1" x14ac:dyDescent="0.2">
      <c r="A827" s="3"/>
      <c r="B827" s="3"/>
      <c r="C827" s="3"/>
      <c r="K827" s="3"/>
      <c r="L827" s="3"/>
      <c r="M827" s="3"/>
      <c r="N827" s="3"/>
      <c r="O827" s="3"/>
    </row>
    <row r="828" spans="1:15" ht="12.75" customHeight="1" x14ac:dyDescent="0.2">
      <c r="A828" s="3"/>
      <c r="B828" s="3"/>
      <c r="C828" s="3"/>
      <c r="K828" s="3"/>
      <c r="L828" s="3"/>
      <c r="M828" s="3"/>
      <c r="N828" s="3"/>
      <c r="O828" s="3"/>
    </row>
    <row r="829" spans="1:15" ht="12.75" customHeight="1" x14ac:dyDescent="0.2">
      <c r="A829" s="3"/>
      <c r="B829" s="3"/>
      <c r="C829" s="3"/>
      <c r="K829" s="3"/>
      <c r="L829" s="3"/>
      <c r="M829" s="3"/>
      <c r="N829" s="3"/>
      <c r="O829" s="3"/>
    </row>
    <row r="830" spans="1:15" ht="12.75" customHeight="1" x14ac:dyDescent="0.2">
      <c r="A830" s="3"/>
      <c r="B830" s="3"/>
      <c r="C830" s="3"/>
      <c r="K830" s="3"/>
      <c r="L830" s="3"/>
      <c r="M830" s="3"/>
      <c r="N830" s="3"/>
      <c r="O830" s="3"/>
    </row>
    <row r="831" spans="1:15" ht="12.75" customHeight="1" x14ac:dyDescent="0.2">
      <c r="A831" s="3"/>
      <c r="B831" s="3"/>
      <c r="C831" s="3"/>
      <c r="K831" s="3"/>
      <c r="L831" s="3"/>
      <c r="M831" s="3"/>
      <c r="N831" s="3"/>
      <c r="O831" s="3"/>
    </row>
    <row r="832" spans="1:15" ht="12.75" customHeight="1" x14ac:dyDescent="0.2">
      <c r="A832" s="3"/>
      <c r="B832" s="3"/>
      <c r="C832" s="3"/>
      <c r="K832" s="3"/>
      <c r="L832" s="3"/>
      <c r="M832" s="3"/>
      <c r="N832" s="3"/>
      <c r="O832" s="3"/>
    </row>
    <row r="833" spans="1:15" ht="12.75" customHeight="1" x14ac:dyDescent="0.2">
      <c r="A833" s="3"/>
      <c r="B833" s="3"/>
      <c r="C833" s="3"/>
      <c r="K833" s="3"/>
      <c r="L833" s="3"/>
      <c r="M833" s="3"/>
      <c r="N833" s="3"/>
      <c r="O833" s="3"/>
    </row>
    <row r="834" spans="1:15" ht="12.75" customHeight="1" x14ac:dyDescent="0.2">
      <c r="A834" s="3"/>
      <c r="B834" s="3"/>
      <c r="C834" s="3"/>
      <c r="K834" s="3"/>
      <c r="L834" s="3"/>
      <c r="M834" s="3"/>
      <c r="N834" s="3"/>
      <c r="O834" s="3"/>
    </row>
    <row r="835" spans="1:15" ht="12.75" customHeight="1" x14ac:dyDescent="0.2">
      <c r="A835" s="3"/>
      <c r="B835" s="3"/>
      <c r="C835" s="3"/>
      <c r="K835" s="3"/>
      <c r="L835" s="3"/>
      <c r="M835" s="3"/>
      <c r="N835" s="3"/>
      <c r="O835" s="3"/>
    </row>
    <row r="836" spans="1:15" ht="12.75" customHeight="1" x14ac:dyDescent="0.2">
      <c r="A836" s="3"/>
      <c r="B836" s="3"/>
      <c r="C836" s="3"/>
      <c r="K836" s="3"/>
      <c r="L836" s="3"/>
      <c r="M836" s="3"/>
      <c r="N836" s="3"/>
      <c r="O836" s="3"/>
    </row>
    <row r="837" spans="1:15" ht="12.75" customHeight="1" x14ac:dyDescent="0.2">
      <c r="A837" s="3"/>
      <c r="B837" s="3"/>
      <c r="C837" s="3"/>
      <c r="K837" s="3"/>
      <c r="L837" s="3"/>
      <c r="M837" s="3"/>
      <c r="N837" s="3"/>
      <c r="O837" s="3"/>
    </row>
    <row r="838" spans="1:15" ht="12.75" customHeight="1" x14ac:dyDescent="0.2">
      <c r="A838" s="3"/>
      <c r="B838" s="3"/>
      <c r="C838" s="3"/>
      <c r="K838" s="3"/>
      <c r="L838" s="3"/>
      <c r="M838" s="3"/>
      <c r="N838" s="3"/>
      <c r="O838" s="3"/>
    </row>
    <row r="839" spans="1:15" ht="12.75" customHeight="1" x14ac:dyDescent="0.2">
      <c r="A839" s="3"/>
      <c r="B839" s="3"/>
      <c r="C839" s="3"/>
      <c r="K839" s="3"/>
      <c r="L839" s="3"/>
      <c r="M839" s="3"/>
      <c r="N839" s="3"/>
      <c r="O839" s="3"/>
    </row>
    <row r="840" spans="1:15" ht="12.75" customHeight="1" x14ac:dyDescent="0.2">
      <c r="A840" s="3"/>
      <c r="B840" s="3"/>
      <c r="C840" s="3"/>
      <c r="K840" s="3"/>
      <c r="L840" s="3"/>
      <c r="M840" s="3"/>
      <c r="N840" s="3"/>
      <c r="O840" s="3"/>
    </row>
    <row r="841" spans="1:15" ht="12.75" customHeight="1" x14ac:dyDescent="0.2">
      <c r="A841" s="3"/>
      <c r="B841" s="3"/>
      <c r="C841" s="3"/>
      <c r="K841" s="3"/>
      <c r="L841" s="3"/>
      <c r="M841" s="3"/>
      <c r="N841" s="3"/>
      <c r="O841" s="3"/>
    </row>
    <row r="842" spans="1:15" ht="12.75" customHeight="1" x14ac:dyDescent="0.2">
      <c r="A842" s="3"/>
      <c r="B842" s="3"/>
      <c r="C842" s="3"/>
      <c r="K842" s="3"/>
      <c r="L842" s="3"/>
      <c r="M842" s="3"/>
      <c r="N842" s="3"/>
      <c r="O842" s="3"/>
    </row>
    <row r="843" spans="1:15" ht="12.75" customHeight="1" x14ac:dyDescent="0.2">
      <c r="A843" s="3"/>
      <c r="B843" s="3"/>
      <c r="C843" s="3"/>
      <c r="K843" s="3"/>
      <c r="L843" s="3"/>
      <c r="M843" s="3"/>
      <c r="N843" s="3"/>
      <c r="O843" s="3"/>
    </row>
    <row r="844" spans="1:15" ht="12.75" customHeight="1" x14ac:dyDescent="0.2">
      <c r="A844" s="3"/>
      <c r="B844" s="3"/>
      <c r="C844" s="3"/>
      <c r="K844" s="3"/>
      <c r="L844" s="3"/>
      <c r="M844" s="3"/>
      <c r="N844" s="3"/>
      <c r="O844" s="3"/>
    </row>
    <row r="845" spans="1:15" ht="12.75" customHeight="1" x14ac:dyDescent="0.2">
      <c r="A845" s="3"/>
      <c r="B845" s="3"/>
      <c r="C845" s="3"/>
      <c r="K845" s="3"/>
      <c r="L845" s="3"/>
      <c r="M845" s="3"/>
      <c r="N845" s="3"/>
      <c r="O845" s="3"/>
    </row>
    <row r="846" spans="1:15" ht="12.75" customHeight="1" x14ac:dyDescent="0.2">
      <c r="A846" s="3"/>
      <c r="B846" s="3"/>
      <c r="C846" s="3"/>
      <c r="K846" s="3"/>
      <c r="L846" s="3"/>
      <c r="M846" s="3"/>
      <c r="N846" s="3"/>
      <c r="O846" s="3"/>
    </row>
    <row r="847" spans="1:15" ht="12.75" customHeight="1" x14ac:dyDescent="0.2">
      <c r="A847" s="3"/>
      <c r="B847" s="3"/>
      <c r="C847" s="3"/>
      <c r="K847" s="3"/>
      <c r="L847" s="3"/>
      <c r="M847" s="3"/>
      <c r="N847" s="3"/>
      <c r="O847" s="3"/>
    </row>
    <row r="848" spans="1:15" ht="12.75" customHeight="1" x14ac:dyDescent="0.2">
      <c r="A848" s="3"/>
      <c r="B848" s="3"/>
      <c r="C848" s="3"/>
      <c r="K848" s="3"/>
      <c r="L848" s="3"/>
      <c r="M848" s="3"/>
      <c r="N848" s="3"/>
      <c r="O848" s="3"/>
    </row>
    <row r="849" spans="1:15" ht="12.75" customHeight="1" x14ac:dyDescent="0.2">
      <c r="A849" s="3"/>
      <c r="B849" s="3"/>
      <c r="C849" s="3"/>
      <c r="K849" s="3"/>
      <c r="L849" s="3"/>
      <c r="M849" s="3"/>
      <c r="N849" s="3"/>
      <c r="O849" s="3"/>
    </row>
    <row r="850" spans="1:15" ht="12.75" customHeight="1" x14ac:dyDescent="0.2">
      <c r="A850" s="3"/>
      <c r="B850" s="3"/>
      <c r="C850" s="3"/>
      <c r="K850" s="3"/>
      <c r="L850" s="3"/>
      <c r="M850" s="3"/>
      <c r="N850" s="3"/>
      <c r="O850" s="3"/>
    </row>
    <row r="851" spans="1:15" ht="12.75" customHeight="1" x14ac:dyDescent="0.2">
      <c r="A851" s="3"/>
      <c r="B851" s="3"/>
      <c r="C851" s="3"/>
      <c r="K851" s="3"/>
      <c r="L851" s="3"/>
      <c r="M851" s="3"/>
      <c r="N851" s="3"/>
      <c r="O851" s="3"/>
    </row>
    <row r="852" spans="1:15" ht="12.75" customHeight="1" x14ac:dyDescent="0.2">
      <c r="A852" s="3"/>
      <c r="B852" s="3"/>
      <c r="C852" s="3"/>
      <c r="K852" s="3"/>
      <c r="L852" s="3"/>
      <c r="M852" s="3"/>
      <c r="N852" s="3"/>
      <c r="O852" s="3"/>
    </row>
    <row r="853" spans="1:15" ht="12.75" customHeight="1" x14ac:dyDescent="0.2">
      <c r="A853" s="3"/>
      <c r="B853" s="3"/>
      <c r="C853" s="3"/>
      <c r="K853" s="3"/>
      <c r="L853" s="3"/>
      <c r="M853" s="3"/>
      <c r="N853" s="3"/>
      <c r="O853" s="3"/>
    </row>
    <row r="854" spans="1:15" ht="12.75" customHeight="1" x14ac:dyDescent="0.2">
      <c r="A854" s="3"/>
      <c r="B854" s="3"/>
      <c r="C854" s="3"/>
      <c r="K854" s="3"/>
      <c r="L854" s="3"/>
      <c r="M854" s="3"/>
      <c r="N854" s="3"/>
      <c r="O854" s="3"/>
    </row>
    <row r="855" spans="1:15" ht="12.75" customHeight="1" x14ac:dyDescent="0.2">
      <c r="A855" s="3"/>
      <c r="B855" s="3"/>
      <c r="C855" s="3"/>
      <c r="K855" s="3"/>
      <c r="L855" s="3"/>
      <c r="M855" s="3"/>
      <c r="N855" s="3"/>
      <c r="O855" s="3"/>
    </row>
    <row r="856" spans="1:15" ht="12.75" customHeight="1" x14ac:dyDescent="0.2">
      <c r="A856" s="3"/>
      <c r="B856" s="3"/>
      <c r="C856" s="3"/>
      <c r="K856" s="3"/>
      <c r="L856" s="3"/>
      <c r="M856" s="3"/>
      <c r="N856" s="3"/>
      <c r="O856" s="3"/>
    </row>
    <row r="857" spans="1:15" ht="12.75" customHeight="1" x14ac:dyDescent="0.2">
      <c r="A857" s="3"/>
      <c r="B857" s="3"/>
      <c r="C857" s="3"/>
      <c r="K857" s="3"/>
      <c r="L857" s="3"/>
      <c r="M857" s="3"/>
      <c r="N857" s="3"/>
      <c r="O857" s="3"/>
    </row>
    <row r="858" spans="1:15" ht="12.75" customHeight="1" x14ac:dyDescent="0.2">
      <c r="A858" s="3"/>
      <c r="B858" s="3"/>
      <c r="C858" s="3"/>
      <c r="K858" s="3"/>
      <c r="L858" s="3"/>
      <c r="M858" s="3"/>
      <c r="N858" s="3"/>
      <c r="O858" s="3"/>
    </row>
    <row r="859" spans="1:15" ht="12.75" customHeight="1" x14ac:dyDescent="0.2">
      <c r="A859" s="3"/>
      <c r="B859" s="3"/>
      <c r="C859" s="3"/>
      <c r="K859" s="3"/>
      <c r="L859" s="3"/>
      <c r="M859" s="3"/>
      <c r="N859" s="3"/>
      <c r="O859" s="3"/>
    </row>
    <row r="860" spans="1:15" ht="12.75" customHeight="1" x14ac:dyDescent="0.2">
      <c r="A860" s="3"/>
      <c r="B860" s="3"/>
      <c r="C860" s="3"/>
      <c r="K860" s="3"/>
      <c r="L860" s="3"/>
      <c r="M860" s="3"/>
      <c r="N860" s="3"/>
      <c r="O860" s="3"/>
    </row>
    <row r="861" spans="1:15" ht="12.75" customHeight="1" x14ac:dyDescent="0.2">
      <c r="A861" s="3"/>
      <c r="B861" s="3"/>
      <c r="C861" s="3"/>
      <c r="K861" s="3"/>
      <c r="L861" s="3"/>
      <c r="M861" s="3"/>
      <c r="N861" s="3"/>
      <c r="O861" s="3"/>
    </row>
    <row r="862" spans="1:15" ht="12.75" customHeight="1" x14ac:dyDescent="0.2">
      <c r="A862" s="3"/>
      <c r="B862" s="3"/>
      <c r="C862" s="3"/>
      <c r="K862" s="3"/>
      <c r="L862" s="3"/>
      <c r="M862" s="3"/>
      <c r="N862" s="3"/>
      <c r="O862" s="3"/>
    </row>
    <row r="863" spans="1:15" ht="12.75" customHeight="1" x14ac:dyDescent="0.2">
      <c r="A863" s="3"/>
      <c r="B863" s="3"/>
      <c r="C863" s="3"/>
      <c r="K863" s="3"/>
      <c r="L863" s="3"/>
      <c r="M863" s="3"/>
      <c r="N863" s="3"/>
      <c r="O863" s="3"/>
    </row>
    <row r="864" spans="1:15" ht="12.75" customHeight="1" x14ac:dyDescent="0.2">
      <c r="A864" s="3"/>
      <c r="B864" s="3"/>
      <c r="C864" s="3"/>
      <c r="K864" s="3"/>
      <c r="L864" s="3"/>
      <c r="M864" s="3"/>
      <c r="N864" s="3"/>
      <c r="O864" s="3"/>
    </row>
    <row r="865" spans="1:15" ht="12.75" customHeight="1" x14ac:dyDescent="0.2">
      <c r="A865" s="3"/>
      <c r="B865" s="3"/>
      <c r="C865" s="3"/>
      <c r="K865" s="3"/>
      <c r="L865" s="3"/>
      <c r="M865" s="3"/>
      <c r="N865" s="3"/>
      <c r="O865" s="3"/>
    </row>
    <row r="866" spans="1:15" ht="12.75" customHeight="1" x14ac:dyDescent="0.2">
      <c r="A866" s="3"/>
      <c r="B866" s="3"/>
      <c r="C866" s="3"/>
      <c r="K866" s="3"/>
      <c r="L866" s="3"/>
      <c r="M866" s="3"/>
      <c r="N866" s="3"/>
      <c r="O866" s="3"/>
    </row>
    <row r="867" spans="1:15" ht="12.75" customHeight="1" x14ac:dyDescent="0.2">
      <c r="A867" s="3"/>
      <c r="B867" s="3"/>
      <c r="C867" s="3"/>
      <c r="K867" s="3"/>
      <c r="L867" s="3"/>
      <c r="M867" s="3"/>
      <c r="N867" s="3"/>
      <c r="O867" s="3"/>
    </row>
    <row r="868" spans="1:15" ht="12.75" customHeight="1" x14ac:dyDescent="0.2">
      <c r="A868" s="3"/>
      <c r="B868" s="3"/>
      <c r="C868" s="3"/>
      <c r="K868" s="3"/>
      <c r="L868" s="3"/>
      <c r="M868" s="3"/>
      <c r="N868" s="3"/>
      <c r="O868" s="3"/>
    </row>
    <row r="869" spans="1:15" ht="12.75" customHeight="1" x14ac:dyDescent="0.2">
      <c r="A869" s="3"/>
      <c r="B869" s="3"/>
      <c r="C869" s="3"/>
      <c r="K869" s="3"/>
      <c r="L869" s="3"/>
      <c r="M869" s="3"/>
      <c r="N869" s="3"/>
      <c r="O869" s="3"/>
    </row>
    <row r="870" spans="1:15" ht="12.75" customHeight="1" x14ac:dyDescent="0.2">
      <c r="A870" s="3"/>
      <c r="B870" s="3"/>
      <c r="C870" s="3"/>
      <c r="K870" s="3"/>
      <c r="L870" s="3"/>
      <c r="M870" s="3"/>
      <c r="N870" s="3"/>
      <c r="O870" s="3"/>
    </row>
    <row r="871" spans="1:15" ht="12.75" customHeight="1" x14ac:dyDescent="0.2">
      <c r="A871" s="3"/>
      <c r="B871" s="3"/>
      <c r="C871" s="3"/>
      <c r="K871" s="3"/>
      <c r="L871" s="3"/>
      <c r="M871" s="3"/>
      <c r="N871" s="3"/>
      <c r="O871" s="3"/>
    </row>
    <row r="872" spans="1:15" ht="12.75" customHeight="1" x14ac:dyDescent="0.2">
      <c r="A872" s="3"/>
      <c r="B872" s="3"/>
      <c r="C872" s="3"/>
      <c r="K872" s="3"/>
      <c r="L872" s="3"/>
      <c r="M872" s="3"/>
      <c r="N872" s="3"/>
      <c r="O872" s="3"/>
    </row>
    <row r="873" spans="1:15" ht="12.75" customHeight="1" x14ac:dyDescent="0.2">
      <c r="A873" s="3"/>
      <c r="B873" s="3"/>
      <c r="C873" s="3"/>
      <c r="K873" s="3"/>
      <c r="L873" s="3"/>
      <c r="M873" s="3"/>
      <c r="N873" s="3"/>
      <c r="O873" s="3"/>
    </row>
    <row r="874" spans="1:15" ht="12.75" customHeight="1" x14ac:dyDescent="0.2">
      <c r="A874" s="3"/>
      <c r="B874" s="3"/>
      <c r="C874" s="3"/>
      <c r="K874" s="3"/>
      <c r="L874" s="3"/>
      <c r="M874" s="3"/>
      <c r="N874" s="3"/>
      <c r="O874" s="3"/>
    </row>
    <row r="875" spans="1:15" ht="12.75" customHeight="1" x14ac:dyDescent="0.2">
      <c r="A875" s="3"/>
      <c r="B875" s="3"/>
      <c r="C875" s="3"/>
      <c r="K875" s="3"/>
      <c r="L875" s="3"/>
      <c r="M875" s="3"/>
      <c r="N875" s="3"/>
      <c r="O875" s="3"/>
    </row>
    <row r="876" spans="1:15" ht="12.75" customHeight="1" x14ac:dyDescent="0.2">
      <c r="A876" s="3"/>
      <c r="B876" s="3"/>
      <c r="C876" s="3"/>
      <c r="K876" s="3"/>
      <c r="L876" s="3"/>
      <c r="M876" s="3"/>
      <c r="N876" s="3"/>
      <c r="O876" s="3"/>
    </row>
    <row r="877" spans="1:15" ht="12.75" customHeight="1" x14ac:dyDescent="0.2">
      <c r="A877" s="3"/>
      <c r="B877" s="3"/>
      <c r="C877" s="3"/>
      <c r="K877" s="3"/>
      <c r="L877" s="3"/>
      <c r="M877" s="3"/>
      <c r="N877" s="3"/>
      <c r="O877" s="3"/>
    </row>
    <row r="878" spans="1:15" ht="12.75" customHeight="1" x14ac:dyDescent="0.2">
      <c r="A878" s="3"/>
      <c r="B878" s="3"/>
      <c r="C878" s="3"/>
      <c r="K878" s="3"/>
      <c r="L878" s="3"/>
      <c r="M878" s="3"/>
      <c r="N878" s="3"/>
      <c r="O878" s="3"/>
    </row>
    <row r="879" spans="1:15" ht="12.75" customHeight="1" x14ac:dyDescent="0.2">
      <c r="A879" s="3"/>
      <c r="B879" s="3"/>
      <c r="C879" s="3"/>
      <c r="K879" s="3"/>
      <c r="L879" s="3"/>
      <c r="M879" s="3"/>
      <c r="N879" s="3"/>
      <c r="O879" s="3"/>
    </row>
    <row r="880" spans="1:15" ht="12.75" customHeight="1" x14ac:dyDescent="0.2">
      <c r="A880" s="3"/>
      <c r="B880" s="3"/>
      <c r="C880" s="3"/>
      <c r="K880" s="3"/>
      <c r="L880" s="3"/>
      <c r="M880" s="3"/>
      <c r="N880" s="3"/>
      <c r="O880" s="3"/>
    </row>
    <row r="881" spans="1:15" ht="12.75" customHeight="1" x14ac:dyDescent="0.2">
      <c r="A881" s="3"/>
      <c r="B881" s="3"/>
      <c r="C881" s="3"/>
      <c r="K881" s="3"/>
      <c r="L881" s="3"/>
      <c r="M881" s="3"/>
      <c r="N881" s="3"/>
      <c r="O881" s="3"/>
    </row>
    <row r="882" spans="1:15" ht="12.75" customHeight="1" x14ac:dyDescent="0.2">
      <c r="A882" s="3"/>
      <c r="B882" s="3"/>
      <c r="C882" s="3"/>
      <c r="K882" s="3"/>
      <c r="L882" s="3"/>
      <c r="M882" s="3"/>
      <c r="N882" s="3"/>
      <c r="O882" s="3"/>
    </row>
    <row r="883" spans="1:15" ht="12.75" customHeight="1" x14ac:dyDescent="0.2">
      <c r="A883" s="3"/>
      <c r="B883" s="3"/>
      <c r="C883" s="3"/>
      <c r="K883" s="3"/>
      <c r="L883" s="3"/>
      <c r="M883" s="3"/>
      <c r="N883" s="3"/>
      <c r="O883" s="3"/>
    </row>
    <row r="884" spans="1:15" ht="12.75" customHeight="1" x14ac:dyDescent="0.2">
      <c r="A884" s="3"/>
      <c r="B884" s="3"/>
      <c r="C884" s="3"/>
      <c r="K884" s="3"/>
      <c r="L884" s="3"/>
      <c r="M884" s="3"/>
      <c r="N884" s="3"/>
      <c r="O884" s="3"/>
    </row>
    <row r="885" spans="1:15" ht="12.75" customHeight="1" x14ac:dyDescent="0.2">
      <c r="A885" s="3"/>
      <c r="B885" s="3"/>
      <c r="C885" s="3"/>
      <c r="K885" s="3"/>
      <c r="L885" s="3"/>
      <c r="M885" s="3"/>
      <c r="N885" s="3"/>
      <c r="O885" s="3"/>
    </row>
    <row r="886" spans="1:15" ht="12.75" customHeight="1" x14ac:dyDescent="0.2">
      <c r="A886" s="3"/>
      <c r="B886" s="3"/>
      <c r="C886" s="3"/>
      <c r="K886" s="3"/>
      <c r="L886" s="3"/>
      <c r="M886" s="3"/>
      <c r="N886" s="3"/>
      <c r="O886" s="3"/>
    </row>
    <row r="887" spans="1:15" ht="12.75" customHeight="1" x14ac:dyDescent="0.2">
      <c r="A887" s="3"/>
      <c r="B887" s="3"/>
      <c r="C887" s="3"/>
      <c r="K887" s="3"/>
      <c r="L887" s="3"/>
      <c r="M887" s="3"/>
      <c r="N887" s="3"/>
      <c r="O887" s="3"/>
    </row>
    <row r="888" spans="1:15" ht="12.75" customHeight="1" x14ac:dyDescent="0.2">
      <c r="A888" s="3"/>
      <c r="B888" s="3"/>
      <c r="C888" s="3"/>
      <c r="K888" s="3"/>
      <c r="L888" s="3"/>
      <c r="M888" s="3"/>
      <c r="N888" s="3"/>
      <c r="O888" s="3"/>
    </row>
    <row r="889" spans="1:15" ht="12.75" customHeight="1" x14ac:dyDescent="0.2">
      <c r="A889" s="3"/>
      <c r="B889" s="3"/>
      <c r="C889" s="3"/>
      <c r="K889" s="3"/>
      <c r="L889" s="3"/>
      <c r="M889" s="3"/>
      <c r="N889" s="3"/>
      <c r="O889" s="3"/>
    </row>
    <row r="890" spans="1:15" ht="12.75" customHeight="1" x14ac:dyDescent="0.2">
      <c r="A890" s="3"/>
      <c r="B890" s="3"/>
      <c r="C890" s="3"/>
      <c r="K890" s="3"/>
      <c r="L890" s="3"/>
      <c r="M890" s="3"/>
      <c r="N890" s="3"/>
      <c r="O890" s="3"/>
    </row>
    <row r="891" spans="1:15" ht="12.75" customHeight="1" x14ac:dyDescent="0.2">
      <c r="A891" s="3"/>
      <c r="B891" s="3"/>
      <c r="C891" s="3"/>
      <c r="K891" s="3"/>
      <c r="L891" s="3"/>
      <c r="M891" s="3"/>
      <c r="N891" s="3"/>
      <c r="O891" s="3"/>
    </row>
    <row r="892" spans="1:15" ht="12.75" customHeight="1" x14ac:dyDescent="0.2">
      <c r="A892" s="3"/>
      <c r="B892" s="3"/>
      <c r="C892" s="3"/>
      <c r="K892" s="3"/>
      <c r="L892" s="3"/>
      <c r="M892" s="3"/>
      <c r="N892" s="3"/>
      <c r="O892" s="3"/>
    </row>
    <row r="893" spans="1:15" ht="12.75" customHeight="1" x14ac:dyDescent="0.2">
      <c r="A893" s="3"/>
      <c r="B893" s="3"/>
      <c r="C893" s="3"/>
      <c r="K893" s="3"/>
      <c r="L893" s="3"/>
      <c r="M893" s="3"/>
      <c r="N893" s="3"/>
      <c r="O893" s="3"/>
    </row>
    <row r="894" spans="1:15" ht="12.75" customHeight="1" x14ac:dyDescent="0.2">
      <c r="A894" s="3"/>
      <c r="B894" s="3"/>
      <c r="C894" s="3"/>
      <c r="K894" s="3"/>
      <c r="L894" s="3"/>
      <c r="M894" s="3"/>
      <c r="N894" s="3"/>
      <c r="O894" s="3"/>
    </row>
    <row r="895" spans="1:15" ht="12.75" customHeight="1" x14ac:dyDescent="0.2">
      <c r="A895" s="3"/>
      <c r="B895" s="3"/>
      <c r="C895" s="3"/>
      <c r="K895" s="3"/>
      <c r="L895" s="3"/>
      <c r="M895" s="3"/>
      <c r="N895" s="3"/>
      <c r="O895" s="3"/>
    </row>
    <row r="896" spans="1:15" ht="12.75" customHeight="1" x14ac:dyDescent="0.2">
      <c r="A896" s="3"/>
      <c r="B896" s="3"/>
      <c r="C896" s="3"/>
      <c r="K896" s="3"/>
      <c r="L896" s="3"/>
      <c r="M896" s="3"/>
      <c r="N896" s="3"/>
      <c r="O896" s="3"/>
    </row>
    <row r="897" spans="1:15" ht="12.75" customHeight="1" x14ac:dyDescent="0.2">
      <c r="A897" s="3"/>
      <c r="B897" s="3"/>
      <c r="C897" s="3"/>
      <c r="K897" s="3"/>
      <c r="L897" s="3"/>
      <c r="M897" s="3"/>
      <c r="N897" s="3"/>
      <c r="O897" s="3"/>
    </row>
    <row r="898" spans="1:15" ht="12.75" customHeight="1" x14ac:dyDescent="0.2">
      <c r="A898" s="3"/>
      <c r="B898" s="3"/>
      <c r="C898" s="3"/>
      <c r="K898" s="3"/>
      <c r="L898" s="3"/>
      <c r="M898" s="3"/>
      <c r="N898" s="3"/>
      <c r="O898" s="3"/>
    </row>
    <row r="899" spans="1:15" ht="12.75" customHeight="1" x14ac:dyDescent="0.2">
      <c r="A899" s="3"/>
      <c r="B899" s="3"/>
      <c r="C899" s="3"/>
      <c r="K899" s="3"/>
      <c r="L899" s="3"/>
      <c r="M899" s="3"/>
      <c r="N899" s="3"/>
      <c r="O899" s="3"/>
    </row>
    <row r="900" spans="1:15" ht="12.75" customHeight="1" x14ac:dyDescent="0.2">
      <c r="A900" s="3"/>
      <c r="B900" s="3"/>
      <c r="C900" s="3"/>
      <c r="K900" s="3"/>
      <c r="L900" s="3"/>
      <c r="M900" s="3"/>
      <c r="N900" s="3"/>
      <c r="O900" s="3"/>
    </row>
    <row r="901" spans="1:15" ht="12.75" customHeight="1" x14ac:dyDescent="0.2">
      <c r="A901" s="3"/>
      <c r="B901" s="3"/>
      <c r="C901" s="3"/>
      <c r="K901" s="3"/>
      <c r="L901" s="3"/>
      <c r="M901" s="3"/>
      <c r="N901" s="3"/>
      <c r="O901" s="3"/>
    </row>
    <row r="902" spans="1:15" ht="12.75" customHeight="1" x14ac:dyDescent="0.2">
      <c r="A902" s="3"/>
      <c r="B902" s="3"/>
      <c r="C902" s="3"/>
      <c r="K902" s="3"/>
      <c r="L902" s="3"/>
      <c r="M902" s="3"/>
      <c r="N902" s="3"/>
      <c r="O902" s="3"/>
    </row>
    <row r="903" spans="1:15" ht="12.75" customHeight="1" x14ac:dyDescent="0.2">
      <c r="A903" s="3"/>
      <c r="B903" s="3"/>
      <c r="C903" s="3"/>
      <c r="K903" s="3"/>
      <c r="L903" s="3"/>
      <c r="M903" s="3"/>
      <c r="N903" s="3"/>
      <c r="O903" s="3"/>
    </row>
    <row r="904" spans="1:15" ht="12.75" customHeight="1" x14ac:dyDescent="0.2">
      <c r="A904" s="3"/>
      <c r="B904" s="3"/>
      <c r="C904" s="3"/>
      <c r="K904" s="3"/>
      <c r="L904" s="3"/>
      <c r="M904" s="3"/>
      <c r="N904" s="3"/>
      <c r="O904" s="3"/>
    </row>
    <row r="905" spans="1:15" ht="12.75" customHeight="1" x14ac:dyDescent="0.2">
      <c r="A905" s="3"/>
      <c r="B905" s="3"/>
      <c r="C905" s="3"/>
      <c r="K905" s="3"/>
      <c r="L905" s="3"/>
      <c r="M905" s="3"/>
      <c r="N905" s="3"/>
      <c r="O905" s="3"/>
    </row>
    <row r="906" spans="1:15" ht="12.75" customHeight="1" x14ac:dyDescent="0.2">
      <c r="A906" s="3"/>
      <c r="B906" s="3"/>
      <c r="C906" s="3"/>
      <c r="K906" s="3"/>
      <c r="L906" s="3"/>
      <c r="M906" s="3"/>
      <c r="N906" s="3"/>
      <c r="O906" s="3"/>
    </row>
    <row r="907" spans="1:15" ht="12.75" customHeight="1" x14ac:dyDescent="0.2">
      <c r="A907" s="3"/>
      <c r="B907" s="3"/>
      <c r="C907" s="3"/>
      <c r="K907" s="3"/>
      <c r="L907" s="3"/>
      <c r="M907" s="3"/>
      <c r="N907" s="3"/>
      <c r="O907" s="3"/>
    </row>
    <row r="908" spans="1:15" ht="12.75" customHeight="1" x14ac:dyDescent="0.2">
      <c r="A908" s="3"/>
      <c r="B908" s="3"/>
      <c r="C908" s="3"/>
      <c r="K908" s="3"/>
      <c r="L908" s="3"/>
      <c r="M908" s="3"/>
      <c r="N908" s="3"/>
      <c r="O908" s="3"/>
    </row>
    <row r="909" spans="1:15" ht="12.75" customHeight="1" x14ac:dyDescent="0.2">
      <c r="A909" s="3"/>
      <c r="B909" s="3"/>
      <c r="C909" s="3"/>
      <c r="K909" s="3"/>
      <c r="L909" s="3"/>
      <c r="M909" s="3"/>
      <c r="N909" s="3"/>
      <c r="O909" s="3"/>
    </row>
    <row r="910" spans="1:15" ht="12.75" customHeight="1" x14ac:dyDescent="0.2">
      <c r="A910" s="3"/>
      <c r="B910" s="3"/>
      <c r="C910" s="3"/>
      <c r="K910" s="3"/>
      <c r="L910" s="3"/>
      <c r="M910" s="3"/>
      <c r="N910" s="3"/>
      <c r="O910" s="3"/>
    </row>
    <row r="911" spans="1:15" ht="12.75" customHeight="1" x14ac:dyDescent="0.2">
      <c r="A911" s="3"/>
      <c r="B911" s="3"/>
      <c r="C911" s="3"/>
      <c r="K911" s="3"/>
      <c r="L911" s="3"/>
      <c r="M911" s="3"/>
      <c r="N911" s="3"/>
      <c r="O911" s="3"/>
    </row>
    <row r="912" spans="1:15" ht="12.75" customHeight="1" x14ac:dyDescent="0.2">
      <c r="A912" s="3"/>
      <c r="B912" s="3"/>
      <c r="C912" s="3"/>
      <c r="K912" s="3"/>
      <c r="L912" s="3"/>
      <c r="M912" s="3"/>
      <c r="N912" s="3"/>
      <c r="O912" s="3"/>
    </row>
    <row r="913" spans="1:15" ht="12.75" customHeight="1" x14ac:dyDescent="0.2">
      <c r="A913" s="3"/>
      <c r="B913" s="3"/>
      <c r="C913" s="3"/>
      <c r="K913" s="3"/>
      <c r="L913" s="3"/>
      <c r="M913" s="3"/>
      <c r="N913" s="3"/>
      <c r="O913" s="3"/>
    </row>
    <row r="914" spans="1:15" ht="12.75" customHeight="1" x14ac:dyDescent="0.2">
      <c r="A914" s="3"/>
      <c r="B914" s="3"/>
      <c r="C914" s="3"/>
      <c r="K914" s="3"/>
      <c r="L914" s="3"/>
      <c r="M914" s="3"/>
      <c r="N914" s="3"/>
      <c r="O914" s="3"/>
    </row>
    <row r="915" spans="1:15" ht="12.75" customHeight="1" x14ac:dyDescent="0.2">
      <c r="A915" s="3"/>
      <c r="B915" s="3"/>
      <c r="C915" s="3"/>
      <c r="K915" s="3"/>
      <c r="L915" s="3"/>
      <c r="M915" s="3"/>
      <c r="N915" s="3"/>
      <c r="O915" s="3"/>
    </row>
    <row r="916" spans="1:15" ht="12.75" customHeight="1" x14ac:dyDescent="0.2">
      <c r="A916" s="3"/>
      <c r="B916" s="3"/>
      <c r="C916" s="3"/>
      <c r="K916" s="3"/>
      <c r="L916" s="3"/>
      <c r="M916" s="3"/>
      <c r="N916" s="3"/>
      <c r="O916" s="3"/>
    </row>
    <row r="917" spans="1:15" ht="12.75" customHeight="1" x14ac:dyDescent="0.2">
      <c r="A917" s="3"/>
      <c r="B917" s="3"/>
      <c r="C917" s="3"/>
      <c r="K917" s="3"/>
      <c r="L917" s="3"/>
      <c r="M917" s="3"/>
      <c r="N917" s="3"/>
      <c r="O917" s="3"/>
    </row>
    <row r="918" spans="1:15" ht="12.75" customHeight="1" x14ac:dyDescent="0.2">
      <c r="A918" s="3"/>
      <c r="B918" s="3"/>
      <c r="C918" s="3"/>
      <c r="K918" s="3"/>
      <c r="L918" s="3"/>
      <c r="M918" s="3"/>
      <c r="N918" s="3"/>
      <c r="O918" s="3"/>
    </row>
    <row r="919" spans="1:15" ht="12.75" customHeight="1" x14ac:dyDescent="0.2">
      <c r="A919" s="3"/>
      <c r="B919" s="3"/>
      <c r="C919" s="3"/>
      <c r="K919" s="3"/>
      <c r="L919" s="3"/>
      <c r="M919" s="3"/>
      <c r="N919" s="3"/>
      <c r="O919" s="3"/>
    </row>
    <row r="920" spans="1:15" ht="12.75" customHeight="1" x14ac:dyDescent="0.2">
      <c r="A920" s="3"/>
      <c r="B920" s="3"/>
      <c r="C920" s="3"/>
      <c r="K920" s="3"/>
      <c r="L920" s="3"/>
      <c r="M920" s="3"/>
      <c r="N920" s="3"/>
      <c r="O920" s="3"/>
    </row>
    <row r="921" spans="1:15" ht="12.75" customHeight="1" x14ac:dyDescent="0.2">
      <c r="A921" s="3"/>
      <c r="B921" s="3"/>
      <c r="C921" s="3"/>
      <c r="K921" s="3"/>
      <c r="L921" s="3"/>
      <c r="M921" s="3"/>
      <c r="N921" s="3"/>
      <c r="O921" s="3"/>
    </row>
    <row r="922" spans="1:15" ht="12.75" customHeight="1" x14ac:dyDescent="0.2">
      <c r="A922" s="3"/>
      <c r="B922" s="3"/>
      <c r="C922" s="3"/>
      <c r="K922" s="3"/>
      <c r="L922" s="3"/>
      <c r="M922" s="3"/>
      <c r="N922" s="3"/>
      <c r="O922" s="3"/>
    </row>
    <row r="923" spans="1:15" ht="12.75" customHeight="1" x14ac:dyDescent="0.2">
      <c r="A923" s="3"/>
      <c r="B923" s="3"/>
      <c r="C923" s="3"/>
      <c r="K923" s="3"/>
      <c r="L923" s="3"/>
      <c r="M923" s="3"/>
      <c r="N923" s="3"/>
      <c r="O923" s="3"/>
    </row>
    <row r="924" spans="1:15" ht="12.75" customHeight="1" x14ac:dyDescent="0.2">
      <c r="A924" s="3"/>
      <c r="B924" s="3"/>
      <c r="C924" s="3"/>
      <c r="K924" s="3"/>
      <c r="L924" s="3"/>
      <c r="M924" s="3"/>
      <c r="N924" s="3"/>
      <c r="O924" s="3"/>
    </row>
    <row r="925" spans="1:15" ht="12.75" customHeight="1" x14ac:dyDescent="0.2">
      <c r="A925" s="3"/>
      <c r="B925" s="3"/>
      <c r="C925" s="3"/>
      <c r="K925" s="3"/>
      <c r="L925" s="3"/>
      <c r="M925" s="3"/>
      <c r="N925" s="3"/>
      <c r="O925" s="3"/>
    </row>
    <row r="926" spans="1:15" ht="12.75" customHeight="1" x14ac:dyDescent="0.2">
      <c r="A926" s="3"/>
      <c r="B926" s="3"/>
      <c r="C926" s="3"/>
      <c r="K926" s="3"/>
      <c r="L926" s="3"/>
      <c r="M926" s="3"/>
      <c r="N926" s="3"/>
      <c r="O926" s="3"/>
    </row>
    <row r="927" spans="1:15" ht="12.75" customHeight="1" x14ac:dyDescent="0.2">
      <c r="A927" s="3"/>
      <c r="B927" s="3"/>
      <c r="C927" s="3"/>
      <c r="K927" s="3"/>
      <c r="L927" s="3"/>
      <c r="M927" s="3"/>
      <c r="N927" s="3"/>
      <c r="O927" s="3"/>
    </row>
    <row r="928" spans="1:15" ht="12.75" customHeight="1" x14ac:dyDescent="0.2">
      <c r="A928" s="3"/>
      <c r="B928" s="3"/>
      <c r="C928" s="3"/>
      <c r="K928" s="3"/>
      <c r="L928" s="3"/>
      <c r="M928" s="3"/>
      <c r="N928" s="3"/>
      <c r="O928" s="3"/>
    </row>
    <row r="929" spans="1:15" ht="12.75" customHeight="1" x14ac:dyDescent="0.2">
      <c r="A929" s="3"/>
      <c r="B929" s="3"/>
      <c r="C929" s="3"/>
      <c r="K929" s="3"/>
      <c r="L929" s="3"/>
      <c r="M929" s="3"/>
      <c r="N929" s="3"/>
      <c r="O929" s="3"/>
    </row>
    <row r="930" spans="1:15" ht="12.75" customHeight="1" x14ac:dyDescent="0.2">
      <c r="A930" s="3"/>
      <c r="B930" s="3"/>
      <c r="C930" s="3"/>
      <c r="K930" s="3"/>
      <c r="L930" s="3"/>
      <c r="M930" s="3"/>
      <c r="N930" s="3"/>
      <c r="O930" s="3"/>
    </row>
    <row r="931" spans="1:15" ht="12.75" customHeight="1" x14ac:dyDescent="0.2">
      <c r="A931" s="3"/>
      <c r="B931" s="3"/>
      <c r="C931" s="3"/>
      <c r="K931" s="3"/>
      <c r="L931" s="3"/>
      <c r="M931" s="3"/>
      <c r="N931" s="3"/>
      <c r="O931" s="3"/>
    </row>
    <row r="932" spans="1:15" ht="12.75" customHeight="1" x14ac:dyDescent="0.2">
      <c r="A932" s="3"/>
      <c r="B932" s="3"/>
      <c r="C932" s="3"/>
      <c r="K932" s="3"/>
      <c r="L932" s="3"/>
      <c r="M932" s="3"/>
      <c r="N932" s="3"/>
      <c r="O932" s="3"/>
    </row>
    <row r="933" spans="1:15" ht="12.75" customHeight="1" x14ac:dyDescent="0.2">
      <c r="A933" s="3"/>
      <c r="B933" s="3"/>
      <c r="C933" s="3"/>
      <c r="K933" s="3"/>
      <c r="L933" s="3"/>
      <c r="M933" s="3"/>
      <c r="N933" s="3"/>
      <c r="O933" s="3"/>
    </row>
    <row r="934" spans="1:15" ht="12.75" customHeight="1" x14ac:dyDescent="0.2">
      <c r="A934" s="3"/>
      <c r="B934" s="3"/>
      <c r="C934" s="3"/>
      <c r="K934" s="3"/>
      <c r="L934" s="3"/>
      <c r="M934" s="3"/>
      <c r="N934" s="3"/>
      <c r="O934" s="3"/>
    </row>
    <row r="935" spans="1:15" ht="12.75" customHeight="1" x14ac:dyDescent="0.2">
      <c r="A935" s="3"/>
      <c r="B935" s="3"/>
      <c r="C935" s="3"/>
      <c r="K935" s="3"/>
      <c r="L935" s="3"/>
      <c r="M935" s="3"/>
      <c r="N935" s="3"/>
      <c r="O935" s="3"/>
    </row>
    <row r="936" spans="1:15" ht="12.75" customHeight="1" x14ac:dyDescent="0.2">
      <c r="A936" s="3"/>
      <c r="B936" s="3"/>
      <c r="C936" s="3"/>
      <c r="K936" s="3"/>
      <c r="L936" s="3"/>
      <c r="M936" s="3"/>
      <c r="N936" s="3"/>
      <c r="O936" s="3"/>
    </row>
    <row r="937" spans="1:15" ht="12.75" customHeight="1" x14ac:dyDescent="0.2">
      <c r="A937" s="3"/>
      <c r="B937" s="3"/>
      <c r="C937" s="3"/>
      <c r="K937" s="3"/>
      <c r="L937" s="3"/>
      <c r="M937" s="3"/>
      <c r="N937" s="3"/>
      <c r="O937" s="3"/>
    </row>
    <row r="938" spans="1:15" ht="12.75" customHeight="1" x14ac:dyDescent="0.2">
      <c r="A938" s="3"/>
      <c r="B938" s="3"/>
      <c r="C938" s="3"/>
      <c r="K938" s="3"/>
      <c r="L938" s="3"/>
      <c r="M938" s="3"/>
      <c r="N938" s="3"/>
      <c r="O938" s="3"/>
    </row>
    <row r="939" spans="1:15" ht="12.75" customHeight="1" x14ac:dyDescent="0.2">
      <c r="A939" s="3"/>
      <c r="B939" s="3"/>
      <c r="C939" s="3"/>
      <c r="K939" s="3"/>
      <c r="L939" s="3"/>
      <c r="M939" s="3"/>
      <c r="N939" s="3"/>
      <c r="O939" s="3"/>
    </row>
    <row r="940" spans="1:15" ht="12.75" customHeight="1" x14ac:dyDescent="0.2">
      <c r="A940" s="3"/>
      <c r="B940" s="3"/>
      <c r="C940" s="3"/>
      <c r="K940" s="3"/>
      <c r="L940" s="3"/>
      <c r="M940" s="3"/>
      <c r="N940" s="3"/>
      <c r="O940" s="3"/>
    </row>
    <row r="941" spans="1:15" ht="12.75" customHeight="1" x14ac:dyDescent="0.2">
      <c r="A941" s="3"/>
      <c r="B941" s="3"/>
      <c r="C941" s="3"/>
      <c r="K941" s="3"/>
      <c r="L941" s="3"/>
      <c r="M941" s="3"/>
      <c r="N941" s="3"/>
      <c r="O941" s="3"/>
    </row>
    <row r="942" spans="1:15" ht="12.75" customHeight="1" x14ac:dyDescent="0.2">
      <c r="A942" s="3"/>
      <c r="B942" s="3"/>
      <c r="C942" s="3"/>
      <c r="K942" s="3"/>
      <c r="L942" s="3"/>
      <c r="M942" s="3"/>
      <c r="N942" s="3"/>
      <c r="O942" s="3"/>
    </row>
    <row r="943" spans="1:15" ht="12.75" customHeight="1" x14ac:dyDescent="0.2">
      <c r="A943" s="3"/>
      <c r="B943" s="3"/>
      <c r="C943" s="3"/>
      <c r="K943" s="3"/>
      <c r="L943" s="3"/>
      <c r="M943" s="3"/>
      <c r="N943" s="3"/>
      <c r="O943" s="3"/>
    </row>
    <row r="944" spans="1:15" ht="12.75" customHeight="1" x14ac:dyDescent="0.2">
      <c r="A944" s="3"/>
      <c r="B944" s="3"/>
      <c r="C944" s="3"/>
      <c r="K944" s="3"/>
      <c r="L944" s="3"/>
      <c r="M944" s="3"/>
      <c r="N944" s="3"/>
      <c r="O944" s="3"/>
    </row>
    <row r="945" spans="1:15" ht="12.75" customHeight="1" x14ac:dyDescent="0.2">
      <c r="A945" s="3"/>
      <c r="B945" s="3"/>
      <c r="C945" s="3"/>
      <c r="K945" s="3"/>
      <c r="L945" s="3"/>
      <c r="M945" s="3"/>
      <c r="N945" s="3"/>
      <c r="O945" s="3"/>
    </row>
    <row r="946" spans="1:15" ht="12.75" customHeight="1" x14ac:dyDescent="0.2">
      <c r="A946" s="3"/>
      <c r="B946" s="3"/>
      <c r="C946" s="3"/>
      <c r="K946" s="3"/>
      <c r="L946" s="3"/>
      <c r="M946" s="3"/>
      <c r="N946" s="3"/>
      <c r="O946" s="3"/>
    </row>
    <row r="947" spans="1:15" ht="12.75" customHeight="1" x14ac:dyDescent="0.2">
      <c r="A947" s="3"/>
      <c r="B947" s="3"/>
      <c r="C947" s="3"/>
      <c r="K947" s="3"/>
      <c r="L947" s="3"/>
      <c r="M947" s="3"/>
      <c r="N947" s="3"/>
      <c r="O947" s="3"/>
    </row>
    <row r="948" spans="1:15" ht="12.75" customHeight="1" x14ac:dyDescent="0.2">
      <c r="A948" s="3"/>
      <c r="B948" s="3"/>
      <c r="C948" s="3"/>
      <c r="K948" s="3"/>
      <c r="L948" s="3"/>
      <c r="M948" s="3"/>
      <c r="N948" s="3"/>
      <c r="O948" s="3"/>
    </row>
    <row r="949" spans="1:15" ht="12.75" customHeight="1" x14ac:dyDescent="0.2">
      <c r="A949" s="3"/>
      <c r="B949" s="3"/>
      <c r="C949" s="3"/>
      <c r="K949" s="3"/>
      <c r="L949" s="3"/>
      <c r="M949" s="3"/>
      <c r="N949" s="3"/>
      <c r="O949" s="3"/>
    </row>
    <row r="950" spans="1:15" ht="12.75" customHeight="1" x14ac:dyDescent="0.2">
      <c r="A950" s="3"/>
      <c r="B950" s="3"/>
      <c r="C950" s="3"/>
      <c r="K950" s="3"/>
      <c r="L950" s="3"/>
      <c r="M950" s="3"/>
      <c r="N950" s="3"/>
      <c r="O950" s="3"/>
    </row>
    <row r="951" spans="1:15" ht="12.75" customHeight="1" x14ac:dyDescent="0.2">
      <c r="A951" s="3"/>
      <c r="B951" s="3"/>
      <c r="C951" s="3"/>
      <c r="K951" s="3"/>
      <c r="L951" s="3"/>
      <c r="M951" s="3"/>
      <c r="N951" s="3"/>
      <c r="O951" s="3"/>
    </row>
    <row r="952" spans="1:15" ht="12.75" customHeight="1" x14ac:dyDescent="0.2">
      <c r="A952" s="3"/>
      <c r="B952" s="3"/>
      <c r="C952" s="3"/>
      <c r="K952" s="3"/>
      <c r="L952" s="3"/>
      <c r="M952" s="3"/>
      <c r="N952" s="3"/>
      <c r="O952" s="3"/>
    </row>
    <row r="953" spans="1:15" ht="12.75" customHeight="1" x14ac:dyDescent="0.2">
      <c r="A953" s="3"/>
      <c r="B953" s="3"/>
      <c r="C953" s="3"/>
      <c r="K953" s="3"/>
      <c r="L953" s="3"/>
      <c r="M953" s="3"/>
      <c r="N953" s="3"/>
      <c r="O953" s="3"/>
    </row>
    <row r="954" spans="1:15" ht="12.75" customHeight="1" x14ac:dyDescent="0.2">
      <c r="A954" s="3"/>
      <c r="B954" s="3"/>
      <c r="C954" s="3"/>
      <c r="K954" s="3"/>
      <c r="L954" s="3"/>
      <c r="M954" s="3"/>
      <c r="N954" s="3"/>
      <c r="O954" s="3"/>
    </row>
    <row r="955" spans="1:15" ht="12.75" customHeight="1" x14ac:dyDescent="0.2">
      <c r="A955" s="3"/>
      <c r="B955" s="3"/>
      <c r="C955" s="3"/>
      <c r="K955" s="3"/>
      <c r="L955" s="3"/>
      <c r="M955" s="3"/>
      <c r="N955" s="3"/>
      <c r="O955" s="3"/>
    </row>
    <row r="956" spans="1:15" ht="12.75" customHeight="1" x14ac:dyDescent="0.2">
      <c r="A956" s="3"/>
      <c r="B956" s="3"/>
      <c r="C956" s="3"/>
      <c r="K956" s="3"/>
      <c r="L956" s="3"/>
      <c r="M956" s="3"/>
      <c r="N956" s="3"/>
      <c r="O956" s="3"/>
    </row>
    <row r="957" spans="1:15" ht="12.75" customHeight="1" x14ac:dyDescent="0.2">
      <c r="A957" s="3"/>
      <c r="B957" s="3"/>
      <c r="C957" s="3"/>
      <c r="K957" s="3"/>
      <c r="L957" s="3"/>
      <c r="M957" s="3"/>
      <c r="N957" s="3"/>
      <c r="O957" s="3"/>
    </row>
    <row r="958" spans="1:15" ht="12.75" customHeight="1" x14ac:dyDescent="0.2">
      <c r="A958" s="3"/>
      <c r="B958" s="3"/>
      <c r="C958" s="3"/>
      <c r="K958" s="3"/>
      <c r="L958" s="3"/>
      <c r="M958" s="3"/>
      <c r="N958" s="3"/>
      <c r="O958" s="3"/>
    </row>
    <row r="959" spans="1:15" ht="12.75" customHeight="1" x14ac:dyDescent="0.2">
      <c r="A959" s="3"/>
      <c r="B959" s="3"/>
      <c r="C959" s="3"/>
      <c r="K959" s="3"/>
      <c r="L959" s="3"/>
      <c r="M959" s="3"/>
      <c r="N959" s="3"/>
      <c r="O959" s="3"/>
    </row>
    <row r="960" spans="1:15" ht="12.75" customHeight="1" x14ac:dyDescent="0.2">
      <c r="A960" s="3"/>
      <c r="B960" s="3"/>
      <c r="C960" s="3"/>
      <c r="K960" s="3"/>
      <c r="L960" s="3"/>
      <c r="M960" s="3"/>
      <c r="N960" s="3"/>
      <c r="O960" s="3"/>
    </row>
    <row r="961" spans="1:15" ht="12.75" customHeight="1" x14ac:dyDescent="0.2">
      <c r="A961" s="3"/>
      <c r="B961" s="3"/>
      <c r="C961" s="3"/>
      <c r="K961" s="3"/>
      <c r="L961" s="3"/>
      <c r="M961" s="3"/>
      <c r="N961" s="3"/>
      <c r="O961" s="3"/>
    </row>
    <row r="962" spans="1:15" ht="12.75" customHeight="1" x14ac:dyDescent="0.2">
      <c r="A962" s="3"/>
      <c r="B962" s="3"/>
      <c r="C962" s="3"/>
      <c r="K962" s="3"/>
      <c r="L962" s="3"/>
      <c r="M962" s="3"/>
      <c r="N962" s="3"/>
      <c r="O962" s="3"/>
    </row>
    <row r="963" spans="1:15" ht="12.75" customHeight="1" x14ac:dyDescent="0.2">
      <c r="A963" s="3"/>
      <c r="B963" s="3"/>
      <c r="C963" s="3"/>
      <c r="K963" s="3"/>
      <c r="L963" s="3"/>
      <c r="M963" s="3"/>
      <c r="N963" s="3"/>
      <c r="O963" s="3"/>
    </row>
    <row r="964" spans="1:15" ht="12.75" customHeight="1" x14ac:dyDescent="0.2">
      <c r="A964" s="3"/>
      <c r="B964" s="3"/>
      <c r="C964" s="3"/>
      <c r="K964" s="3"/>
      <c r="L964" s="3"/>
      <c r="M964" s="3"/>
      <c r="N964" s="3"/>
      <c r="O964" s="3"/>
    </row>
    <row r="965" spans="1:15" ht="12.75" customHeight="1" x14ac:dyDescent="0.2">
      <c r="A965" s="3"/>
      <c r="B965" s="3"/>
      <c r="C965" s="3"/>
      <c r="K965" s="3"/>
      <c r="L965" s="3"/>
      <c r="M965" s="3"/>
      <c r="N965" s="3"/>
      <c r="O965" s="3"/>
    </row>
    <row r="966" spans="1:15" ht="12.75" customHeight="1" x14ac:dyDescent="0.2">
      <c r="A966" s="3"/>
      <c r="B966" s="3"/>
      <c r="C966" s="3"/>
      <c r="K966" s="3"/>
      <c r="L966" s="3"/>
      <c r="M966" s="3"/>
      <c r="N966" s="3"/>
      <c r="O966" s="3"/>
    </row>
    <row r="967" spans="1:15" ht="12.75" customHeight="1" x14ac:dyDescent="0.2">
      <c r="A967" s="3"/>
      <c r="B967" s="3"/>
      <c r="C967" s="3"/>
      <c r="K967" s="3"/>
      <c r="L967" s="3"/>
      <c r="M967" s="3"/>
      <c r="N967" s="3"/>
      <c r="O967" s="3"/>
    </row>
    <row r="968" spans="1:15" ht="12.75" customHeight="1" x14ac:dyDescent="0.2">
      <c r="A968" s="3"/>
      <c r="B968" s="3"/>
      <c r="C968" s="3"/>
      <c r="K968" s="3"/>
      <c r="L968" s="3"/>
      <c r="M968" s="3"/>
      <c r="N968" s="3"/>
      <c r="O968" s="3"/>
    </row>
    <row r="969" spans="1:15" ht="12.75" customHeight="1" x14ac:dyDescent="0.2">
      <c r="A969" s="3"/>
      <c r="B969" s="3"/>
      <c r="C969" s="3"/>
      <c r="K969" s="3"/>
      <c r="L969" s="3"/>
      <c r="M969" s="3"/>
      <c r="N969" s="3"/>
      <c r="O969" s="3"/>
    </row>
    <row r="970" spans="1:15" ht="12.75" customHeight="1" x14ac:dyDescent="0.2">
      <c r="A970" s="3"/>
      <c r="B970" s="3"/>
      <c r="C970" s="3"/>
      <c r="K970" s="3"/>
      <c r="L970" s="3"/>
      <c r="M970" s="3"/>
      <c r="N970" s="3"/>
      <c r="O970" s="3"/>
    </row>
    <row r="971" spans="1:15" ht="12.75" customHeight="1" x14ac:dyDescent="0.2">
      <c r="A971" s="3"/>
      <c r="B971" s="3"/>
      <c r="C971" s="3"/>
      <c r="K971" s="3"/>
      <c r="L971" s="3"/>
      <c r="M971" s="3"/>
      <c r="N971" s="3"/>
      <c r="O971" s="3"/>
    </row>
    <row r="972" spans="1:15" ht="12.75" customHeight="1" x14ac:dyDescent="0.2">
      <c r="A972" s="3"/>
      <c r="B972" s="3"/>
      <c r="C972" s="3"/>
      <c r="K972" s="3"/>
      <c r="L972" s="3"/>
      <c r="M972" s="3"/>
      <c r="N972" s="3"/>
      <c r="O972" s="3"/>
    </row>
    <row r="973" spans="1:15" ht="12.75" customHeight="1" x14ac:dyDescent="0.2">
      <c r="A973" s="3"/>
      <c r="B973" s="3"/>
      <c r="C973" s="3"/>
      <c r="K973" s="3"/>
      <c r="L973" s="3"/>
      <c r="M973" s="3"/>
      <c r="N973" s="3"/>
      <c r="O973" s="3"/>
    </row>
    <row r="974" spans="1:15" ht="12.75" customHeight="1" x14ac:dyDescent="0.2">
      <c r="A974" s="3"/>
      <c r="B974" s="3"/>
      <c r="C974" s="3"/>
      <c r="K974" s="3"/>
      <c r="L974" s="3"/>
      <c r="M974" s="3"/>
      <c r="N974" s="3"/>
      <c r="O974" s="3"/>
    </row>
    <row r="975" spans="1:15" ht="12.75" customHeight="1" x14ac:dyDescent="0.2">
      <c r="A975" s="3"/>
      <c r="B975" s="3"/>
      <c r="C975" s="3"/>
      <c r="K975" s="3"/>
      <c r="L975" s="3"/>
      <c r="M975" s="3"/>
      <c r="N975" s="3"/>
      <c r="O975" s="3"/>
    </row>
    <row r="976" spans="1:15" ht="12.75" customHeight="1" x14ac:dyDescent="0.2">
      <c r="A976" s="3"/>
      <c r="B976" s="3"/>
      <c r="C976" s="3"/>
      <c r="K976" s="3"/>
      <c r="L976" s="3"/>
      <c r="M976" s="3"/>
      <c r="N976" s="3"/>
      <c r="O976" s="3"/>
    </row>
    <row r="977" spans="1:15" ht="12.75" customHeight="1" x14ac:dyDescent="0.2">
      <c r="A977" s="3"/>
      <c r="B977" s="3"/>
      <c r="C977" s="3"/>
      <c r="K977" s="3"/>
      <c r="L977" s="3"/>
      <c r="M977" s="3"/>
      <c r="N977" s="3"/>
      <c r="O977" s="3"/>
    </row>
    <row r="978" spans="1:15" ht="12.75" customHeight="1" x14ac:dyDescent="0.2">
      <c r="A978" s="3"/>
      <c r="B978" s="3"/>
      <c r="C978" s="3"/>
      <c r="K978" s="3"/>
      <c r="L978" s="3"/>
      <c r="M978" s="3"/>
      <c r="N978" s="3"/>
      <c r="O978" s="3"/>
    </row>
    <row r="979" spans="1:15" ht="12.75" customHeight="1" x14ac:dyDescent="0.2">
      <c r="A979" s="3"/>
      <c r="B979" s="3"/>
      <c r="C979" s="3"/>
      <c r="K979" s="3"/>
      <c r="L979" s="3"/>
      <c r="M979" s="3"/>
      <c r="N979" s="3"/>
      <c r="O979" s="3"/>
    </row>
    <row r="980" spans="1:15" ht="12.75" customHeight="1" x14ac:dyDescent="0.2">
      <c r="A980" s="3"/>
      <c r="B980" s="3"/>
      <c r="C980" s="3"/>
      <c r="K980" s="3"/>
      <c r="L980" s="3"/>
      <c r="M980" s="3"/>
      <c r="N980" s="3"/>
      <c r="O980" s="3"/>
    </row>
    <row r="981" spans="1:15" ht="12.75" customHeight="1" x14ac:dyDescent="0.2">
      <c r="A981" s="3"/>
      <c r="B981" s="3"/>
      <c r="C981" s="3"/>
      <c r="K981" s="3"/>
      <c r="L981" s="3"/>
      <c r="M981" s="3"/>
      <c r="N981" s="3"/>
      <c r="O981" s="3"/>
    </row>
    <row r="982" spans="1:15" ht="12.75" customHeight="1" x14ac:dyDescent="0.2">
      <c r="A982" s="3"/>
      <c r="B982" s="3"/>
      <c r="C982" s="3"/>
      <c r="K982" s="3"/>
      <c r="L982" s="3"/>
      <c r="M982" s="3"/>
      <c r="N982" s="3"/>
      <c r="O982" s="3"/>
    </row>
    <row r="983" spans="1:15" ht="12.75" customHeight="1" x14ac:dyDescent="0.2">
      <c r="A983" s="3"/>
      <c r="B983" s="3"/>
      <c r="C983" s="3"/>
      <c r="K983" s="3"/>
      <c r="L983" s="3"/>
      <c r="M983" s="3"/>
      <c r="N983" s="3"/>
      <c r="O983" s="3"/>
    </row>
    <row r="984" spans="1:15" ht="12.75" customHeight="1" x14ac:dyDescent="0.2">
      <c r="A984" s="3"/>
      <c r="B984" s="3"/>
      <c r="C984" s="3"/>
      <c r="K984" s="3"/>
      <c r="L984" s="3"/>
      <c r="M984" s="3"/>
      <c r="N984" s="3"/>
      <c r="O984" s="3"/>
    </row>
    <row r="985" spans="1:15" ht="12.75" customHeight="1" x14ac:dyDescent="0.2">
      <c r="A985" s="3"/>
      <c r="B985" s="3"/>
      <c r="C985" s="3"/>
      <c r="K985" s="3"/>
      <c r="L985" s="3"/>
      <c r="M985" s="3"/>
      <c r="N985" s="3"/>
      <c r="O985" s="3"/>
    </row>
    <row r="986" spans="1:15" ht="12.75" customHeight="1" x14ac:dyDescent="0.2">
      <c r="A986" s="3"/>
      <c r="B986" s="3"/>
      <c r="C986" s="3"/>
      <c r="K986" s="3"/>
      <c r="L986" s="3"/>
      <c r="M986" s="3"/>
      <c r="N986" s="3"/>
      <c r="O986" s="3"/>
    </row>
    <row r="987" spans="1:15" ht="12.75" customHeight="1" x14ac:dyDescent="0.2">
      <c r="A987" s="3"/>
      <c r="B987" s="3"/>
      <c r="C987" s="3"/>
      <c r="K987" s="3"/>
      <c r="L987" s="3"/>
      <c r="M987" s="3"/>
      <c r="N987" s="3"/>
      <c r="O987" s="3"/>
    </row>
    <row r="988" spans="1:15" ht="12.75" customHeight="1" x14ac:dyDescent="0.2">
      <c r="A988" s="3"/>
      <c r="B988" s="3"/>
      <c r="C988" s="3"/>
      <c r="K988" s="3"/>
      <c r="L988" s="3"/>
      <c r="M988" s="3"/>
      <c r="N988" s="3"/>
      <c r="O988" s="3"/>
    </row>
    <row r="989" spans="1:15" ht="12.75" customHeight="1" x14ac:dyDescent="0.2">
      <c r="A989" s="3"/>
      <c r="B989" s="3"/>
      <c r="C989" s="3"/>
      <c r="K989" s="3"/>
      <c r="L989" s="3"/>
      <c r="M989" s="3"/>
      <c r="N989" s="3"/>
      <c r="O989" s="3"/>
    </row>
    <row r="990" spans="1:15" ht="12.75" customHeight="1" x14ac:dyDescent="0.2">
      <c r="A990" s="3"/>
      <c r="B990" s="3"/>
      <c r="C990" s="3"/>
      <c r="K990" s="3"/>
      <c r="L990" s="3"/>
      <c r="M990" s="3"/>
      <c r="N990" s="3"/>
      <c r="O990" s="3"/>
    </row>
    <row r="991" spans="1:15" ht="12.75" customHeight="1" x14ac:dyDescent="0.2">
      <c r="A991" s="3"/>
      <c r="B991" s="3"/>
      <c r="C991" s="3"/>
      <c r="K991" s="3"/>
      <c r="L991" s="3"/>
      <c r="M991" s="3"/>
      <c r="N991" s="3"/>
      <c r="O991" s="3"/>
    </row>
    <row r="992" spans="1:15" ht="12.75" customHeight="1" x14ac:dyDescent="0.2">
      <c r="A992" s="3"/>
      <c r="B992" s="3"/>
      <c r="C992" s="3"/>
      <c r="K992" s="3"/>
      <c r="L992" s="3"/>
      <c r="M992" s="3"/>
      <c r="N992" s="3"/>
      <c r="O992" s="3"/>
    </row>
    <row r="993" spans="1:15" ht="12.75" customHeight="1" x14ac:dyDescent="0.2">
      <c r="A993" s="3"/>
      <c r="B993" s="3"/>
      <c r="C993" s="3"/>
      <c r="K993" s="3"/>
      <c r="L993" s="3"/>
      <c r="M993" s="3"/>
      <c r="N993" s="3"/>
      <c r="O993" s="3"/>
    </row>
    <row r="994" spans="1:15" ht="12.75" customHeight="1" x14ac:dyDescent="0.2">
      <c r="A994" s="3"/>
      <c r="B994" s="3"/>
      <c r="C994" s="3"/>
      <c r="K994" s="3"/>
      <c r="L994" s="3"/>
      <c r="M994" s="3"/>
      <c r="N994" s="3"/>
      <c r="O994" s="3"/>
    </row>
    <row r="995" spans="1:15" ht="12.75" customHeight="1" x14ac:dyDescent="0.2">
      <c r="A995" s="3"/>
      <c r="B995" s="3"/>
      <c r="C995" s="3"/>
      <c r="K995" s="3"/>
      <c r="L995" s="3"/>
      <c r="M995" s="3"/>
      <c r="N995" s="3"/>
      <c r="O995" s="3"/>
    </row>
    <row r="996" spans="1:15" ht="12.75" customHeight="1" x14ac:dyDescent="0.2">
      <c r="A996" s="3"/>
      <c r="B996" s="3"/>
      <c r="C996" s="3"/>
      <c r="K996" s="3"/>
      <c r="L996" s="3"/>
      <c r="M996" s="3"/>
      <c r="N996" s="3"/>
      <c r="O996" s="3"/>
    </row>
    <row r="997" spans="1:15" ht="12.75" customHeight="1" x14ac:dyDescent="0.2">
      <c r="A997" s="3"/>
      <c r="B997" s="3"/>
      <c r="C997" s="3"/>
      <c r="K997" s="3"/>
      <c r="L997" s="3"/>
      <c r="M997" s="3"/>
      <c r="N997" s="3"/>
      <c r="O997" s="3"/>
    </row>
    <row r="998" spans="1:15" ht="12.75" customHeight="1" x14ac:dyDescent="0.2">
      <c r="A998" s="3"/>
      <c r="B998" s="3"/>
      <c r="C998" s="3"/>
      <c r="K998" s="3"/>
      <c r="L998" s="3"/>
      <c r="M998" s="3"/>
      <c r="N998" s="3"/>
      <c r="O998" s="3"/>
    </row>
    <row r="999" spans="1:15" ht="12.75" customHeight="1" x14ac:dyDescent="0.2">
      <c r="A999" s="3"/>
      <c r="B999" s="3"/>
      <c r="C999" s="3"/>
      <c r="K999" s="3"/>
      <c r="L999" s="3"/>
      <c r="M999" s="3"/>
      <c r="N999" s="3"/>
      <c r="O999" s="3"/>
    </row>
    <row r="1000" spans="1:15" ht="12.75" customHeight="1" x14ac:dyDescent="0.2">
      <c r="A1000" s="3"/>
      <c r="B1000" s="3"/>
      <c r="C1000" s="3"/>
      <c r="K1000" s="3"/>
      <c r="L1000" s="3"/>
      <c r="M1000" s="3"/>
      <c r="N1000" s="3"/>
      <c r="O1000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J8" sqref="J8:K37"/>
    </sheetView>
  </sheetViews>
  <sheetFormatPr defaultColWidth="17.28515625" defaultRowHeight="15" customHeight="1" x14ac:dyDescent="0.2"/>
  <cols>
    <col min="1" max="1" width="8" customWidth="1"/>
    <col min="2" max="2" width="9" customWidth="1"/>
    <col min="3" max="3" width="11.5703125" customWidth="1"/>
    <col min="4" max="5" width="11" customWidth="1"/>
    <col min="6" max="7" width="8" customWidth="1"/>
    <col min="8" max="8" width="11.42578125" customWidth="1"/>
    <col min="9" max="10" width="8" customWidth="1"/>
    <col min="11" max="11" width="10.140625" customWidth="1"/>
    <col min="12" max="12" width="14.5703125" customWidth="1"/>
    <col min="13" max="15" width="8" customWidth="1"/>
    <col min="16" max="16" width="9.28515625" customWidth="1"/>
    <col min="17" max="26" width="8" customWidth="1"/>
  </cols>
  <sheetData>
    <row r="1" spans="1:17" ht="12.75" customHeight="1" x14ac:dyDescent="0.2">
      <c r="A1" s="3">
        <v>9.1</v>
      </c>
      <c r="B1" s="3" t="s">
        <v>59</v>
      </c>
      <c r="C1" s="3">
        <v>13.43</v>
      </c>
      <c r="D1" s="3" t="s">
        <v>60</v>
      </c>
      <c r="E1" s="3" t="s">
        <v>61</v>
      </c>
      <c r="F1" s="3">
        <v>1.26</v>
      </c>
      <c r="G1" s="3">
        <v>4.2210999999999999</v>
      </c>
      <c r="H1" s="3">
        <v>0.2064</v>
      </c>
      <c r="K1" s="3"/>
      <c r="L1" s="3" t="s">
        <v>62</v>
      </c>
      <c r="M1" s="3">
        <f>6*2300</f>
        <v>13800</v>
      </c>
      <c r="N1" s="3" t="s">
        <v>63</v>
      </c>
      <c r="P1" s="4">
        <f>MAX(C8:C37)</f>
        <v>745.97934257540339</v>
      </c>
      <c r="Q1" s="3" t="s">
        <v>2</v>
      </c>
    </row>
    <row r="2" spans="1:17" ht="12.75" customHeight="1" x14ac:dyDescent="0.2">
      <c r="C2" s="4">
        <f>(('Bates Grain Kn Calculator'!B9^2)/4)/((Nozzle_Throat_Diameter^2)/4)</f>
        <v>15.858720338319371</v>
      </c>
      <c r="D2" s="3" t="s">
        <v>64</v>
      </c>
      <c r="E2" s="3"/>
      <c r="K2" s="3"/>
      <c r="L2" s="3"/>
      <c r="M2" s="29"/>
      <c r="P2" s="15">
        <f>AVERAGE(C9:C38)</f>
        <v>702.64610466323245</v>
      </c>
      <c r="Q2" s="15" t="s">
        <v>197</v>
      </c>
    </row>
    <row r="3" spans="1:17" ht="12.75" customHeight="1" x14ac:dyDescent="0.2">
      <c r="C3" s="3" t="s">
        <v>65</v>
      </c>
      <c r="D3" s="3"/>
      <c r="E3" s="3" t="s">
        <v>66</v>
      </c>
      <c r="H3" s="3" t="s">
        <v>67</v>
      </c>
      <c r="I3" s="3" t="s">
        <v>68</v>
      </c>
      <c r="K3" s="3"/>
      <c r="L3" s="3" t="s">
        <v>69</v>
      </c>
      <c r="P3" s="4">
        <f>MAX(K8:K37)</f>
        <v>4622.4000880041103</v>
      </c>
      <c r="Q3" s="3" t="s">
        <v>3</v>
      </c>
    </row>
    <row r="4" spans="1:17" ht="12.75" customHeight="1" x14ac:dyDescent="0.2">
      <c r="A4" s="3" t="s">
        <v>70</v>
      </c>
      <c r="C4" s="3" t="s">
        <v>71</v>
      </c>
      <c r="D4" s="3"/>
      <c r="E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77</v>
      </c>
      <c r="P4" s="4">
        <f>AVERAGE(K8:K37)</f>
        <v>4301.6910884659092</v>
      </c>
      <c r="Q4" s="3" t="s">
        <v>6</v>
      </c>
    </row>
    <row r="5" spans="1:17" ht="12.75" customHeight="1" x14ac:dyDescent="0.2">
      <c r="C5" s="3" t="s">
        <v>78</v>
      </c>
      <c r="D5" s="3"/>
      <c r="E5" s="3">
        <v>1.1499999999999999</v>
      </c>
      <c r="H5" s="3" t="s">
        <v>79</v>
      </c>
      <c r="J5" s="3" t="s">
        <v>74</v>
      </c>
      <c r="K5" s="3"/>
      <c r="L5" s="3"/>
      <c r="P5" s="23">
        <f>J37</f>
        <v>7.5002918665422884</v>
      </c>
      <c r="Q5" s="3" t="s">
        <v>8</v>
      </c>
    </row>
    <row r="6" spans="1:17" ht="12.75" customHeight="1" x14ac:dyDescent="0.2">
      <c r="C6" s="3"/>
      <c r="D6" s="3"/>
      <c r="E6" s="3"/>
      <c r="K6" s="3"/>
      <c r="L6" s="3"/>
      <c r="P6" s="4">
        <f>MAX(L8:L37)</f>
        <v>32181.177321244992</v>
      </c>
      <c r="Q6" s="3" t="s">
        <v>11</v>
      </c>
    </row>
    <row r="7" spans="1:17" ht="12.75" customHeight="1" x14ac:dyDescent="0.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K7" s="3"/>
      <c r="L7" s="3"/>
      <c r="P7" s="4">
        <f>P6/erosive!Q1</f>
        <v>304.94301508348332</v>
      </c>
      <c r="Q7" s="15" t="s">
        <v>13</v>
      </c>
    </row>
    <row r="8" spans="1:17" ht="12.75" customHeight="1" x14ac:dyDescent="0.2">
      <c r="B8" s="23">
        <f>'Bates Grain Kn Calculator'!S10</f>
        <v>317.30939153909469</v>
      </c>
      <c r="C8" s="30">
        <f>($B$49*EXP(B8*$B$50))</f>
        <v>575.1148430950891</v>
      </c>
      <c r="D8" s="31">
        <f>'Bates Grain Kn Calculator'!R10</f>
        <v>3.9760782021995817</v>
      </c>
      <c r="E8" s="3">
        <f t="shared" ref="E8:E37" si="0">SQRT((((2*$F$1^2)/($F$1-1))*((2/($F$1+1))^(($F$1+1)/($F$1-1))*(1-(($A$1/C8)^(($F$1-1)/$F$1)))))+($C$2*(($A$1-$C$1)/C8)))</f>
        <v>1.5190706976187018</v>
      </c>
      <c r="F8" s="4">
        <f t="shared" ref="F8:F37" si="1">(C8*D8)*E8</f>
        <v>3473.6613816813619</v>
      </c>
      <c r="G8" s="32">
        <f>'Bates Grain Kn Calculator'!P10-'Bates Grain Kn Calculator'!P11</f>
        <v>6.285057471264377E-2</v>
      </c>
      <c r="H8" s="30">
        <f>$B$44*(C8^$B$45)</f>
        <v>0.23119387990529261</v>
      </c>
      <c r="I8" s="4">
        <f t="shared" ref="I8:I37" si="2">G8/H8</f>
        <v>0.27185224253509732</v>
      </c>
      <c r="J8" s="4">
        <f>I8</f>
        <v>0.27185224253509732</v>
      </c>
      <c r="K8" s="4">
        <f t="shared" ref="K8:K37" si="3">F8</f>
        <v>3473.6613816813619</v>
      </c>
      <c r="L8" s="4">
        <f>F8*I8</f>
        <v>944.32263641764291</v>
      </c>
      <c r="P8" s="3"/>
    </row>
    <row r="9" spans="1:17" ht="12.75" customHeight="1" x14ac:dyDescent="0.2">
      <c r="B9" s="23">
        <f>'Bates Grain Kn Calculator'!S11</f>
        <v>321.46776579259461</v>
      </c>
      <c r="C9" s="33">
        <f t="shared" ref="C9:C37" si="4">($B$49*EXP(B9*$B$50))</f>
        <v>590.65076875914372</v>
      </c>
      <c r="D9" s="31">
        <f>'Bates Grain Kn Calculator'!R11</f>
        <v>3.9760782021995817</v>
      </c>
      <c r="E9" s="3">
        <f t="shared" si="0"/>
        <v>1.523337563141598</v>
      </c>
      <c r="F9" s="4">
        <f t="shared" si="1"/>
        <v>3577.5181221814914</v>
      </c>
      <c r="G9" s="32">
        <f>'Bates Grain Kn Calculator'!P11-'Bates Grain Kn Calculator'!P12</f>
        <v>6.2850574712643548E-2</v>
      </c>
      <c r="H9" s="33">
        <f t="shared" ref="H9:H37" si="5">$B$44*(C9^$B$45)</f>
        <v>0.23392170457618591</v>
      </c>
      <c r="I9" s="4">
        <f t="shared" si="2"/>
        <v>0.26868209953631628</v>
      </c>
      <c r="J9" s="4">
        <f t="shared" ref="J9:J37" si="6">I9+J8</f>
        <v>0.5405343420714136</v>
      </c>
      <c r="K9" s="4">
        <f t="shared" si="3"/>
        <v>3577.5181221814914</v>
      </c>
      <c r="L9" s="4">
        <f t="shared" ref="L9:L37" si="7">(F9*I9)+L8</f>
        <v>1905.5377166145856</v>
      </c>
      <c r="P9" s="3"/>
    </row>
    <row r="10" spans="1:17" ht="12.75" customHeight="1" x14ac:dyDescent="0.2">
      <c r="B10" s="23">
        <f>'Bates Grain Kn Calculator'!S12</f>
        <v>325.40141785634387</v>
      </c>
      <c r="C10" s="33">
        <f t="shared" si="4"/>
        <v>605.73320700939644</v>
      </c>
      <c r="D10" s="31">
        <f>'Bates Grain Kn Calculator'!R12</f>
        <v>3.9760782021995817</v>
      </c>
      <c r="E10" s="3">
        <f t="shared" si="0"/>
        <v>1.5273217045572653</v>
      </c>
      <c r="F10" s="4">
        <f t="shared" si="1"/>
        <v>3678.4666582882714</v>
      </c>
      <c r="G10" s="32">
        <f>'Bates Grain Kn Calculator'!P12-'Bates Grain Kn Calculator'!P13</f>
        <v>6.285057471264377E-2</v>
      </c>
      <c r="H10" s="33">
        <f t="shared" si="5"/>
        <v>0.23653173218112311</v>
      </c>
      <c r="I10" s="4">
        <f t="shared" si="2"/>
        <v>0.26571730622813949</v>
      </c>
      <c r="J10" s="4">
        <f t="shared" si="6"/>
        <v>0.80625164829955309</v>
      </c>
      <c r="K10" s="4">
        <f t="shared" si="3"/>
        <v>3678.4666582882714</v>
      </c>
      <c r="L10" s="4">
        <f t="shared" si="7"/>
        <v>2882.9699681049715</v>
      </c>
      <c r="P10" s="3"/>
    </row>
    <row r="11" spans="1:17" ht="12.75" customHeight="1" x14ac:dyDescent="0.2">
      <c r="B11" s="23">
        <f>'Bates Grain Kn Calculator'!S13</f>
        <v>329.11034773034254</v>
      </c>
      <c r="C11" s="33">
        <f t="shared" si="4"/>
        <v>620.30660324232576</v>
      </c>
      <c r="D11" s="31">
        <f>'Bates Grain Kn Calculator'!R13</f>
        <v>3.9760782021995817</v>
      </c>
      <c r="E11" s="3">
        <f t="shared" si="0"/>
        <v>1.5310327980556258</v>
      </c>
      <c r="F11" s="4">
        <f t="shared" si="1"/>
        <v>3776.1202529437273</v>
      </c>
      <c r="G11" s="32">
        <f>'Bates Grain Kn Calculator'!P13-'Bates Grain Kn Calculator'!P14</f>
        <v>6.285057471264377E-2</v>
      </c>
      <c r="H11" s="33">
        <f t="shared" si="5"/>
        <v>0.23901932203708376</v>
      </c>
      <c r="I11" s="4">
        <f t="shared" si="2"/>
        <v>0.26295185751925332</v>
      </c>
      <c r="J11" s="4">
        <f t="shared" si="6"/>
        <v>1.0692035058188063</v>
      </c>
      <c r="K11" s="4">
        <f t="shared" si="3"/>
        <v>3776.1202529437273</v>
      </c>
      <c r="L11" s="4">
        <f t="shared" si="7"/>
        <v>3875.9078028325976</v>
      </c>
      <c r="P11" s="3"/>
    </row>
    <row r="12" spans="1:17" ht="12.75" customHeight="1" x14ac:dyDescent="0.2">
      <c r="B12" s="23">
        <f>'Bates Grain Kn Calculator'!S14</f>
        <v>332.59455541459073</v>
      </c>
      <c r="C12" s="33">
        <f t="shared" si="4"/>
        <v>634.3162508336834</v>
      </c>
      <c r="D12" s="31">
        <f>'Bates Grain Kn Calculator'!R14</f>
        <v>3.9760782021995817</v>
      </c>
      <c r="E12" s="3">
        <f t="shared" si="0"/>
        <v>1.5344796614247713</v>
      </c>
      <c r="F12" s="4">
        <f t="shared" si="1"/>
        <v>3870.0973717525544</v>
      </c>
      <c r="G12" s="32">
        <f>'Bates Grain Kn Calculator'!P14-'Bates Grain Kn Calculator'!P15</f>
        <v>6.285057471264377E-2</v>
      </c>
      <c r="H12" s="33">
        <f t="shared" si="5"/>
        <v>0.24138001718505264</v>
      </c>
      <c r="I12" s="4">
        <f t="shared" si="2"/>
        <v>0.26038018989972866</v>
      </c>
      <c r="J12" s="4">
        <f t="shared" si="6"/>
        <v>1.329583695718535</v>
      </c>
      <c r="K12" s="4">
        <f t="shared" si="3"/>
        <v>3870.0973717525544</v>
      </c>
      <c r="L12" s="4">
        <f t="shared" si="7"/>
        <v>4883.6044914199683</v>
      </c>
      <c r="P12" s="3"/>
    </row>
    <row r="13" spans="1:17" ht="12.75" customHeight="1" x14ac:dyDescent="0.2">
      <c r="B13" s="23">
        <f>'Bates Grain Kn Calculator'!S15</f>
        <v>335.85404090908833</v>
      </c>
      <c r="C13" s="33">
        <f t="shared" si="4"/>
        <v>647.70863017371903</v>
      </c>
      <c r="D13" s="31">
        <f>'Bates Grain Kn Calculator'!R15</f>
        <v>3.9760782021995817</v>
      </c>
      <c r="E13" s="3">
        <f t="shared" si="0"/>
        <v>1.5376703181440567</v>
      </c>
      <c r="F13" s="4">
        <f t="shared" si="1"/>
        <v>3960.0241320906525</v>
      </c>
      <c r="G13" s="32">
        <f>'Bates Grain Kn Calculator'!P15-'Bates Grain Kn Calculator'!P16</f>
        <v>6.2850574712643326E-2</v>
      </c>
      <c r="H13" s="33">
        <f t="shared" si="5"/>
        <v>0.24360955767659515</v>
      </c>
      <c r="I13" s="4">
        <f t="shared" si="2"/>
        <v>0.25799716280459267</v>
      </c>
      <c r="J13" s="4">
        <f t="shared" si="6"/>
        <v>1.5875808585231277</v>
      </c>
      <c r="K13" s="4">
        <f t="shared" si="3"/>
        <v>3960.0241320906525</v>
      </c>
      <c r="L13" s="4">
        <f t="shared" si="7"/>
        <v>5905.2794821370762</v>
      </c>
      <c r="P13" s="3"/>
    </row>
    <row r="14" spans="1:17" ht="12.75" customHeight="1" x14ac:dyDescent="0.2">
      <c r="B14" s="23">
        <f>'Bates Grain Kn Calculator'!S16</f>
        <v>338.88880421383521</v>
      </c>
      <c r="C14" s="33">
        <f t="shared" si="4"/>
        <v>660.43174696738538</v>
      </c>
      <c r="D14" s="31">
        <f>'Bates Grain Kn Calculator'!R16</f>
        <v>3.9760782021995817</v>
      </c>
      <c r="E14" s="3">
        <f t="shared" si="0"/>
        <v>1.540612054165736</v>
      </c>
      <c r="F14" s="4">
        <f t="shared" si="1"/>
        <v>4045.5367510012306</v>
      </c>
      <c r="G14" s="32">
        <f>'Bates Grain Kn Calculator'!P16-'Bates Grain Kn Calculator'!P17</f>
        <v>6.285057471264377E-2</v>
      </c>
      <c r="H14" s="33">
        <f t="shared" si="5"/>
        <v>0.24570389336864973</v>
      </c>
      <c r="I14" s="4">
        <f t="shared" si="2"/>
        <v>0.25579804150007462</v>
      </c>
      <c r="J14" s="4">
        <f t="shared" si="6"/>
        <v>1.8433789000232024</v>
      </c>
      <c r="K14" s="4">
        <f t="shared" si="3"/>
        <v>4045.5367510012306</v>
      </c>
      <c r="L14" s="4">
        <f t="shared" si="7"/>
        <v>6940.1198598597657</v>
      </c>
      <c r="P14" s="3"/>
    </row>
    <row r="15" spans="1:17" ht="12.75" customHeight="1" x14ac:dyDescent="0.2">
      <c r="B15" s="23">
        <f>'Bates Grain Kn Calculator'!S17</f>
        <v>341.69884532883157</v>
      </c>
      <c r="C15" s="33">
        <f t="shared" si="4"/>
        <v>672.43546683081513</v>
      </c>
      <c r="D15" s="31">
        <f>'Bates Grain Kn Calculator'!R17</f>
        <v>3.9760782021995817</v>
      </c>
      <c r="E15" s="3">
        <f t="shared" si="0"/>
        <v>1.5433114681910689</v>
      </c>
      <c r="F15" s="4">
        <f t="shared" si="1"/>
        <v>4126.2839699645874</v>
      </c>
      <c r="G15" s="32">
        <f>'Bates Grain Kn Calculator'!P17-'Bates Grain Kn Calculator'!P18</f>
        <v>6.285057471264377E-2</v>
      </c>
      <c r="H15" s="33">
        <f t="shared" si="5"/>
        <v>0.24765919617281326</v>
      </c>
      <c r="I15" s="4">
        <f t="shared" si="2"/>
        <v>0.25377848141276965</v>
      </c>
      <c r="J15" s="4">
        <f t="shared" si="6"/>
        <v>2.0971573814359719</v>
      </c>
      <c r="K15" s="4">
        <f t="shared" si="3"/>
        <v>4126.2839699645874</v>
      </c>
      <c r="L15" s="4">
        <f t="shared" si="7"/>
        <v>7987.2819396352334</v>
      </c>
      <c r="P15" s="3"/>
    </row>
    <row r="16" spans="1:17" ht="12.75" customHeight="1" x14ac:dyDescent="0.2">
      <c r="B16" s="23">
        <f>'Bates Grain Kn Calculator'!S18</f>
        <v>344.28416425407738</v>
      </c>
      <c r="C16" s="33">
        <f t="shared" si="4"/>
        <v>683.67184318821376</v>
      </c>
      <c r="D16" s="31">
        <f>'Bates Grain Kn Calculator'!R18</f>
        <v>3.9760782021995817</v>
      </c>
      <c r="E16" s="3">
        <f t="shared" si="0"/>
        <v>1.545774516134687</v>
      </c>
      <c r="F16" s="4">
        <f t="shared" si="1"/>
        <v>4201.9294343753118</v>
      </c>
      <c r="G16" s="32">
        <f>'Bates Grain Kn Calculator'!P18-'Bates Grain Kn Calculator'!P19</f>
        <v>6.285057471264377E-2</v>
      </c>
      <c r="H16" s="33">
        <f t="shared" si="5"/>
        <v>0.24947187170730903</v>
      </c>
      <c r="I16" s="4">
        <f t="shared" si="2"/>
        <v>0.25193451382920928</v>
      </c>
      <c r="J16" s="4">
        <f t="shared" si="6"/>
        <v>2.3490918952651811</v>
      </c>
      <c r="K16" s="4">
        <f t="shared" si="3"/>
        <v>4201.9294343753118</v>
      </c>
      <c r="L16" s="4">
        <f t="shared" si="7"/>
        <v>9045.8929888292223</v>
      </c>
      <c r="P16" s="3"/>
    </row>
    <row r="17" spans="2:16" ht="12.75" customHeight="1" x14ac:dyDescent="0.2">
      <c r="B17" s="23">
        <f>'Bates Grain Kn Calculator'!S19</f>
        <v>346.64476098957255</v>
      </c>
      <c r="C17" s="33">
        <f t="shared" si="4"/>
        <v>694.09543548046304</v>
      </c>
      <c r="D17" s="31">
        <f>'Bates Grain Kn Calculator'!R19</f>
        <v>3.9760782021995817</v>
      </c>
      <c r="E17" s="3">
        <f t="shared" si="0"/>
        <v>1.5480065503747182</v>
      </c>
      <c r="F17" s="4">
        <f t="shared" si="1"/>
        <v>4272.1540055689065</v>
      </c>
      <c r="G17" s="32">
        <f>'Bates Grain Kn Calculator'!P19-'Bates Grain Kn Calculator'!P20</f>
        <v>6.2850574712643326E-2</v>
      </c>
      <c r="H17" s="33">
        <f t="shared" si="5"/>
        <v>0.25113857030203091</v>
      </c>
      <c r="I17" s="4">
        <f t="shared" si="2"/>
        <v>0.25026253289988992</v>
      </c>
      <c r="J17" s="4">
        <f t="shared" si="6"/>
        <v>2.5993544281650709</v>
      </c>
      <c r="K17" s="4">
        <f t="shared" si="3"/>
        <v>4272.1540055689065</v>
      </c>
      <c r="L17" s="4">
        <f t="shared" si="7"/>
        <v>10115.053071201308</v>
      </c>
      <c r="P17" s="3"/>
    </row>
    <row r="18" spans="2:16" ht="12.75" customHeight="1" x14ac:dyDescent="0.2">
      <c r="B18" s="23">
        <f>'Bates Grain Kn Calculator'!S20</f>
        <v>348.78063553531712</v>
      </c>
      <c r="C18" s="33">
        <f t="shared" si="4"/>
        <v>703.66361473867153</v>
      </c>
      <c r="D18" s="31">
        <f>'Bates Grain Kn Calculator'!R20</f>
        <v>3.9760782021995817</v>
      </c>
      <c r="E18" s="3">
        <f t="shared" si="0"/>
        <v>1.5500123543031232</v>
      </c>
      <c r="F18" s="4">
        <f t="shared" si="1"/>
        <v>4336.6579835129041</v>
      </c>
      <c r="G18" s="32">
        <f>'Bates Grain Kn Calculator'!P20-'Bates Grain Kn Calculator'!P21</f>
        <v>6.285057471264377E-2</v>
      </c>
      <c r="H18" s="33">
        <f t="shared" si="5"/>
        <v>0.25265619730952327</v>
      </c>
      <c r="I18" s="4">
        <f t="shared" si="2"/>
        <v>0.24875928388824353</v>
      </c>
      <c r="J18" s="4">
        <f t="shared" si="6"/>
        <v>2.8481137120533147</v>
      </c>
      <c r="K18" s="4">
        <f t="shared" si="3"/>
        <v>4336.6579835129041</v>
      </c>
      <c r="L18" s="4">
        <f t="shared" si="7"/>
        <v>11193.837005648213</v>
      </c>
      <c r="P18" s="3"/>
    </row>
    <row r="19" spans="2:16" ht="12.75" customHeight="1" x14ac:dyDescent="0.2">
      <c r="B19" s="23">
        <f>'Bates Grain Kn Calculator'!S21</f>
        <v>350.69178789131109</v>
      </c>
      <c r="C19" s="33">
        <f t="shared" si="4"/>
        <v>712.33685365283884</v>
      </c>
      <c r="D19" s="31">
        <f>'Bates Grain Kn Calculator'!R21</f>
        <v>3.9760782021995817</v>
      </c>
      <c r="E19" s="3">
        <f t="shared" si="0"/>
        <v>1.5517961726186635</v>
      </c>
      <c r="F19" s="4">
        <f t="shared" si="1"/>
        <v>4395.1632188168414</v>
      </c>
      <c r="G19" s="32">
        <f>'Bates Grain Kn Calculator'!P21-'Bates Grain Kn Calculator'!P22</f>
        <v>6.285057471264377E-2</v>
      </c>
      <c r="H19" s="33">
        <f t="shared" si="5"/>
        <v>0.25402192267748364</v>
      </c>
      <c r="I19" s="4">
        <f t="shared" si="2"/>
        <v>0.24742185261089203</v>
      </c>
      <c r="J19" s="4">
        <f t="shared" si="6"/>
        <v>3.0955355646642069</v>
      </c>
      <c r="K19" s="4">
        <f t="shared" si="3"/>
        <v>4395.1632188168414</v>
      </c>
      <c r="L19" s="4">
        <f t="shared" si="7"/>
        <v>12281.296431775127</v>
      </c>
      <c r="P19" s="3"/>
    </row>
    <row r="20" spans="2:16" ht="12.75" customHeight="1" x14ac:dyDescent="0.2">
      <c r="B20" s="23">
        <f>'Bates Grain Kn Calculator'!S22</f>
        <v>352.37821805755448</v>
      </c>
      <c r="C20" s="33">
        <f t="shared" si="4"/>
        <v>720.07899837729121</v>
      </c>
      <c r="D20" s="31">
        <f>'Bates Grain Kn Calculator'!R22</f>
        <v>3.9760782021995817</v>
      </c>
      <c r="E20" s="3">
        <f t="shared" si="0"/>
        <v>1.5533617377421216</v>
      </c>
      <c r="F20" s="4">
        <f t="shared" si="1"/>
        <v>4447.4150935180487</v>
      </c>
      <c r="G20" s="32">
        <f>'Bates Grain Kn Calculator'!P22-'Bates Grain Kn Calculator'!P23</f>
        <v>6.285057471264377E-2</v>
      </c>
      <c r="H20" s="33">
        <f t="shared" si="5"/>
        <v>0.25523318974135434</v>
      </c>
      <c r="I20" s="4">
        <f t="shared" si="2"/>
        <v>0.24624765602128257</v>
      </c>
      <c r="J20" s="4">
        <f t="shared" si="6"/>
        <v>3.3417832206854894</v>
      </c>
      <c r="K20" s="4">
        <f t="shared" si="3"/>
        <v>4447.4150935180487</v>
      </c>
      <c r="L20" s="4">
        <f t="shared" si="7"/>
        <v>13376.461973907619</v>
      </c>
      <c r="P20" s="3"/>
    </row>
    <row r="21" spans="2:16" ht="12.75" customHeight="1" x14ac:dyDescent="0.2">
      <c r="B21" s="23">
        <f>'Bates Grain Kn Calculator'!S23</f>
        <v>353.83992603404727</v>
      </c>
      <c r="C21" s="33">
        <f t="shared" si="4"/>
        <v>726.85751945969025</v>
      </c>
      <c r="D21" s="31">
        <f>'Bates Grain Kn Calculator'!R23</f>
        <v>3.9760782021995817</v>
      </c>
      <c r="E21" s="3">
        <f t="shared" si="0"/>
        <v>1.5547122926782908</v>
      </c>
      <c r="F21" s="4">
        <f t="shared" si="1"/>
        <v>4493.1843511593233</v>
      </c>
      <c r="G21" s="32">
        <f>'Bates Grain Kn Calculator'!P23-'Bates Grain Kn Calculator'!P24</f>
        <v>6.285057471264377E-2</v>
      </c>
      <c r="H21" s="33">
        <f t="shared" si="5"/>
        <v>0.25628772319877358</v>
      </c>
      <c r="I21" s="4">
        <f t="shared" si="2"/>
        <v>0.24523443389404043</v>
      </c>
      <c r="J21" s="4">
        <f t="shared" si="6"/>
        <v>3.5870176545795296</v>
      </c>
      <c r="K21" s="4">
        <f t="shared" si="3"/>
        <v>4493.1843511593233</v>
      </c>
      <c r="L21" s="4">
        <f t="shared" si="7"/>
        <v>14478.345494645737</v>
      </c>
      <c r="P21" s="3"/>
    </row>
    <row r="22" spans="2:16" ht="12.75" customHeight="1" x14ac:dyDescent="0.2">
      <c r="B22" s="23">
        <f>'Bates Grain Kn Calculator'!S24</f>
        <v>355.07691182078952</v>
      </c>
      <c r="C22" s="33">
        <f t="shared" si="4"/>
        <v>732.64373945781813</v>
      </c>
      <c r="D22" s="31">
        <f>'Bates Grain Kn Calculator'!R24</f>
        <v>3.9760782021995817</v>
      </c>
      <c r="E22" s="3">
        <f t="shared" si="0"/>
        <v>1.555850610600569</v>
      </c>
      <c r="F22" s="4">
        <f t="shared" si="1"/>
        <v>4532.2687579796493</v>
      </c>
      <c r="G22" s="32">
        <f>'Bates Grain Kn Calculator'!P24-'Bates Grain Kn Calculator'!P25</f>
        <v>6.285057471264377E-2</v>
      </c>
      <c r="H22" s="33">
        <f t="shared" si="5"/>
        <v>0.25718353623107082</v>
      </c>
      <c r="I22" s="4">
        <f t="shared" si="2"/>
        <v>0.24438024157259672</v>
      </c>
      <c r="J22" s="4">
        <f t="shared" si="6"/>
        <v>3.8313978961521262</v>
      </c>
      <c r="K22" s="4">
        <f t="shared" si="3"/>
        <v>4532.2687579796493</v>
      </c>
      <c r="L22" s="4">
        <f t="shared" si="7"/>
        <v>15585.942428592736</v>
      </c>
      <c r="P22" s="3"/>
    </row>
    <row r="23" spans="2:16" ht="12.75" customHeight="1" x14ac:dyDescent="0.2">
      <c r="B23" s="23">
        <f>'Bates Grain Kn Calculator'!S25</f>
        <v>356.08917541778112</v>
      </c>
      <c r="C23" s="33">
        <f t="shared" si="4"/>
        <v>737.41303501612072</v>
      </c>
      <c r="D23" s="31">
        <f>'Bates Grain Kn Calculator'!R25</f>
        <v>3.9760782021995817</v>
      </c>
      <c r="E23" s="3">
        <f t="shared" si="0"/>
        <v>1.5567790113906383</v>
      </c>
      <c r="F23" s="4">
        <f t="shared" si="1"/>
        <v>4564.4945785760347</v>
      </c>
      <c r="G23" s="32">
        <f>'Bates Grain Kn Calculator'!P25-'Bates Grain Kn Calculator'!P26</f>
        <v>6.285057471264377E-2</v>
      </c>
      <c r="H23" s="33">
        <f t="shared" si="5"/>
        <v>0.25791893674061223</v>
      </c>
      <c r="I23" s="4">
        <f t="shared" si="2"/>
        <v>0.2436834437474914</v>
      </c>
      <c r="J23" s="4">
        <f t="shared" si="6"/>
        <v>4.0750813398996177</v>
      </c>
      <c r="K23" s="4">
        <f t="shared" si="3"/>
        <v>4564.4945785760347</v>
      </c>
      <c r="L23" s="4">
        <f t="shared" si="7"/>
        <v>16698.2341864669</v>
      </c>
      <c r="P23" s="3"/>
    </row>
    <row r="24" spans="2:16" ht="12.75" customHeight="1" x14ac:dyDescent="0.2">
      <c r="B24" s="23">
        <f>'Bates Grain Kn Calculator'!S26</f>
        <v>356.87671682502224</v>
      </c>
      <c r="C24" s="33">
        <f t="shared" si="4"/>
        <v>741.14501140978359</v>
      </c>
      <c r="D24" s="31">
        <f>'Bates Grain Kn Calculator'!R26</f>
        <v>3.9760782021995817</v>
      </c>
      <c r="E24" s="3">
        <f t="shared" si="0"/>
        <v>1.5574993753267825</v>
      </c>
      <c r="F24" s="4">
        <f t="shared" si="1"/>
        <v>4589.7178511452885</v>
      </c>
      <c r="G24" s="32">
        <f>'Bates Grain Kn Calculator'!P26-'Bates Grain Kn Calculator'!P27</f>
        <v>6.285057471264377E-2</v>
      </c>
      <c r="H24" s="33">
        <f t="shared" si="5"/>
        <v>0.25849253267658923</v>
      </c>
      <c r="I24" s="4">
        <f t="shared" si="2"/>
        <v>0.24314270923748016</v>
      </c>
      <c r="J24" s="4">
        <f t="shared" si="6"/>
        <v>4.3182240491370978</v>
      </c>
      <c r="K24" s="4">
        <f t="shared" si="3"/>
        <v>4589.7178511452885</v>
      </c>
      <c r="L24" s="4">
        <f t="shared" si="7"/>
        <v>17814.190619429992</v>
      </c>
      <c r="P24" s="3"/>
    </row>
    <row r="25" spans="2:16" ht="12.75" customHeight="1" x14ac:dyDescent="0.2">
      <c r="B25" s="23">
        <f>'Bates Grain Kn Calculator'!S27</f>
        <v>357.4395360425126</v>
      </c>
      <c r="C25" s="33">
        <f t="shared" si="4"/>
        <v>743.82364782513105</v>
      </c>
      <c r="D25" s="31">
        <f>'Bates Grain Kn Calculator'!R27</f>
        <v>3.9760782021995817</v>
      </c>
      <c r="E25" s="3">
        <f t="shared" si="0"/>
        <v>1.5580131540790343</v>
      </c>
      <c r="F25" s="4">
        <f t="shared" si="1"/>
        <v>4607.8254493580098</v>
      </c>
      <c r="G25" s="32">
        <f>'Bates Grain Kn Calculator'!P27-'Bates Grain Kn Calculator'!P28</f>
        <v>6.2850574712643326E-2</v>
      </c>
      <c r="H25" s="33">
        <f t="shared" si="5"/>
        <v>0.25890323642578478</v>
      </c>
      <c r="I25" s="4">
        <f t="shared" si="2"/>
        <v>0.24275700675012454</v>
      </c>
      <c r="J25" s="4">
        <f t="shared" si="6"/>
        <v>4.5609810558872219</v>
      </c>
      <c r="K25" s="4">
        <f t="shared" si="3"/>
        <v>4607.8254493580098</v>
      </c>
      <c r="L25" s="4">
        <f t="shared" si="7"/>
        <v>18932.77253314319</v>
      </c>
      <c r="P25" s="3"/>
    </row>
    <row r="26" spans="2:16" ht="12.75" customHeight="1" x14ac:dyDescent="0.2">
      <c r="B26" s="23">
        <f>'Bates Grain Kn Calculator'!S28</f>
        <v>357.77763307025248</v>
      </c>
      <c r="C26" s="33">
        <f t="shared" si="4"/>
        <v>745.43741192825814</v>
      </c>
      <c r="D26" s="31">
        <f>'Bates Grain Kn Calculator'!R28</f>
        <v>3.9760782021995817</v>
      </c>
      <c r="E26" s="3">
        <f t="shared" si="0"/>
        <v>1.5583213791369208</v>
      </c>
      <c r="F26" s="4">
        <f t="shared" si="1"/>
        <v>4618.7359200292767</v>
      </c>
      <c r="G26" s="32">
        <f>'Bates Grain Kn Calculator'!P28-'Bates Grain Kn Calculator'!P29</f>
        <v>6.285057471264377E-2</v>
      </c>
      <c r="H26" s="33">
        <f t="shared" si="5"/>
        <v>0.25915026824893683</v>
      </c>
      <c r="I26" s="4">
        <f t="shared" si="2"/>
        <v>0.24252560160296732</v>
      </c>
      <c r="J26" s="4">
        <f t="shared" si="6"/>
        <v>4.803506657490189</v>
      </c>
      <c r="K26" s="4">
        <f t="shared" si="3"/>
        <v>4618.7359200292767</v>
      </c>
      <c r="L26" s="4">
        <f t="shared" si="7"/>
        <v>20052.934240793526</v>
      </c>
      <c r="P26" s="3"/>
    </row>
    <row r="27" spans="2:16" ht="12.75" customHeight="1" x14ac:dyDescent="0.2">
      <c r="B27" s="23">
        <f>'Bates Grain Kn Calculator'!S29</f>
        <v>357.8910079082417</v>
      </c>
      <c r="C27" s="33">
        <f t="shared" si="4"/>
        <v>745.97934257540339</v>
      </c>
      <c r="D27" s="31">
        <f>'Bates Grain Kn Calculator'!R29</f>
        <v>3.9760782021995817</v>
      </c>
      <c r="E27" s="3">
        <f t="shared" si="0"/>
        <v>1.5584246677653868</v>
      </c>
      <c r="F27" s="4">
        <f t="shared" si="1"/>
        <v>4622.4000880041103</v>
      </c>
      <c r="G27" s="32">
        <f>'Bates Grain Kn Calculator'!P29-'Bates Grain Kn Calculator'!P30</f>
        <v>6.2850574712643326E-2</v>
      </c>
      <c r="H27" s="33">
        <f t="shared" si="5"/>
        <v>0.25923315874749753</v>
      </c>
      <c r="I27" s="4">
        <f t="shared" si="2"/>
        <v>0.24244805339066233</v>
      </c>
      <c r="J27" s="4">
        <f t="shared" si="6"/>
        <v>5.0459547108808511</v>
      </c>
      <c r="K27" s="4">
        <f t="shared" si="3"/>
        <v>4622.4000880041103</v>
      </c>
      <c r="L27" s="4">
        <f t="shared" si="7"/>
        <v>21173.626144122947</v>
      </c>
      <c r="P27" s="3"/>
    </row>
    <row r="28" spans="2:16" ht="12.75" customHeight="1" x14ac:dyDescent="0.2">
      <c r="B28" s="23">
        <f>'Bates Grain Kn Calculator'!S30</f>
        <v>357.77966055648034</v>
      </c>
      <c r="C28" s="33">
        <f t="shared" si="4"/>
        <v>745.44709983500479</v>
      </c>
      <c r="D28" s="31">
        <f>'Bates Grain Kn Calculator'!R30</f>
        <v>3.9760782021995817</v>
      </c>
      <c r="E28" s="3">
        <f t="shared" si="0"/>
        <v>1.5583232265560274</v>
      </c>
      <c r="F28" s="4">
        <f t="shared" si="1"/>
        <v>4618.8014220426421</v>
      </c>
      <c r="G28" s="32">
        <f>'Bates Grain Kn Calculator'!P30-'Bates Grain Kn Calculator'!P31</f>
        <v>6.285057471264377E-2</v>
      </c>
      <c r="H28" s="33">
        <f t="shared" si="5"/>
        <v>0.25915175034986992</v>
      </c>
      <c r="I28" s="4">
        <f t="shared" si="2"/>
        <v>0.24252421458775347</v>
      </c>
      <c r="J28" s="4">
        <f t="shared" si="6"/>
        <v>5.2884789254686044</v>
      </c>
      <c r="K28" s="4">
        <f t="shared" si="3"/>
        <v>4618.8014220426421</v>
      </c>
      <c r="L28" s="4">
        <f t="shared" si="7"/>
        <v>22293.797331340636</v>
      </c>
      <c r="P28" s="3"/>
    </row>
    <row r="29" spans="2:16" ht="12.75" customHeight="1" x14ac:dyDescent="0.2">
      <c r="B29" s="23">
        <f>'Bates Grain Kn Calculator'!S31</f>
        <v>357.44359101496843</v>
      </c>
      <c r="C29" s="33">
        <f t="shared" si="4"/>
        <v>743.84298181842735</v>
      </c>
      <c r="D29" s="31">
        <f>'Bates Grain Kn Calculator'!R31</f>
        <v>3.9760782021995817</v>
      </c>
      <c r="E29" s="3">
        <f t="shared" si="0"/>
        <v>1.5580168526134832</v>
      </c>
      <c r="F29" s="4">
        <f t="shared" si="1"/>
        <v>4607.9561579380115</v>
      </c>
      <c r="G29" s="32">
        <f>'Bates Grain Kn Calculator'!P31-'Bates Grain Kn Calculator'!P32</f>
        <v>6.285057471264377E-2</v>
      </c>
      <c r="H29" s="33">
        <f t="shared" si="5"/>
        <v>0.25890619781052993</v>
      </c>
      <c r="I29" s="4">
        <f t="shared" si="2"/>
        <v>0.24275423008080491</v>
      </c>
      <c r="J29" s="4">
        <f t="shared" si="6"/>
        <v>5.5312331555494092</v>
      </c>
      <c r="K29" s="4">
        <f t="shared" si="3"/>
        <v>4607.9561579380115</v>
      </c>
      <c r="L29" s="4">
        <f t="shared" si="7"/>
        <v>23412.398180706983</v>
      </c>
      <c r="P29" s="3"/>
    </row>
    <row r="30" spans="2:16" ht="12.75" customHeight="1" x14ac:dyDescent="0.2">
      <c r="B30" s="23">
        <f>'Bates Grain Kn Calculator'!S32</f>
        <v>356.88279928370594</v>
      </c>
      <c r="C30" s="33">
        <f t="shared" si="4"/>
        <v>741.17390814996736</v>
      </c>
      <c r="D30" s="31">
        <f>'Bates Grain Kn Calculator'!R32</f>
        <v>3.9760782021995817</v>
      </c>
      <c r="E30" s="3">
        <f t="shared" si="0"/>
        <v>1.5575049323902785</v>
      </c>
      <c r="F30" s="4">
        <f t="shared" si="1"/>
        <v>4589.9131775982951</v>
      </c>
      <c r="G30" s="32">
        <f>'Bates Grain Kn Calculator'!P32-'Bates Grain Kn Calculator'!P33</f>
        <v>6.285057471264377E-2</v>
      </c>
      <c r="H30" s="33">
        <f t="shared" si="5"/>
        <v>0.25849696771982705</v>
      </c>
      <c r="I30" s="4">
        <f t="shared" si="2"/>
        <v>0.24313853762789439</v>
      </c>
      <c r="J30" s="4">
        <f t="shared" si="6"/>
        <v>5.7743716931773035</v>
      </c>
      <c r="K30" s="4">
        <f t="shared" si="3"/>
        <v>4589.9131775982951</v>
      </c>
      <c r="L30" s="4">
        <f t="shared" si="7"/>
        <v>24528.382958547234</v>
      </c>
      <c r="P30" s="3"/>
    </row>
    <row r="31" spans="2:16" ht="12.75" customHeight="1" x14ac:dyDescent="0.2">
      <c r="B31" s="23">
        <f>'Bates Grain Kn Calculator'!S33</f>
        <v>356.0972853626929</v>
      </c>
      <c r="C31" s="33">
        <f t="shared" si="4"/>
        <v>737.45137024251028</v>
      </c>
      <c r="D31" s="31">
        <f>'Bates Grain Kn Calculator'!R33</f>
        <v>3.9760782021995817</v>
      </c>
      <c r="E31" s="3">
        <f t="shared" si="0"/>
        <v>1.5567864381570686</v>
      </c>
      <c r="F31" s="4">
        <f t="shared" si="1"/>
        <v>4564.7536453385692</v>
      </c>
      <c r="G31" s="32">
        <f>'Bates Grain Kn Calculator'!P33-'Bates Grain Kn Calculator'!P34</f>
        <v>6.285057471264377E-2</v>
      </c>
      <c r="H31" s="33">
        <f t="shared" si="5"/>
        <v>0.25792483702663072</v>
      </c>
      <c r="I31" s="4">
        <f t="shared" si="2"/>
        <v>0.24367786924744458</v>
      </c>
      <c r="J31" s="4">
        <f t="shared" si="6"/>
        <v>6.0180495624247481</v>
      </c>
      <c r="K31" s="4">
        <f t="shared" si="3"/>
        <v>4564.7536453385692</v>
      </c>
      <c r="L31" s="4">
        <f t="shared" si="7"/>
        <v>25640.712400482844</v>
      </c>
      <c r="P31" s="3"/>
    </row>
    <row r="32" spans="2:16" ht="12.75" customHeight="1" x14ac:dyDescent="0.2">
      <c r="B32" s="23">
        <f>'Bates Grain Kn Calculator'!S34</f>
        <v>355.08704925192916</v>
      </c>
      <c r="C32" s="33">
        <f t="shared" si="4"/>
        <v>732.69134887884354</v>
      </c>
      <c r="D32" s="31">
        <f>'Bates Grain Kn Calculator'!R34</f>
        <v>3.9760782021995817</v>
      </c>
      <c r="E32" s="3">
        <f t="shared" si="0"/>
        <v>1.5558599220686633</v>
      </c>
      <c r="F32" s="4">
        <f t="shared" si="1"/>
        <v>4532.5904051275311</v>
      </c>
      <c r="G32" s="32">
        <f>'Bates Grain Kn Calculator'!P34-'Bates Grain Kn Calculator'!P35</f>
        <v>6.285057471264377E-2</v>
      </c>
      <c r="H32" s="33">
        <f t="shared" si="5"/>
        <v>0.25719089058037431</v>
      </c>
      <c r="I32" s="4">
        <f t="shared" si="2"/>
        <v>0.24437325354259559</v>
      </c>
      <c r="J32" s="4">
        <f t="shared" si="6"/>
        <v>6.2624228159673434</v>
      </c>
      <c r="K32" s="4">
        <f t="shared" si="3"/>
        <v>4532.5904051275311</v>
      </c>
      <c r="L32" s="4">
        <f t="shared" si="7"/>
        <v>26748.356264759808</v>
      </c>
      <c r="P32" s="3"/>
    </row>
    <row r="33" spans="1:16" ht="12.75" customHeight="1" x14ac:dyDescent="0.2">
      <c r="B33" s="23">
        <f>'Bates Grain Kn Calculator'!S35</f>
        <v>353.85209095141494</v>
      </c>
      <c r="C33" s="33">
        <f t="shared" si="4"/>
        <v>726.91419992580643</v>
      </c>
      <c r="D33" s="31">
        <f>'Bates Grain Kn Calculator'!R35</f>
        <v>3.9760782021995817</v>
      </c>
      <c r="E33" s="3">
        <f t="shared" si="0"/>
        <v>1.5547235077589729</v>
      </c>
      <c r="F33" s="4">
        <f t="shared" si="1"/>
        <v>4493.5671449822339</v>
      </c>
      <c r="G33" s="32">
        <f>'Bates Grain Kn Calculator'!P35-'Bates Grain Kn Calculator'!P36</f>
        <v>6.285057471264377E-2</v>
      </c>
      <c r="H33" s="33">
        <f t="shared" si="5"/>
        <v>0.25629651770337986</v>
      </c>
      <c r="I33" s="4">
        <f t="shared" si="2"/>
        <v>0.24522601897144286</v>
      </c>
      <c r="J33" s="4">
        <f t="shared" si="6"/>
        <v>6.5076488349387862</v>
      </c>
      <c r="K33" s="4">
        <f t="shared" si="3"/>
        <v>4493.5671449822339</v>
      </c>
      <c r="L33" s="4">
        <f t="shared" si="7"/>
        <v>27850.295846704674</v>
      </c>
      <c r="P33" s="3"/>
    </row>
    <row r="34" spans="1:16" ht="12.75" customHeight="1" x14ac:dyDescent="0.2">
      <c r="B34" s="23">
        <f>'Bates Grain Kn Calculator'!S36</f>
        <v>352.39241046115001</v>
      </c>
      <c r="C34" s="33">
        <f t="shared" si="4"/>
        <v>720.14450932493742</v>
      </c>
      <c r="D34" s="31">
        <f>'Bates Grain Kn Calculator'!R36</f>
        <v>3.9760782021995817</v>
      </c>
      <c r="E34" s="3">
        <f t="shared" si="0"/>
        <v>1.5533748793695339</v>
      </c>
      <c r="F34" s="4">
        <f t="shared" si="1"/>
        <v>4447.8573370716904</v>
      </c>
      <c r="G34" s="32">
        <f>'Bates Grain Kn Calculator'!P36-'Bates Grain Kn Calculator'!P37</f>
        <v>6.285057471264377E-2</v>
      </c>
      <c r="H34" s="33">
        <f t="shared" si="5"/>
        <v>0.25524340780862048</v>
      </c>
      <c r="I34" s="4">
        <f t="shared" si="2"/>
        <v>0.24623779807770252</v>
      </c>
      <c r="J34" s="4">
        <f t="shared" si="6"/>
        <v>6.7538866330164886</v>
      </c>
      <c r="K34" s="4">
        <f t="shared" si="3"/>
        <v>4447.8573370716904</v>
      </c>
      <c r="L34" s="4">
        <f t="shared" si="7"/>
        <v>28945.526443548959</v>
      </c>
      <c r="P34" s="3"/>
    </row>
    <row r="35" spans="1:16" ht="12.75" customHeight="1" x14ac:dyDescent="0.2">
      <c r="B35" s="23">
        <f>'Bates Grain Kn Calculator'!S37</f>
        <v>350.7080077811346</v>
      </c>
      <c r="C35" s="33">
        <f t="shared" si="4"/>
        <v>712.41091880509725</v>
      </c>
      <c r="D35" s="31">
        <f>'Bates Grain Kn Calculator'!R37</f>
        <v>3.9760782021995817</v>
      </c>
      <c r="E35" s="3">
        <f t="shared" si="0"/>
        <v>1.5518112678861506</v>
      </c>
      <c r="F35" s="4">
        <f t="shared" si="1"/>
        <v>4395.6629643453643</v>
      </c>
      <c r="G35" s="32">
        <f>'Bates Grain Kn Calculator'!P37-'Bates Grain Kn Calculator'!P38</f>
        <v>6.285057471264377E-2</v>
      </c>
      <c r="H35" s="33">
        <f t="shared" si="5"/>
        <v>0.25403354508226988</v>
      </c>
      <c r="I35" s="4">
        <f t="shared" si="2"/>
        <v>0.24741053270066884</v>
      </c>
      <c r="J35" s="4">
        <f t="shared" si="6"/>
        <v>7.0012971657171574</v>
      </c>
      <c r="K35" s="4">
        <f t="shared" si="3"/>
        <v>4395.6629643453643</v>
      </c>
      <c r="L35" s="4">
        <f t="shared" si="7"/>
        <v>30033.059759130247</v>
      </c>
      <c r="P35" s="3"/>
    </row>
    <row r="36" spans="1:16" ht="12.75" customHeight="1" x14ac:dyDescent="0.2">
      <c r="B36" s="23">
        <f>'Bates Grain Kn Calculator'!S38</f>
        <v>348.79888291136848</v>
      </c>
      <c r="C36" s="33">
        <f t="shared" si="4"/>
        <v>703.74592404579312</v>
      </c>
      <c r="D36" s="31">
        <f>'Bates Grain Kn Calculator'!R38</f>
        <v>3.9760782021995817</v>
      </c>
      <c r="E36" s="3">
        <f t="shared" si="0"/>
        <v>1.5500294346257488</v>
      </c>
      <c r="F36" s="4">
        <f t="shared" si="1"/>
        <v>4337.2130466157405</v>
      </c>
      <c r="G36" s="32">
        <f>'Bates Grain Kn Calculator'!P38-'Bates Grain Kn Calculator'!P39</f>
        <v>6.2850574712643326E-2</v>
      </c>
      <c r="H36" s="33">
        <f t="shared" si="5"/>
        <v>0.25266920225446404</v>
      </c>
      <c r="I36" s="4">
        <f t="shared" si="2"/>
        <v>0.24874648018774481</v>
      </c>
      <c r="J36" s="4">
        <f t="shared" si="6"/>
        <v>7.2500436459049027</v>
      </c>
      <c r="K36" s="4">
        <f t="shared" si="3"/>
        <v>4337.2130466157405</v>
      </c>
      <c r="L36" s="4">
        <f t="shared" si="7"/>
        <v>31111.926238300279</v>
      </c>
      <c r="P36" s="3"/>
    </row>
    <row r="37" spans="1:16" ht="12.75" customHeight="1" x14ac:dyDescent="0.2">
      <c r="B37" s="23">
        <f>'Bates Grain Kn Calculator'!S39</f>
        <v>346.66503585185194</v>
      </c>
      <c r="C37" s="33">
        <f t="shared" si="4"/>
        <v>694.18564728120077</v>
      </c>
      <c r="D37" s="31">
        <f>'Bates Grain Kn Calculator'!R39</f>
        <v>3.9760782021995817</v>
      </c>
      <c r="E37" s="3">
        <f t="shared" si="0"/>
        <v>1.5480256516802318</v>
      </c>
      <c r="F37" s="4">
        <f t="shared" si="1"/>
        <v>4272.761980969598</v>
      </c>
      <c r="G37" s="32">
        <f>G36</f>
        <v>6.2850574712643326E-2</v>
      </c>
      <c r="H37" s="33">
        <f t="shared" si="5"/>
        <v>0.25115293348564882</v>
      </c>
      <c r="I37" s="4">
        <f t="shared" si="2"/>
        <v>0.25024822063738578</v>
      </c>
      <c r="J37" s="4">
        <f t="shared" si="6"/>
        <v>7.5002918665422884</v>
      </c>
      <c r="K37" s="4">
        <f t="shared" si="3"/>
        <v>4272.761980969598</v>
      </c>
      <c r="L37" s="4">
        <f t="shared" si="7"/>
        <v>32181.177321244992</v>
      </c>
      <c r="P37" s="3"/>
    </row>
    <row r="38" spans="1:16" ht="12.75" customHeight="1" x14ac:dyDescent="0.2">
      <c r="B38" s="23"/>
      <c r="C38" s="33"/>
      <c r="D38" s="3"/>
      <c r="E38" s="3"/>
      <c r="H38" s="33"/>
      <c r="K38" s="3"/>
      <c r="L38" s="3"/>
      <c r="P38" s="3"/>
    </row>
    <row r="39" spans="1:16" ht="12.75" customHeight="1" x14ac:dyDescent="0.2">
      <c r="C39" s="3"/>
      <c r="D39" s="3"/>
      <c r="E39" s="3"/>
      <c r="K39" s="3"/>
      <c r="L39" s="3"/>
      <c r="P39" s="3"/>
    </row>
    <row r="40" spans="1:16" ht="12.75" customHeight="1" x14ac:dyDescent="0.2">
      <c r="C40" s="3"/>
      <c r="D40" s="3"/>
      <c r="E40" s="3"/>
      <c r="K40" s="3"/>
      <c r="L40" s="3"/>
      <c r="P40" s="3"/>
    </row>
    <row r="41" spans="1:16" ht="12.75" customHeight="1" x14ac:dyDescent="0.2">
      <c r="A41" s="19"/>
      <c r="C41" s="4">
        <f>AVERAGE(C8:C37)</f>
        <v>698.39506261096119</v>
      </c>
      <c r="D41" s="3" t="s">
        <v>85</v>
      </c>
      <c r="E41" s="3"/>
      <c r="K41" s="3"/>
      <c r="L41" s="3"/>
      <c r="O41" s="3" t="s">
        <v>86</v>
      </c>
      <c r="P41" s="3"/>
    </row>
    <row r="42" spans="1:16" ht="12.75" customHeight="1" x14ac:dyDescent="0.2">
      <c r="C42" s="3"/>
      <c r="D42" s="3"/>
      <c r="E42" s="3"/>
      <c r="H42" s="4">
        <f>AVERAGE(H8:H37)</f>
        <v>0.25165922323104589</v>
      </c>
      <c r="I42" s="3" t="s">
        <v>88</v>
      </c>
      <c r="K42" s="3"/>
      <c r="L42" s="3"/>
      <c r="O42" s="3" t="s">
        <v>89</v>
      </c>
      <c r="P42" s="3" t="s">
        <v>87</v>
      </c>
    </row>
    <row r="43" spans="1:16" ht="12.75" customHeight="1" x14ac:dyDescent="0.2">
      <c r="A43" s="46" t="s">
        <v>198</v>
      </c>
      <c r="C43" s="3"/>
      <c r="D43" s="3"/>
      <c r="E43" s="3"/>
      <c r="K43" s="3"/>
      <c r="L43" s="3"/>
      <c r="O43" s="3" t="s">
        <v>91</v>
      </c>
      <c r="P43" s="3" t="s">
        <v>90</v>
      </c>
    </row>
    <row r="44" spans="1:16" ht="12.75" customHeight="1" x14ac:dyDescent="0.2">
      <c r="A44" t="s">
        <v>199</v>
      </c>
      <c r="B44" s="48">
        <v>1.4109999999999999E-2</v>
      </c>
      <c r="C44" s="3"/>
      <c r="D44" s="3"/>
      <c r="E44" s="3"/>
      <c r="K44" s="3"/>
      <c r="L44" s="3"/>
      <c r="P44" s="3" t="s">
        <v>92</v>
      </c>
    </row>
    <row r="45" spans="1:16" ht="12.75" customHeight="1" x14ac:dyDescent="0.2">
      <c r="A45" t="s">
        <v>200</v>
      </c>
      <c r="B45" s="48">
        <v>0.44005699999999998</v>
      </c>
      <c r="C45" s="3"/>
      <c r="D45" s="3"/>
      <c r="E45" s="3"/>
      <c r="K45" s="3"/>
      <c r="L45" s="3"/>
      <c r="P45" s="3"/>
    </row>
    <row r="46" spans="1:16" ht="12.75" customHeight="1" x14ac:dyDescent="0.2">
      <c r="C46" s="3"/>
      <c r="D46" s="3"/>
      <c r="E46" s="3"/>
      <c r="K46" s="3"/>
      <c r="L46" s="3"/>
      <c r="P46" s="3"/>
    </row>
    <row r="47" spans="1:16" ht="12.75" customHeight="1" x14ac:dyDescent="0.2">
      <c r="C47" s="3"/>
      <c r="D47" s="3"/>
      <c r="E47" s="3"/>
      <c r="K47" s="3"/>
      <c r="L47" s="3"/>
      <c r="P47" s="3"/>
    </row>
    <row r="48" spans="1:16" ht="12.75" customHeight="1" x14ac:dyDescent="0.2">
      <c r="A48" s="46" t="s">
        <v>201</v>
      </c>
      <c r="C48" s="3"/>
      <c r="D48" s="3"/>
      <c r="E48" s="3"/>
      <c r="K48" s="3"/>
      <c r="L48" s="3"/>
      <c r="P48" s="3"/>
    </row>
    <row r="49" spans="1:16" ht="12.75" customHeight="1" x14ac:dyDescent="0.2">
      <c r="A49" t="s">
        <v>202</v>
      </c>
      <c r="B49">
        <v>75.234999999999999</v>
      </c>
      <c r="C49" s="3"/>
      <c r="D49" s="3"/>
      <c r="E49" s="3"/>
      <c r="K49" s="3"/>
      <c r="L49" s="3"/>
      <c r="P49" s="3"/>
    </row>
    <row r="50" spans="1:16" ht="12.75" customHeight="1" x14ac:dyDescent="0.2">
      <c r="A50" t="s">
        <v>203</v>
      </c>
      <c r="B50">
        <v>6.4099999999999999E-3</v>
      </c>
      <c r="C50" s="3"/>
      <c r="D50" s="3"/>
      <c r="E50" s="3"/>
      <c r="K50" s="3"/>
      <c r="L50" s="3"/>
      <c r="P50" s="3"/>
    </row>
    <row r="51" spans="1:16" ht="12.75" customHeight="1" x14ac:dyDescent="0.2">
      <c r="C51" s="3"/>
      <c r="D51" s="3"/>
      <c r="E51" s="3"/>
      <c r="K51" s="3"/>
      <c r="L51" s="3"/>
      <c r="P51" s="3"/>
    </row>
    <row r="52" spans="1:16" ht="12.75" customHeight="1" x14ac:dyDescent="0.2">
      <c r="C52" s="3"/>
      <c r="D52" s="3"/>
      <c r="E52" s="3"/>
      <c r="K52" s="3"/>
      <c r="L52" s="3"/>
      <c r="P52" s="3"/>
    </row>
    <row r="53" spans="1:16" ht="12.75" customHeight="1" x14ac:dyDescent="0.2">
      <c r="C53" s="3"/>
      <c r="D53" s="3"/>
      <c r="E53" s="3"/>
      <c r="K53" s="3"/>
      <c r="L53" s="3"/>
      <c r="P53" s="3"/>
    </row>
    <row r="54" spans="1:16" ht="12.75" customHeight="1" x14ac:dyDescent="0.2">
      <c r="C54" s="3"/>
      <c r="D54" s="3"/>
      <c r="E54" s="3"/>
      <c r="K54" s="3"/>
      <c r="L54" s="3"/>
      <c r="P54" s="3"/>
    </row>
    <row r="55" spans="1:16" ht="12.75" customHeight="1" x14ac:dyDescent="0.2">
      <c r="C55" s="3"/>
      <c r="D55" s="3"/>
      <c r="E55" s="3"/>
      <c r="K55" s="3"/>
      <c r="L55" s="3"/>
      <c r="P55" s="3"/>
    </row>
    <row r="56" spans="1:16" ht="12.75" customHeight="1" x14ac:dyDescent="0.2">
      <c r="C56" s="3"/>
      <c r="D56" s="3"/>
      <c r="E56" s="3"/>
      <c r="K56" s="3"/>
      <c r="L56" s="3"/>
      <c r="P56" s="3"/>
    </row>
    <row r="57" spans="1:16" ht="12.75" customHeight="1" x14ac:dyDescent="0.2">
      <c r="C57" s="3"/>
      <c r="D57" s="3"/>
      <c r="E57" s="3"/>
      <c r="K57" s="3"/>
      <c r="L57" s="3"/>
      <c r="P57" s="3"/>
    </row>
    <row r="58" spans="1:16" ht="12.75" customHeight="1" x14ac:dyDescent="0.2">
      <c r="C58" s="3"/>
      <c r="D58" s="3"/>
      <c r="E58" s="3"/>
      <c r="K58" s="3"/>
      <c r="L58" s="3"/>
      <c r="P58" s="3"/>
    </row>
    <row r="59" spans="1:16" ht="12.75" customHeight="1" x14ac:dyDescent="0.2">
      <c r="C59" s="3"/>
      <c r="D59" s="3"/>
      <c r="E59" s="3"/>
      <c r="K59" s="3"/>
      <c r="L59" s="3"/>
      <c r="P59" s="3"/>
    </row>
    <row r="60" spans="1:16" ht="12.75" customHeight="1" x14ac:dyDescent="0.2">
      <c r="C60" s="3"/>
      <c r="D60" s="3"/>
      <c r="E60" s="3"/>
      <c r="K60" s="3"/>
      <c r="L60" s="3"/>
      <c r="P60" s="3"/>
    </row>
    <row r="61" spans="1:16" ht="12.75" customHeight="1" x14ac:dyDescent="0.2">
      <c r="C61" s="3"/>
      <c r="D61" s="3"/>
      <c r="E61" s="3"/>
      <c r="K61" s="3"/>
      <c r="L61" s="3"/>
      <c r="P61" s="3"/>
    </row>
    <row r="62" spans="1:16" ht="12.75" customHeight="1" x14ac:dyDescent="0.2">
      <c r="C62" s="3"/>
      <c r="D62" s="3"/>
      <c r="E62" s="3"/>
      <c r="K62" s="3"/>
      <c r="L62" s="3"/>
      <c r="P62" s="3"/>
    </row>
    <row r="63" spans="1:16" ht="12.75" customHeight="1" x14ac:dyDescent="0.2">
      <c r="C63" s="3"/>
      <c r="D63" s="3"/>
      <c r="E63" s="3"/>
      <c r="K63" s="3"/>
      <c r="L63" s="3"/>
      <c r="P63" s="3"/>
    </row>
    <row r="64" spans="1:16" ht="12.75" customHeight="1" x14ac:dyDescent="0.2">
      <c r="C64" s="3"/>
      <c r="D64" s="3"/>
      <c r="E64" s="3"/>
      <c r="K64" s="3"/>
      <c r="L64" s="3"/>
      <c r="P64" s="3"/>
    </row>
    <row r="65" spans="3:16" ht="12.75" customHeight="1" x14ac:dyDescent="0.2">
      <c r="C65" s="3"/>
      <c r="D65" s="3"/>
      <c r="E65" s="3"/>
      <c r="K65" s="3"/>
      <c r="L65" s="3"/>
      <c r="P65" s="3"/>
    </row>
    <row r="66" spans="3:16" ht="12.75" customHeight="1" x14ac:dyDescent="0.2">
      <c r="C66" s="3"/>
      <c r="D66" s="3"/>
      <c r="E66" s="3"/>
      <c r="K66" s="3"/>
      <c r="L66" s="3"/>
      <c r="P66" s="3"/>
    </row>
    <row r="67" spans="3:16" ht="12.75" customHeight="1" x14ac:dyDescent="0.2">
      <c r="C67" s="3"/>
      <c r="D67" s="3"/>
      <c r="E67" s="3"/>
      <c r="K67" s="3"/>
      <c r="L67" s="3"/>
      <c r="P67" s="3"/>
    </row>
    <row r="68" spans="3:16" ht="12.75" customHeight="1" x14ac:dyDescent="0.2">
      <c r="C68" s="3"/>
      <c r="D68" s="3"/>
      <c r="E68" s="3"/>
      <c r="K68" s="3"/>
      <c r="L68" s="3"/>
      <c r="P68" s="3"/>
    </row>
    <row r="69" spans="3:16" ht="12.75" customHeight="1" x14ac:dyDescent="0.2">
      <c r="C69" s="3"/>
      <c r="D69" s="3"/>
      <c r="E69" s="3"/>
      <c r="K69" s="3"/>
      <c r="L69" s="3"/>
      <c r="P69" s="3"/>
    </row>
    <row r="70" spans="3:16" ht="12.75" customHeight="1" x14ac:dyDescent="0.2">
      <c r="C70" s="3"/>
      <c r="D70" s="3"/>
      <c r="E70" s="3"/>
      <c r="K70" s="3"/>
      <c r="L70" s="3"/>
      <c r="P70" s="3"/>
    </row>
    <row r="71" spans="3:16" ht="12.75" customHeight="1" x14ac:dyDescent="0.2">
      <c r="C71" s="3"/>
      <c r="D71" s="3"/>
      <c r="E71" s="3"/>
      <c r="K71" s="3"/>
      <c r="L71" s="3"/>
      <c r="P71" s="3"/>
    </row>
    <row r="72" spans="3:16" ht="12.75" customHeight="1" x14ac:dyDescent="0.2">
      <c r="C72" s="3"/>
      <c r="D72" s="3"/>
      <c r="E72" s="3"/>
      <c r="K72" s="3"/>
      <c r="L72" s="3"/>
      <c r="P72" s="3"/>
    </row>
    <row r="73" spans="3:16" ht="12.75" customHeight="1" x14ac:dyDescent="0.2">
      <c r="C73" s="3"/>
      <c r="D73" s="3"/>
      <c r="E73" s="3"/>
      <c r="K73" s="3"/>
      <c r="L73" s="3"/>
      <c r="P73" s="3"/>
    </row>
    <row r="74" spans="3:16" ht="12.75" customHeight="1" x14ac:dyDescent="0.2">
      <c r="C74" s="3"/>
      <c r="D74" s="3"/>
      <c r="E74" s="3"/>
      <c r="K74" s="3"/>
      <c r="L74" s="3"/>
      <c r="P74" s="3"/>
    </row>
    <row r="75" spans="3:16" ht="12.75" customHeight="1" x14ac:dyDescent="0.2">
      <c r="C75" s="3"/>
      <c r="D75" s="3"/>
      <c r="E75" s="3"/>
      <c r="K75" s="3"/>
      <c r="L75" s="3"/>
      <c r="P75" s="3"/>
    </row>
    <row r="76" spans="3:16" ht="12.75" customHeight="1" x14ac:dyDescent="0.2">
      <c r="C76" s="3"/>
      <c r="D76" s="3"/>
      <c r="E76" s="3"/>
      <c r="K76" s="3"/>
      <c r="L76" s="3"/>
      <c r="P76" s="3"/>
    </row>
    <row r="77" spans="3:16" ht="12.75" customHeight="1" x14ac:dyDescent="0.2">
      <c r="C77" s="3"/>
      <c r="D77" s="3"/>
      <c r="E77" s="3"/>
      <c r="K77" s="3"/>
      <c r="L77" s="3"/>
      <c r="P77" s="3"/>
    </row>
    <row r="78" spans="3:16" ht="12.75" customHeight="1" x14ac:dyDescent="0.2">
      <c r="C78" s="3"/>
      <c r="D78" s="3"/>
      <c r="E78" s="3"/>
      <c r="K78" s="3"/>
      <c r="L78" s="3"/>
      <c r="P78" s="3"/>
    </row>
    <row r="79" spans="3:16" ht="12.75" customHeight="1" x14ac:dyDescent="0.2">
      <c r="C79" s="3"/>
      <c r="D79" s="3"/>
      <c r="E79" s="3"/>
      <c r="K79" s="3"/>
      <c r="L79" s="3"/>
      <c r="P79" s="3"/>
    </row>
    <row r="80" spans="3:16" ht="12.75" customHeight="1" x14ac:dyDescent="0.2">
      <c r="C80" s="3"/>
      <c r="D80" s="3"/>
      <c r="E80" s="3"/>
      <c r="K80" s="3"/>
      <c r="L80" s="3"/>
      <c r="P80" s="3"/>
    </row>
    <row r="81" spans="3:16" ht="12.75" customHeight="1" x14ac:dyDescent="0.2">
      <c r="C81" s="3"/>
      <c r="D81" s="3"/>
      <c r="E81" s="3"/>
      <c r="K81" s="3"/>
      <c r="L81" s="3"/>
      <c r="P81" s="3"/>
    </row>
    <row r="82" spans="3:16" ht="12.75" customHeight="1" x14ac:dyDescent="0.2">
      <c r="C82" s="3"/>
      <c r="D82" s="3"/>
      <c r="E82" s="3"/>
      <c r="K82" s="3"/>
      <c r="L82" s="3"/>
      <c r="P82" s="3"/>
    </row>
    <row r="83" spans="3:16" ht="12.75" customHeight="1" x14ac:dyDescent="0.2">
      <c r="C83" s="3"/>
      <c r="D83" s="3"/>
      <c r="E83" s="3"/>
      <c r="K83" s="3"/>
      <c r="L83" s="3"/>
      <c r="P83" s="3"/>
    </row>
    <row r="84" spans="3:16" ht="12.75" customHeight="1" x14ac:dyDescent="0.2">
      <c r="C84" s="3"/>
      <c r="D84" s="3"/>
      <c r="E84" s="3"/>
      <c r="K84" s="3"/>
      <c r="L84" s="3"/>
      <c r="P84" s="3"/>
    </row>
    <row r="85" spans="3:16" ht="12.75" customHeight="1" x14ac:dyDescent="0.2">
      <c r="C85" s="3"/>
      <c r="D85" s="3"/>
      <c r="E85" s="3"/>
      <c r="K85" s="3"/>
      <c r="L85" s="3"/>
      <c r="P85" s="3"/>
    </row>
    <row r="86" spans="3:16" ht="12.75" customHeight="1" x14ac:dyDescent="0.2">
      <c r="C86" s="3"/>
      <c r="D86" s="3"/>
      <c r="E86" s="3"/>
      <c r="K86" s="3"/>
      <c r="L86" s="3"/>
      <c r="P86" s="3"/>
    </row>
    <row r="87" spans="3:16" ht="12.75" customHeight="1" x14ac:dyDescent="0.2">
      <c r="C87" s="3"/>
      <c r="D87" s="3"/>
      <c r="E87" s="3"/>
      <c r="K87" s="3"/>
      <c r="L87" s="3"/>
      <c r="P87" s="3"/>
    </row>
    <row r="88" spans="3:16" ht="12.75" customHeight="1" x14ac:dyDescent="0.2">
      <c r="C88" s="3"/>
      <c r="D88" s="3"/>
      <c r="E88" s="3"/>
      <c r="K88" s="3"/>
      <c r="L88" s="3"/>
      <c r="P88" s="3"/>
    </row>
    <row r="89" spans="3:16" ht="12.75" customHeight="1" x14ac:dyDescent="0.2">
      <c r="C89" s="3"/>
      <c r="D89" s="3"/>
      <c r="E89" s="3"/>
      <c r="K89" s="3"/>
      <c r="L89" s="3"/>
      <c r="P89" s="3"/>
    </row>
    <row r="90" spans="3:16" ht="12.75" customHeight="1" x14ac:dyDescent="0.2">
      <c r="C90" s="3"/>
      <c r="D90" s="3"/>
      <c r="E90" s="3"/>
      <c r="K90" s="3"/>
      <c r="L90" s="3"/>
      <c r="P90" s="3"/>
    </row>
    <row r="91" spans="3:16" ht="12.75" customHeight="1" x14ac:dyDescent="0.2">
      <c r="C91" s="3"/>
      <c r="D91" s="3"/>
      <c r="E91" s="3"/>
      <c r="K91" s="3"/>
      <c r="L91" s="3"/>
      <c r="P91" s="3"/>
    </row>
    <row r="92" spans="3:16" ht="12.75" customHeight="1" x14ac:dyDescent="0.2">
      <c r="C92" s="3"/>
      <c r="D92" s="3"/>
      <c r="E92" s="3"/>
      <c r="K92" s="3"/>
      <c r="L92" s="3"/>
      <c r="P92" s="3"/>
    </row>
    <row r="93" spans="3:16" ht="12.75" customHeight="1" x14ac:dyDescent="0.2">
      <c r="C93" s="3"/>
      <c r="D93" s="3"/>
      <c r="E93" s="3"/>
      <c r="K93" s="3"/>
      <c r="L93" s="3"/>
      <c r="P93" s="3"/>
    </row>
    <row r="94" spans="3:16" ht="12.75" customHeight="1" x14ac:dyDescent="0.2">
      <c r="C94" s="3"/>
      <c r="D94" s="3"/>
      <c r="E94" s="3"/>
      <c r="K94" s="3"/>
      <c r="L94" s="3"/>
      <c r="P94" s="3"/>
    </row>
    <row r="95" spans="3:16" ht="12.75" customHeight="1" x14ac:dyDescent="0.2">
      <c r="C95" s="3"/>
      <c r="D95" s="3"/>
      <c r="E95" s="3"/>
      <c r="K95" s="3"/>
      <c r="L95" s="3"/>
      <c r="P95" s="3"/>
    </row>
    <row r="96" spans="3:16" ht="12.75" customHeight="1" x14ac:dyDescent="0.2">
      <c r="C96" s="3"/>
      <c r="D96" s="3"/>
      <c r="E96" s="3"/>
      <c r="K96" s="3"/>
      <c r="L96" s="3"/>
      <c r="P96" s="3"/>
    </row>
    <row r="97" spans="3:16" ht="12.75" customHeight="1" x14ac:dyDescent="0.2">
      <c r="C97" s="3"/>
      <c r="D97" s="3"/>
      <c r="E97" s="3"/>
      <c r="K97" s="3"/>
      <c r="L97" s="3"/>
      <c r="P97" s="3"/>
    </row>
    <row r="98" spans="3:16" ht="12.75" customHeight="1" x14ac:dyDescent="0.2">
      <c r="C98" s="3"/>
      <c r="D98" s="3"/>
      <c r="E98" s="3"/>
      <c r="K98" s="3"/>
      <c r="L98" s="3"/>
      <c r="P98" s="3"/>
    </row>
    <row r="99" spans="3:16" ht="12.75" customHeight="1" x14ac:dyDescent="0.2">
      <c r="C99" s="3"/>
      <c r="D99" s="3"/>
      <c r="E99" s="3"/>
      <c r="K99" s="3"/>
      <c r="L99" s="3"/>
      <c r="P99" s="3"/>
    </row>
    <row r="100" spans="3:16" ht="12.75" customHeight="1" x14ac:dyDescent="0.2">
      <c r="C100" s="3"/>
      <c r="D100" s="3"/>
      <c r="E100" s="3"/>
      <c r="K100" s="3"/>
      <c r="L100" s="3"/>
      <c r="P100" s="3"/>
    </row>
    <row r="101" spans="3:16" ht="12.75" customHeight="1" x14ac:dyDescent="0.2">
      <c r="C101" s="3"/>
      <c r="D101" s="3"/>
      <c r="E101" s="3"/>
      <c r="K101" s="3"/>
      <c r="L101" s="3"/>
      <c r="P101" s="3"/>
    </row>
    <row r="102" spans="3:16" ht="12.75" customHeight="1" x14ac:dyDescent="0.2">
      <c r="C102" s="3"/>
      <c r="D102" s="3"/>
      <c r="E102" s="3"/>
      <c r="K102" s="3"/>
      <c r="L102" s="3"/>
      <c r="P102" s="3"/>
    </row>
    <row r="103" spans="3:16" ht="12.75" customHeight="1" x14ac:dyDescent="0.2">
      <c r="C103" s="3"/>
      <c r="D103" s="3"/>
      <c r="E103" s="3"/>
      <c r="K103" s="3"/>
      <c r="L103" s="3"/>
      <c r="P103" s="3"/>
    </row>
    <row r="104" spans="3:16" ht="12.75" customHeight="1" x14ac:dyDescent="0.2">
      <c r="C104" s="3"/>
      <c r="D104" s="3"/>
      <c r="E104" s="3"/>
      <c r="K104" s="3"/>
      <c r="L104" s="3"/>
      <c r="P104" s="3"/>
    </row>
    <row r="105" spans="3:16" ht="12.75" customHeight="1" x14ac:dyDescent="0.2">
      <c r="C105" s="3"/>
      <c r="D105" s="3"/>
      <c r="E105" s="3"/>
      <c r="K105" s="3"/>
      <c r="L105" s="3"/>
      <c r="P105" s="3"/>
    </row>
    <row r="106" spans="3:16" ht="12.75" customHeight="1" x14ac:dyDescent="0.2">
      <c r="C106" s="3"/>
      <c r="D106" s="3"/>
      <c r="E106" s="3"/>
      <c r="K106" s="3"/>
      <c r="L106" s="3"/>
      <c r="P106" s="3"/>
    </row>
    <row r="107" spans="3:16" ht="12.75" customHeight="1" x14ac:dyDescent="0.2">
      <c r="C107" s="3"/>
      <c r="D107" s="3"/>
      <c r="E107" s="3"/>
      <c r="K107" s="3"/>
      <c r="L107" s="3"/>
      <c r="P107" s="3"/>
    </row>
    <row r="108" spans="3:16" ht="12.75" customHeight="1" x14ac:dyDescent="0.2">
      <c r="C108" s="3"/>
      <c r="D108" s="3"/>
      <c r="E108" s="3"/>
      <c r="K108" s="3"/>
      <c r="L108" s="3"/>
      <c r="P108" s="3"/>
    </row>
    <row r="109" spans="3:16" ht="12.75" customHeight="1" x14ac:dyDescent="0.2">
      <c r="C109" s="3"/>
      <c r="D109" s="3"/>
      <c r="E109" s="3"/>
      <c r="K109" s="3"/>
      <c r="L109" s="3"/>
      <c r="P109" s="3"/>
    </row>
    <row r="110" spans="3:16" ht="12.75" customHeight="1" x14ac:dyDescent="0.2">
      <c r="C110" s="3"/>
      <c r="D110" s="3"/>
      <c r="E110" s="3"/>
      <c r="K110" s="3"/>
      <c r="L110" s="3"/>
      <c r="P110" s="3"/>
    </row>
    <row r="111" spans="3:16" ht="12.75" customHeight="1" x14ac:dyDescent="0.2">
      <c r="C111" s="3"/>
      <c r="D111" s="3"/>
      <c r="E111" s="3"/>
      <c r="K111" s="3"/>
      <c r="L111" s="3"/>
      <c r="P111" s="3"/>
    </row>
    <row r="112" spans="3:16" ht="12.75" customHeight="1" x14ac:dyDescent="0.2">
      <c r="C112" s="3"/>
      <c r="D112" s="3"/>
      <c r="E112" s="3"/>
      <c r="K112" s="3"/>
      <c r="L112" s="3"/>
      <c r="P112" s="3"/>
    </row>
    <row r="113" spans="3:16" ht="12.75" customHeight="1" x14ac:dyDescent="0.2">
      <c r="C113" s="3"/>
      <c r="D113" s="3"/>
      <c r="E113" s="3"/>
      <c r="K113" s="3"/>
      <c r="L113" s="3"/>
      <c r="P113" s="3"/>
    </row>
    <row r="114" spans="3:16" ht="12.75" customHeight="1" x14ac:dyDescent="0.2">
      <c r="C114" s="3"/>
      <c r="D114" s="3"/>
      <c r="E114" s="3"/>
      <c r="K114" s="3"/>
      <c r="L114" s="3"/>
      <c r="P114" s="3"/>
    </row>
    <row r="115" spans="3:16" ht="12.75" customHeight="1" x14ac:dyDescent="0.2">
      <c r="C115" s="3"/>
      <c r="D115" s="3"/>
      <c r="E115" s="3"/>
      <c r="K115" s="3"/>
      <c r="L115" s="3"/>
      <c r="P115" s="3"/>
    </row>
    <row r="116" spans="3:16" ht="12.75" customHeight="1" x14ac:dyDescent="0.2">
      <c r="C116" s="3"/>
      <c r="D116" s="3"/>
      <c r="E116" s="3"/>
      <c r="K116" s="3"/>
      <c r="L116" s="3"/>
      <c r="P116" s="3"/>
    </row>
    <row r="117" spans="3:16" ht="12.75" customHeight="1" x14ac:dyDescent="0.2">
      <c r="C117" s="3"/>
      <c r="D117" s="3"/>
      <c r="E117" s="3"/>
      <c r="K117" s="3"/>
      <c r="L117" s="3"/>
      <c r="P117" s="3"/>
    </row>
    <row r="118" spans="3:16" ht="12.75" customHeight="1" x14ac:dyDescent="0.2">
      <c r="C118" s="3"/>
      <c r="D118" s="3"/>
      <c r="E118" s="3"/>
      <c r="K118" s="3"/>
      <c r="L118" s="3"/>
      <c r="P118" s="3"/>
    </row>
    <row r="119" spans="3:16" ht="12.75" customHeight="1" x14ac:dyDescent="0.2">
      <c r="C119" s="3"/>
      <c r="D119" s="3"/>
      <c r="E119" s="3"/>
      <c r="K119" s="3"/>
      <c r="L119" s="3"/>
      <c r="P119" s="3"/>
    </row>
    <row r="120" spans="3:16" ht="12.75" customHeight="1" x14ac:dyDescent="0.2">
      <c r="C120" s="3"/>
      <c r="D120" s="3"/>
      <c r="E120" s="3"/>
      <c r="K120" s="3"/>
      <c r="L120" s="3"/>
      <c r="P120" s="3"/>
    </row>
    <row r="121" spans="3:16" ht="12.75" customHeight="1" x14ac:dyDescent="0.2">
      <c r="C121" s="3"/>
      <c r="D121" s="3"/>
      <c r="E121" s="3"/>
      <c r="K121" s="3"/>
      <c r="L121" s="3"/>
      <c r="P121" s="3"/>
    </row>
    <row r="122" spans="3:16" ht="12.75" customHeight="1" x14ac:dyDescent="0.2">
      <c r="C122" s="3"/>
      <c r="D122" s="3"/>
      <c r="E122" s="3"/>
      <c r="K122" s="3"/>
      <c r="L122" s="3"/>
      <c r="P122" s="3"/>
    </row>
    <row r="123" spans="3:16" ht="12.75" customHeight="1" x14ac:dyDescent="0.2">
      <c r="C123" s="3"/>
      <c r="D123" s="3"/>
      <c r="E123" s="3"/>
      <c r="K123" s="3"/>
      <c r="L123" s="3"/>
      <c r="P123" s="3"/>
    </row>
    <row r="124" spans="3:16" ht="12.75" customHeight="1" x14ac:dyDescent="0.2">
      <c r="C124" s="3"/>
      <c r="D124" s="3"/>
      <c r="E124" s="3"/>
      <c r="K124" s="3"/>
      <c r="L124" s="3"/>
      <c r="P124" s="3"/>
    </row>
    <row r="125" spans="3:16" ht="12.75" customHeight="1" x14ac:dyDescent="0.2">
      <c r="C125" s="3"/>
      <c r="D125" s="3"/>
      <c r="E125" s="3"/>
      <c r="K125" s="3"/>
      <c r="L125" s="3"/>
      <c r="P125" s="3"/>
    </row>
    <row r="126" spans="3:16" ht="12.75" customHeight="1" x14ac:dyDescent="0.2">
      <c r="C126" s="3"/>
      <c r="D126" s="3"/>
      <c r="E126" s="3"/>
      <c r="K126" s="3"/>
      <c r="L126" s="3"/>
      <c r="P126" s="3"/>
    </row>
    <row r="127" spans="3:16" ht="12.75" customHeight="1" x14ac:dyDescent="0.2">
      <c r="C127" s="3"/>
      <c r="D127" s="3"/>
      <c r="E127" s="3"/>
      <c r="K127" s="3"/>
      <c r="L127" s="3"/>
      <c r="P127" s="3"/>
    </row>
    <row r="128" spans="3:16" ht="12.75" customHeight="1" x14ac:dyDescent="0.2">
      <c r="C128" s="3"/>
      <c r="D128" s="3"/>
      <c r="E128" s="3"/>
      <c r="K128" s="3"/>
      <c r="L128" s="3"/>
      <c r="P128" s="3"/>
    </row>
    <row r="129" spans="3:16" ht="12.75" customHeight="1" x14ac:dyDescent="0.2">
      <c r="C129" s="3"/>
      <c r="D129" s="3"/>
      <c r="E129" s="3"/>
      <c r="K129" s="3"/>
      <c r="L129" s="3"/>
      <c r="P129" s="3"/>
    </row>
    <row r="130" spans="3:16" ht="12.75" customHeight="1" x14ac:dyDescent="0.2">
      <c r="C130" s="3"/>
      <c r="D130" s="3"/>
      <c r="E130" s="3"/>
      <c r="K130" s="3"/>
      <c r="L130" s="3"/>
      <c r="P130" s="3"/>
    </row>
    <row r="131" spans="3:16" ht="12.75" customHeight="1" x14ac:dyDescent="0.2">
      <c r="C131" s="3"/>
      <c r="D131" s="3"/>
      <c r="E131" s="3"/>
      <c r="K131" s="3"/>
      <c r="L131" s="3"/>
      <c r="P131" s="3"/>
    </row>
    <row r="132" spans="3:16" ht="12.75" customHeight="1" x14ac:dyDescent="0.2">
      <c r="C132" s="3"/>
      <c r="D132" s="3"/>
      <c r="E132" s="3"/>
      <c r="K132" s="3"/>
      <c r="L132" s="3"/>
      <c r="P132" s="3"/>
    </row>
    <row r="133" spans="3:16" ht="12.75" customHeight="1" x14ac:dyDescent="0.2">
      <c r="C133" s="3"/>
      <c r="D133" s="3"/>
      <c r="E133" s="3"/>
      <c r="K133" s="3"/>
      <c r="L133" s="3"/>
      <c r="P133" s="3"/>
    </row>
    <row r="134" spans="3:16" ht="12.75" customHeight="1" x14ac:dyDescent="0.2">
      <c r="C134" s="3"/>
      <c r="D134" s="3"/>
      <c r="E134" s="3"/>
      <c r="K134" s="3"/>
      <c r="L134" s="3"/>
      <c r="P134" s="3"/>
    </row>
    <row r="135" spans="3:16" ht="12.75" customHeight="1" x14ac:dyDescent="0.2">
      <c r="C135" s="3"/>
      <c r="D135" s="3"/>
      <c r="E135" s="3"/>
      <c r="K135" s="3"/>
      <c r="L135" s="3"/>
      <c r="P135" s="3"/>
    </row>
    <row r="136" spans="3:16" ht="12.75" customHeight="1" x14ac:dyDescent="0.2">
      <c r="C136" s="3"/>
      <c r="D136" s="3"/>
      <c r="E136" s="3"/>
      <c r="K136" s="3"/>
      <c r="L136" s="3"/>
      <c r="P136" s="3"/>
    </row>
    <row r="137" spans="3:16" ht="12.75" customHeight="1" x14ac:dyDescent="0.2">
      <c r="C137" s="3"/>
      <c r="D137" s="3"/>
      <c r="E137" s="3"/>
      <c r="K137" s="3"/>
      <c r="L137" s="3"/>
      <c r="P137" s="3"/>
    </row>
    <row r="138" spans="3:16" ht="12.75" customHeight="1" x14ac:dyDescent="0.2">
      <c r="C138" s="3"/>
      <c r="D138" s="3"/>
      <c r="E138" s="3"/>
      <c r="K138" s="3"/>
      <c r="L138" s="3"/>
      <c r="P138" s="3"/>
    </row>
    <row r="139" spans="3:16" ht="12.75" customHeight="1" x14ac:dyDescent="0.2">
      <c r="C139" s="3"/>
      <c r="D139" s="3"/>
      <c r="E139" s="3"/>
      <c r="K139" s="3"/>
      <c r="L139" s="3"/>
      <c r="P139" s="3"/>
    </row>
    <row r="140" spans="3:16" ht="12.75" customHeight="1" x14ac:dyDescent="0.2">
      <c r="C140" s="3"/>
      <c r="D140" s="3"/>
      <c r="E140" s="3"/>
      <c r="K140" s="3"/>
      <c r="L140" s="3"/>
      <c r="P140" s="3"/>
    </row>
    <row r="141" spans="3:16" ht="12.75" customHeight="1" x14ac:dyDescent="0.2">
      <c r="C141" s="3"/>
      <c r="D141" s="3"/>
      <c r="E141" s="3"/>
      <c r="K141" s="3"/>
      <c r="L141" s="3"/>
      <c r="P141" s="3"/>
    </row>
    <row r="142" spans="3:16" ht="12.75" customHeight="1" x14ac:dyDescent="0.2">
      <c r="C142" s="3"/>
      <c r="D142" s="3"/>
      <c r="E142" s="3"/>
      <c r="K142" s="3"/>
      <c r="L142" s="3"/>
      <c r="P142" s="3"/>
    </row>
    <row r="143" spans="3:16" ht="12.75" customHeight="1" x14ac:dyDescent="0.2">
      <c r="C143" s="3"/>
      <c r="D143" s="3"/>
      <c r="E143" s="3"/>
      <c r="K143" s="3"/>
      <c r="L143" s="3"/>
      <c r="P143" s="3"/>
    </row>
    <row r="144" spans="3:16" ht="12.75" customHeight="1" x14ac:dyDescent="0.2">
      <c r="C144" s="3"/>
      <c r="D144" s="3"/>
      <c r="E144" s="3"/>
      <c r="K144" s="3"/>
      <c r="L144" s="3"/>
      <c r="P144" s="3"/>
    </row>
    <row r="145" spans="3:16" ht="12.75" customHeight="1" x14ac:dyDescent="0.2">
      <c r="C145" s="3"/>
      <c r="D145" s="3"/>
      <c r="E145" s="3"/>
      <c r="K145" s="3"/>
      <c r="L145" s="3"/>
      <c r="P145" s="3"/>
    </row>
    <row r="146" spans="3:16" ht="12.75" customHeight="1" x14ac:dyDescent="0.2">
      <c r="C146" s="3"/>
      <c r="D146" s="3"/>
      <c r="E146" s="3"/>
      <c r="K146" s="3"/>
      <c r="L146" s="3"/>
      <c r="P146" s="3"/>
    </row>
    <row r="147" spans="3:16" ht="12.75" customHeight="1" x14ac:dyDescent="0.2">
      <c r="C147" s="3"/>
      <c r="D147" s="3"/>
      <c r="E147" s="3"/>
      <c r="K147" s="3"/>
      <c r="L147" s="3"/>
      <c r="P147" s="3"/>
    </row>
    <row r="148" spans="3:16" ht="12.75" customHeight="1" x14ac:dyDescent="0.2">
      <c r="C148" s="3"/>
      <c r="D148" s="3"/>
      <c r="E148" s="3"/>
      <c r="K148" s="3"/>
      <c r="L148" s="3"/>
      <c r="P148" s="3"/>
    </row>
    <row r="149" spans="3:16" ht="12.75" customHeight="1" x14ac:dyDescent="0.2">
      <c r="C149" s="3"/>
      <c r="D149" s="3"/>
      <c r="E149" s="3"/>
      <c r="K149" s="3"/>
      <c r="L149" s="3"/>
      <c r="P149" s="3"/>
    </row>
    <row r="150" spans="3:16" ht="12.75" customHeight="1" x14ac:dyDescent="0.2">
      <c r="C150" s="3"/>
      <c r="D150" s="3"/>
      <c r="E150" s="3"/>
      <c r="K150" s="3"/>
      <c r="L150" s="3"/>
      <c r="P150" s="3"/>
    </row>
    <row r="151" spans="3:16" ht="12.75" customHeight="1" x14ac:dyDescent="0.2">
      <c r="C151" s="3"/>
      <c r="D151" s="3"/>
      <c r="E151" s="3"/>
      <c r="K151" s="3"/>
      <c r="L151" s="3"/>
      <c r="P151" s="3"/>
    </row>
    <row r="152" spans="3:16" ht="12.75" customHeight="1" x14ac:dyDescent="0.2">
      <c r="C152" s="3"/>
      <c r="D152" s="3"/>
      <c r="E152" s="3"/>
      <c r="K152" s="3"/>
      <c r="L152" s="3"/>
      <c r="P152" s="3"/>
    </row>
    <row r="153" spans="3:16" ht="12.75" customHeight="1" x14ac:dyDescent="0.2">
      <c r="C153" s="3"/>
      <c r="D153" s="3"/>
      <c r="E153" s="3"/>
      <c r="K153" s="3"/>
      <c r="L153" s="3"/>
      <c r="P153" s="3"/>
    </row>
    <row r="154" spans="3:16" ht="12.75" customHeight="1" x14ac:dyDescent="0.2">
      <c r="C154" s="3"/>
      <c r="D154" s="3"/>
      <c r="E154" s="3"/>
      <c r="K154" s="3"/>
      <c r="L154" s="3"/>
      <c r="P154" s="3"/>
    </row>
    <row r="155" spans="3:16" ht="12.75" customHeight="1" x14ac:dyDescent="0.2">
      <c r="C155" s="3"/>
      <c r="D155" s="3"/>
      <c r="E155" s="3"/>
      <c r="K155" s="3"/>
      <c r="L155" s="3"/>
      <c r="P155" s="3"/>
    </row>
    <row r="156" spans="3:16" ht="12.75" customHeight="1" x14ac:dyDescent="0.2">
      <c r="C156" s="3"/>
      <c r="D156" s="3"/>
      <c r="E156" s="3"/>
      <c r="K156" s="3"/>
      <c r="L156" s="3"/>
      <c r="P156" s="3"/>
    </row>
    <row r="157" spans="3:16" ht="12.75" customHeight="1" x14ac:dyDescent="0.2">
      <c r="C157" s="3"/>
      <c r="D157" s="3"/>
      <c r="E157" s="3"/>
      <c r="K157" s="3"/>
      <c r="L157" s="3"/>
      <c r="P157" s="3"/>
    </row>
    <row r="158" spans="3:16" ht="12.75" customHeight="1" x14ac:dyDescent="0.2">
      <c r="C158" s="3"/>
      <c r="D158" s="3"/>
      <c r="E158" s="3"/>
      <c r="K158" s="3"/>
      <c r="L158" s="3"/>
      <c r="P158" s="3"/>
    </row>
    <row r="159" spans="3:16" ht="12.75" customHeight="1" x14ac:dyDescent="0.2">
      <c r="C159" s="3"/>
      <c r="D159" s="3"/>
      <c r="E159" s="3"/>
      <c r="K159" s="3"/>
      <c r="L159" s="3"/>
      <c r="P159" s="3"/>
    </row>
    <row r="160" spans="3:16" ht="12.75" customHeight="1" x14ac:dyDescent="0.2">
      <c r="C160" s="3"/>
      <c r="D160" s="3"/>
      <c r="E160" s="3"/>
      <c r="K160" s="3"/>
      <c r="L160" s="3"/>
      <c r="P160" s="3"/>
    </row>
    <row r="161" spans="3:16" ht="12.75" customHeight="1" x14ac:dyDescent="0.2">
      <c r="C161" s="3"/>
      <c r="D161" s="3"/>
      <c r="E161" s="3"/>
      <c r="K161" s="3"/>
      <c r="L161" s="3"/>
      <c r="P161" s="3"/>
    </row>
    <row r="162" spans="3:16" ht="12.75" customHeight="1" x14ac:dyDescent="0.2">
      <c r="C162" s="3"/>
      <c r="D162" s="3"/>
      <c r="E162" s="3"/>
      <c r="K162" s="3"/>
      <c r="L162" s="3"/>
      <c r="P162" s="3"/>
    </row>
    <row r="163" spans="3:16" ht="12.75" customHeight="1" x14ac:dyDescent="0.2">
      <c r="C163" s="3"/>
      <c r="D163" s="3"/>
      <c r="E163" s="3"/>
      <c r="K163" s="3"/>
      <c r="L163" s="3"/>
      <c r="P163" s="3"/>
    </row>
    <row r="164" spans="3:16" ht="12.75" customHeight="1" x14ac:dyDescent="0.2">
      <c r="C164" s="3"/>
      <c r="D164" s="3"/>
      <c r="E164" s="3"/>
      <c r="K164" s="3"/>
      <c r="L164" s="3"/>
      <c r="P164" s="3"/>
    </row>
    <row r="165" spans="3:16" ht="12.75" customHeight="1" x14ac:dyDescent="0.2">
      <c r="C165" s="3"/>
      <c r="D165" s="3"/>
      <c r="E165" s="3"/>
      <c r="K165" s="3"/>
      <c r="L165" s="3"/>
      <c r="P165" s="3"/>
    </row>
    <row r="166" spans="3:16" ht="12.75" customHeight="1" x14ac:dyDescent="0.2">
      <c r="C166" s="3"/>
      <c r="D166" s="3"/>
      <c r="E166" s="3"/>
      <c r="K166" s="3"/>
      <c r="L166" s="3"/>
      <c r="P166" s="3"/>
    </row>
    <row r="167" spans="3:16" ht="12.75" customHeight="1" x14ac:dyDescent="0.2">
      <c r="C167" s="3"/>
      <c r="D167" s="3"/>
      <c r="E167" s="3"/>
      <c r="K167" s="3"/>
      <c r="L167" s="3"/>
      <c r="P167" s="3"/>
    </row>
    <row r="168" spans="3:16" ht="12.75" customHeight="1" x14ac:dyDescent="0.2">
      <c r="C168" s="3"/>
      <c r="D168" s="3"/>
      <c r="E168" s="3"/>
      <c r="K168" s="3"/>
      <c r="L168" s="3"/>
      <c r="P168" s="3"/>
    </row>
    <row r="169" spans="3:16" ht="12.75" customHeight="1" x14ac:dyDescent="0.2">
      <c r="C169" s="3"/>
      <c r="D169" s="3"/>
      <c r="E169" s="3"/>
      <c r="K169" s="3"/>
      <c r="L169" s="3"/>
      <c r="P169" s="3"/>
    </row>
    <row r="170" spans="3:16" ht="12.75" customHeight="1" x14ac:dyDescent="0.2">
      <c r="C170" s="3"/>
      <c r="D170" s="3"/>
      <c r="E170" s="3"/>
      <c r="K170" s="3"/>
      <c r="L170" s="3"/>
      <c r="P170" s="3"/>
    </row>
    <row r="171" spans="3:16" ht="12.75" customHeight="1" x14ac:dyDescent="0.2">
      <c r="C171" s="3"/>
      <c r="D171" s="3"/>
      <c r="E171" s="3"/>
      <c r="K171" s="3"/>
      <c r="L171" s="3"/>
      <c r="P171" s="3"/>
    </row>
    <row r="172" spans="3:16" ht="12.75" customHeight="1" x14ac:dyDescent="0.2">
      <c r="C172" s="3"/>
      <c r="D172" s="3"/>
      <c r="E172" s="3"/>
      <c r="K172" s="3"/>
      <c r="L172" s="3"/>
      <c r="P172" s="3"/>
    </row>
    <row r="173" spans="3:16" ht="12.75" customHeight="1" x14ac:dyDescent="0.2">
      <c r="C173" s="3"/>
      <c r="D173" s="3"/>
      <c r="E173" s="3"/>
      <c r="K173" s="3"/>
      <c r="L173" s="3"/>
      <c r="P173" s="3"/>
    </row>
    <row r="174" spans="3:16" ht="12.75" customHeight="1" x14ac:dyDescent="0.2">
      <c r="C174" s="3"/>
      <c r="D174" s="3"/>
      <c r="E174" s="3"/>
      <c r="K174" s="3"/>
      <c r="L174" s="3"/>
      <c r="P174" s="3"/>
    </row>
    <row r="175" spans="3:16" ht="12.75" customHeight="1" x14ac:dyDescent="0.2">
      <c r="C175" s="3"/>
      <c r="D175" s="3"/>
      <c r="E175" s="3"/>
      <c r="K175" s="3"/>
      <c r="L175" s="3"/>
      <c r="P175" s="3"/>
    </row>
    <row r="176" spans="3:16" ht="12.75" customHeight="1" x14ac:dyDescent="0.2">
      <c r="C176" s="3"/>
      <c r="D176" s="3"/>
      <c r="E176" s="3"/>
      <c r="K176" s="3"/>
      <c r="L176" s="3"/>
      <c r="P176" s="3"/>
    </row>
    <row r="177" spans="3:16" ht="12.75" customHeight="1" x14ac:dyDescent="0.2">
      <c r="C177" s="3"/>
      <c r="D177" s="3"/>
      <c r="E177" s="3"/>
      <c r="K177" s="3"/>
      <c r="L177" s="3"/>
      <c r="P177" s="3"/>
    </row>
    <row r="178" spans="3:16" ht="12.75" customHeight="1" x14ac:dyDescent="0.2">
      <c r="C178" s="3"/>
      <c r="D178" s="3"/>
      <c r="E178" s="3"/>
      <c r="K178" s="3"/>
      <c r="L178" s="3"/>
      <c r="P178" s="3"/>
    </row>
    <row r="179" spans="3:16" ht="12.75" customHeight="1" x14ac:dyDescent="0.2">
      <c r="C179" s="3"/>
      <c r="D179" s="3"/>
      <c r="E179" s="3"/>
      <c r="K179" s="3"/>
      <c r="L179" s="3"/>
      <c r="P179" s="3"/>
    </row>
    <row r="180" spans="3:16" ht="12.75" customHeight="1" x14ac:dyDescent="0.2">
      <c r="C180" s="3"/>
      <c r="D180" s="3"/>
      <c r="E180" s="3"/>
      <c r="K180" s="3"/>
      <c r="L180" s="3"/>
      <c r="P180" s="3"/>
    </row>
    <row r="181" spans="3:16" ht="12.75" customHeight="1" x14ac:dyDescent="0.2">
      <c r="C181" s="3"/>
      <c r="D181" s="3"/>
      <c r="E181" s="3"/>
      <c r="K181" s="3"/>
      <c r="L181" s="3"/>
      <c r="P181" s="3"/>
    </row>
    <row r="182" spans="3:16" ht="12.75" customHeight="1" x14ac:dyDescent="0.2">
      <c r="C182" s="3"/>
      <c r="D182" s="3"/>
      <c r="E182" s="3"/>
      <c r="K182" s="3"/>
      <c r="L182" s="3"/>
      <c r="P182" s="3"/>
    </row>
    <row r="183" spans="3:16" ht="12.75" customHeight="1" x14ac:dyDescent="0.2">
      <c r="C183" s="3"/>
      <c r="D183" s="3"/>
      <c r="E183" s="3"/>
      <c r="K183" s="3"/>
      <c r="L183" s="3"/>
      <c r="P183" s="3"/>
    </row>
    <row r="184" spans="3:16" ht="12.75" customHeight="1" x14ac:dyDescent="0.2">
      <c r="C184" s="3"/>
      <c r="D184" s="3"/>
      <c r="E184" s="3"/>
      <c r="K184" s="3"/>
      <c r="L184" s="3"/>
      <c r="P184" s="3"/>
    </row>
    <row r="185" spans="3:16" ht="12.75" customHeight="1" x14ac:dyDescent="0.2">
      <c r="C185" s="3"/>
      <c r="D185" s="3"/>
      <c r="E185" s="3"/>
      <c r="K185" s="3"/>
      <c r="L185" s="3"/>
      <c r="P185" s="3"/>
    </row>
    <row r="186" spans="3:16" ht="12.75" customHeight="1" x14ac:dyDescent="0.2">
      <c r="C186" s="3"/>
      <c r="D186" s="3"/>
      <c r="E186" s="3"/>
      <c r="K186" s="3"/>
      <c r="L186" s="3"/>
      <c r="P186" s="3"/>
    </row>
    <row r="187" spans="3:16" ht="12.75" customHeight="1" x14ac:dyDescent="0.2">
      <c r="C187" s="3"/>
      <c r="D187" s="3"/>
      <c r="E187" s="3"/>
      <c r="K187" s="3"/>
      <c r="L187" s="3"/>
      <c r="P187" s="3"/>
    </row>
    <row r="188" spans="3:16" ht="12.75" customHeight="1" x14ac:dyDescent="0.2">
      <c r="C188" s="3"/>
      <c r="D188" s="3"/>
      <c r="E188" s="3"/>
      <c r="K188" s="3"/>
      <c r="L188" s="3"/>
      <c r="P188" s="3"/>
    </row>
    <row r="189" spans="3:16" ht="12.75" customHeight="1" x14ac:dyDescent="0.2">
      <c r="C189" s="3"/>
      <c r="D189" s="3"/>
      <c r="E189" s="3"/>
      <c r="K189" s="3"/>
      <c r="L189" s="3"/>
      <c r="P189" s="3"/>
    </row>
    <row r="190" spans="3:16" ht="12.75" customHeight="1" x14ac:dyDescent="0.2">
      <c r="C190" s="3"/>
      <c r="D190" s="3"/>
      <c r="E190" s="3"/>
      <c r="K190" s="3"/>
      <c r="L190" s="3"/>
      <c r="P190" s="3"/>
    </row>
    <row r="191" spans="3:16" ht="12.75" customHeight="1" x14ac:dyDescent="0.2">
      <c r="C191" s="3"/>
      <c r="D191" s="3"/>
      <c r="E191" s="3"/>
      <c r="K191" s="3"/>
      <c r="L191" s="3"/>
      <c r="P191" s="3"/>
    </row>
    <row r="192" spans="3:16" ht="12.75" customHeight="1" x14ac:dyDescent="0.2">
      <c r="C192" s="3"/>
      <c r="D192" s="3"/>
      <c r="E192" s="3"/>
      <c r="K192" s="3"/>
      <c r="L192" s="3"/>
      <c r="P192" s="3"/>
    </row>
    <row r="193" spans="3:16" ht="12.75" customHeight="1" x14ac:dyDescent="0.2">
      <c r="C193" s="3"/>
      <c r="D193" s="3"/>
      <c r="E193" s="3"/>
      <c r="K193" s="3"/>
      <c r="L193" s="3"/>
      <c r="P193" s="3"/>
    </row>
    <row r="194" spans="3:16" ht="12.75" customHeight="1" x14ac:dyDescent="0.2">
      <c r="C194" s="3"/>
      <c r="D194" s="3"/>
      <c r="E194" s="3"/>
      <c r="K194" s="3"/>
      <c r="L194" s="3"/>
      <c r="P194" s="3"/>
    </row>
    <row r="195" spans="3:16" ht="12.75" customHeight="1" x14ac:dyDescent="0.2">
      <c r="C195" s="3"/>
      <c r="D195" s="3"/>
      <c r="E195" s="3"/>
      <c r="K195" s="3"/>
      <c r="L195" s="3"/>
      <c r="P195" s="3"/>
    </row>
    <row r="196" spans="3:16" ht="12.75" customHeight="1" x14ac:dyDescent="0.2">
      <c r="C196" s="3"/>
      <c r="D196" s="3"/>
      <c r="E196" s="3"/>
      <c r="K196" s="3"/>
      <c r="L196" s="3"/>
      <c r="P196" s="3"/>
    </row>
    <row r="197" spans="3:16" ht="12.75" customHeight="1" x14ac:dyDescent="0.2">
      <c r="C197" s="3"/>
      <c r="D197" s="3"/>
      <c r="E197" s="3"/>
      <c r="K197" s="3"/>
      <c r="L197" s="3"/>
      <c r="P197" s="3"/>
    </row>
    <row r="198" spans="3:16" ht="12.75" customHeight="1" x14ac:dyDescent="0.2">
      <c r="C198" s="3"/>
      <c r="D198" s="3"/>
      <c r="E198" s="3"/>
      <c r="K198" s="3"/>
      <c r="L198" s="3"/>
      <c r="P198" s="3"/>
    </row>
    <row r="199" spans="3:16" ht="12.75" customHeight="1" x14ac:dyDescent="0.2">
      <c r="C199" s="3"/>
      <c r="D199" s="3"/>
      <c r="E199" s="3"/>
      <c r="K199" s="3"/>
      <c r="L199" s="3"/>
      <c r="P199" s="3"/>
    </row>
    <row r="200" spans="3:16" ht="12.75" customHeight="1" x14ac:dyDescent="0.2">
      <c r="C200" s="3"/>
      <c r="D200" s="3"/>
      <c r="E200" s="3"/>
      <c r="K200" s="3"/>
      <c r="L200" s="3"/>
      <c r="P200" s="3"/>
    </row>
    <row r="201" spans="3:16" ht="12.75" customHeight="1" x14ac:dyDescent="0.2">
      <c r="C201" s="3"/>
      <c r="D201" s="3"/>
      <c r="E201" s="3"/>
      <c r="K201" s="3"/>
      <c r="L201" s="3"/>
      <c r="P201" s="3"/>
    </row>
    <row r="202" spans="3:16" ht="12.75" customHeight="1" x14ac:dyDescent="0.2">
      <c r="C202" s="3"/>
      <c r="D202" s="3"/>
      <c r="E202" s="3"/>
      <c r="K202" s="3"/>
      <c r="L202" s="3"/>
      <c r="P202" s="3"/>
    </row>
    <row r="203" spans="3:16" ht="12.75" customHeight="1" x14ac:dyDescent="0.2">
      <c r="C203" s="3"/>
      <c r="D203" s="3"/>
      <c r="E203" s="3"/>
      <c r="K203" s="3"/>
      <c r="L203" s="3"/>
      <c r="P203" s="3"/>
    </row>
    <row r="204" spans="3:16" ht="12.75" customHeight="1" x14ac:dyDescent="0.2">
      <c r="C204" s="3"/>
      <c r="D204" s="3"/>
      <c r="E204" s="3"/>
      <c r="K204" s="3"/>
      <c r="L204" s="3"/>
      <c r="P204" s="3"/>
    </row>
    <row r="205" spans="3:16" ht="12.75" customHeight="1" x14ac:dyDescent="0.2">
      <c r="C205" s="3"/>
      <c r="D205" s="3"/>
      <c r="E205" s="3"/>
      <c r="K205" s="3"/>
      <c r="L205" s="3"/>
      <c r="P205" s="3"/>
    </row>
    <row r="206" spans="3:16" ht="12.75" customHeight="1" x14ac:dyDescent="0.2">
      <c r="C206" s="3"/>
      <c r="D206" s="3"/>
      <c r="E206" s="3"/>
      <c r="K206" s="3"/>
      <c r="L206" s="3"/>
      <c r="P206" s="3"/>
    </row>
    <row r="207" spans="3:16" ht="12.75" customHeight="1" x14ac:dyDescent="0.2">
      <c r="C207" s="3"/>
      <c r="D207" s="3"/>
      <c r="E207" s="3"/>
      <c r="K207" s="3"/>
      <c r="L207" s="3"/>
      <c r="P207" s="3"/>
    </row>
    <row r="208" spans="3:16" ht="12.75" customHeight="1" x14ac:dyDescent="0.2">
      <c r="C208" s="3"/>
      <c r="D208" s="3"/>
      <c r="E208" s="3"/>
      <c r="K208" s="3"/>
      <c r="L208" s="3"/>
      <c r="P208" s="3"/>
    </row>
    <row r="209" spans="3:16" ht="12.75" customHeight="1" x14ac:dyDescent="0.2">
      <c r="C209" s="3"/>
      <c r="D209" s="3"/>
      <c r="E209" s="3"/>
      <c r="K209" s="3"/>
      <c r="L209" s="3"/>
      <c r="P209" s="3"/>
    </row>
    <row r="210" spans="3:16" ht="12.75" customHeight="1" x14ac:dyDescent="0.2">
      <c r="C210" s="3"/>
      <c r="D210" s="3"/>
      <c r="E210" s="3"/>
      <c r="K210" s="3"/>
      <c r="L210" s="3"/>
      <c r="P210" s="3"/>
    </row>
    <row r="211" spans="3:16" ht="12.75" customHeight="1" x14ac:dyDescent="0.2">
      <c r="C211" s="3"/>
      <c r="D211" s="3"/>
      <c r="E211" s="3"/>
      <c r="K211" s="3"/>
      <c r="L211" s="3"/>
      <c r="P211" s="3"/>
    </row>
    <row r="212" spans="3:16" ht="12.75" customHeight="1" x14ac:dyDescent="0.2">
      <c r="C212" s="3"/>
      <c r="D212" s="3"/>
      <c r="E212" s="3"/>
      <c r="K212" s="3"/>
      <c r="L212" s="3"/>
      <c r="P212" s="3"/>
    </row>
    <row r="213" spans="3:16" ht="12.75" customHeight="1" x14ac:dyDescent="0.2">
      <c r="C213" s="3"/>
      <c r="D213" s="3"/>
      <c r="E213" s="3"/>
      <c r="K213" s="3"/>
      <c r="L213" s="3"/>
      <c r="P213" s="3"/>
    </row>
    <row r="214" spans="3:16" ht="12.75" customHeight="1" x14ac:dyDescent="0.2">
      <c r="C214" s="3"/>
      <c r="D214" s="3"/>
      <c r="E214" s="3"/>
      <c r="K214" s="3"/>
      <c r="L214" s="3"/>
      <c r="P214" s="3"/>
    </row>
    <row r="215" spans="3:16" ht="12.75" customHeight="1" x14ac:dyDescent="0.2">
      <c r="C215" s="3"/>
      <c r="D215" s="3"/>
      <c r="E215" s="3"/>
      <c r="K215" s="3"/>
      <c r="L215" s="3"/>
      <c r="P215" s="3"/>
    </row>
    <row r="216" spans="3:16" ht="12.75" customHeight="1" x14ac:dyDescent="0.2">
      <c r="C216" s="3"/>
      <c r="D216" s="3"/>
      <c r="E216" s="3"/>
      <c r="K216" s="3"/>
      <c r="L216" s="3"/>
      <c r="P216" s="3"/>
    </row>
    <row r="217" spans="3:16" ht="12.75" customHeight="1" x14ac:dyDescent="0.2">
      <c r="C217" s="3"/>
      <c r="D217" s="3"/>
      <c r="E217" s="3"/>
      <c r="K217" s="3"/>
      <c r="L217" s="3"/>
      <c r="P217" s="3"/>
    </row>
    <row r="218" spans="3:16" ht="12.75" customHeight="1" x14ac:dyDescent="0.2">
      <c r="C218" s="3"/>
      <c r="D218" s="3"/>
      <c r="E218" s="3"/>
      <c r="K218" s="3"/>
      <c r="L218" s="3"/>
      <c r="P218" s="3"/>
    </row>
    <row r="219" spans="3:16" ht="12.75" customHeight="1" x14ac:dyDescent="0.2">
      <c r="C219" s="3"/>
      <c r="D219" s="3"/>
      <c r="E219" s="3"/>
      <c r="K219" s="3"/>
      <c r="L219" s="3"/>
      <c r="P219" s="3"/>
    </row>
    <row r="220" spans="3:16" ht="12.75" customHeight="1" x14ac:dyDescent="0.2">
      <c r="C220" s="3"/>
      <c r="D220" s="3"/>
      <c r="E220" s="3"/>
      <c r="K220" s="3"/>
      <c r="L220" s="3"/>
      <c r="P220" s="3"/>
    </row>
    <row r="221" spans="3:16" ht="12.75" customHeight="1" x14ac:dyDescent="0.2">
      <c r="C221" s="3"/>
      <c r="D221" s="3"/>
      <c r="E221" s="3"/>
      <c r="K221" s="3"/>
      <c r="L221" s="3"/>
      <c r="P221" s="3"/>
    </row>
    <row r="222" spans="3:16" ht="12.75" customHeight="1" x14ac:dyDescent="0.2">
      <c r="C222" s="3"/>
      <c r="D222" s="3"/>
      <c r="E222" s="3"/>
      <c r="K222" s="3"/>
      <c r="L222" s="3"/>
      <c r="P222" s="3"/>
    </row>
    <row r="223" spans="3:16" ht="12.75" customHeight="1" x14ac:dyDescent="0.2">
      <c r="C223" s="3"/>
      <c r="D223" s="3"/>
      <c r="E223" s="3"/>
      <c r="K223" s="3"/>
      <c r="L223" s="3"/>
      <c r="P223" s="3"/>
    </row>
    <row r="224" spans="3:16" ht="12.75" customHeight="1" x14ac:dyDescent="0.2">
      <c r="C224" s="3"/>
      <c r="D224" s="3"/>
      <c r="E224" s="3"/>
      <c r="K224" s="3"/>
      <c r="L224" s="3"/>
      <c r="P224" s="3"/>
    </row>
    <row r="225" spans="3:16" ht="12.75" customHeight="1" x14ac:dyDescent="0.2">
      <c r="C225" s="3"/>
      <c r="D225" s="3"/>
      <c r="E225" s="3"/>
      <c r="K225" s="3"/>
      <c r="L225" s="3"/>
      <c r="P225" s="3"/>
    </row>
    <row r="226" spans="3:16" ht="12.75" customHeight="1" x14ac:dyDescent="0.2">
      <c r="C226" s="3"/>
      <c r="D226" s="3"/>
      <c r="E226" s="3"/>
      <c r="K226" s="3"/>
      <c r="L226" s="3"/>
      <c r="P226" s="3"/>
    </row>
    <row r="227" spans="3:16" ht="12.75" customHeight="1" x14ac:dyDescent="0.2">
      <c r="C227" s="3"/>
      <c r="D227" s="3"/>
      <c r="E227" s="3"/>
      <c r="K227" s="3"/>
      <c r="L227" s="3"/>
      <c r="P227" s="3"/>
    </row>
    <row r="228" spans="3:16" ht="12.75" customHeight="1" x14ac:dyDescent="0.2">
      <c r="C228" s="3"/>
      <c r="D228" s="3"/>
      <c r="E228" s="3"/>
      <c r="K228" s="3"/>
      <c r="L228" s="3"/>
      <c r="P228" s="3"/>
    </row>
    <row r="229" spans="3:16" ht="12.75" customHeight="1" x14ac:dyDescent="0.2">
      <c r="C229" s="3"/>
      <c r="D229" s="3"/>
      <c r="E229" s="3"/>
      <c r="K229" s="3"/>
      <c r="L229" s="3"/>
      <c r="P229" s="3"/>
    </row>
    <row r="230" spans="3:16" ht="12.75" customHeight="1" x14ac:dyDescent="0.2">
      <c r="C230" s="3"/>
      <c r="D230" s="3"/>
      <c r="E230" s="3"/>
      <c r="K230" s="3"/>
      <c r="L230" s="3"/>
      <c r="P230" s="3"/>
    </row>
    <row r="231" spans="3:16" ht="12.75" customHeight="1" x14ac:dyDescent="0.2">
      <c r="C231" s="3"/>
      <c r="D231" s="3"/>
      <c r="E231" s="3"/>
      <c r="K231" s="3"/>
      <c r="L231" s="3"/>
      <c r="P231" s="3"/>
    </row>
    <row r="232" spans="3:16" ht="12.75" customHeight="1" x14ac:dyDescent="0.2">
      <c r="C232" s="3"/>
      <c r="D232" s="3"/>
      <c r="E232" s="3"/>
      <c r="K232" s="3"/>
      <c r="L232" s="3"/>
      <c r="P232" s="3"/>
    </row>
    <row r="233" spans="3:16" ht="12.75" customHeight="1" x14ac:dyDescent="0.2">
      <c r="C233" s="3"/>
      <c r="D233" s="3"/>
      <c r="E233" s="3"/>
      <c r="K233" s="3"/>
      <c r="L233" s="3"/>
      <c r="P233" s="3"/>
    </row>
    <row r="234" spans="3:16" ht="12.75" customHeight="1" x14ac:dyDescent="0.2">
      <c r="C234" s="3"/>
      <c r="D234" s="3"/>
      <c r="E234" s="3"/>
      <c r="K234" s="3"/>
      <c r="L234" s="3"/>
      <c r="P234" s="3"/>
    </row>
    <row r="235" spans="3:16" ht="12.75" customHeight="1" x14ac:dyDescent="0.2">
      <c r="C235" s="3"/>
      <c r="D235" s="3"/>
      <c r="E235" s="3"/>
      <c r="K235" s="3"/>
      <c r="L235" s="3"/>
      <c r="P235" s="3"/>
    </row>
    <row r="236" spans="3:16" ht="12.75" customHeight="1" x14ac:dyDescent="0.2">
      <c r="C236" s="3"/>
      <c r="D236" s="3"/>
      <c r="E236" s="3"/>
      <c r="K236" s="3"/>
      <c r="L236" s="3"/>
      <c r="P236" s="3"/>
    </row>
    <row r="237" spans="3:16" ht="12.75" customHeight="1" x14ac:dyDescent="0.2">
      <c r="C237" s="3"/>
      <c r="D237" s="3"/>
      <c r="E237" s="3"/>
      <c r="K237" s="3"/>
      <c r="L237" s="3"/>
      <c r="P237" s="3"/>
    </row>
    <row r="238" spans="3:16" ht="12.75" customHeight="1" x14ac:dyDescent="0.2">
      <c r="C238" s="3"/>
      <c r="D238" s="3"/>
      <c r="E238" s="3"/>
      <c r="K238" s="3"/>
      <c r="L238" s="3"/>
      <c r="P238" s="3"/>
    </row>
    <row r="239" spans="3:16" ht="12.75" customHeight="1" x14ac:dyDescent="0.2">
      <c r="C239" s="3"/>
      <c r="D239" s="3"/>
      <c r="E239" s="3"/>
      <c r="K239" s="3"/>
      <c r="L239" s="3"/>
      <c r="P239" s="3"/>
    </row>
    <row r="240" spans="3:16" ht="12.75" customHeight="1" x14ac:dyDescent="0.2">
      <c r="C240" s="3"/>
      <c r="D240" s="3"/>
      <c r="E240" s="3"/>
      <c r="K240" s="3"/>
      <c r="L240" s="3"/>
      <c r="P240" s="3"/>
    </row>
    <row r="241" spans="3:16" ht="12.75" customHeight="1" x14ac:dyDescent="0.2">
      <c r="C241" s="3"/>
      <c r="D241" s="3"/>
      <c r="E241" s="3"/>
      <c r="K241" s="3"/>
      <c r="L241" s="3"/>
      <c r="P241" s="3"/>
    </row>
    <row r="242" spans="3:16" ht="12.75" customHeight="1" x14ac:dyDescent="0.2">
      <c r="C242" s="3"/>
      <c r="D242" s="3"/>
      <c r="E242" s="3"/>
      <c r="K242" s="3"/>
      <c r="L242" s="3"/>
      <c r="P242" s="3"/>
    </row>
    <row r="243" spans="3:16" ht="12.75" customHeight="1" x14ac:dyDescent="0.2">
      <c r="C243" s="3"/>
      <c r="D243" s="3"/>
      <c r="E243" s="3"/>
      <c r="K243" s="3"/>
      <c r="L243" s="3"/>
      <c r="P243" s="3"/>
    </row>
    <row r="244" spans="3:16" ht="12.75" customHeight="1" x14ac:dyDescent="0.2">
      <c r="C244" s="3"/>
      <c r="D244" s="3"/>
      <c r="E244" s="3"/>
      <c r="K244" s="3"/>
      <c r="L244" s="3"/>
      <c r="P244" s="3"/>
    </row>
    <row r="245" spans="3:16" ht="12.75" customHeight="1" x14ac:dyDescent="0.2">
      <c r="C245" s="3"/>
      <c r="D245" s="3"/>
      <c r="E245" s="3"/>
      <c r="K245" s="3"/>
      <c r="L245" s="3"/>
      <c r="P245" s="3"/>
    </row>
    <row r="246" spans="3:16" ht="12.75" customHeight="1" x14ac:dyDescent="0.2">
      <c r="C246" s="3"/>
      <c r="D246" s="3"/>
      <c r="E246" s="3"/>
      <c r="K246" s="3"/>
      <c r="L246" s="3"/>
      <c r="P246" s="3"/>
    </row>
    <row r="247" spans="3:16" ht="12.75" customHeight="1" x14ac:dyDescent="0.2">
      <c r="C247" s="3"/>
      <c r="D247" s="3"/>
      <c r="E247" s="3"/>
      <c r="K247" s="3"/>
      <c r="L247" s="3"/>
      <c r="P247" s="3"/>
    </row>
    <row r="248" spans="3:16" ht="12.75" customHeight="1" x14ac:dyDescent="0.2">
      <c r="C248" s="3"/>
      <c r="D248" s="3"/>
      <c r="E248" s="3"/>
      <c r="K248" s="3"/>
      <c r="L248" s="3"/>
      <c r="P248" s="3"/>
    </row>
    <row r="249" spans="3:16" ht="12.75" customHeight="1" x14ac:dyDescent="0.2">
      <c r="C249" s="3"/>
      <c r="D249" s="3"/>
      <c r="E249" s="3"/>
      <c r="K249" s="3"/>
      <c r="L249" s="3"/>
      <c r="P249" s="3"/>
    </row>
    <row r="250" spans="3:16" ht="12.75" customHeight="1" x14ac:dyDescent="0.2">
      <c r="C250" s="3"/>
      <c r="D250" s="3"/>
      <c r="E250" s="3"/>
      <c r="K250" s="3"/>
      <c r="L250" s="3"/>
      <c r="P250" s="3"/>
    </row>
    <row r="251" spans="3:16" ht="12.75" customHeight="1" x14ac:dyDescent="0.2">
      <c r="C251" s="3"/>
      <c r="D251" s="3"/>
      <c r="E251" s="3"/>
      <c r="K251" s="3"/>
      <c r="L251" s="3"/>
      <c r="P251" s="3"/>
    </row>
    <row r="252" spans="3:16" ht="12.75" customHeight="1" x14ac:dyDescent="0.2">
      <c r="C252" s="3"/>
      <c r="D252" s="3"/>
      <c r="E252" s="3"/>
      <c r="K252" s="3"/>
      <c r="L252" s="3"/>
      <c r="P252" s="3"/>
    </row>
    <row r="253" spans="3:16" ht="12.75" customHeight="1" x14ac:dyDescent="0.2">
      <c r="C253" s="3"/>
      <c r="D253" s="3"/>
      <c r="E253" s="3"/>
      <c r="K253" s="3"/>
      <c r="L253" s="3"/>
      <c r="P253" s="3"/>
    </row>
    <row r="254" spans="3:16" ht="12.75" customHeight="1" x14ac:dyDescent="0.2">
      <c r="C254" s="3"/>
      <c r="D254" s="3"/>
      <c r="E254" s="3"/>
      <c r="K254" s="3"/>
      <c r="L254" s="3"/>
      <c r="P254" s="3"/>
    </row>
    <row r="255" spans="3:16" ht="12.75" customHeight="1" x14ac:dyDescent="0.2">
      <c r="C255" s="3"/>
      <c r="D255" s="3"/>
      <c r="E255" s="3"/>
      <c r="K255" s="3"/>
      <c r="L255" s="3"/>
      <c r="P255" s="3"/>
    </row>
    <row r="256" spans="3:16" ht="12.75" customHeight="1" x14ac:dyDescent="0.2">
      <c r="C256" s="3"/>
      <c r="D256" s="3"/>
      <c r="E256" s="3"/>
      <c r="K256" s="3"/>
      <c r="L256" s="3"/>
      <c r="P256" s="3"/>
    </row>
    <row r="257" spans="3:16" ht="12.75" customHeight="1" x14ac:dyDescent="0.2">
      <c r="C257" s="3"/>
      <c r="D257" s="3"/>
      <c r="E257" s="3"/>
      <c r="K257" s="3"/>
      <c r="L257" s="3"/>
      <c r="P257" s="3"/>
    </row>
    <row r="258" spans="3:16" ht="12.75" customHeight="1" x14ac:dyDescent="0.2">
      <c r="C258" s="3"/>
      <c r="D258" s="3"/>
      <c r="E258" s="3"/>
      <c r="K258" s="3"/>
      <c r="L258" s="3"/>
      <c r="P258" s="3"/>
    </row>
    <row r="259" spans="3:16" ht="12.75" customHeight="1" x14ac:dyDescent="0.2">
      <c r="C259" s="3"/>
      <c r="D259" s="3"/>
      <c r="E259" s="3"/>
      <c r="K259" s="3"/>
      <c r="L259" s="3"/>
      <c r="P259" s="3"/>
    </row>
    <row r="260" spans="3:16" ht="12.75" customHeight="1" x14ac:dyDescent="0.2">
      <c r="C260" s="3"/>
      <c r="D260" s="3"/>
      <c r="E260" s="3"/>
      <c r="K260" s="3"/>
      <c r="L260" s="3"/>
      <c r="P260" s="3"/>
    </row>
    <row r="261" spans="3:16" ht="12.75" customHeight="1" x14ac:dyDescent="0.2">
      <c r="C261" s="3"/>
      <c r="D261" s="3"/>
      <c r="E261" s="3"/>
      <c r="K261" s="3"/>
      <c r="L261" s="3"/>
      <c r="P261" s="3"/>
    </row>
    <row r="262" spans="3:16" ht="12.75" customHeight="1" x14ac:dyDescent="0.2">
      <c r="C262" s="3"/>
      <c r="D262" s="3"/>
      <c r="E262" s="3"/>
      <c r="K262" s="3"/>
      <c r="L262" s="3"/>
      <c r="P262" s="3"/>
    </row>
    <row r="263" spans="3:16" ht="12.75" customHeight="1" x14ac:dyDescent="0.2">
      <c r="C263" s="3"/>
      <c r="D263" s="3"/>
      <c r="E263" s="3"/>
      <c r="K263" s="3"/>
      <c r="L263" s="3"/>
      <c r="P263" s="3"/>
    </row>
    <row r="264" spans="3:16" ht="12.75" customHeight="1" x14ac:dyDescent="0.2">
      <c r="C264" s="3"/>
      <c r="D264" s="3"/>
      <c r="E264" s="3"/>
      <c r="K264" s="3"/>
      <c r="L264" s="3"/>
      <c r="P264" s="3"/>
    </row>
    <row r="265" spans="3:16" ht="12.75" customHeight="1" x14ac:dyDescent="0.2">
      <c r="C265" s="3"/>
      <c r="D265" s="3"/>
      <c r="E265" s="3"/>
      <c r="K265" s="3"/>
      <c r="L265" s="3"/>
      <c r="P265" s="3"/>
    </row>
    <row r="266" spans="3:16" ht="12.75" customHeight="1" x14ac:dyDescent="0.2">
      <c r="C266" s="3"/>
      <c r="D266" s="3"/>
      <c r="E266" s="3"/>
      <c r="K266" s="3"/>
      <c r="L266" s="3"/>
      <c r="P266" s="3"/>
    </row>
    <row r="267" spans="3:16" ht="12.75" customHeight="1" x14ac:dyDescent="0.2">
      <c r="C267" s="3"/>
      <c r="D267" s="3"/>
      <c r="E267" s="3"/>
      <c r="K267" s="3"/>
      <c r="L267" s="3"/>
      <c r="P267" s="3"/>
    </row>
    <row r="268" spans="3:16" ht="12.75" customHeight="1" x14ac:dyDescent="0.2">
      <c r="C268" s="3"/>
      <c r="D268" s="3"/>
      <c r="E268" s="3"/>
      <c r="K268" s="3"/>
      <c r="L268" s="3"/>
      <c r="P268" s="3"/>
    </row>
    <row r="269" spans="3:16" ht="12.75" customHeight="1" x14ac:dyDescent="0.2">
      <c r="C269" s="3"/>
      <c r="D269" s="3"/>
      <c r="E269" s="3"/>
      <c r="K269" s="3"/>
      <c r="L269" s="3"/>
      <c r="P269" s="3"/>
    </row>
    <row r="270" spans="3:16" ht="12.75" customHeight="1" x14ac:dyDescent="0.2">
      <c r="C270" s="3"/>
      <c r="D270" s="3"/>
      <c r="E270" s="3"/>
      <c r="K270" s="3"/>
      <c r="L270" s="3"/>
      <c r="P270" s="3"/>
    </row>
    <row r="271" spans="3:16" ht="12.75" customHeight="1" x14ac:dyDescent="0.2">
      <c r="C271" s="3"/>
      <c r="D271" s="3"/>
      <c r="E271" s="3"/>
      <c r="K271" s="3"/>
      <c r="L271" s="3"/>
      <c r="P271" s="3"/>
    </row>
    <row r="272" spans="3:16" ht="12.75" customHeight="1" x14ac:dyDescent="0.2">
      <c r="C272" s="3"/>
      <c r="D272" s="3"/>
      <c r="E272" s="3"/>
      <c r="K272" s="3"/>
      <c r="L272" s="3"/>
      <c r="P272" s="3"/>
    </row>
    <row r="273" spans="3:16" ht="12.75" customHeight="1" x14ac:dyDescent="0.2">
      <c r="C273" s="3"/>
      <c r="D273" s="3"/>
      <c r="E273" s="3"/>
      <c r="K273" s="3"/>
      <c r="L273" s="3"/>
      <c r="P273" s="3"/>
    </row>
    <row r="274" spans="3:16" ht="12.75" customHeight="1" x14ac:dyDescent="0.2">
      <c r="C274" s="3"/>
      <c r="D274" s="3"/>
      <c r="E274" s="3"/>
      <c r="K274" s="3"/>
      <c r="L274" s="3"/>
      <c r="P274" s="3"/>
    </row>
    <row r="275" spans="3:16" ht="12.75" customHeight="1" x14ac:dyDescent="0.2">
      <c r="C275" s="3"/>
      <c r="D275" s="3"/>
      <c r="E275" s="3"/>
      <c r="K275" s="3"/>
      <c r="L275" s="3"/>
      <c r="P275" s="3"/>
    </row>
    <row r="276" spans="3:16" ht="12.75" customHeight="1" x14ac:dyDescent="0.2">
      <c r="C276" s="3"/>
      <c r="D276" s="3"/>
      <c r="E276" s="3"/>
      <c r="K276" s="3"/>
      <c r="L276" s="3"/>
      <c r="P276" s="3"/>
    </row>
    <row r="277" spans="3:16" ht="12.75" customHeight="1" x14ac:dyDescent="0.2">
      <c r="C277" s="3"/>
      <c r="D277" s="3"/>
      <c r="E277" s="3"/>
      <c r="K277" s="3"/>
      <c r="L277" s="3"/>
      <c r="P277" s="3"/>
    </row>
    <row r="278" spans="3:16" ht="12.75" customHeight="1" x14ac:dyDescent="0.2">
      <c r="C278" s="3"/>
      <c r="D278" s="3"/>
      <c r="E278" s="3"/>
      <c r="K278" s="3"/>
      <c r="L278" s="3"/>
      <c r="P278" s="3"/>
    </row>
    <row r="279" spans="3:16" ht="12.75" customHeight="1" x14ac:dyDescent="0.2">
      <c r="C279" s="3"/>
      <c r="D279" s="3"/>
      <c r="E279" s="3"/>
      <c r="K279" s="3"/>
      <c r="L279" s="3"/>
      <c r="P279" s="3"/>
    </row>
    <row r="280" spans="3:16" ht="12.75" customHeight="1" x14ac:dyDescent="0.2">
      <c r="C280" s="3"/>
      <c r="D280" s="3"/>
      <c r="E280" s="3"/>
      <c r="K280" s="3"/>
      <c r="L280" s="3"/>
      <c r="P280" s="3"/>
    </row>
    <row r="281" spans="3:16" ht="12.75" customHeight="1" x14ac:dyDescent="0.2">
      <c r="C281" s="3"/>
      <c r="D281" s="3"/>
      <c r="E281" s="3"/>
      <c r="K281" s="3"/>
      <c r="L281" s="3"/>
      <c r="P281" s="3"/>
    </row>
    <row r="282" spans="3:16" ht="12.75" customHeight="1" x14ac:dyDescent="0.2">
      <c r="C282" s="3"/>
      <c r="D282" s="3"/>
      <c r="E282" s="3"/>
      <c r="K282" s="3"/>
      <c r="L282" s="3"/>
      <c r="P282" s="3"/>
    </row>
    <row r="283" spans="3:16" ht="12.75" customHeight="1" x14ac:dyDescent="0.2">
      <c r="C283" s="3"/>
      <c r="D283" s="3"/>
      <c r="E283" s="3"/>
      <c r="K283" s="3"/>
      <c r="L283" s="3"/>
      <c r="P283" s="3"/>
    </row>
    <row r="284" spans="3:16" ht="12.75" customHeight="1" x14ac:dyDescent="0.2">
      <c r="C284" s="3"/>
      <c r="D284" s="3"/>
      <c r="E284" s="3"/>
      <c r="K284" s="3"/>
      <c r="L284" s="3"/>
      <c r="P284" s="3"/>
    </row>
    <row r="285" spans="3:16" ht="12.75" customHeight="1" x14ac:dyDescent="0.2">
      <c r="C285" s="3"/>
      <c r="D285" s="3"/>
      <c r="E285" s="3"/>
      <c r="K285" s="3"/>
      <c r="L285" s="3"/>
      <c r="P285" s="3"/>
    </row>
    <row r="286" spans="3:16" ht="12.75" customHeight="1" x14ac:dyDescent="0.2">
      <c r="C286" s="3"/>
      <c r="D286" s="3"/>
      <c r="E286" s="3"/>
      <c r="K286" s="3"/>
      <c r="L286" s="3"/>
      <c r="P286" s="3"/>
    </row>
    <row r="287" spans="3:16" ht="12.75" customHeight="1" x14ac:dyDescent="0.2">
      <c r="C287" s="3"/>
      <c r="D287" s="3"/>
      <c r="E287" s="3"/>
      <c r="K287" s="3"/>
      <c r="L287" s="3"/>
      <c r="P287" s="3"/>
    </row>
    <row r="288" spans="3:16" ht="12.75" customHeight="1" x14ac:dyDescent="0.2">
      <c r="C288" s="3"/>
      <c r="D288" s="3"/>
      <c r="E288" s="3"/>
      <c r="K288" s="3"/>
      <c r="L288" s="3"/>
      <c r="P288" s="3"/>
    </row>
    <row r="289" spans="3:16" ht="12.75" customHeight="1" x14ac:dyDescent="0.2">
      <c r="C289" s="3"/>
      <c r="D289" s="3"/>
      <c r="E289" s="3"/>
      <c r="K289" s="3"/>
      <c r="L289" s="3"/>
      <c r="P289" s="3"/>
    </row>
    <row r="290" spans="3:16" ht="12.75" customHeight="1" x14ac:dyDescent="0.2">
      <c r="C290" s="3"/>
      <c r="D290" s="3"/>
      <c r="E290" s="3"/>
      <c r="K290" s="3"/>
      <c r="L290" s="3"/>
      <c r="P290" s="3"/>
    </row>
    <row r="291" spans="3:16" ht="12.75" customHeight="1" x14ac:dyDescent="0.2">
      <c r="C291" s="3"/>
      <c r="D291" s="3"/>
      <c r="E291" s="3"/>
      <c r="K291" s="3"/>
      <c r="L291" s="3"/>
      <c r="P291" s="3"/>
    </row>
    <row r="292" spans="3:16" ht="12.75" customHeight="1" x14ac:dyDescent="0.2">
      <c r="C292" s="3"/>
      <c r="D292" s="3"/>
      <c r="E292" s="3"/>
      <c r="K292" s="3"/>
      <c r="L292" s="3"/>
      <c r="P292" s="3"/>
    </row>
    <row r="293" spans="3:16" ht="12.75" customHeight="1" x14ac:dyDescent="0.2">
      <c r="C293" s="3"/>
      <c r="D293" s="3"/>
      <c r="E293" s="3"/>
      <c r="K293" s="3"/>
      <c r="L293" s="3"/>
      <c r="P293" s="3"/>
    </row>
    <row r="294" spans="3:16" ht="12.75" customHeight="1" x14ac:dyDescent="0.2">
      <c r="C294" s="3"/>
      <c r="D294" s="3"/>
      <c r="E294" s="3"/>
      <c r="K294" s="3"/>
      <c r="L294" s="3"/>
      <c r="P294" s="3"/>
    </row>
    <row r="295" spans="3:16" ht="12.75" customHeight="1" x14ac:dyDescent="0.2">
      <c r="C295" s="3"/>
      <c r="D295" s="3"/>
      <c r="E295" s="3"/>
      <c r="K295" s="3"/>
      <c r="L295" s="3"/>
      <c r="P295" s="3"/>
    </row>
    <row r="296" spans="3:16" ht="12.75" customHeight="1" x14ac:dyDescent="0.2">
      <c r="C296" s="3"/>
      <c r="D296" s="3"/>
      <c r="E296" s="3"/>
      <c r="K296" s="3"/>
      <c r="L296" s="3"/>
      <c r="P296" s="3"/>
    </row>
    <row r="297" spans="3:16" ht="12.75" customHeight="1" x14ac:dyDescent="0.2">
      <c r="C297" s="3"/>
      <c r="D297" s="3"/>
      <c r="E297" s="3"/>
      <c r="K297" s="3"/>
      <c r="L297" s="3"/>
      <c r="P297" s="3"/>
    </row>
    <row r="298" spans="3:16" ht="12.75" customHeight="1" x14ac:dyDescent="0.2">
      <c r="C298" s="3"/>
      <c r="D298" s="3"/>
      <c r="E298" s="3"/>
      <c r="K298" s="3"/>
      <c r="L298" s="3"/>
      <c r="P298" s="3"/>
    </row>
    <row r="299" spans="3:16" ht="12.75" customHeight="1" x14ac:dyDescent="0.2">
      <c r="C299" s="3"/>
      <c r="D299" s="3"/>
      <c r="E299" s="3"/>
      <c r="K299" s="3"/>
      <c r="L299" s="3"/>
      <c r="P299" s="3"/>
    </row>
    <row r="300" spans="3:16" ht="12.75" customHeight="1" x14ac:dyDescent="0.2">
      <c r="C300" s="3"/>
      <c r="D300" s="3"/>
      <c r="E300" s="3"/>
      <c r="K300" s="3"/>
      <c r="L300" s="3"/>
      <c r="P300" s="3"/>
    </row>
    <row r="301" spans="3:16" ht="12.75" customHeight="1" x14ac:dyDescent="0.2">
      <c r="C301" s="3"/>
      <c r="D301" s="3"/>
      <c r="E301" s="3"/>
      <c r="K301" s="3"/>
      <c r="L301" s="3"/>
      <c r="P301" s="3"/>
    </row>
    <row r="302" spans="3:16" ht="12.75" customHeight="1" x14ac:dyDescent="0.2">
      <c r="C302" s="3"/>
      <c r="D302" s="3"/>
      <c r="E302" s="3"/>
      <c r="K302" s="3"/>
      <c r="L302" s="3"/>
      <c r="P302" s="3"/>
    </row>
    <row r="303" spans="3:16" ht="12.75" customHeight="1" x14ac:dyDescent="0.2">
      <c r="C303" s="3"/>
      <c r="D303" s="3"/>
      <c r="E303" s="3"/>
      <c r="K303" s="3"/>
      <c r="L303" s="3"/>
      <c r="P303" s="3"/>
    </row>
    <row r="304" spans="3:16" ht="12.75" customHeight="1" x14ac:dyDescent="0.2">
      <c r="C304" s="3"/>
      <c r="D304" s="3"/>
      <c r="E304" s="3"/>
      <c r="K304" s="3"/>
      <c r="L304" s="3"/>
      <c r="P304" s="3"/>
    </row>
    <row r="305" spans="3:16" ht="12.75" customHeight="1" x14ac:dyDescent="0.2">
      <c r="C305" s="3"/>
      <c r="D305" s="3"/>
      <c r="E305" s="3"/>
      <c r="K305" s="3"/>
      <c r="L305" s="3"/>
      <c r="P305" s="3"/>
    </row>
    <row r="306" spans="3:16" ht="12.75" customHeight="1" x14ac:dyDescent="0.2">
      <c r="C306" s="3"/>
      <c r="D306" s="3"/>
      <c r="E306" s="3"/>
      <c r="K306" s="3"/>
      <c r="L306" s="3"/>
      <c r="P306" s="3"/>
    </row>
    <row r="307" spans="3:16" ht="12.75" customHeight="1" x14ac:dyDescent="0.2">
      <c r="C307" s="3"/>
      <c r="D307" s="3"/>
      <c r="E307" s="3"/>
      <c r="K307" s="3"/>
      <c r="L307" s="3"/>
      <c r="P307" s="3"/>
    </row>
    <row r="308" spans="3:16" ht="12.75" customHeight="1" x14ac:dyDescent="0.2">
      <c r="C308" s="3"/>
      <c r="D308" s="3"/>
      <c r="E308" s="3"/>
      <c r="K308" s="3"/>
      <c r="L308" s="3"/>
      <c r="P308" s="3"/>
    </row>
    <row r="309" spans="3:16" ht="12.75" customHeight="1" x14ac:dyDescent="0.2">
      <c r="C309" s="3"/>
      <c r="D309" s="3"/>
      <c r="E309" s="3"/>
      <c r="K309" s="3"/>
      <c r="L309" s="3"/>
      <c r="P309" s="3"/>
    </row>
    <row r="310" spans="3:16" ht="12.75" customHeight="1" x14ac:dyDescent="0.2">
      <c r="C310" s="3"/>
      <c r="D310" s="3"/>
      <c r="E310" s="3"/>
      <c r="K310" s="3"/>
      <c r="L310" s="3"/>
      <c r="P310" s="3"/>
    </row>
    <row r="311" spans="3:16" ht="12.75" customHeight="1" x14ac:dyDescent="0.2">
      <c r="C311" s="3"/>
      <c r="D311" s="3"/>
      <c r="E311" s="3"/>
      <c r="K311" s="3"/>
      <c r="L311" s="3"/>
      <c r="P311" s="3"/>
    </row>
    <row r="312" spans="3:16" ht="12.75" customHeight="1" x14ac:dyDescent="0.2">
      <c r="C312" s="3"/>
      <c r="D312" s="3"/>
      <c r="E312" s="3"/>
      <c r="K312" s="3"/>
      <c r="L312" s="3"/>
      <c r="P312" s="3"/>
    </row>
    <row r="313" spans="3:16" ht="12.75" customHeight="1" x14ac:dyDescent="0.2">
      <c r="C313" s="3"/>
      <c r="D313" s="3"/>
      <c r="E313" s="3"/>
      <c r="K313" s="3"/>
      <c r="L313" s="3"/>
      <c r="P313" s="3"/>
    </row>
    <row r="314" spans="3:16" ht="12.75" customHeight="1" x14ac:dyDescent="0.2">
      <c r="C314" s="3"/>
      <c r="D314" s="3"/>
      <c r="E314" s="3"/>
      <c r="K314" s="3"/>
      <c r="L314" s="3"/>
      <c r="P314" s="3"/>
    </row>
    <row r="315" spans="3:16" ht="12.75" customHeight="1" x14ac:dyDescent="0.2">
      <c r="C315" s="3"/>
      <c r="D315" s="3"/>
      <c r="E315" s="3"/>
      <c r="K315" s="3"/>
      <c r="L315" s="3"/>
      <c r="P315" s="3"/>
    </row>
    <row r="316" spans="3:16" ht="12.75" customHeight="1" x14ac:dyDescent="0.2">
      <c r="C316" s="3"/>
      <c r="D316" s="3"/>
      <c r="E316" s="3"/>
      <c r="K316" s="3"/>
      <c r="L316" s="3"/>
      <c r="P316" s="3"/>
    </row>
    <row r="317" spans="3:16" ht="12.75" customHeight="1" x14ac:dyDescent="0.2">
      <c r="C317" s="3"/>
      <c r="D317" s="3"/>
      <c r="E317" s="3"/>
      <c r="K317" s="3"/>
      <c r="L317" s="3"/>
      <c r="P317" s="3"/>
    </row>
    <row r="318" spans="3:16" ht="12.75" customHeight="1" x14ac:dyDescent="0.2">
      <c r="C318" s="3"/>
      <c r="D318" s="3"/>
      <c r="E318" s="3"/>
      <c r="K318" s="3"/>
      <c r="L318" s="3"/>
      <c r="P318" s="3"/>
    </row>
    <row r="319" spans="3:16" ht="12.75" customHeight="1" x14ac:dyDescent="0.2">
      <c r="C319" s="3"/>
      <c r="D319" s="3"/>
      <c r="E319" s="3"/>
      <c r="K319" s="3"/>
      <c r="L319" s="3"/>
      <c r="P319" s="3"/>
    </row>
    <row r="320" spans="3:16" ht="12.75" customHeight="1" x14ac:dyDescent="0.2">
      <c r="C320" s="3"/>
      <c r="D320" s="3"/>
      <c r="E320" s="3"/>
      <c r="K320" s="3"/>
      <c r="L320" s="3"/>
      <c r="P320" s="3"/>
    </row>
    <row r="321" spans="3:16" ht="12.75" customHeight="1" x14ac:dyDescent="0.2">
      <c r="C321" s="3"/>
      <c r="D321" s="3"/>
      <c r="E321" s="3"/>
      <c r="K321" s="3"/>
      <c r="L321" s="3"/>
      <c r="P321" s="3"/>
    </row>
    <row r="322" spans="3:16" ht="12.75" customHeight="1" x14ac:dyDescent="0.2">
      <c r="C322" s="3"/>
      <c r="D322" s="3"/>
      <c r="E322" s="3"/>
      <c r="K322" s="3"/>
      <c r="L322" s="3"/>
      <c r="P322" s="3"/>
    </row>
    <row r="323" spans="3:16" ht="12.75" customHeight="1" x14ac:dyDescent="0.2">
      <c r="C323" s="3"/>
      <c r="D323" s="3"/>
      <c r="E323" s="3"/>
      <c r="K323" s="3"/>
      <c r="L323" s="3"/>
      <c r="P323" s="3"/>
    </row>
    <row r="324" spans="3:16" ht="12.75" customHeight="1" x14ac:dyDescent="0.2">
      <c r="C324" s="3"/>
      <c r="D324" s="3"/>
      <c r="E324" s="3"/>
      <c r="K324" s="3"/>
      <c r="L324" s="3"/>
      <c r="P324" s="3"/>
    </row>
    <row r="325" spans="3:16" ht="12.75" customHeight="1" x14ac:dyDescent="0.2">
      <c r="C325" s="3"/>
      <c r="D325" s="3"/>
      <c r="E325" s="3"/>
      <c r="K325" s="3"/>
      <c r="L325" s="3"/>
      <c r="P325" s="3"/>
    </row>
    <row r="326" spans="3:16" ht="12.75" customHeight="1" x14ac:dyDescent="0.2">
      <c r="C326" s="3"/>
      <c r="D326" s="3"/>
      <c r="E326" s="3"/>
      <c r="K326" s="3"/>
      <c r="L326" s="3"/>
      <c r="P326" s="3"/>
    </row>
    <row r="327" spans="3:16" ht="12.75" customHeight="1" x14ac:dyDescent="0.2">
      <c r="C327" s="3"/>
      <c r="D327" s="3"/>
      <c r="E327" s="3"/>
      <c r="K327" s="3"/>
      <c r="L327" s="3"/>
      <c r="P327" s="3"/>
    </row>
    <row r="328" spans="3:16" ht="12.75" customHeight="1" x14ac:dyDescent="0.2">
      <c r="C328" s="3"/>
      <c r="D328" s="3"/>
      <c r="E328" s="3"/>
      <c r="K328" s="3"/>
      <c r="L328" s="3"/>
      <c r="P328" s="3"/>
    </row>
    <row r="329" spans="3:16" ht="12.75" customHeight="1" x14ac:dyDescent="0.2">
      <c r="C329" s="3"/>
      <c r="D329" s="3"/>
      <c r="E329" s="3"/>
      <c r="K329" s="3"/>
      <c r="L329" s="3"/>
      <c r="P329" s="3"/>
    </row>
    <row r="330" spans="3:16" ht="12.75" customHeight="1" x14ac:dyDescent="0.2">
      <c r="C330" s="3"/>
      <c r="D330" s="3"/>
      <c r="E330" s="3"/>
      <c r="K330" s="3"/>
      <c r="L330" s="3"/>
      <c r="P330" s="3"/>
    </row>
    <row r="331" spans="3:16" ht="12.75" customHeight="1" x14ac:dyDescent="0.2">
      <c r="C331" s="3"/>
      <c r="D331" s="3"/>
      <c r="E331" s="3"/>
      <c r="K331" s="3"/>
      <c r="L331" s="3"/>
      <c r="P331" s="3"/>
    </row>
    <row r="332" spans="3:16" ht="12.75" customHeight="1" x14ac:dyDescent="0.2">
      <c r="C332" s="3"/>
      <c r="D332" s="3"/>
      <c r="E332" s="3"/>
      <c r="K332" s="3"/>
      <c r="L332" s="3"/>
      <c r="P332" s="3"/>
    </row>
    <row r="333" spans="3:16" ht="12.75" customHeight="1" x14ac:dyDescent="0.2">
      <c r="C333" s="3"/>
      <c r="D333" s="3"/>
      <c r="E333" s="3"/>
      <c r="K333" s="3"/>
      <c r="L333" s="3"/>
      <c r="P333" s="3"/>
    </row>
    <row r="334" spans="3:16" ht="12.75" customHeight="1" x14ac:dyDescent="0.2">
      <c r="C334" s="3"/>
      <c r="D334" s="3"/>
      <c r="E334" s="3"/>
      <c r="K334" s="3"/>
      <c r="L334" s="3"/>
      <c r="P334" s="3"/>
    </row>
    <row r="335" spans="3:16" ht="12.75" customHeight="1" x14ac:dyDescent="0.2">
      <c r="C335" s="3"/>
      <c r="D335" s="3"/>
      <c r="E335" s="3"/>
      <c r="K335" s="3"/>
      <c r="L335" s="3"/>
      <c r="P335" s="3"/>
    </row>
    <row r="336" spans="3:16" ht="12.75" customHeight="1" x14ac:dyDescent="0.2">
      <c r="C336" s="3"/>
      <c r="D336" s="3"/>
      <c r="E336" s="3"/>
      <c r="K336" s="3"/>
      <c r="L336" s="3"/>
      <c r="P336" s="3"/>
    </row>
    <row r="337" spans="3:16" ht="12.75" customHeight="1" x14ac:dyDescent="0.2">
      <c r="C337" s="3"/>
      <c r="D337" s="3"/>
      <c r="E337" s="3"/>
      <c r="K337" s="3"/>
      <c r="L337" s="3"/>
      <c r="P337" s="3"/>
    </row>
    <row r="338" spans="3:16" ht="12.75" customHeight="1" x14ac:dyDescent="0.2">
      <c r="C338" s="3"/>
      <c r="D338" s="3"/>
      <c r="E338" s="3"/>
      <c r="K338" s="3"/>
      <c r="L338" s="3"/>
      <c r="P338" s="3"/>
    </row>
    <row r="339" spans="3:16" ht="12.75" customHeight="1" x14ac:dyDescent="0.2">
      <c r="C339" s="3"/>
      <c r="D339" s="3"/>
      <c r="E339" s="3"/>
      <c r="K339" s="3"/>
      <c r="L339" s="3"/>
      <c r="P339" s="3"/>
    </row>
    <row r="340" spans="3:16" ht="12.75" customHeight="1" x14ac:dyDescent="0.2">
      <c r="C340" s="3"/>
      <c r="D340" s="3"/>
      <c r="E340" s="3"/>
      <c r="K340" s="3"/>
      <c r="L340" s="3"/>
      <c r="P340" s="3"/>
    </row>
    <row r="341" spans="3:16" ht="12.75" customHeight="1" x14ac:dyDescent="0.2">
      <c r="C341" s="3"/>
      <c r="D341" s="3"/>
      <c r="E341" s="3"/>
      <c r="K341" s="3"/>
      <c r="L341" s="3"/>
      <c r="P341" s="3"/>
    </row>
    <row r="342" spans="3:16" ht="12.75" customHeight="1" x14ac:dyDescent="0.2">
      <c r="C342" s="3"/>
      <c r="D342" s="3"/>
      <c r="E342" s="3"/>
      <c r="K342" s="3"/>
      <c r="L342" s="3"/>
      <c r="P342" s="3"/>
    </row>
    <row r="343" spans="3:16" ht="12.75" customHeight="1" x14ac:dyDescent="0.2">
      <c r="C343" s="3"/>
      <c r="D343" s="3"/>
      <c r="E343" s="3"/>
      <c r="K343" s="3"/>
      <c r="L343" s="3"/>
      <c r="P343" s="3"/>
    </row>
    <row r="344" spans="3:16" ht="12.75" customHeight="1" x14ac:dyDescent="0.2">
      <c r="C344" s="3"/>
      <c r="D344" s="3"/>
      <c r="E344" s="3"/>
      <c r="K344" s="3"/>
      <c r="L344" s="3"/>
      <c r="P344" s="3"/>
    </row>
    <row r="345" spans="3:16" ht="12.75" customHeight="1" x14ac:dyDescent="0.2">
      <c r="C345" s="3"/>
      <c r="D345" s="3"/>
      <c r="E345" s="3"/>
      <c r="K345" s="3"/>
      <c r="L345" s="3"/>
      <c r="P345" s="3"/>
    </row>
    <row r="346" spans="3:16" ht="12.75" customHeight="1" x14ac:dyDescent="0.2">
      <c r="C346" s="3"/>
      <c r="D346" s="3"/>
      <c r="E346" s="3"/>
      <c r="K346" s="3"/>
      <c r="L346" s="3"/>
      <c r="P346" s="3"/>
    </row>
    <row r="347" spans="3:16" ht="12.75" customHeight="1" x14ac:dyDescent="0.2">
      <c r="C347" s="3"/>
      <c r="D347" s="3"/>
      <c r="E347" s="3"/>
      <c r="K347" s="3"/>
      <c r="L347" s="3"/>
      <c r="P347" s="3"/>
    </row>
    <row r="348" spans="3:16" ht="12.75" customHeight="1" x14ac:dyDescent="0.2">
      <c r="C348" s="3"/>
      <c r="D348" s="3"/>
      <c r="E348" s="3"/>
      <c r="K348" s="3"/>
      <c r="L348" s="3"/>
      <c r="P348" s="3"/>
    </row>
    <row r="349" spans="3:16" ht="12.75" customHeight="1" x14ac:dyDescent="0.2">
      <c r="C349" s="3"/>
      <c r="D349" s="3"/>
      <c r="E349" s="3"/>
      <c r="K349" s="3"/>
      <c r="L349" s="3"/>
      <c r="P349" s="3"/>
    </row>
    <row r="350" spans="3:16" ht="12.75" customHeight="1" x14ac:dyDescent="0.2">
      <c r="C350" s="3"/>
      <c r="D350" s="3"/>
      <c r="E350" s="3"/>
      <c r="K350" s="3"/>
      <c r="L350" s="3"/>
      <c r="P350" s="3"/>
    </row>
    <row r="351" spans="3:16" ht="12.75" customHeight="1" x14ac:dyDescent="0.2">
      <c r="C351" s="3"/>
      <c r="D351" s="3"/>
      <c r="E351" s="3"/>
      <c r="K351" s="3"/>
      <c r="L351" s="3"/>
      <c r="P351" s="3"/>
    </row>
    <row r="352" spans="3:16" ht="12.75" customHeight="1" x14ac:dyDescent="0.2">
      <c r="C352" s="3"/>
      <c r="D352" s="3"/>
      <c r="E352" s="3"/>
      <c r="K352" s="3"/>
      <c r="L352" s="3"/>
      <c r="P352" s="3"/>
    </row>
    <row r="353" spans="3:16" ht="12.75" customHeight="1" x14ac:dyDescent="0.2">
      <c r="C353" s="3"/>
      <c r="D353" s="3"/>
      <c r="E353" s="3"/>
      <c r="K353" s="3"/>
      <c r="L353" s="3"/>
      <c r="P353" s="3"/>
    </row>
    <row r="354" spans="3:16" ht="12.75" customHeight="1" x14ac:dyDescent="0.2">
      <c r="C354" s="3"/>
      <c r="D354" s="3"/>
      <c r="E354" s="3"/>
      <c r="K354" s="3"/>
      <c r="L354" s="3"/>
      <c r="P354" s="3"/>
    </row>
    <row r="355" spans="3:16" ht="12.75" customHeight="1" x14ac:dyDescent="0.2">
      <c r="C355" s="3"/>
      <c r="D355" s="3"/>
      <c r="E355" s="3"/>
      <c r="K355" s="3"/>
      <c r="L355" s="3"/>
      <c r="P355" s="3"/>
    </row>
    <row r="356" spans="3:16" ht="12.75" customHeight="1" x14ac:dyDescent="0.2">
      <c r="C356" s="3"/>
      <c r="D356" s="3"/>
      <c r="E356" s="3"/>
      <c r="K356" s="3"/>
      <c r="L356" s="3"/>
      <c r="P356" s="3"/>
    </row>
    <row r="357" spans="3:16" ht="12.75" customHeight="1" x14ac:dyDescent="0.2">
      <c r="C357" s="3"/>
      <c r="D357" s="3"/>
      <c r="E357" s="3"/>
      <c r="K357" s="3"/>
      <c r="L357" s="3"/>
      <c r="P357" s="3"/>
    </row>
    <row r="358" spans="3:16" ht="12.75" customHeight="1" x14ac:dyDescent="0.2">
      <c r="C358" s="3"/>
      <c r="D358" s="3"/>
      <c r="E358" s="3"/>
      <c r="K358" s="3"/>
      <c r="L358" s="3"/>
      <c r="P358" s="3"/>
    </row>
    <row r="359" spans="3:16" ht="12.75" customHeight="1" x14ac:dyDescent="0.2">
      <c r="C359" s="3"/>
      <c r="D359" s="3"/>
      <c r="E359" s="3"/>
      <c r="K359" s="3"/>
      <c r="L359" s="3"/>
      <c r="P359" s="3"/>
    </row>
    <row r="360" spans="3:16" ht="12.75" customHeight="1" x14ac:dyDescent="0.2">
      <c r="C360" s="3"/>
      <c r="D360" s="3"/>
      <c r="E360" s="3"/>
      <c r="K360" s="3"/>
      <c r="L360" s="3"/>
      <c r="P360" s="3"/>
    </row>
    <row r="361" spans="3:16" ht="12.75" customHeight="1" x14ac:dyDescent="0.2">
      <c r="C361" s="3"/>
      <c r="D361" s="3"/>
      <c r="E361" s="3"/>
      <c r="K361" s="3"/>
      <c r="L361" s="3"/>
      <c r="P361" s="3"/>
    </row>
    <row r="362" spans="3:16" ht="12.75" customHeight="1" x14ac:dyDescent="0.2">
      <c r="C362" s="3"/>
      <c r="D362" s="3"/>
      <c r="E362" s="3"/>
      <c r="K362" s="3"/>
      <c r="L362" s="3"/>
      <c r="P362" s="3"/>
    </row>
    <row r="363" spans="3:16" ht="12.75" customHeight="1" x14ac:dyDescent="0.2">
      <c r="C363" s="3"/>
      <c r="D363" s="3"/>
      <c r="E363" s="3"/>
      <c r="K363" s="3"/>
      <c r="L363" s="3"/>
      <c r="P363" s="3"/>
    </row>
    <row r="364" spans="3:16" ht="12.75" customHeight="1" x14ac:dyDescent="0.2">
      <c r="C364" s="3"/>
      <c r="D364" s="3"/>
      <c r="E364" s="3"/>
      <c r="K364" s="3"/>
      <c r="L364" s="3"/>
      <c r="P364" s="3"/>
    </row>
    <row r="365" spans="3:16" ht="12.75" customHeight="1" x14ac:dyDescent="0.2">
      <c r="C365" s="3"/>
      <c r="D365" s="3"/>
      <c r="E365" s="3"/>
      <c r="K365" s="3"/>
      <c r="L365" s="3"/>
      <c r="P365" s="3"/>
    </row>
    <row r="366" spans="3:16" ht="12.75" customHeight="1" x14ac:dyDescent="0.2">
      <c r="C366" s="3"/>
      <c r="D366" s="3"/>
      <c r="E366" s="3"/>
      <c r="K366" s="3"/>
      <c r="L366" s="3"/>
      <c r="P366" s="3"/>
    </row>
    <row r="367" spans="3:16" ht="12.75" customHeight="1" x14ac:dyDescent="0.2">
      <c r="C367" s="3"/>
      <c r="D367" s="3"/>
      <c r="E367" s="3"/>
      <c r="K367" s="3"/>
      <c r="L367" s="3"/>
      <c r="P367" s="3"/>
    </row>
    <row r="368" spans="3:16" ht="12.75" customHeight="1" x14ac:dyDescent="0.2">
      <c r="C368" s="3"/>
      <c r="D368" s="3"/>
      <c r="E368" s="3"/>
      <c r="K368" s="3"/>
      <c r="L368" s="3"/>
      <c r="P368" s="3"/>
    </row>
    <row r="369" spans="3:16" ht="12.75" customHeight="1" x14ac:dyDescent="0.2">
      <c r="C369" s="3"/>
      <c r="D369" s="3"/>
      <c r="E369" s="3"/>
      <c r="K369" s="3"/>
      <c r="L369" s="3"/>
      <c r="P369" s="3"/>
    </row>
    <row r="370" spans="3:16" ht="12.75" customHeight="1" x14ac:dyDescent="0.2">
      <c r="C370" s="3"/>
      <c r="D370" s="3"/>
      <c r="E370" s="3"/>
      <c r="K370" s="3"/>
      <c r="L370" s="3"/>
      <c r="P370" s="3"/>
    </row>
    <row r="371" spans="3:16" ht="12.75" customHeight="1" x14ac:dyDescent="0.2">
      <c r="C371" s="3"/>
      <c r="D371" s="3"/>
      <c r="E371" s="3"/>
      <c r="K371" s="3"/>
      <c r="L371" s="3"/>
      <c r="P371" s="3"/>
    </row>
    <row r="372" spans="3:16" ht="12.75" customHeight="1" x14ac:dyDescent="0.2">
      <c r="C372" s="3"/>
      <c r="D372" s="3"/>
      <c r="E372" s="3"/>
      <c r="K372" s="3"/>
      <c r="L372" s="3"/>
      <c r="P372" s="3"/>
    </row>
    <row r="373" spans="3:16" ht="12.75" customHeight="1" x14ac:dyDescent="0.2">
      <c r="C373" s="3"/>
      <c r="D373" s="3"/>
      <c r="E373" s="3"/>
      <c r="K373" s="3"/>
      <c r="L373" s="3"/>
      <c r="P373" s="3"/>
    </row>
    <row r="374" spans="3:16" ht="12.75" customHeight="1" x14ac:dyDescent="0.2">
      <c r="C374" s="3"/>
      <c r="D374" s="3"/>
      <c r="E374" s="3"/>
      <c r="K374" s="3"/>
      <c r="L374" s="3"/>
      <c r="P374" s="3"/>
    </row>
    <row r="375" spans="3:16" ht="12.75" customHeight="1" x14ac:dyDescent="0.2">
      <c r="C375" s="3"/>
      <c r="D375" s="3"/>
      <c r="E375" s="3"/>
      <c r="K375" s="3"/>
      <c r="L375" s="3"/>
      <c r="P375" s="3"/>
    </row>
    <row r="376" spans="3:16" ht="12.75" customHeight="1" x14ac:dyDescent="0.2">
      <c r="C376" s="3"/>
      <c r="D376" s="3"/>
      <c r="E376" s="3"/>
      <c r="K376" s="3"/>
      <c r="L376" s="3"/>
      <c r="P376" s="3"/>
    </row>
    <row r="377" spans="3:16" ht="12.75" customHeight="1" x14ac:dyDescent="0.2">
      <c r="C377" s="3"/>
      <c r="D377" s="3"/>
      <c r="E377" s="3"/>
      <c r="K377" s="3"/>
      <c r="L377" s="3"/>
      <c r="P377" s="3"/>
    </row>
    <row r="378" spans="3:16" ht="12.75" customHeight="1" x14ac:dyDescent="0.2">
      <c r="C378" s="3"/>
      <c r="D378" s="3"/>
      <c r="E378" s="3"/>
      <c r="K378" s="3"/>
      <c r="L378" s="3"/>
      <c r="P378" s="3"/>
    </row>
    <row r="379" spans="3:16" ht="12.75" customHeight="1" x14ac:dyDescent="0.2">
      <c r="C379" s="3"/>
      <c r="D379" s="3"/>
      <c r="E379" s="3"/>
      <c r="K379" s="3"/>
      <c r="L379" s="3"/>
      <c r="P379" s="3"/>
    </row>
    <row r="380" spans="3:16" ht="12.75" customHeight="1" x14ac:dyDescent="0.2">
      <c r="C380" s="3"/>
      <c r="D380" s="3"/>
      <c r="E380" s="3"/>
      <c r="K380" s="3"/>
      <c r="L380" s="3"/>
      <c r="P380" s="3"/>
    </row>
    <row r="381" spans="3:16" ht="12.75" customHeight="1" x14ac:dyDescent="0.2">
      <c r="C381" s="3"/>
      <c r="D381" s="3"/>
      <c r="E381" s="3"/>
      <c r="K381" s="3"/>
      <c r="L381" s="3"/>
      <c r="P381" s="3"/>
    </row>
    <row r="382" spans="3:16" ht="12.75" customHeight="1" x14ac:dyDescent="0.2">
      <c r="C382" s="3"/>
      <c r="D382" s="3"/>
      <c r="E382" s="3"/>
      <c r="K382" s="3"/>
      <c r="L382" s="3"/>
      <c r="P382" s="3"/>
    </row>
    <row r="383" spans="3:16" ht="12.75" customHeight="1" x14ac:dyDescent="0.2">
      <c r="C383" s="3"/>
      <c r="D383" s="3"/>
      <c r="E383" s="3"/>
      <c r="K383" s="3"/>
      <c r="L383" s="3"/>
      <c r="P383" s="3"/>
    </row>
    <row r="384" spans="3:16" ht="12.75" customHeight="1" x14ac:dyDescent="0.2">
      <c r="C384" s="3"/>
      <c r="D384" s="3"/>
      <c r="E384" s="3"/>
      <c r="K384" s="3"/>
      <c r="L384" s="3"/>
      <c r="P384" s="3"/>
    </row>
    <row r="385" spans="3:16" ht="12.75" customHeight="1" x14ac:dyDescent="0.2">
      <c r="C385" s="3"/>
      <c r="D385" s="3"/>
      <c r="E385" s="3"/>
      <c r="K385" s="3"/>
      <c r="L385" s="3"/>
      <c r="P385" s="3"/>
    </row>
    <row r="386" spans="3:16" ht="12.75" customHeight="1" x14ac:dyDescent="0.2">
      <c r="C386" s="3"/>
      <c r="D386" s="3"/>
      <c r="E386" s="3"/>
      <c r="K386" s="3"/>
      <c r="L386" s="3"/>
      <c r="P386" s="3"/>
    </row>
    <row r="387" spans="3:16" ht="12.75" customHeight="1" x14ac:dyDescent="0.2">
      <c r="C387" s="3"/>
      <c r="D387" s="3"/>
      <c r="E387" s="3"/>
      <c r="K387" s="3"/>
      <c r="L387" s="3"/>
      <c r="P387" s="3"/>
    </row>
    <row r="388" spans="3:16" ht="12.75" customHeight="1" x14ac:dyDescent="0.2">
      <c r="C388" s="3"/>
      <c r="D388" s="3"/>
      <c r="E388" s="3"/>
      <c r="K388" s="3"/>
      <c r="L388" s="3"/>
      <c r="P388" s="3"/>
    </row>
    <row r="389" spans="3:16" ht="12.75" customHeight="1" x14ac:dyDescent="0.2">
      <c r="C389" s="3"/>
      <c r="D389" s="3"/>
      <c r="E389" s="3"/>
      <c r="K389" s="3"/>
      <c r="L389" s="3"/>
      <c r="P389" s="3"/>
    </row>
    <row r="390" spans="3:16" ht="12.75" customHeight="1" x14ac:dyDescent="0.2">
      <c r="C390" s="3"/>
      <c r="D390" s="3"/>
      <c r="E390" s="3"/>
      <c r="K390" s="3"/>
      <c r="L390" s="3"/>
      <c r="P390" s="3"/>
    </row>
    <row r="391" spans="3:16" ht="12.75" customHeight="1" x14ac:dyDescent="0.2">
      <c r="C391" s="3"/>
      <c r="D391" s="3"/>
      <c r="E391" s="3"/>
      <c r="K391" s="3"/>
      <c r="L391" s="3"/>
      <c r="P391" s="3"/>
    </row>
    <row r="392" spans="3:16" ht="12.75" customHeight="1" x14ac:dyDescent="0.2">
      <c r="C392" s="3"/>
      <c r="D392" s="3"/>
      <c r="E392" s="3"/>
      <c r="K392" s="3"/>
      <c r="L392" s="3"/>
      <c r="P392" s="3"/>
    </row>
    <row r="393" spans="3:16" ht="12.75" customHeight="1" x14ac:dyDescent="0.2">
      <c r="C393" s="3"/>
      <c r="D393" s="3"/>
      <c r="E393" s="3"/>
      <c r="K393" s="3"/>
      <c r="L393" s="3"/>
      <c r="P393" s="3"/>
    </row>
    <row r="394" spans="3:16" ht="12.75" customHeight="1" x14ac:dyDescent="0.2">
      <c r="C394" s="3"/>
      <c r="D394" s="3"/>
      <c r="E394" s="3"/>
      <c r="K394" s="3"/>
      <c r="L394" s="3"/>
      <c r="P394" s="3"/>
    </row>
    <row r="395" spans="3:16" ht="12.75" customHeight="1" x14ac:dyDescent="0.2">
      <c r="C395" s="3"/>
      <c r="D395" s="3"/>
      <c r="E395" s="3"/>
      <c r="K395" s="3"/>
      <c r="L395" s="3"/>
      <c r="P395" s="3"/>
    </row>
    <row r="396" spans="3:16" ht="12.75" customHeight="1" x14ac:dyDescent="0.2">
      <c r="C396" s="3"/>
      <c r="D396" s="3"/>
      <c r="E396" s="3"/>
      <c r="K396" s="3"/>
      <c r="L396" s="3"/>
      <c r="P396" s="3"/>
    </row>
    <row r="397" spans="3:16" ht="12.75" customHeight="1" x14ac:dyDescent="0.2">
      <c r="C397" s="3"/>
      <c r="D397" s="3"/>
      <c r="E397" s="3"/>
      <c r="K397" s="3"/>
      <c r="L397" s="3"/>
      <c r="P397" s="3"/>
    </row>
    <row r="398" spans="3:16" ht="12.75" customHeight="1" x14ac:dyDescent="0.2">
      <c r="C398" s="3"/>
      <c r="D398" s="3"/>
      <c r="E398" s="3"/>
      <c r="K398" s="3"/>
      <c r="L398" s="3"/>
      <c r="P398" s="3"/>
    </row>
    <row r="399" spans="3:16" ht="12.75" customHeight="1" x14ac:dyDescent="0.2">
      <c r="C399" s="3"/>
      <c r="D399" s="3"/>
      <c r="E399" s="3"/>
      <c r="K399" s="3"/>
      <c r="L399" s="3"/>
      <c r="P399" s="3"/>
    </row>
    <row r="400" spans="3:16" ht="12.75" customHeight="1" x14ac:dyDescent="0.2">
      <c r="C400" s="3"/>
      <c r="D400" s="3"/>
      <c r="E400" s="3"/>
      <c r="K400" s="3"/>
      <c r="L400" s="3"/>
      <c r="P400" s="3"/>
    </row>
    <row r="401" spans="3:16" ht="12.75" customHeight="1" x14ac:dyDescent="0.2">
      <c r="C401" s="3"/>
      <c r="D401" s="3"/>
      <c r="E401" s="3"/>
      <c r="K401" s="3"/>
      <c r="L401" s="3"/>
      <c r="P401" s="3"/>
    </row>
    <row r="402" spans="3:16" ht="12.75" customHeight="1" x14ac:dyDescent="0.2">
      <c r="C402" s="3"/>
      <c r="D402" s="3"/>
      <c r="E402" s="3"/>
      <c r="K402" s="3"/>
      <c r="L402" s="3"/>
      <c r="P402" s="3"/>
    </row>
    <row r="403" spans="3:16" ht="12.75" customHeight="1" x14ac:dyDescent="0.2">
      <c r="C403" s="3"/>
      <c r="D403" s="3"/>
      <c r="E403" s="3"/>
      <c r="K403" s="3"/>
      <c r="L403" s="3"/>
      <c r="P403" s="3"/>
    </row>
    <row r="404" spans="3:16" ht="12.75" customHeight="1" x14ac:dyDescent="0.2">
      <c r="C404" s="3"/>
      <c r="D404" s="3"/>
      <c r="E404" s="3"/>
      <c r="K404" s="3"/>
      <c r="L404" s="3"/>
      <c r="P404" s="3"/>
    </row>
    <row r="405" spans="3:16" ht="12.75" customHeight="1" x14ac:dyDescent="0.2">
      <c r="C405" s="3"/>
      <c r="D405" s="3"/>
      <c r="E405" s="3"/>
      <c r="K405" s="3"/>
      <c r="L405" s="3"/>
      <c r="P405" s="3"/>
    </row>
    <row r="406" spans="3:16" ht="12.75" customHeight="1" x14ac:dyDescent="0.2">
      <c r="C406" s="3"/>
      <c r="D406" s="3"/>
      <c r="E406" s="3"/>
      <c r="K406" s="3"/>
      <c r="L406" s="3"/>
      <c r="P406" s="3"/>
    </row>
    <row r="407" spans="3:16" ht="12.75" customHeight="1" x14ac:dyDescent="0.2">
      <c r="C407" s="3"/>
      <c r="D407" s="3"/>
      <c r="E407" s="3"/>
      <c r="K407" s="3"/>
      <c r="L407" s="3"/>
      <c r="P407" s="3"/>
    </row>
    <row r="408" spans="3:16" ht="12.75" customHeight="1" x14ac:dyDescent="0.2">
      <c r="C408" s="3"/>
      <c r="D408" s="3"/>
      <c r="E408" s="3"/>
      <c r="K408" s="3"/>
      <c r="L408" s="3"/>
      <c r="P408" s="3"/>
    </row>
    <row r="409" spans="3:16" ht="12.75" customHeight="1" x14ac:dyDescent="0.2">
      <c r="C409" s="3"/>
      <c r="D409" s="3"/>
      <c r="E409" s="3"/>
      <c r="K409" s="3"/>
      <c r="L409" s="3"/>
      <c r="P409" s="3"/>
    </row>
    <row r="410" spans="3:16" ht="12.75" customHeight="1" x14ac:dyDescent="0.2">
      <c r="C410" s="3"/>
      <c r="D410" s="3"/>
      <c r="E410" s="3"/>
      <c r="K410" s="3"/>
      <c r="L410" s="3"/>
      <c r="P410" s="3"/>
    </row>
    <row r="411" spans="3:16" ht="12.75" customHeight="1" x14ac:dyDescent="0.2">
      <c r="C411" s="3"/>
      <c r="D411" s="3"/>
      <c r="E411" s="3"/>
      <c r="K411" s="3"/>
      <c r="L411" s="3"/>
      <c r="P411" s="3"/>
    </row>
    <row r="412" spans="3:16" ht="12.75" customHeight="1" x14ac:dyDescent="0.2">
      <c r="C412" s="3"/>
      <c r="D412" s="3"/>
      <c r="E412" s="3"/>
      <c r="K412" s="3"/>
      <c r="L412" s="3"/>
      <c r="P412" s="3"/>
    </row>
    <row r="413" spans="3:16" ht="12.75" customHeight="1" x14ac:dyDescent="0.2">
      <c r="C413" s="3"/>
      <c r="D413" s="3"/>
      <c r="E413" s="3"/>
      <c r="K413" s="3"/>
      <c r="L413" s="3"/>
      <c r="P413" s="3"/>
    </row>
    <row r="414" spans="3:16" ht="12.75" customHeight="1" x14ac:dyDescent="0.2">
      <c r="C414" s="3"/>
      <c r="D414" s="3"/>
      <c r="E414" s="3"/>
      <c r="K414" s="3"/>
      <c r="L414" s="3"/>
      <c r="P414" s="3"/>
    </row>
    <row r="415" spans="3:16" ht="12.75" customHeight="1" x14ac:dyDescent="0.2">
      <c r="C415" s="3"/>
      <c r="D415" s="3"/>
      <c r="E415" s="3"/>
      <c r="K415" s="3"/>
      <c r="L415" s="3"/>
      <c r="P415" s="3"/>
    </row>
    <row r="416" spans="3:16" ht="12.75" customHeight="1" x14ac:dyDescent="0.2">
      <c r="C416" s="3"/>
      <c r="D416" s="3"/>
      <c r="E416" s="3"/>
      <c r="K416" s="3"/>
      <c r="L416" s="3"/>
      <c r="P416" s="3"/>
    </row>
    <row r="417" spans="3:16" ht="12.75" customHeight="1" x14ac:dyDescent="0.2">
      <c r="C417" s="3"/>
      <c r="D417" s="3"/>
      <c r="E417" s="3"/>
      <c r="K417" s="3"/>
      <c r="L417" s="3"/>
      <c r="P417" s="3"/>
    </row>
    <row r="418" spans="3:16" ht="12.75" customHeight="1" x14ac:dyDescent="0.2">
      <c r="C418" s="3"/>
      <c r="D418" s="3"/>
      <c r="E418" s="3"/>
      <c r="K418" s="3"/>
      <c r="L418" s="3"/>
      <c r="P418" s="3"/>
    </row>
    <row r="419" spans="3:16" ht="12.75" customHeight="1" x14ac:dyDescent="0.2">
      <c r="C419" s="3"/>
      <c r="D419" s="3"/>
      <c r="E419" s="3"/>
      <c r="K419" s="3"/>
      <c r="L419" s="3"/>
      <c r="P419" s="3"/>
    </row>
    <row r="420" spans="3:16" ht="12.75" customHeight="1" x14ac:dyDescent="0.2">
      <c r="C420" s="3"/>
      <c r="D420" s="3"/>
      <c r="E420" s="3"/>
      <c r="K420" s="3"/>
      <c r="L420" s="3"/>
      <c r="P420" s="3"/>
    </row>
    <row r="421" spans="3:16" ht="12.75" customHeight="1" x14ac:dyDescent="0.2">
      <c r="C421" s="3"/>
      <c r="D421" s="3"/>
      <c r="E421" s="3"/>
      <c r="K421" s="3"/>
      <c r="L421" s="3"/>
      <c r="P421" s="3"/>
    </row>
    <row r="422" spans="3:16" ht="12.75" customHeight="1" x14ac:dyDescent="0.2">
      <c r="C422" s="3"/>
      <c r="D422" s="3"/>
      <c r="E422" s="3"/>
      <c r="K422" s="3"/>
      <c r="L422" s="3"/>
      <c r="P422" s="3"/>
    </row>
    <row r="423" spans="3:16" ht="12.75" customHeight="1" x14ac:dyDescent="0.2">
      <c r="C423" s="3"/>
      <c r="D423" s="3"/>
      <c r="E423" s="3"/>
      <c r="K423" s="3"/>
      <c r="L423" s="3"/>
      <c r="P423" s="3"/>
    </row>
    <row r="424" spans="3:16" ht="12.75" customHeight="1" x14ac:dyDescent="0.2">
      <c r="C424" s="3"/>
      <c r="D424" s="3"/>
      <c r="E424" s="3"/>
      <c r="K424" s="3"/>
      <c r="L424" s="3"/>
      <c r="P424" s="3"/>
    </row>
    <row r="425" spans="3:16" ht="12.75" customHeight="1" x14ac:dyDescent="0.2">
      <c r="C425" s="3"/>
      <c r="D425" s="3"/>
      <c r="E425" s="3"/>
      <c r="K425" s="3"/>
      <c r="L425" s="3"/>
      <c r="P425" s="3"/>
    </row>
    <row r="426" spans="3:16" ht="12.75" customHeight="1" x14ac:dyDescent="0.2">
      <c r="C426" s="3"/>
      <c r="D426" s="3"/>
      <c r="E426" s="3"/>
      <c r="K426" s="3"/>
      <c r="L426" s="3"/>
      <c r="P426" s="3"/>
    </row>
    <row r="427" spans="3:16" ht="12.75" customHeight="1" x14ac:dyDescent="0.2">
      <c r="C427" s="3"/>
      <c r="D427" s="3"/>
      <c r="E427" s="3"/>
      <c r="K427" s="3"/>
      <c r="L427" s="3"/>
      <c r="P427" s="3"/>
    </row>
    <row r="428" spans="3:16" ht="12.75" customHeight="1" x14ac:dyDescent="0.2">
      <c r="C428" s="3"/>
      <c r="D428" s="3"/>
      <c r="E428" s="3"/>
      <c r="K428" s="3"/>
      <c r="L428" s="3"/>
      <c r="P428" s="3"/>
    </row>
    <row r="429" spans="3:16" ht="12.75" customHeight="1" x14ac:dyDescent="0.2">
      <c r="C429" s="3"/>
      <c r="D429" s="3"/>
      <c r="E429" s="3"/>
      <c r="K429" s="3"/>
      <c r="L429" s="3"/>
      <c r="P429" s="3"/>
    </row>
    <row r="430" spans="3:16" ht="12.75" customHeight="1" x14ac:dyDescent="0.2">
      <c r="C430" s="3"/>
      <c r="D430" s="3"/>
      <c r="E430" s="3"/>
      <c r="K430" s="3"/>
      <c r="L430" s="3"/>
      <c r="P430" s="3"/>
    </row>
    <row r="431" spans="3:16" ht="12.75" customHeight="1" x14ac:dyDescent="0.2">
      <c r="C431" s="3"/>
      <c r="D431" s="3"/>
      <c r="E431" s="3"/>
      <c r="K431" s="3"/>
      <c r="L431" s="3"/>
      <c r="P431" s="3"/>
    </row>
    <row r="432" spans="3:16" ht="12.75" customHeight="1" x14ac:dyDescent="0.2">
      <c r="C432" s="3"/>
      <c r="D432" s="3"/>
      <c r="E432" s="3"/>
      <c r="K432" s="3"/>
      <c r="L432" s="3"/>
      <c r="P432" s="3"/>
    </row>
    <row r="433" spans="3:16" ht="12.75" customHeight="1" x14ac:dyDescent="0.2">
      <c r="C433" s="3"/>
      <c r="D433" s="3"/>
      <c r="E433" s="3"/>
      <c r="K433" s="3"/>
      <c r="L433" s="3"/>
      <c r="P433" s="3"/>
    </row>
    <row r="434" spans="3:16" ht="12.75" customHeight="1" x14ac:dyDescent="0.2">
      <c r="C434" s="3"/>
      <c r="D434" s="3"/>
      <c r="E434" s="3"/>
      <c r="K434" s="3"/>
      <c r="L434" s="3"/>
      <c r="P434" s="3"/>
    </row>
    <row r="435" spans="3:16" ht="12.75" customHeight="1" x14ac:dyDescent="0.2">
      <c r="C435" s="3"/>
      <c r="D435" s="3"/>
      <c r="E435" s="3"/>
      <c r="K435" s="3"/>
      <c r="L435" s="3"/>
      <c r="P435" s="3"/>
    </row>
    <row r="436" spans="3:16" ht="12.75" customHeight="1" x14ac:dyDescent="0.2">
      <c r="C436" s="3"/>
      <c r="D436" s="3"/>
      <c r="E436" s="3"/>
      <c r="K436" s="3"/>
      <c r="L436" s="3"/>
      <c r="P436" s="3"/>
    </row>
    <row r="437" spans="3:16" ht="12.75" customHeight="1" x14ac:dyDescent="0.2">
      <c r="C437" s="3"/>
      <c r="D437" s="3"/>
      <c r="E437" s="3"/>
      <c r="K437" s="3"/>
      <c r="L437" s="3"/>
      <c r="P437" s="3"/>
    </row>
    <row r="438" spans="3:16" ht="12.75" customHeight="1" x14ac:dyDescent="0.2">
      <c r="C438" s="3"/>
      <c r="D438" s="3"/>
      <c r="E438" s="3"/>
      <c r="K438" s="3"/>
      <c r="L438" s="3"/>
      <c r="P438" s="3"/>
    </row>
    <row r="439" spans="3:16" ht="12.75" customHeight="1" x14ac:dyDescent="0.2">
      <c r="C439" s="3"/>
      <c r="D439" s="3"/>
      <c r="E439" s="3"/>
      <c r="K439" s="3"/>
      <c r="L439" s="3"/>
      <c r="P439" s="3"/>
    </row>
    <row r="440" spans="3:16" ht="12.75" customHeight="1" x14ac:dyDescent="0.2">
      <c r="C440" s="3"/>
      <c r="D440" s="3"/>
      <c r="E440" s="3"/>
      <c r="K440" s="3"/>
      <c r="L440" s="3"/>
      <c r="P440" s="3"/>
    </row>
    <row r="441" spans="3:16" ht="12.75" customHeight="1" x14ac:dyDescent="0.2">
      <c r="C441" s="3"/>
      <c r="D441" s="3"/>
      <c r="E441" s="3"/>
      <c r="K441" s="3"/>
      <c r="L441" s="3"/>
      <c r="P441" s="3"/>
    </row>
    <row r="442" spans="3:16" ht="12.75" customHeight="1" x14ac:dyDescent="0.2">
      <c r="C442" s="3"/>
      <c r="D442" s="3"/>
      <c r="E442" s="3"/>
      <c r="K442" s="3"/>
      <c r="L442" s="3"/>
      <c r="P442" s="3"/>
    </row>
    <row r="443" spans="3:16" ht="12.75" customHeight="1" x14ac:dyDescent="0.2">
      <c r="C443" s="3"/>
      <c r="D443" s="3"/>
      <c r="E443" s="3"/>
      <c r="K443" s="3"/>
      <c r="L443" s="3"/>
      <c r="P443" s="3"/>
    </row>
    <row r="444" spans="3:16" ht="12.75" customHeight="1" x14ac:dyDescent="0.2">
      <c r="C444" s="3"/>
      <c r="D444" s="3"/>
      <c r="E444" s="3"/>
      <c r="K444" s="3"/>
      <c r="L444" s="3"/>
      <c r="P444" s="3"/>
    </row>
    <row r="445" spans="3:16" ht="12.75" customHeight="1" x14ac:dyDescent="0.2">
      <c r="C445" s="3"/>
      <c r="D445" s="3"/>
      <c r="E445" s="3"/>
      <c r="K445" s="3"/>
      <c r="L445" s="3"/>
      <c r="P445" s="3"/>
    </row>
    <row r="446" spans="3:16" ht="12.75" customHeight="1" x14ac:dyDescent="0.2">
      <c r="C446" s="3"/>
      <c r="D446" s="3"/>
      <c r="E446" s="3"/>
      <c r="K446" s="3"/>
      <c r="L446" s="3"/>
      <c r="P446" s="3"/>
    </row>
    <row r="447" spans="3:16" ht="12.75" customHeight="1" x14ac:dyDescent="0.2">
      <c r="C447" s="3"/>
      <c r="D447" s="3"/>
      <c r="E447" s="3"/>
      <c r="K447" s="3"/>
      <c r="L447" s="3"/>
      <c r="P447" s="3"/>
    </row>
    <row r="448" spans="3:16" ht="12.75" customHeight="1" x14ac:dyDescent="0.2">
      <c r="C448" s="3"/>
      <c r="D448" s="3"/>
      <c r="E448" s="3"/>
      <c r="K448" s="3"/>
      <c r="L448" s="3"/>
      <c r="P448" s="3"/>
    </row>
    <row r="449" spans="3:16" ht="12.75" customHeight="1" x14ac:dyDescent="0.2">
      <c r="C449" s="3"/>
      <c r="D449" s="3"/>
      <c r="E449" s="3"/>
      <c r="K449" s="3"/>
      <c r="L449" s="3"/>
      <c r="P449" s="3"/>
    </row>
    <row r="450" spans="3:16" ht="12.75" customHeight="1" x14ac:dyDescent="0.2">
      <c r="C450" s="3"/>
      <c r="D450" s="3"/>
      <c r="E450" s="3"/>
      <c r="K450" s="3"/>
      <c r="L450" s="3"/>
      <c r="P450" s="3"/>
    </row>
    <row r="451" spans="3:16" ht="12.75" customHeight="1" x14ac:dyDescent="0.2">
      <c r="C451" s="3"/>
      <c r="D451" s="3"/>
      <c r="E451" s="3"/>
      <c r="K451" s="3"/>
      <c r="L451" s="3"/>
      <c r="P451" s="3"/>
    </row>
    <row r="452" spans="3:16" ht="12.75" customHeight="1" x14ac:dyDescent="0.2">
      <c r="C452" s="3"/>
      <c r="D452" s="3"/>
      <c r="E452" s="3"/>
      <c r="K452" s="3"/>
      <c r="L452" s="3"/>
      <c r="P452" s="3"/>
    </row>
    <row r="453" spans="3:16" ht="12.75" customHeight="1" x14ac:dyDescent="0.2">
      <c r="C453" s="3"/>
      <c r="D453" s="3"/>
      <c r="E453" s="3"/>
      <c r="K453" s="3"/>
      <c r="L453" s="3"/>
      <c r="P453" s="3"/>
    </row>
    <row r="454" spans="3:16" ht="12.75" customHeight="1" x14ac:dyDescent="0.2">
      <c r="C454" s="3"/>
      <c r="D454" s="3"/>
      <c r="E454" s="3"/>
      <c r="K454" s="3"/>
      <c r="L454" s="3"/>
      <c r="P454" s="3"/>
    </row>
    <row r="455" spans="3:16" ht="12.75" customHeight="1" x14ac:dyDescent="0.2">
      <c r="C455" s="3"/>
      <c r="D455" s="3"/>
      <c r="E455" s="3"/>
      <c r="K455" s="3"/>
      <c r="L455" s="3"/>
      <c r="P455" s="3"/>
    </row>
    <row r="456" spans="3:16" ht="12.75" customHeight="1" x14ac:dyDescent="0.2">
      <c r="C456" s="3"/>
      <c r="D456" s="3"/>
      <c r="E456" s="3"/>
      <c r="K456" s="3"/>
      <c r="L456" s="3"/>
      <c r="P456" s="3"/>
    </row>
    <row r="457" spans="3:16" ht="12.75" customHeight="1" x14ac:dyDescent="0.2">
      <c r="C457" s="3"/>
      <c r="D457" s="3"/>
      <c r="E457" s="3"/>
      <c r="K457" s="3"/>
      <c r="L457" s="3"/>
      <c r="P457" s="3"/>
    </row>
    <row r="458" spans="3:16" ht="12.75" customHeight="1" x14ac:dyDescent="0.2">
      <c r="C458" s="3"/>
      <c r="D458" s="3"/>
      <c r="E458" s="3"/>
      <c r="K458" s="3"/>
      <c r="L458" s="3"/>
      <c r="P458" s="3"/>
    </row>
    <row r="459" spans="3:16" ht="12.75" customHeight="1" x14ac:dyDescent="0.2">
      <c r="C459" s="3"/>
      <c r="D459" s="3"/>
      <c r="E459" s="3"/>
      <c r="K459" s="3"/>
      <c r="L459" s="3"/>
      <c r="P459" s="3"/>
    </row>
    <row r="460" spans="3:16" ht="12.75" customHeight="1" x14ac:dyDescent="0.2">
      <c r="C460" s="3"/>
      <c r="D460" s="3"/>
      <c r="E460" s="3"/>
      <c r="K460" s="3"/>
      <c r="L460" s="3"/>
      <c r="P460" s="3"/>
    </row>
    <row r="461" spans="3:16" ht="12.75" customHeight="1" x14ac:dyDescent="0.2">
      <c r="C461" s="3"/>
      <c r="D461" s="3"/>
      <c r="E461" s="3"/>
      <c r="K461" s="3"/>
      <c r="L461" s="3"/>
      <c r="P461" s="3"/>
    </row>
    <row r="462" spans="3:16" ht="12.75" customHeight="1" x14ac:dyDescent="0.2">
      <c r="C462" s="3"/>
      <c r="D462" s="3"/>
      <c r="E462" s="3"/>
      <c r="K462" s="3"/>
      <c r="L462" s="3"/>
      <c r="P462" s="3"/>
    </row>
    <row r="463" spans="3:16" ht="12.75" customHeight="1" x14ac:dyDescent="0.2">
      <c r="C463" s="3"/>
      <c r="D463" s="3"/>
      <c r="E463" s="3"/>
      <c r="K463" s="3"/>
      <c r="L463" s="3"/>
      <c r="P463" s="3"/>
    </row>
    <row r="464" spans="3:16" ht="12.75" customHeight="1" x14ac:dyDescent="0.2">
      <c r="C464" s="3"/>
      <c r="D464" s="3"/>
      <c r="E464" s="3"/>
      <c r="K464" s="3"/>
      <c r="L464" s="3"/>
      <c r="P464" s="3"/>
    </row>
    <row r="465" spans="3:16" ht="12.75" customHeight="1" x14ac:dyDescent="0.2">
      <c r="C465" s="3"/>
      <c r="D465" s="3"/>
      <c r="E465" s="3"/>
      <c r="K465" s="3"/>
      <c r="L465" s="3"/>
      <c r="P465" s="3"/>
    </row>
    <row r="466" spans="3:16" ht="12.75" customHeight="1" x14ac:dyDescent="0.2">
      <c r="C466" s="3"/>
      <c r="D466" s="3"/>
      <c r="E466" s="3"/>
      <c r="K466" s="3"/>
      <c r="L466" s="3"/>
      <c r="P466" s="3"/>
    </row>
    <row r="467" spans="3:16" ht="12.75" customHeight="1" x14ac:dyDescent="0.2">
      <c r="C467" s="3"/>
      <c r="D467" s="3"/>
      <c r="E467" s="3"/>
      <c r="K467" s="3"/>
      <c r="L467" s="3"/>
      <c r="P467" s="3"/>
    </row>
    <row r="468" spans="3:16" ht="12.75" customHeight="1" x14ac:dyDescent="0.2">
      <c r="C468" s="3"/>
      <c r="D468" s="3"/>
      <c r="E468" s="3"/>
      <c r="K468" s="3"/>
      <c r="L468" s="3"/>
      <c r="P468" s="3"/>
    </row>
    <row r="469" spans="3:16" ht="12.75" customHeight="1" x14ac:dyDescent="0.2">
      <c r="C469" s="3"/>
      <c r="D469" s="3"/>
      <c r="E469" s="3"/>
      <c r="K469" s="3"/>
      <c r="L469" s="3"/>
      <c r="P469" s="3"/>
    </row>
    <row r="470" spans="3:16" ht="12.75" customHeight="1" x14ac:dyDescent="0.2">
      <c r="C470" s="3"/>
      <c r="D470" s="3"/>
      <c r="E470" s="3"/>
      <c r="K470" s="3"/>
      <c r="L470" s="3"/>
      <c r="P470" s="3"/>
    </row>
    <row r="471" spans="3:16" ht="12.75" customHeight="1" x14ac:dyDescent="0.2">
      <c r="C471" s="3"/>
      <c r="D471" s="3"/>
      <c r="E471" s="3"/>
      <c r="K471" s="3"/>
      <c r="L471" s="3"/>
      <c r="P471" s="3"/>
    </row>
    <row r="472" spans="3:16" ht="12.75" customHeight="1" x14ac:dyDescent="0.2">
      <c r="C472" s="3"/>
      <c r="D472" s="3"/>
      <c r="E472" s="3"/>
      <c r="K472" s="3"/>
      <c r="L472" s="3"/>
      <c r="P472" s="3"/>
    </row>
    <row r="473" spans="3:16" ht="12.75" customHeight="1" x14ac:dyDescent="0.2">
      <c r="C473" s="3"/>
      <c r="D473" s="3"/>
      <c r="E473" s="3"/>
      <c r="K473" s="3"/>
      <c r="L473" s="3"/>
      <c r="P473" s="3"/>
    </row>
    <row r="474" spans="3:16" ht="12.75" customHeight="1" x14ac:dyDescent="0.2">
      <c r="C474" s="3"/>
      <c r="D474" s="3"/>
      <c r="E474" s="3"/>
      <c r="K474" s="3"/>
      <c r="L474" s="3"/>
      <c r="P474" s="3"/>
    </row>
    <row r="475" spans="3:16" ht="12.75" customHeight="1" x14ac:dyDescent="0.2">
      <c r="C475" s="3"/>
      <c r="D475" s="3"/>
      <c r="E475" s="3"/>
      <c r="K475" s="3"/>
      <c r="L475" s="3"/>
      <c r="P475" s="3"/>
    </row>
    <row r="476" spans="3:16" ht="12.75" customHeight="1" x14ac:dyDescent="0.2">
      <c r="C476" s="3"/>
      <c r="D476" s="3"/>
      <c r="E476" s="3"/>
      <c r="K476" s="3"/>
      <c r="L476" s="3"/>
      <c r="P476" s="3"/>
    </row>
    <row r="477" spans="3:16" ht="12.75" customHeight="1" x14ac:dyDescent="0.2">
      <c r="C477" s="3"/>
      <c r="D477" s="3"/>
      <c r="E477" s="3"/>
      <c r="K477" s="3"/>
      <c r="L477" s="3"/>
      <c r="P477" s="3"/>
    </row>
    <row r="478" spans="3:16" ht="12.75" customHeight="1" x14ac:dyDescent="0.2">
      <c r="C478" s="3"/>
      <c r="D478" s="3"/>
      <c r="E478" s="3"/>
      <c r="K478" s="3"/>
      <c r="L478" s="3"/>
      <c r="P478" s="3"/>
    </row>
    <row r="479" spans="3:16" ht="12.75" customHeight="1" x14ac:dyDescent="0.2">
      <c r="C479" s="3"/>
      <c r="D479" s="3"/>
      <c r="E479" s="3"/>
      <c r="K479" s="3"/>
      <c r="L479" s="3"/>
      <c r="P479" s="3"/>
    </row>
    <row r="480" spans="3:16" ht="12.75" customHeight="1" x14ac:dyDescent="0.2">
      <c r="C480" s="3"/>
      <c r="D480" s="3"/>
      <c r="E480" s="3"/>
      <c r="K480" s="3"/>
      <c r="L480" s="3"/>
      <c r="P480" s="3"/>
    </row>
    <row r="481" spans="3:16" ht="12.75" customHeight="1" x14ac:dyDescent="0.2">
      <c r="C481" s="3"/>
      <c r="D481" s="3"/>
      <c r="E481" s="3"/>
      <c r="K481" s="3"/>
      <c r="L481" s="3"/>
      <c r="P481" s="3"/>
    </row>
    <row r="482" spans="3:16" ht="12.75" customHeight="1" x14ac:dyDescent="0.2">
      <c r="C482" s="3"/>
      <c r="D482" s="3"/>
      <c r="E482" s="3"/>
      <c r="K482" s="3"/>
      <c r="L482" s="3"/>
      <c r="P482" s="3"/>
    </row>
    <row r="483" spans="3:16" ht="12.75" customHeight="1" x14ac:dyDescent="0.2">
      <c r="C483" s="3"/>
      <c r="D483" s="3"/>
      <c r="E483" s="3"/>
      <c r="K483" s="3"/>
      <c r="L483" s="3"/>
      <c r="P483" s="3"/>
    </row>
    <row r="484" spans="3:16" ht="12.75" customHeight="1" x14ac:dyDescent="0.2">
      <c r="C484" s="3"/>
      <c r="D484" s="3"/>
      <c r="E484" s="3"/>
      <c r="K484" s="3"/>
      <c r="L484" s="3"/>
      <c r="P484" s="3"/>
    </row>
    <row r="485" spans="3:16" ht="12.75" customHeight="1" x14ac:dyDescent="0.2">
      <c r="C485" s="3"/>
      <c r="D485" s="3"/>
      <c r="E485" s="3"/>
      <c r="K485" s="3"/>
      <c r="L485" s="3"/>
      <c r="P485" s="3"/>
    </row>
    <row r="486" spans="3:16" ht="12.75" customHeight="1" x14ac:dyDescent="0.2">
      <c r="C486" s="3"/>
      <c r="D486" s="3"/>
      <c r="E486" s="3"/>
      <c r="K486" s="3"/>
      <c r="L486" s="3"/>
      <c r="P486" s="3"/>
    </row>
    <row r="487" spans="3:16" ht="12.75" customHeight="1" x14ac:dyDescent="0.2">
      <c r="C487" s="3"/>
      <c r="D487" s="3"/>
      <c r="E487" s="3"/>
      <c r="K487" s="3"/>
      <c r="L487" s="3"/>
      <c r="P487" s="3"/>
    </row>
    <row r="488" spans="3:16" ht="12.75" customHeight="1" x14ac:dyDescent="0.2">
      <c r="C488" s="3"/>
      <c r="D488" s="3"/>
      <c r="E488" s="3"/>
      <c r="K488" s="3"/>
      <c r="L488" s="3"/>
      <c r="P488" s="3"/>
    </row>
    <row r="489" spans="3:16" ht="12.75" customHeight="1" x14ac:dyDescent="0.2">
      <c r="C489" s="3"/>
      <c r="D489" s="3"/>
      <c r="E489" s="3"/>
      <c r="K489" s="3"/>
      <c r="L489" s="3"/>
      <c r="P489" s="3"/>
    </row>
    <row r="490" spans="3:16" ht="12.75" customHeight="1" x14ac:dyDescent="0.2">
      <c r="C490" s="3"/>
      <c r="D490" s="3"/>
      <c r="E490" s="3"/>
      <c r="K490" s="3"/>
      <c r="L490" s="3"/>
      <c r="P490" s="3"/>
    </row>
    <row r="491" spans="3:16" ht="12.75" customHeight="1" x14ac:dyDescent="0.2">
      <c r="C491" s="3"/>
      <c r="D491" s="3"/>
      <c r="E491" s="3"/>
      <c r="K491" s="3"/>
      <c r="L491" s="3"/>
      <c r="P491" s="3"/>
    </row>
    <row r="492" spans="3:16" ht="12.75" customHeight="1" x14ac:dyDescent="0.2">
      <c r="C492" s="3"/>
      <c r="D492" s="3"/>
      <c r="E492" s="3"/>
      <c r="K492" s="3"/>
      <c r="L492" s="3"/>
      <c r="P492" s="3"/>
    </row>
    <row r="493" spans="3:16" ht="12.75" customHeight="1" x14ac:dyDescent="0.2">
      <c r="C493" s="3"/>
      <c r="D493" s="3"/>
      <c r="E493" s="3"/>
      <c r="K493" s="3"/>
      <c r="L493" s="3"/>
      <c r="P493" s="3"/>
    </row>
    <row r="494" spans="3:16" ht="12.75" customHeight="1" x14ac:dyDescent="0.2">
      <c r="C494" s="3"/>
      <c r="D494" s="3"/>
      <c r="E494" s="3"/>
      <c r="K494" s="3"/>
      <c r="L494" s="3"/>
      <c r="P494" s="3"/>
    </row>
    <row r="495" spans="3:16" ht="12.75" customHeight="1" x14ac:dyDescent="0.2">
      <c r="C495" s="3"/>
      <c r="D495" s="3"/>
      <c r="E495" s="3"/>
      <c r="K495" s="3"/>
      <c r="L495" s="3"/>
      <c r="P495" s="3"/>
    </row>
    <row r="496" spans="3:16" ht="12.75" customHeight="1" x14ac:dyDescent="0.2">
      <c r="C496" s="3"/>
      <c r="D496" s="3"/>
      <c r="E496" s="3"/>
      <c r="K496" s="3"/>
      <c r="L496" s="3"/>
      <c r="P496" s="3"/>
    </row>
    <row r="497" spans="3:16" ht="12.75" customHeight="1" x14ac:dyDescent="0.2">
      <c r="C497" s="3"/>
      <c r="D497" s="3"/>
      <c r="E497" s="3"/>
      <c r="K497" s="3"/>
      <c r="L497" s="3"/>
      <c r="P497" s="3"/>
    </row>
    <row r="498" spans="3:16" ht="12.75" customHeight="1" x14ac:dyDescent="0.2">
      <c r="C498" s="3"/>
      <c r="D498" s="3"/>
      <c r="E498" s="3"/>
      <c r="K498" s="3"/>
      <c r="L498" s="3"/>
      <c r="P498" s="3"/>
    </row>
    <row r="499" spans="3:16" ht="12.75" customHeight="1" x14ac:dyDescent="0.2">
      <c r="C499" s="3"/>
      <c r="D499" s="3"/>
      <c r="E499" s="3"/>
      <c r="K499" s="3"/>
      <c r="L499" s="3"/>
      <c r="P499" s="3"/>
    </row>
    <row r="500" spans="3:16" ht="12.75" customHeight="1" x14ac:dyDescent="0.2">
      <c r="C500" s="3"/>
      <c r="D500" s="3"/>
      <c r="E500" s="3"/>
      <c r="K500" s="3"/>
      <c r="L500" s="3"/>
      <c r="P500" s="3"/>
    </row>
    <row r="501" spans="3:16" ht="12.75" customHeight="1" x14ac:dyDescent="0.2">
      <c r="C501" s="3"/>
      <c r="D501" s="3"/>
      <c r="E501" s="3"/>
      <c r="K501" s="3"/>
      <c r="L501" s="3"/>
      <c r="P501" s="3"/>
    </row>
    <row r="502" spans="3:16" ht="12.75" customHeight="1" x14ac:dyDescent="0.2">
      <c r="C502" s="3"/>
      <c r="D502" s="3"/>
      <c r="E502" s="3"/>
      <c r="K502" s="3"/>
      <c r="L502" s="3"/>
      <c r="P502" s="3"/>
    </row>
    <row r="503" spans="3:16" ht="12.75" customHeight="1" x14ac:dyDescent="0.2">
      <c r="C503" s="3"/>
      <c r="D503" s="3"/>
      <c r="E503" s="3"/>
      <c r="K503" s="3"/>
      <c r="L503" s="3"/>
      <c r="P503" s="3"/>
    </row>
    <row r="504" spans="3:16" ht="12.75" customHeight="1" x14ac:dyDescent="0.2">
      <c r="C504" s="3"/>
      <c r="D504" s="3"/>
      <c r="E504" s="3"/>
      <c r="K504" s="3"/>
      <c r="L504" s="3"/>
      <c r="P504" s="3"/>
    </row>
    <row r="505" spans="3:16" ht="12.75" customHeight="1" x14ac:dyDescent="0.2">
      <c r="C505" s="3"/>
      <c r="D505" s="3"/>
      <c r="E505" s="3"/>
      <c r="K505" s="3"/>
      <c r="L505" s="3"/>
      <c r="P505" s="3"/>
    </row>
    <row r="506" spans="3:16" ht="12.75" customHeight="1" x14ac:dyDescent="0.2">
      <c r="C506" s="3"/>
      <c r="D506" s="3"/>
      <c r="E506" s="3"/>
      <c r="K506" s="3"/>
      <c r="L506" s="3"/>
      <c r="P506" s="3"/>
    </row>
    <row r="507" spans="3:16" ht="12.75" customHeight="1" x14ac:dyDescent="0.2">
      <c r="C507" s="3"/>
      <c r="D507" s="3"/>
      <c r="E507" s="3"/>
      <c r="K507" s="3"/>
      <c r="L507" s="3"/>
      <c r="P507" s="3"/>
    </row>
    <row r="508" spans="3:16" ht="12.75" customHeight="1" x14ac:dyDescent="0.2">
      <c r="C508" s="3"/>
      <c r="D508" s="3"/>
      <c r="E508" s="3"/>
      <c r="K508" s="3"/>
      <c r="L508" s="3"/>
      <c r="P508" s="3"/>
    </row>
    <row r="509" spans="3:16" ht="12.75" customHeight="1" x14ac:dyDescent="0.2">
      <c r="C509" s="3"/>
      <c r="D509" s="3"/>
      <c r="E509" s="3"/>
      <c r="K509" s="3"/>
      <c r="L509" s="3"/>
      <c r="P509" s="3"/>
    </row>
    <row r="510" spans="3:16" ht="12.75" customHeight="1" x14ac:dyDescent="0.2">
      <c r="C510" s="3"/>
      <c r="D510" s="3"/>
      <c r="E510" s="3"/>
      <c r="K510" s="3"/>
      <c r="L510" s="3"/>
      <c r="P510" s="3"/>
    </row>
    <row r="511" spans="3:16" ht="12.75" customHeight="1" x14ac:dyDescent="0.2">
      <c r="C511" s="3"/>
      <c r="D511" s="3"/>
      <c r="E511" s="3"/>
      <c r="K511" s="3"/>
      <c r="L511" s="3"/>
      <c r="P511" s="3"/>
    </row>
    <row r="512" spans="3:16" ht="12.75" customHeight="1" x14ac:dyDescent="0.2">
      <c r="C512" s="3"/>
      <c r="D512" s="3"/>
      <c r="E512" s="3"/>
      <c r="K512" s="3"/>
      <c r="L512" s="3"/>
      <c r="P512" s="3"/>
    </row>
    <row r="513" spans="3:16" ht="12.75" customHeight="1" x14ac:dyDescent="0.2">
      <c r="C513" s="3"/>
      <c r="D513" s="3"/>
      <c r="E513" s="3"/>
      <c r="K513" s="3"/>
      <c r="L513" s="3"/>
      <c r="P513" s="3"/>
    </row>
    <row r="514" spans="3:16" ht="12.75" customHeight="1" x14ac:dyDescent="0.2">
      <c r="C514" s="3"/>
      <c r="D514" s="3"/>
      <c r="E514" s="3"/>
      <c r="K514" s="3"/>
      <c r="L514" s="3"/>
      <c r="P514" s="3"/>
    </row>
    <row r="515" spans="3:16" ht="12.75" customHeight="1" x14ac:dyDescent="0.2">
      <c r="C515" s="3"/>
      <c r="D515" s="3"/>
      <c r="E515" s="3"/>
      <c r="K515" s="3"/>
      <c r="L515" s="3"/>
      <c r="P515" s="3"/>
    </row>
    <row r="516" spans="3:16" ht="12.75" customHeight="1" x14ac:dyDescent="0.2">
      <c r="C516" s="3"/>
      <c r="D516" s="3"/>
      <c r="E516" s="3"/>
      <c r="K516" s="3"/>
      <c r="L516" s="3"/>
      <c r="P516" s="3"/>
    </row>
    <row r="517" spans="3:16" ht="12.75" customHeight="1" x14ac:dyDescent="0.2">
      <c r="C517" s="3"/>
      <c r="D517" s="3"/>
      <c r="E517" s="3"/>
      <c r="K517" s="3"/>
      <c r="L517" s="3"/>
      <c r="P517" s="3"/>
    </row>
    <row r="518" spans="3:16" ht="12.75" customHeight="1" x14ac:dyDescent="0.2">
      <c r="C518" s="3"/>
      <c r="D518" s="3"/>
      <c r="E518" s="3"/>
      <c r="K518" s="3"/>
      <c r="L518" s="3"/>
      <c r="P518" s="3"/>
    </row>
    <row r="519" spans="3:16" ht="12.75" customHeight="1" x14ac:dyDescent="0.2">
      <c r="C519" s="3"/>
      <c r="D519" s="3"/>
      <c r="E519" s="3"/>
      <c r="K519" s="3"/>
      <c r="L519" s="3"/>
      <c r="P519" s="3"/>
    </row>
    <row r="520" spans="3:16" ht="12.75" customHeight="1" x14ac:dyDescent="0.2">
      <c r="C520" s="3"/>
      <c r="D520" s="3"/>
      <c r="E520" s="3"/>
      <c r="K520" s="3"/>
      <c r="L520" s="3"/>
      <c r="P520" s="3"/>
    </row>
    <row r="521" spans="3:16" ht="12.75" customHeight="1" x14ac:dyDescent="0.2">
      <c r="C521" s="3"/>
      <c r="D521" s="3"/>
      <c r="E521" s="3"/>
      <c r="K521" s="3"/>
      <c r="L521" s="3"/>
      <c r="P521" s="3"/>
    </row>
    <row r="522" spans="3:16" ht="12.75" customHeight="1" x14ac:dyDescent="0.2">
      <c r="C522" s="3"/>
      <c r="D522" s="3"/>
      <c r="E522" s="3"/>
      <c r="K522" s="3"/>
      <c r="L522" s="3"/>
      <c r="P522" s="3"/>
    </row>
    <row r="523" spans="3:16" ht="12.75" customHeight="1" x14ac:dyDescent="0.2">
      <c r="C523" s="3"/>
      <c r="D523" s="3"/>
      <c r="E523" s="3"/>
      <c r="K523" s="3"/>
      <c r="L523" s="3"/>
      <c r="P523" s="3"/>
    </row>
    <row r="524" spans="3:16" ht="12.75" customHeight="1" x14ac:dyDescent="0.2">
      <c r="C524" s="3"/>
      <c r="D524" s="3"/>
      <c r="E524" s="3"/>
      <c r="K524" s="3"/>
      <c r="L524" s="3"/>
      <c r="P524" s="3"/>
    </row>
    <row r="525" spans="3:16" ht="12.75" customHeight="1" x14ac:dyDescent="0.2">
      <c r="C525" s="3"/>
      <c r="D525" s="3"/>
      <c r="E525" s="3"/>
      <c r="K525" s="3"/>
      <c r="L525" s="3"/>
      <c r="P525" s="3"/>
    </row>
    <row r="526" spans="3:16" ht="12.75" customHeight="1" x14ac:dyDescent="0.2">
      <c r="C526" s="3"/>
      <c r="D526" s="3"/>
      <c r="E526" s="3"/>
      <c r="K526" s="3"/>
      <c r="L526" s="3"/>
      <c r="P526" s="3"/>
    </row>
    <row r="527" spans="3:16" ht="12.75" customHeight="1" x14ac:dyDescent="0.2">
      <c r="C527" s="3"/>
      <c r="D527" s="3"/>
      <c r="E527" s="3"/>
      <c r="K527" s="3"/>
      <c r="L527" s="3"/>
      <c r="P527" s="3"/>
    </row>
    <row r="528" spans="3:16" ht="12.75" customHeight="1" x14ac:dyDescent="0.2">
      <c r="C528" s="3"/>
      <c r="D528" s="3"/>
      <c r="E528" s="3"/>
      <c r="K528" s="3"/>
      <c r="L528" s="3"/>
      <c r="P528" s="3"/>
    </row>
    <row r="529" spans="3:16" ht="12.75" customHeight="1" x14ac:dyDescent="0.2">
      <c r="C529" s="3"/>
      <c r="D529" s="3"/>
      <c r="E529" s="3"/>
      <c r="K529" s="3"/>
      <c r="L529" s="3"/>
      <c r="P529" s="3"/>
    </row>
    <row r="530" spans="3:16" ht="12.75" customHeight="1" x14ac:dyDescent="0.2">
      <c r="C530" s="3"/>
      <c r="D530" s="3"/>
      <c r="E530" s="3"/>
      <c r="K530" s="3"/>
      <c r="L530" s="3"/>
      <c r="P530" s="3"/>
    </row>
    <row r="531" spans="3:16" ht="12.75" customHeight="1" x14ac:dyDescent="0.2">
      <c r="C531" s="3"/>
      <c r="D531" s="3"/>
      <c r="E531" s="3"/>
      <c r="K531" s="3"/>
      <c r="L531" s="3"/>
      <c r="P531" s="3"/>
    </row>
    <row r="532" spans="3:16" ht="12.75" customHeight="1" x14ac:dyDescent="0.2">
      <c r="C532" s="3"/>
      <c r="D532" s="3"/>
      <c r="E532" s="3"/>
      <c r="K532" s="3"/>
      <c r="L532" s="3"/>
      <c r="P532" s="3"/>
    </row>
    <row r="533" spans="3:16" ht="12.75" customHeight="1" x14ac:dyDescent="0.2">
      <c r="C533" s="3"/>
      <c r="D533" s="3"/>
      <c r="E533" s="3"/>
      <c r="K533" s="3"/>
      <c r="L533" s="3"/>
      <c r="P533" s="3"/>
    </row>
    <row r="534" spans="3:16" ht="12.75" customHeight="1" x14ac:dyDescent="0.2">
      <c r="C534" s="3"/>
      <c r="D534" s="3"/>
      <c r="E534" s="3"/>
      <c r="K534" s="3"/>
      <c r="L534" s="3"/>
      <c r="P534" s="3"/>
    </row>
    <row r="535" spans="3:16" ht="12.75" customHeight="1" x14ac:dyDescent="0.2">
      <c r="C535" s="3"/>
      <c r="D535" s="3"/>
      <c r="E535" s="3"/>
      <c r="K535" s="3"/>
      <c r="L535" s="3"/>
      <c r="P535" s="3"/>
    </row>
    <row r="536" spans="3:16" ht="12.75" customHeight="1" x14ac:dyDescent="0.2">
      <c r="C536" s="3"/>
      <c r="D536" s="3"/>
      <c r="E536" s="3"/>
      <c r="K536" s="3"/>
      <c r="L536" s="3"/>
      <c r="P536" s="3"/>
    </row>
    <row r="537" spans="3:16" ht="12.75" customHeight="1" x14ac:dyDescent="0.2">
      <c r="C537" s="3"/>
      <c r="D537" s="3"/>
      <c r="E537" s="3"/>
      <c r="K537" s="3"/>
      <c r="L537" s="3"/>
      <c r="P537" s="3"/>
    </row>
    <row r="538" spans="3:16" ht="12.75" customHeight="1" x14ac:dyDescent="0.2">
      <c r="C538" s="3"/>
      <c r="D538" s="3"/>
      <c r="E538" s="3"/>
      <c r="K538" s="3"/>
      <c r="L538" s="3"/>
      <c r="P538" s="3"/>
    </row>
    <row r="539" spans="3:16" ht="12.75" customHeight="1" x14ac:dyDescent="0.2">
      <c r="C539" s="3"/>
      <c r="D539" s="3"/>
      <c r="E539" s="3"/>
      <c r="K539" s="3"/>
      <c r="L539" s="3"/>
      <c r="P539" s="3"/>
    </row>
    <row r="540" spans="3:16" ht="12.75" customHeight="1" x14ac:dyDescent="0.2">
      <c r="C540" s="3"/>
      <c r="D540" s="3"/>
      <c r="E540" s="3"/>
      <c r="K540" s="3"/>
      <c r="L540" s="3"/>
      <c r="P540" s="3"/>
    </row>
    <row r="541" spans="3:16" ht="12.75" customHeight="1" x14ac:dyDescent="0.2">
      <c r="C541" s="3"/>
      <c r="D541" s="3"/>
      <c r="E541" s="3"/>
      <c r="K541" s="3"/>
      <c r="L541" s="3"/>
      <c r="P541" s="3"/>
    </row>
    <row r="542" spans="3:16" ht="12.75" customHeight="1" x14ac:dyDescent="0.2">
      <c r="C542" s="3"/>
      <c r="D542" s="3"/>
      <c r="E542" s="3"/>
      <c r="K542" s="3"/>
      <c r="L542" s="3"/>
      <c r="P542" s="3"/>
    </row>
    <row r="543" spans="3:16" ht="12.75" customHeight="1" x14ac:dyDescent="0.2">
      <c r="C543" s="3"/>
      <c r="D543" s="3"/>
      <c r="E543" s="3"/>
      <c r="K543" s="3"/>
      <c r="L543" s="3"/>
      <c r="P543" s="3"/>
    </row>
    <row r="544" spans="3:16" ht="12.75" customHeight="1" x14ac:dyDescent="0.2">
      <c r="C544" s="3"/>
      <c r="D544" s="3"/>
      <c r="E544" s="3"/>
      <c r="K544" s="3"/>
      <c r="L544" s="3"/>
      <c r="P544" s="3"/>
    </row>
    <row r="545" spans="3:16" ht="12.75" customHeight="1" x14ac:dyDescent="0.2">
      <c r="C545" s="3"/>
      <c r="D545" s="3"/>
      <c r="E545" s="3"/>
      <c r="K545" s="3"/>
      <c r="L545" s="3"/>
      <c r="P545" s="3"/>
    </row>
    <row r="546" spans="3:16" ht="12.75" customHeight="1" x14ac:dyDescent="0.2">
      <c r="C546" s="3"/>
      <c r="D546" s="3"/>
      <c r="E546" s="3"/>
      <c r="K546" s="3"/>
      <c r="L546" s="3"/>
      <c r="P546" s="3"/>
    </row>
    <row r="547" spans="3:16" ht="12.75" customHeight="1" x14ac:dyDescent="0.2">
      <c r="C547" s="3"/>
      <c r="D547" s="3"/>
      <c r="E547" s="3"/>
      <c r="K547" s="3"/>
      <c r="L547" s="3"/>
      <c r="P547" s="3"/>
    </row>
    <row r="548" spans="3:16" ht="12.75" customHeight="1" x14ac:dyDescent="0.2">
      <c r="C548" s="3"/>
      <c r="D548" s="3"/>
      <c r="E548" s="3"/>
      <c r="K548" s="3"/>
      <c r="L548" s="3"/>
      <c r="P548" s="3"/>
    </row>
    <row r="549" spans="3:16" ht="12.75" customHeight="1" x14ac:dyDescent="0.2">
      <c r="C549" s="3"/>
      <c r="D549" s="3"/>
      <c r="E549" s="3"/>
      <c r="K549" s="3"/>
      <c r="L549" s="3"/>
      <c r="P549" s="3"/>
    </row>
    <row r="550" spans="3:16" ht="12.75" customHeight="1" x14ac:dyDescent="0.2">
      <c r="C550" s="3"/>
      <c r="D550" s="3"/>
      <c r="E550" s="3"/>
      <c r="K550" s="3"/>
      <c r="L550" s="3"/>
      <c r="P550" s="3"/>
    </row>
    <row r="551" spans="3:16" ht="12.75" customHeight="1" x14ac:dyDescent="0.2">
      <c r="C551" s="3"/>
      <c r="D551" s="3"/>
      <c r="E551" s="3"/>
      <c r="K551" s="3"/>
      <c r="L551" s="3"/>
      <c r="P551" s="3"/>
    </row>
    <row r="552" spans="3:16" ht="12.75" customHeight="1" x14ac:dyDescent="0.2">
      <c r="C552" s="3"/>
      <c r="D552" s="3"/>
      <c r="E552" s="3"/>
      <c r="K552" s="3"/>
      <c r="L552" s="3"/>
      <c r="P552" s="3"/>
    </row>
    <row r="553" spans="3:16" ht="12.75" customHeight="1" x14ac:dyDescent="0.2">
      <c r="C553" s="3"/>
      <c r="D553" s="3"/>
      <c r="E553" s="3"/>
      <c r="K553" s="3"/>
      <c r="L553" s="3"/>
      <c r="P553" s="3"/>
    </row>
    <row r="554" spans="3:16" ht="12.75" customHeight="1" x14ac:dyDescent="0.2">
      <c r="C554" s="3"/>
      <c r="D554" s="3"/>
      <c r="E554" s="3"/>
      <c r="K554" s="3"/>
      <c r="L554" s="3"/>
      <c r="P554" s="3"/>
    </row>
    <row r="555" spans="3:16" ht="12.75" customHeight="1" x14ac:dyDescent="0.2">
      <c r="C555" s="3"/>
      <c r="D555" s="3"/>
      <c r="E555" s="3"/>
      <c r="K555" s="3"/>
      <c r="L555" s="3"/>
      <c r="P555" s="3"/>
    </row>
    <row r="556" spans="3:16" ht="12.75" customHeight="1" x14ac:dyDescent="0.2">
      <c r="C556" s="3"/>
      <c r="D556" s="3"/>
      <c r="E556" s="3"/>
      <c r="K556" s="3"/>
      <c r="L556" s="3"/>
      <c r="P556" s="3"/>
    </row>
    <row r="557" spans="3:16" ht="12.75" customHeight="1" x14ac:dyDescent="0.2">
      <c r="C557" s="3"/>
      <c r="D557" s="3"/>
      <c r="E557" s="3"/>
      <c r="K557" s="3"/>
      <c r="L557" s="3"/>
      <c r="P557" s="3"/>
    </row>
    <row r="558" spans="3:16" ht="12.75" customHeight="1" x14ac:dyDescent="0.2">
      <c r="C558" s="3"/>
      <c r="D558" s="3"/>
      <c r="E558" s="3"/>
      <c r="K558" s="3"/>
      <c r="L558" s="3"/>
      <c r="P558" s="3"/>
    </row>
    <row r="559" spans="3:16" ht="12.75" customHeight="1" x14ac:dyDescent="0.2">
      <c r="C559" s="3"/>
      <c r="D559" s="3"/>
      <c r="E559" s="3"/>
      <c r="K559" s="3"/>
      <c r="L559" s="3"/>
      <c r="P559" s="3"/>
    </row>
    <row r="560" spans="3:16" ht="12.75" customHeight="1" x14ac:dyDescent="0.2">
      <c r="C560" s="3"/>
      <c r="D560" s="3"/>
      <c r="E560" s="3"/>
      <c r="K560" s="3"/>
      <c r="L560" s="3"/>
      <c r="P560" s="3"/>
    </row>
    <row r="561" spans="3:16" ht="12.75" customHeight="1" x14ac:dyDescent="0.2">
      <c r="C561" s="3"/>
      <c r="D561" s="3"/>
      <c r="E561" s="3"/>
      <c r="K561" s="3"/>
      <c r="L561" s="3"/>
      <c r="P561" s="3"/>
    </row>
    <row r="562" spans="3:16" ht="12.75" customHeight="1" x14ac:dyDescent="0.2">
      <c r="C562" s="3"/>
      <c r="D562" s="3"/>
      <c r="E562" s="3"/>
      <c r="K562" s="3"/>
      <c r="L562" s="3"/>
      <c r="P562" s="3"/>
    </row>
    <row r="563" spans="3:16" ht="12.75" customHeight="1" x14ac:dyDescent="0.2">
      <c r="C563" s="3"/>
      <c r="D563" s="3"/>
      <c r="E563" s="3"/>
      <c r="K563" s="3"/>
      <c r="L563" s="3"/>
      <c r="P563" s="3"/>
    </row>
    <row r="564" spans="3:16" ht="12.75" customHeight="1" x14ac:dyDescent="0.2">
      <c r="C564" s="3"/>
      <c r="D564" s="3"/>
      <c r="E564" s="3"/>
      <c r="K564" s="3"/>
      <c r="L564" s="3"/>
      <c r="P564" s="3"/>
    </row>
    <row r="565" spans="3:16" ht="12.75" customHeight="1" x14ac:dyDescent="0.2">
      <c r="C565" s="3"/>
      <c r="D565" s="3"/>
      <c r="E565" s="3"/>
      <c r="K565" s="3"/>
      <c r="L565" s="3"/>
      <c r="P565" s="3"/>
    </row>
    <row r="566" spans="3:16" ht="12.75" customHeight="1" x14ac:dyDescent="0.2">
      <c r="C566" s="3"/>
      <c r="D566" s="3"/>
      <c r="E566" s="3"/>
      <c r="K566" s="3"/>
      <c r="L566" s="3"/>
      <c r="P566" s="3"/>
    </row>
    <row r="567" spans="3:16" ht="12.75" customHeight="1" x14ac:dyDescent="0.2">
      <c r="C567" s="3"/>
      <c r="D567" s="3"/>
      <c r="E567" s="3"/>
      <c r="K567" s="3"/>
      <c r="L567" s="3"/>
      <c r="P567" s="3"/>
    </row>
    <row r="568" spans="3:16" ht="12.75" customHeight="1" x14ac:dyDescent="0.2">
      <c r="C568" s="3"/>
      <c r="D568" s="3"/>
      <c r="E568" s="3"/>
      <c r="K568" s="3"/>
      <c r="L568" s="3"/>
      <c r="P568" s="3"/>
    </row>
    <row r="569" spans="3:16" ht="12.75" customHeight="1" x14ac:dyDescent="0.2">
      <c r="C569" s="3"/>
      <c r="D569" s="3"/>
      <c r="E569" s="3"/>
      <c r="K569" s="3"/>
      <c r="L569" s="3"/>
      <c r="P569" s="3"/>
    </row>
    <row r="570" spans="3:16" ht="12.75" customHeight="1" x14ac:dyDescent="0.2">
      <c r="C570" s="3"/>
      <c r="D570" s="3"/>
      <c r="E570" s="3"/>
      <c r="K570" s="3"/>
      <c r="L570" s="3"/>
      <c r="P570" s="3"/>
    </row>
    <row r="571" spans="3:16" ht="12.75" customHeight="1" x14ac:dyDescent="0.2">
      <c r="C571" s="3"/>
      <c r="D571" s="3"/>
      <c r="E571" s="3"/>
      <c r="K571" s="3"/>
      <c r="L571" s="3"/>
      <c r="P571" s="3"/>
    </row>
    <row r="572" spans="3:16" ht="12.75" customHeight="1" x14ac:dyDescent="0.2">
      <c r="C572" s="3"/>
      <c r="D572" s="3"/>
      <c r="E572" s="3"/>
      <c r="K572" s="3"/>
      <c r="L572" s="3"/>
      <c r="P572" s="3"/>
    </row>
    <row r="573" spans="3:16" ht="12.75" customHeight="1" x14ac:dyDescent="0.2">
      <c r="C573" s="3"/>
      <c r="D573" s="3"/>
      <c r="E573" s="3"/>
      <c r="K573" s="3"/>
      <c r="L573" s="3"/>
      <c r="P573" s="3"/>
    </row>
    <row r="574" spans="3:16" ht="12.75" customHeight="1" x14ac:dyDescent="0.2">
      <c r="C574" s="3"/>
      <c r="D574" s="3"/>
      <c r="E574" s="3"/>
      <c r="K574" s="3"/>
      <c r="L574" s="3"/>
      <c r="P574" s="3"/>
    </row>
    <row r="575" spans="3:16" ht="12.75" customHeight="1" x14ac:dyDescent="0.2">
      <c r="C575" s="3"/>
      <c r="D575" s="3"/>
      <c r="E575" s="3"/>
      <c r="K575" s="3"/>
      <c r="L575" s="3"/>
      <c r="P575" s="3"/>
    </row>
    <row r="576" spans="3:16" ht="12.75" customHeight="1" x14ac:dyDescent="0.2">
      <c r="C576" s="3"/>
      <c r="D576" s="3"/>
      <c r="E576" s="3"/>
      <c r="K576" s="3"/>
      <c r="L576" s="3"/>
      <c r="P576" s="3"/>
    </row>
    <row r="577" spans="3:16" ht="12.75" customHeight="1" x14ac:dyDescent="0.2">
      <c r="C577" s="3"/>
      <c r="D577" s="3"/>
      <c r="E577" s="3"/>
      <c r="K577" s="3"/>
      <c r="L577" s="3"/>
      <c r="P577" s="3"/>
    </row>
    <row r="578" spans="3:16" ht="12.75" customHeight="1" x14ac:dyDescent="0.2">
      <c r="C578" s="3"/>
      <c r="D578" s="3"/>
      <c r="E578" s="3"/>
      <c r="K578" s="3"/>
      <c r="L578" s="3"/>
      <c r="P578" s="3"/>
    </row>
    <row r="579" spans="3:16" ht="12.75" customHeight="1" x14ac:dyDescent="0.2">
      <c r="C579" s="3"/>
      <c r="D579" s="3"/>
      <c r="E579" s="3"/>
      <c r="K579" s="3"/>
      <c r="L579" s="3"/>
      <c r="P579" s="3"/>
    </row>
    <row r="580" spans="3:16" ht="12.75" customHeight="1" x14ac:dyDescent="0.2">
      <c r="C580" s="3"/>
      <c r="D580" s="3"/>
      <c r="E580" s="3"/>
      <c r="K580" s="3"/>
      <c r="L580" s="3"/>
      <c r="P580" s="3"/>
    </row>
    <row r="581" spans="3:16" ht="12.75" customHeight="1" x14ac:dyDescent="0.2">
      <c r="C581" s="3"/>
      <c r="D581" s="3"/>
      <c r="E581" s="3"/>
      <c r="K581" s="3"/>
      <c r="L581" s="3"/>
      <c r="P581" s="3"/>
    </row>
    <row r="582" spans="3:16" ht="12.75" customHeight="1" x14ac:dyDescent="0.2">
      <c r="C582" s="3"/>
      <c r="D582" s="3"/>
      <c r="E582" s="3"/>
      <c r="K582" s="3"/>
      <c r="L582" s="3"/>
      <c r="P582" s="3"/>
    </row>
    <row r="583" spans="3:16" ht="12.75" customHeight="1" x14ac:dyDescent="0.2">
      <c r="C583" s="3"/>
      <c r="D583" s="3"/>
      <c r="E583" s="3"/>
      <c r="K583" s="3"/>
      <c r="L583" s="3"/>
      <c r="P583" s="3"/>
    </row>
    <row r="584" spans="3:16" ht="12.75" customHeight="1" x14ac:dyDescent="0.2">
      <c r="C584" s="3"/>
      <c r="D584" s="3"/>
      <c r="E584" s="3"/>
      <c r="K584" s="3"/>
      <c r="L584" s="3"/>
      <c r="P584" s="3"/>
    </row>
    <row r="585" spans="3:16" ht="12.75" customHeight="1" x14ac:dyDescent="0.2">
      <c r="C585" s="3"/>
      <c r="D585" s="3"/>
      <c r="E585" s="3"/>
      <c r="K585" s="3"/>
      <c r="L585" s="3"/>
      <c r="P585" s="3"/>
    </row>
    <row r="586" spans="3:16" ht="12.75" customHeight="1" x14ac:dyDescent="0.2">
      <c r="C586" s="3"/>
      <c r="D586" s="3"/>
      <c r="E586" s="3"/>
      <c r="K586" s="3"/>
      <c r="L586" s="3"/>
      <c r="P586" s="3"/>
    </row>
    <row r="587" spans="3:16" ht="12.75" customHeight="1" x14ac:dyDescent="0.2">
      <c r="C587" s="3"/>
      <c r="D587" s="3"/>
      <c r="E587" s="3"/>
      <c r="K587" s="3"/>
      <c r="L587" s="3"/>
      <c r="P587" s="3"/>
    </row>
    <row r="588" spans="3:16" ht="12.75" customHeight="1" x14ac:dyDescent="0.2">
      <c r="C588" s="3"/>
      <c r="D588" s="3"/>
      <c r="E588" s="3"/>
      <c r="K588" s="3"/>
      <c r="L588" s="3"/>
      <c r="P588" s="3"/>
    </row>
    <row r="589" spans="3:16" ht="12.75" customHeight="1" x14ac:dyDescent="0.2">
      <c r="C589" s="3"/>
      <c r="D589" s="3"/>
      <c r="E589" s="3"/>
      <c r="K589" s="3"/>
      <c r="L589" s="3"/>
      <c r="P589" s="3"/>
    </row>
    <row r="590" spans="3:16" ht="12.75" customHeight="1" x14ac:dyDescent="0.2">
      <c r="C590" s="3"/>
      <c r="D590" s="3"/>
      <c r="E590" s="3"/>
      <c r="K590" s="3"/>
      <c r="L590" s="3"/>
      <c r="P590" s="3"/>
    </row>
    <row r="591" spans="3:16" ht="12.75" customHeight="1" x14ac:dyDescent="0.2">
      <c r="C591" s="3"/>
      <c r="D591" s="3"/>
      <c r="E591" s="3"/>
      <c r="K591" s="3"/>
      <c r="L591" s="3"/>
      <c r="P591" s="3"/>
    </row>
    <row r="592" spans="3:16" ht="12.75" customHeight="1" x14ac:dyDescent="0.2">
      <c r="C592" s="3"/>
      <c r="D592" s="3"/>
      <c r="E592" s="3"/>
      <c r="K592" s="3"/>
      <c r="L592" s="3"/>
      <c r="P592" s="3"/>
    </row>
    <row r="593" spans="3:16" ht="12.75" customHeight="1" x14ac:dyDescent="0.2">
      <c r="C593" s="3"/>
      <c r="D593" s="3"/>
      <c r="E593" s="3"/>
      <c r="K593" s="3"/>
      <c r="L593" s="3"/>
      <c r="P593" s="3"/>
    </row>
    <row r="594" spans="3:16" ht="12.75" customHeight="1" x14ac:dyDescent="0.2">
      <c r="C594" s="3"/>
      <c r="D594" s="3"/>
      <c r="E594" s="3"/>
      <c r="K594" s="3"/>
      <c r="L594" s="3"/>
      <c r="P594" s="3"/>
    </row>
    <row r="595" spans="3:16" ht="12.75" customHeight="1" x14ac:dyDescent="0.2">
      <c r="C595" s="3"/>
      <c r="D595" s="3"/>
      <c r="E595" s="3"/>
      <c r="K595" s="3"/>
      <c r="L595" s="3"/>
      <c r="P595" s="3"/>
    </row>
    <row r="596" spans="3:16" ht="12.75" customHeight="1" x14ac:dyDescent="0.2">
      <c r="C596" s="3"/>
      <c r="D596" s="3"/>
      <c r="E596" s="3"/>
      <c r="K596" s="3"/>
      <c r="L596" s="3"/>
      <c r="P596" s="3"/>
    </row>
    <row r="597" spans="3:16" ht="12.75" customHeight="1" x14ac:dyDescent="0.2">
      <c r="C597" s="3"/>
      <c r="D597" s="3"/>
      <c r="E597" s="3"/>
      <c r="K597" s="3"/>
      <c r="L597" s="3"/>
      <c r="P597" s="3"/>
    </row>
    <row r="598" spans="3:16" ht="12.75" customHeight="1" x14ac:dyDescent="0.2">
      <c r="C598" s="3"/>
      <c r="D598" s="3"/>
      <c r="E598" s="3"/>
      <c r="K598" s="3"/>
      <c r="L598" s="3"/>
      <c r="P598" s="3"/>
    </row>
    <row r="599" spans="3:16" ht="12.75" customHeight="1" x14ac:dyDescent="0.2">
      <c r="C599" s="3"/>
      <c r="D599" s="3"/>
      <c r="E599" s="3"/>
      <c r="K599" s="3"/>
      <c r="L599" s="3"/>
      <c r="P599" s="3"/>
    </row>
    <row r="600" spans="3:16" ht="12.75" customHeight="1" x14ac:dyDescent="0.2">
      <c r="C600" s="3"/>
      <c r="D600" s="3"/>
      <c r="E600" s="3"/>
      <c r="K600" s="3"/>
      <c r="L600" s="3"/>
      <c r="P600" s="3"/>
    </row>
    <row r="601" spans="3:16" ht="12.75" customHeight="1" x14ac:dyDescent="0.2">
      <c r="C601" s="3"/>
      <c r="D601" s="3"/>
      <c r="E601" s="3"/>
      <c r="K601" s="3"/>
      <c r="L601" s="3"/>
      <c r="P601" s="3"/>
    </row>
    <row r="602" spans="3:16" ht="12.75" customHeight="1" x14ac:dyDescent="0.2">
      <c r="C602" s="3"/>
      <c r="D602" s="3"/>
      <c r="E602" s="3"/>
      <c r="K602" s="3"/>
      <c r="L602" s="3"/>
      <c r="P602" s="3"/>
    </row>
    <row r="603" spans="3:16" ht="12.75" customHeight="1" x14ac:dyDescent="0.2">
      <c r="C603" s="3"/>
      <c r="D603" s="3"/>
      <c r="E603" s="3"/>
      <c r="K603" s="3"/>
      <c r="L603" s="3"/>
      <c r="P603" s="3"/>
    </row>
    <row r="604" spans="3:16" ht="12.75" customHeight="1" x14ac:dyDescent="0.2">
      <c r="C604" s="3"/>
      <c r="D604" s="3"/>
      <c r="E604" s="3"/>
      <c r="K604" s="3"/>
      <c r="L604" s="3"/>
      <c r="P604" s="3"/>
    </row>
    <row r="605" spans="3:16" ht="12.75" customHeight="1" x14ac:dyDescent="0.2">
      <c r="C605" s="3"/>
      <c r="D605" s="3"/>
      <c r="E605" s="3"/>
      <c r="K605" s="3"/>
      <c r="L605" s="3"/>
      <c r="P605" s="3"/>
    </row>
    <row r="606" spans="3:16" ht="12.75" customHeight="1" x14ac:dyDescent="0.2">
      <c r="C606" s="3"/>
      <c r="D606" s="3"/>
      <c r="E606" s="3"/>
      <c r="K606" s="3"/>
      <c r="L606" s="3"/>
      <c r="P606" s="3"/>
    </row>
    <row r="607" spans="3:16" ht="12.75" customHeight="1" x14ac:dyDescent="0.2">
      <c r="C607" s="3"/>
      <c r="D607" s="3"/>
      <c r="E607" s="3"/>
      <c r="K607" s="3"/>
      <c r="L607" s="3"/>
      <c r="P607" s="3"/>
    </row>
    <row r="608" spans="3:16" ht="12.75" customHeight="1" x14ac:dyDescent="0.2">
      <c r="C608" s="3"/>
      <c r="D608" s="3"/>
      <c r="E608" s="3"/>
      <c r="K608" s="3"/>
      <c r="L608" s="3"/>
      <c r="P608" s="3"/>
    </row>
    <row r="609" spans="3:16" ht="12.75" customHeight="1" x14ac:dyDescent="0.2">
      <c r="C609" s="3"/>
      <c r="D609" s="3"/>
      <c r="E609" s="3"/>
      <c r="K609" s="3"/>
      <c r="L609" s="3"/>
      <c r="P609" s="3"/>
    </row>
    <row r="610" spans="3:16" ht="12.75" customHeight="1" x14ac:dyDescent="0.2">
      <c r="C610" s="3"/>
      <c r="D610" s="3"/>
      <c r="E610" s="3"/>
      <c r="K610" s="3"/>
      <c r="L610" s="3"/>
      <c r="P610" s="3"/>
    </row>
    <row r="611" spans="3:16" ht="12.75" customHeight="1" x14ac:dyDescent="0.2">
      <c r="C611" s="3"/>
      <c r="D611" s="3"/>
      <c r="E611" s="3"/>
      <c r="K611" s="3"/>
      <c r="L611" s="3"/>
      <c r="P611" s="3"/>
    </row>
    <row r="612" spans="3:16" ht="12.75" customHeight="1" x14ac:dyDescent="0.2">
      <c r="C612" s="3"/>
      <c r="D612" s="3"/>
      <c r="E612" s="3"/>
      <c r="K612" s="3"/>
      <c r="L612" s="3"/>
      <c r="P612" s="3"/>
    </row>
    <row r="613" spans="3:16" ht="12.75" customHeight="1" x14ac:dyDescent="0.2">
      <c r="C613" s="3"/>
      <c r="D613" s="3"/>
      <c r="E613" s="3"/>
      <c r="K613" s="3"/>
      <c r="L613" s="3"/>
      <c r="P613" s="3"/>
    </row>
    <row r="614" spans="3:16" ht="12.75" customHeight="1" x14ac:dyDescent="0.2">
      <c r="C614" s="3"/>
      <c r="D614" s="3"/>
      <c r="E614" s="3"/>
      <c r="K614" s="3"/>
      <c r="L614" s="3"/>
      <c r="P614" s="3"/>
    </row>
    <row r="615" spans="3:16" ht="12.75" customHeight="1" x14ac:dyDescent="0.2">
      <c r="C615" s="3"/>
      <c r="D615" s="3"/>
      <c r="E615" s="3"/>
      <c r="K615" s="3"/>
      <c r="L615" s="3"/>
      <c r="P615" s="3"/>
    </row>
    <row r="616" spans="3:16" ht="12.75" customHeight="1" x14ac:dyDescent="0.2">
      <c r="C616" s="3"/>
      <c r="D616" s="3"/>
      <c r="E616" s="3"/>
      <c r="K616" s="3"/>
      <c r="L616" s="3"/>
      <c r="P616" s="3"/>
    </row>
    <row r="617" spans="3:16" ht="12.75" customHeight="1" x14ac:dyDescent="0.2">
      <c r="C617" s="3"/>
      <c r="D617" s="3"/>
      <c r="E617" s="3"/>
      <c r="K617" s="3"/>
      <c r="L617" s="3"/>
      <c r="P617" s="3"/>
    </row>
    <row r="618" spans="3:16" ht="12.75" customHeight="1" x14ac:dyDescent="0.2">
      <c r="C618" s="3"/>
      <c r="D618" s="3"/>
      <c r="E618" s="3"/>
      <c r="K618" s="3"/>
      <c r="L618" s="3"/>
      <c r="P618" s="3"/>
    </row>
    <row r="619" spans="3:16" ht="12.75" customHeight="1" x14ac:dyDescent="0.2">
      <c r="C619" s="3"/>
      <c r="D619" s="3"/>
      <c r="E619" s="3"/>
      <c r="K619" s="3"/>
      <c r="L619" s="3"/>
      <c r="P619" s="3"/>
    </row>
    <row r="620" spans="3:16" ht="12.75" customHeight="1" x14ac:dyDescent="0.2">
      <c r="C620" s="3"/>
      <c r="D620" s="3"/>
      <c r="E620" s="3"/>
      <c r="K620" s="3"/>
      <c r="L620" s="3"/>
      <c r="P620" s="3"/>
    </row>
    <row r="621" spans="3:16" ht="12.75" customHeight="1" x14ac:dyDescent="0.2">
      <c r="C621" s="3"/>
      <c r="D621" s="3"/>
      <c r="E621" s="3"/>
      <c r="K621" s="3"/>
      <c r="L621" s="3"/>
      <c r="P621" s="3"/>
    </row>
    <row r="622" spans="3:16" ht="12.75" customHeight="1" x14ac:dyDescent="0.2">
      <c r="C622" s="3"/>
      <c r="D622" s="3"/>
      <c r="E622" s="3"/>
      <c r="K622" s="3"/>
      <c r="L622" s="3"/>
      <c r="P622" s="3"/>
    </row>
    <row r="623" spans="3:16" ht="12.75" customHeight="1" x14ac:dyDescent="0.2">
      <c r="C623" s="3"/>
      <c r="D623" s="3"/>
      <c r="E623" s="3"/>
      <c r="K623" s="3"/>
      <c r="L623" s="3"/>
      <c r="P623" s="3"/>
    </row>
    <row r="624" spans="3:16" ht="12.75" customHeight="1" x14ac:dyDescent="0.2">
      <c r="C624" s="3"/>
      <c r="D624" s="3"/>
      <c r="E624" s="3"/>
      <c r="K624" s="3"/>
      <c r="L624" s="3"/>
      <c r="P624" s="3"/>
    </row>
    <row r="625" spans="3:16" ht="12.75" customHeight="1" x14ac:dyDescent="0.2">
      <c r="C625" s="3"/>
      <c r="D625" s="3"/>
      <c r="E625" s="3"/>
      <c r="K625" s="3"/>
      <c r="L625" s="3"/>
      <c r="P625" s="3"/>
    </row>
    <row r="626" spans="3:16" ht="12.75" customHeight="1" x14ac:dyDescent="0.2">
      <c r="C626" s="3"/>
      <c r="D626" s="3"/>
      <c r="E626" s="3"/>
      <c r="K626" s="3"/>
      <c r="L626" s="3"/>
      <c r="P626" s="3"/>
    </row>
    <row r="627" spans="3:16" ht="12.75" customHeight="1" x14ac:dyDescent="0.2">
      <c r="C627" s="3"/>
      <c r="D627" s="3"/>
      <c r="E627" s="3"/>
      <c r="K627" s="3"/>
      <c r="L627" s="3"/>
      <c r="P627" s="3"/>
    </row>
    <row r="628" spans="3:16" ht="12.75" customHeight="1" x14ac:dyDescent="0.2">
      <c r="C628" s="3"/>
      <c r="D628" s="3"/>
      <c r="E628" s="3"/>
      <c r="K628" s="3"/>
      <c r="L628" s="3"/>
      <c r="P628" s="3"/>
    </row>
    <row r="629" spans="3:16" ht="12.75" customHeight="1" x14ac:dyDescent="0.2">
      <c r="C629" s="3"/>
      <c r="D629" s="3"/>
      <c r="E629" s="3"/>
      <c r="K629" s="3"/>
      <c r="L629" s="3"/>
      <c r="P629" s="3"/>
    </row>
    <row r="630" spans="3:16" ht="12.75" customHeight="1" x14ac:dyDescent="0.2">
      <c r="C630" s="3"/>
      <c r="D630" s="3"/>
      <c r="E630" s="3"/>
      <c r="K630" s="3"/>
      <c r="L630" s="3"/>
      <c r="P630" s="3"/>
    </row>
    <row r="631" spans="3:16" ht="12.75" customHeight="1" x14ac:dyDescent="0.2">
      <c r="C631" s="3"/>
      <c r="D631" s="3"/>
      <c r="E631" s="3"/>
      <c r="K631" s="3"/>
      <c r="L631" s="3"/>
      <c r="P631" s="3"/>
    </row>
    <row r="632" spans="3:16" ht="12.75" customHeight="1" x14ac:dyDescent="0.2">
      <c r="C632" s="3"/>
      <c r="D632" s="3"/>
      <c r="E632" s="3"/>
      <c r="K632" s="3"/>
      <c r="L632" s="3"/>
      <c r="P632" s="3"/>
    </row>
    <row r="633" spans="3:16" ht="12.75" customHeight="1" x14ac:dyDescent="0.2">
      <c r="C633" s="3"/>
      <c r="D633" s="3"/>
      <c r="E633" s="3"/>
      <c r="K633" s="3"/>
      <c r="L633" s="3"/>
      <c r="P633" s="3"/>
    </row>
    <row r="634" spans="3:16" ht="12.75" customHeight="1" x14ac:dyDescent="0.2">
      <c r="C634" s="3"/>
      <c r="D634" s="3"/>
      <c r="E634" s="3"/>
      <c r="K634" s="3"/>
      <c r="L634" s="3"/>
      <c r="P634" s="3"/>
    </row>
    <row r="635" spans="3:16" ht="12.75" customHeight="1" x14ac:dyDescent="0.2">
      <c r="C635" s="3"/>
      <c r="D635" s="3"/>
      <c r="E635" s="3"/>
      <c r="K635" s="3"/>
      <c r="L635" s="3"/>
      <c r="P635" s="3"/>
    </row>
    <row r="636" spans="3:16" ht="12.75" customHeight="1" x14ac:dyDescent="0.2">
      <c r="C636" s="3"/>
      <c r="D636" s="3"/>
      <c r="E636" s="3"/>
      <c r="K636" s="3"/>
      <c r="L636" s="3"/>
      <c r="P636" s="3"/>
    </row>
    <row r="637" spans="3:16" ht="12.75" customHeight="1" x14ac:dyDescent="0.2">
      <c r="C637" s="3"/>
      <c r="D637" s="3"/>
      <c r="E637" s="3"/>
      <c r="K637" s="3"/>
      <c r="L637" s="3"/>
      <c r="P637" s="3"/>
    </row>
    <row r="638" spans="3:16" ht="12.75" customHeight="1" x14ac:dyDescent="0.2">
      <c r="C638" s="3"/>
      <c r="D638" s="3"/>
      <c r="E638" s="3"/>
      <c r="K638" s="3"/>
      <c r="L638" s="3"/>
      <c r="P638" s="3"/>
    </row>
    <row r="639" spans="3:16" ht="12.75" customHeight="1" x14ac:dyDescent="0.2">
      <c r="C639" s="3"/>
      <c r="D639" s="3"/>
      <c r="E639" s="3"/>
      <c r="K639" s="3"/>
      <c r="L639" s="3"/>
      <c r="P639" s="3"/>
    </row>
    <row r="640" spans="3:16" ht="12.75" customHeight="1" x14ac:dyDescent="0.2">
      <c r="C640" s="3"/>
      <c r="D640" s="3"/>
      <c r="E640" s="3"/>
      <c r="K640" s="3"/>
      <c r="L640" s="3"/>
      <c r="P640" s="3"/>
    </row>
    <row r="641" spans="3:16" ht="12.75" customHeight="1" x14ac:dyDescent="0.2">
      <c r="C641" s="3"/>
      <c r="D641" s="3"/>
      <c r="E641" s="3"/>
      <c r="K641" s="3"/>
      <c r="L641" s="3"/>
      <c r="P641" s="3"/>
    </row>
    <row r="642" spans="3:16" ht="12.75" customHeight="1" x14ac:dyDescent="0.2">
      <c r="C642" s="3"/>
      <c r="D642" s="3"/>
      <c r="E642" s="3"/>
      <c r="K642" s="3"/>
      <c r="L642" s="3"/>
      <c r="P642" s="3"/>
    </row>
    <row r="643" spans="3:16" ht="12.75" customHeight="1" x14ac:dyDescent="0.2">
      <c r="C643" s="3"/>
      <c r="D643" s="3"/>
      <c r="E643" s="3"/>
      <c r="K643" s="3"/>
      <c r="L643" s="3"/>
      <c r="P643" s="3"/>
    </row>
    <row r="644" spans="3:16" ht="12.75" customHeight="1" x14ac:dyDescent="0.2">
      <c r="C644" s="3"/>
      <c r="D644" s="3"/>
      <c r="E644" s="3"/>
      <c r="K644" s="3"/>
      <c r="L644" s="3"/>
      <c r="P644" s="3"/>
    </row>
    <row r="645" spans="3:16" ht="12.75" customHeight="1" x14ac:dyDescent="0.2">
      <c r="C645" s="3"/>
      <c r="D645" s="3"/>
      <c r="E645" s="3"/>
      <c r="K645" s="3"/>
      <c r="L645" s="3"/>
      <c r="P645" s="3"/>
    </row>
    <row r="646" spans="3:16" ht="12.75" customHeight="1" x14ac:dyDescent="0.2">
      <c r="C646" s="3"/>
      <c r="D646" s="3"/>
      <c r="E646" s="3"/>
      <c r="K646" s="3"/>
      <c r="L646" s="3"/>
      <c r="P646" s="3"/>
    </row>
    <row r="647" spans="3:16" ht="12.75" customHeight="1" x14ac:dyDescent="0.2">
      <c r="C647" s="3"/>
      <c r="D647" s="3"/>
      <c r="E647" s="3"/>
      <c r="K647" s="3"/>
      <c r="L647" s="3"/>
      <c r="P647" s="3"/>
    </row>
    <row r="648" spans="3:16" ht="12.75" customHeight="1" x14ac:dyDescent="0.2">
      <c r="C648" s="3"/>
      <c r="D648" s="3"/>
      <c r="E648" s="3"/>
      <c r="K648" s="3"/>
      <c r="L648" s="3"/>
      <c r="P648" s="3"/>
    </row>
    <row r="649" spans="3:16" ht="12.75" customHeight="1" x14ac:dyDescent="0.2">
      <c r="C649" s="3"/>
      <c r="D649" s="3"/>
      <c r="E649" s="3"/>
      <c r="K649" s="3"/>
      <c r="L649" s="3"/>
      <c r="P649" s="3"/>
    </row>
    <row r="650" spans="3:16" ht="12.75" customHeight="1" x14ac:dyDescent="0.2">
      <c r="C650" s="3"/>
      <c r="D650" s="3"/>
      <c r="E650" s="3"/>
      <c r="K650" s="3"/>
      <c r="L650" s="3"/>
      <c r="P650" s="3"/>
    </row>
    <row r="651" spans="3:16" ht="12.75" customHeight="1" x14ac:dyDescent="0.2">
      <c r="C651" s="3"/>
      <c r="D651" s="3"/>
      <c r="E651" s="3"/>
      <c r="K651" s="3"/>
      <c r="L651" s="3"/>
      <c r="P651" s="3"/>
    </row>
    <row r="652" spans="3:16" ht="12.75" customHeight="1" x14ac:dyDescent="0.2">
      <c r="C652" s="3"/>
      <c r="D652" s="3"/>
      <c r="E652" s="3"/>
      <c r="K652" s="3"/>
      <c r="L652" s="3"/>
      <c r="P652" s="3"/>
    </row>
    <row r="653" spans="3:16" ht="12.75" customHeight="1" x14ac:dyDescent="0.2">
      <c r="C653" s="3"/>
      <c r="D653" s="3"/>
      <c r="E653" s="3"/>
      <c r="K653" s="3"/>
      <c r="L653" s="3"/>
      <c r="P653" s="3"/>
    </row>
    <row r="654" spans="3:16" ht="12.75" customHeight="1" x14ac:dyDescent="0.2">
      <c r="C654" s="3"/>
      <c r="D654" s="3"/>
      <c r="E654" s="3"/>
      <c r="K654" s="3"/>
      <c r="L654" s="3"/>
      <c r="P654" s="3"/>
    </row>
    <row r="655" spans="3:16" ht="12.75" customHeight="1" x14ac:dyDescent="0.2">
      <c r="C655" s="3"/>
      <c r="D655" s="3"/>
      <c r="E655" s="3"/>
      <c r="K655" s="3"/>
      <c r="L655" s="3"/>
      <c r="P655" s="3"/>
    </row>
    <row r="656" spans="3:16" ht="12.75" customHeight="1" x14ac:dyDescent="0.2">
      <c r="C656" s="3"/>
      <c r="D656" s="3"/>
      <c r="E656" s="3"/>
      <c r="K656" s="3"/>
      <c r="L656" s="3"/>
      <c r="P656" s="3"/>
    </row>
    <row r="657" spans="3:16" ht="12.75" customHeight="1" x14ac:dyDescent="0.2">
      <c r="C657" s="3"/>
      <c r="D657" s="3"/>
      <c r="E657" s="3"/>
      <c r="K657" s="3"/>
      <c r="L657" s="3"/>
      <c r="P657" s="3"/>
    </row>
    <row r="658" spans="3:16" ht="12.75" customHeight="1" x14ac:dyDescent="0.2">
      <c r="C658" s="3"/>
      <c r="D658" s="3"/>
      <c r="E658" s="3"/>
      <c r="K658" s="3"/>
      <c r="L658" s="3"/>
      <c r="P658" s="3"/>
    </row>
    <row r="659" spans="3:16" ht="12.75" customHeight="1" x14ac:dyDescent="0.2">
      <c r="C659" s="3"/>
      <c r="D659" s="3"/>
      <c r="E659" s="3"/>
      <c r="K659" s="3"/>
      <c r="L659" s="3"/>
      <c r="P659" s="3"/>
    </row>
    <row r="660" spans="3:16" ht="12.75" customHeight="1" x14ac:dyDescent="0.2">
      <c r="C660" s="3"/>
      <c r="D660" s="3"/>
      <c r="E660" s="3"/>
      <c r="K660" s="3"/>
      <c r="L660" s="3"/>
      <c r="P660" s="3"/>
    </row>
    <row r="661" spans="3:16" ht="12.75" customHeight="1" x14ac:dyDescent="0.2">
      <c r="C661" s="3"/>
      <c r="D661" s="3"/>
      <c r="E661" s="3"/>
      <c r="K661" s="3"/>
      <c r="L661" s="3"/>
      <c r="P661" s="3"/>
    </row>
    <row r="662" spans="3:16" ht="12.75" customHeight="1" x14ac:dyDescent="0.2">
      <c r="C662" s="3"/>
      <c r="D662" s="3"/>
      <c r="E662" s="3"/>
      <c r="K662" s="3"/>
      <c r="L662" s="3"/>
      <c r="P662" s="3"/>
    </row>
    <row r="663" spans="3:16" ht="12.75" customHeight="1" x14ac:dyDescent="0.2">
      <c r="C663" s="3"/>
      <c r="D663" s="3"/>
      <c r="E663" s="3"/>
      <c r="K663" s="3"/>
      <c r="L663" s="3"/>
      <c r="P663" s="3"/>
    </row>
    <row r="664" spans="3:16" ht="12.75" customHeight="1" x14ac:dyDescent="0.2">
      <c r="C664" s="3"/>
      <c r="D664" s="3"/>
      <c r="E664" s="3"/>
      <c r="K664" s="3"/>
      <c r="L664" s="3"/>
      <c r="P664" s="3"/>
    </row>
    <row r="665" spans="3:16" ht="12.75" customHeight="1" x14ac:dyDescent="0.2">
      <c r="C665" s="3"/>
      <c r="D665" s="3"/>
      <c r="E665" s="3"/>
      <c r="K665" s="3"/>
      <c r="L665" s="3"/>
      <c r="P665" s="3"/>
    </row>
    <row r="666" spans="3:16" ht="12.75" customHeight="1" x14ac:dyDescent="0.2">
      <c r="C666" s="3"/>
      <c r="D666" s="3"/>
      <c r="E666" s="3"/>
      <c r="K666" s="3"/>
      <c r="L666" s="3"/>
      <c r="P666" s="3"/>
    </row>
    <row r="667" spans="3:16" ht="12.75" customHeight="1" x14ac:dyDescent="0.2">
      <c r="C667" s="3"/>
      <c r="D667" s="3"/>
      <c r="E667" s="3"/>
      <c r="K667" s="3"/>
      <c r="L667" s="3"/>
      <c r="P667" s="3"/>
    </row>
    <row r="668" spans="3:16" ht="12.75" customHeight="1" x14ac:dyDescent="0.2">
      <c r="C668" s="3"/>
      <c r="D668" s="3"/>
      <c r="E668" s="3"/>
      <c r="K668" s="3"/>
      <c r="L668" s="3"/>
      <c r="P668" s="3"/>
    </row>
    <row r="669" spans="3:16" ht="12.75" customHeight="1" x14ac:dyDescent="0.2">
      <c r="C669" s="3"/>
      <c r="D669" s="3"/>
      <c r="E669" s="3"/>
      <c r="K669" s="3"/>
      <c r="L669" s="3"/>
      <c r="P669" s="3"/>
    </row>
    <row r="670" spans="3:16" ht="12.75" customHeight="1" x14ac:dyDescent="0.2">
      <c r="C670" s="3"/>
      <c r="D670" s="3"/>
      <c r="E670" s="3"/>
      <c r="K670" s="3"/>
      <c r="L670" s="3"/>
      <c r="P670" s="3"/>
    </row>
    <row r="671" spans="3:16" ht="12.75" customHeight="1" x14ac:dyDescent="0.2">
      <c r="C671" s="3"/>
      <c r="D671" s="3"/>
      <c r="E671" s="3"/>
      <c r="K671" s="3"/>
      <c r="L671" s="3"/>
      <c r="P671" s="3"/>
    </row>
    <row r="672" spans="3:16" ht="12.75" customHeight="1" x14ac:dyDescent="0.2">
      <c r="C672" s="3"/>
      <c r="D672" s="3"/>
      <c r="E672" s="3"/>
      <c r="K672" s="3"/>
      <c r="L672" s="3"/>
      <c r="P672" s="3"/>
    </row>
    <row r="673" spans="3:16" ht="12.75" customHeight="1" x14ac:dyDescent="0.2">
      <c r="C673" s="3"/>
      <c r="D673" s="3"/>
      <c r="E673" s="3"/>
      <c r="K673" s="3"/>
      <c r="L673" s="3"/>
      <c r="P673" s="3"/>
    </row>
    <row r="674" spans="3:16" ht="12.75" customHeight="1" x14ac:dyDescent="0.2">
      <c r="C674" s="3"/>
      <c r="D674" s="3"/>
      <c r="E674" s="3"/>
      <c r="K674" s="3"/>
      <c r="L674" s="3"/>
      <c r="P674" s="3"/>
    </row>
    <row r="675" spans="3:16" ht="12.75" customHeight="1" x14ac:dyDescent="0.2">
      <c r="C675" s="3"/>
      <c r="D675" s="3"/>
      <c r="E675" s="3"/>
      <c r="K675" s="3"/>
      <c r="L675" s="3"/>
      <c r="P675" s="3"/>
    </row>
    <row r="676" spans="3:16" ht="12.75" customHeight="1" x14ac:dyDescent="0.2">
      <c r="C676" s="3"/>
      <c r="D676" s="3"/>
      <c r="E676" s="3"/>
      <c r="K676" s="3"/>
      <c r="L676" s="3"/>
      <c r="P676" s="3"/>
    </row>
    <row r="677" spans="3:16" ht="12.75" customHeight="1" x14ac:dyDescent="0.2">
      <c r="C677" s="3"/>
      <c r="D677" s="3"/>
      <c r="E677" s="3"/>
      <c r="K677" s="3"/>
      <c r="L677" s="3"/>
      <c r="P677" s="3"/>
    </row>
    <row r="678" spans="3:16" ht="12.75" customHeight="1" x14ac:dyDescent="0.2">
      <c r="C678" s="3"/>
      <c r="D678" s="3"/>
      <c r="E678" s="3"/>
      <c r="K678" s="3"/>
      <c r="L678" s="3"/>
      <c r="P678" s="3"/>
    </row>
    <row r="679" spans="3:16" ht="12.75" customHeight="1" x14ac:dyDescent="0.2">
      <c r="C679" s="3"/>
      <c r="D679" s="3"/>
      <c r="E679" s="3"/>
      <c r="K679" s="3"/>
      <c r="L679" s="3"/>
      <c r="P679" s="3"/>
    </row>
    <row r="680" spans="3:16" ht="12.75" customHeight="1" x14ac:dyDescent="0.2">
      <c r="C680" s="3"/>
      <c r="D680" s="3"/>
      <c r="E680" s="3"/>
      <c r="K680" s="3"/>
      <c r="L680" s="3"/>
      <c r="P680" s="3"/>
    </row>
    <row r="681" spans="3:16" ht="12.75" customHeight="1" x14ac:dyDescent="0.2">
      <c r="C681" s="3"/>
      <c r="D681" s="3"/>
      <c r="E681" s="3"/>
      <c r="K681" s="3"/>
      <c r="L681" s="3"/>
      <c r="P681" s="3"/>
    </row>
    <row r="682" spans="3:16" ht="12.75" customHeight="1" x14ac:dyDescent="0.2">
      <c r="C682" s="3"/>
      <c r="D682" s="3"/>
      <c r="E682" s="3"/>
      <c r="K682" s="3"/>
      <c r="L682" s="3"/>
      <c r="P682" s="3"/>
    </row>
    <row r="683" spans="3:16" ht="12.75" customHeight="1" x14ac:dyDescent="0.2">
      <c r="C683" s="3"/>
      <c r="D683" s="3"/>
      <c r="E683" s="3"/>
      <c r="K683" s="3"/>
      <c r="L683" s="3"/>
      <c r="P683" s="3"/>
    </row>
    <row r="684" spans="3:16" ht="12.75" customHeight="1" x14ac:dyDescent="0.2">
      <c r="C684" s="3"/>
      <c r="D684" s="3"/>
      <c r="E684" s="3"/>
      <c r="K684" s="3"/>
      <c r="L684" s="3"/>
      <c r="P684" s="3"/>
    </row>
    <row r="685" spans="3:16" ht="12.75" customHeight="1" x14ac:dyDescent="0.2">
      <c r="C685" s="3"/>
      <c r="D685" s="3"/>
      <c r="E685" s="3"/>
      <c r="K685" s="3"/>
      <c r="L685" s="3"/>
      <c r="P685" s="3"/>
    </row>
    <row r="686" spans="3:16" ht="12.75" customHeight="1" x14ac:dyDescent="0.2">
      <c r="C686" s="3"/>
      <c r="D686" s="3"/>
      <c r="E686" s="3"/>
      <c r="K686" s="3"/>
      <c r="L686" s="3"/>
      <c r="P686" s="3"/>
    </row>
    <row r="687" spans="3:16" ht="12.75" customHeight="1" x14ac:dyDescent="0.2">
      <c r="C687" s="3"/>
      <c r="D687" s="3"/>
      <c r="E687" s="3"/>
      <c r="K687" s="3"/>
      <c r="L687" s="3"/>
      <c r="P687" s="3"/>
    </row>
    <row r="688" spans="3:16" ht="12.75" customHeight="1" x14ac:dyDescent="0.2">
      <c r="C688" s="3"/>
      <c r="D688" s="3"/>
      <c r="E688" s="3"/>
      <c r="K688" s="3"/>
      <c r="L688" s="3"/>
      <c r="P688" s="3"/>
    </row>
    <row r="689" spans="3:16" ht="12.75" customHeight="1" x14ac:dyDescent="0.2">
      <c r="C689" s="3"/>
      <c r="D689" s="3"/>
      <c r="E689" s="3"/>
      <c r="K689" s="3"/>
      <c r="L689" s="3"/>
      <c r="P689" s="3"/>
    </row>
    <row r="690" spans="3:16" ht="12.75" customHeight="1" x14ac:dyDescent="0.2">
      <c r="C690" s="3"/>
      <c r="D690" s="3"/>
      <c r="E690" s="3"/>
      <c r="K690" s="3"/>
      <c r="L690" s="3"/>
      <c r="P690" s="3"/>
    </row>
    <row r="691" spans="3:16" ht="12.75" customHeight="1" x14ac:dyDescent="0.2">
      <c r="C691" s="3"/>
      <c r="D691" s="3"/>
      <c r="E691" s="3"/>
      <c r="K691" s="3"/>
      <c r="L691" s="3"/>
      <c r="P691" s="3"/>
    </row>
    <row r="692" spans="3:16" ht="12.75" customHeight="1" x14ac:dyDescent="0.2">
      <c r="C692" s="3"/>
      <c r="D692" s="3"/>
      <c r="E692" s="3"/>
      <c r="K692" s="3"/>
      <c r="L692" s="3"/>
      <c r="P692" s="3"/>
    </row>
    <row r="693" spans="3:16" ht="12.75" customHeight="1" x14ac:dyDescent="0.2">
      <c r="C693" s="3"/>
      <c r="D693" s="3"/>
      <c r="E693" s="3"/>
      <c r="K693" s="3"/>
      <c r="L693" s="3"/>
      <c r="P693" s="3"/>
    </row>
    <row r="694" spans="3:16" ht="12.75" customHeight="1" x14ac:dyDescent="0.2">
      <c r="C694" s="3"/>
      <c r="D694" s="3"/>
      <c r="E694" s="3"/>
      <c r="K694" s="3"/>
      <c r="L694" s="3"/>
      <c r="P694" s="3"/>
    </row>
    <row r="695" spans="3:16" ht="12.75" customHeight="1" x14ac:dyDescent="0.2">
      <c r="C695" s="3"/>
      <c r="D695" s="3"/>
      <c r="E695" s="3"/>
      <c r="K695" s="3"/>
      <c r="L695" s="3"/>
      <c r="P695" s="3"/>
    </row>
    <row r="696" spans="3:16" ht="12.75" customHeight="1" x14ac:dyDescent="0.2">
      <c r="C696" s="3"/>
      <c r="D696" s="3"/>
      <c r="E696" s="3"/>
      <c r="K696" s="3"/>
      <c r="L696" s="3"/>
      <c r="P696" s="3"/>
    </row>
    <row r="697" spans="3:16" ht="12.75" customHeight="1" x14ac:dyDescent="0.2">
      <c r="C697" s="3"/>
      <c r="D697" s="3"/>
      <c r="E697" s="3"/>
      <c r="K697" s="3"/>
      <c r="L697" s="3"/>
      <c r="P697" s="3"/>
    </row>
    <row r="698" spans="3:16" ht="12.75" customHeight="1" x14ac:dyDescent="0.2">
      <c r="C698" s="3"/>
      <c r="D698" s="3"/>
      <c r="E698" s="3"/>
      <c r="K698" s="3"/>
      <c r="L698" s="3"/>
      <c r="P698" s="3"/>
    </row>
    <row r="699" spans="3:16" ht="12.75" customHeight="1" x14ac:dyDescent="0.2">
      <c r="C699" s="3"/>
      <c r="D699" s="3"/>
      <c r="E699" s="3"/>
      <c r="K699" s="3"/>
      <c r="L699" s="3"/>
      <c r="P699" s="3"/>
    </row>
    <row r="700" spans="3:16" ht="12.75" customHeight="1" x14ac:dyDescent="0.2">
      <c r="C700" s="3"/>
      <c r="D700" s="3"/>
      <c r="E700" s="3"/>
      <c r="K700" s="3"/>
      <c r="L700" s="3"/>
      <c r="P700" s="3"/>
    </row>
    <row r="701" spans="3:16" ht="12.75" customHeight="1" x14ac:dyDescent="0.2">
      <c r="C701" s="3"/>
      <c r="D701" s="3"/>
      <c r="E701" s="3"/>
      <c r="K701" s="3"/>
      <c r="L701" s="3"/>
      <c r="P701" s="3"/>
    </row>
    <row r="702" spans="3:16" ht="12.75" customHeight="1" x14ac:dyDescent="0.2">
      <c r="C702" s="3"/>
      <c r="D702" s="3"/>
      <c r="E702" s="3"/>
      <c r="K702" s="3"/>
      <c r="L702" s="3"/>
      <c r="P702" s="3"/>
    </row>
    <row r="703" spans="3:16" ht="12.75" customHeight="1" x14ac:dyDescent="0.2">
      <c r="C703" s="3"/>
      <c r="D703" s="3"/>
      <c r="E703" s="3"/>
      <c r="K703" s="3"/>
      <c r="L703" s="3"/>
      <c r="P703" s="3"/>
    </row>
    <row r="704" spans="3:16" ht="12.75" customHeight="1" x14ac:dyDescent="0.2">
      <c r="C704" s="3"/>
      <c r="D704" s="3"/>
      <c r="E704" s="3"/>
      <c r="K704" s="3"/>
      <c r="L704" s="3"/>
      <c r="P704" s="3"/>
    </row>
    <row r="705" spans="3:16" ht="12.75" customHeight="1" x14ac:dyDescent="0.2">
      <c r="C705" s="3"/>
      <c r="D705" s="3"/>
      <c r="E705" s="3"/>
      <c r="K705" s="3"/>
      <c r="L705" s="3"/>
      <c r="P705" s="3"/>
    </row>
    <row r="706" spans="3:16" ht="12.75" customHeight="1" x14ac:dyDescent="0.2">
      <c r="C706" s="3"/>
      <c r="D706" s="3"/>
      <c r="E706" s="3"/>
      <c r="K706" s="3"/>
      <c r="L706" s="3"/>
      <c r="P706" s="3"/>
    </row>
    <row r="707" spans="3:16" ht="12.75" customHeight="1" x14ac:dyDescent="0.2">
      <c r="C707" s="3"/>
      <c r="D707" s="3"/>
      <c r="E707" s="3"/>
      <c r="K707" s="3"/>
      <c r="L707" s="3"/>
      <c r="P707" s="3"/>
    </row>
    <row r="708" spans="3:16" ht="12.75" customHeight="1" x14ac:dyDescent="0.2">
      <c r="C708" s="3"/>
      <c r="D708" s="3"/>
      <c r="E708" s="3"/>
      <c r="K708" s="3"/>
      <c r="L708" s="3"/>
      <c r="P708" s="3"/>
    </row>
    <row r="709" spans="3:16" ht="12.75" customHeight="1" x14ac:dyDescent="0.2">
      <c r="C709" s="3"/>
      <c r="D709" s="3"/>
      <c r="E709" s="3"/>
      <c r="K709" s="3"/>
      <c r="L709" s="3"/>
      <c r="P709" s="3"/>
    </row>
    <row r="710" spans="3:16" ht="12.75" customHeight="1" x14ac:dyDescent="0.2">
      <c r="C710" s="3"/>
      <c r="D710" s="3"/>
      <c r="E710" s="3"/>
      <c r="K710" s="3"/>
      <c r="L710" s="3"/>
      <c r="P710" s="3"/>
    </row>
    <row r="711" spans="3:16" ht="12.75" customHeight="1" x14ac:dyDescent="0.2">
      <c r="C711" s="3"/>
      <c r="D711" s="3"/>
      <c r="E711" s="3"/>
      <c r="K711" s="3"/>
      <c r="L711" s="3"/>
      <c r="P711" s="3"/>
    </row>
    <row r="712" spans="3:16" ht="12.75" customHeight="1" x14ac:dyDescent="0.2">
      <c r="C712" s="3"/>
      <c r="D712" s="3"/>
      <c r="E712" s="3"/>
      <c r="K712" s="3"/>
      <c r="L712" s="3"/>
      <c r="P712" s="3"/>
    </row>
    <row r="713" spans="3:16" ht="12.75" customHeight="1" x14ac:dyDescent="0.2">
      <c r="C713" s="3"/>
      <c r="D713" s="3"/>
      <c r="E713" s="3"/>
      <c r="K713" s="3"/>
      <c r="L713" s="3"/>
      <c r="P713" s="3"/>
    </row>
    <row r="714" spans="3:16" ht="12.75" customHeight="1" x14ac:dyDescent="0.2">
      <c r="C714" s="3"/>
      <c r="D714" s="3"/>
      <c r="E714" s="3"/>
      <c r="K714" s="3"/>
      <c r="L714" s="3"/>
      <c r="P714" s="3"/>
    </row>
    <row r="715" spans="3:16" ht="12.75" customHeight="1" x14ac:dyDescent="0.2">
      <c r="C715" s="3"/>
      <c r="D715" s="3"/>
      <c r="E715" s="3"/>
      <c r="K715" s="3"/>
      <c r="L715" s="3"/>
      <c r="P715" s="3"/>
    </row>
    <row r="716" spans="3:16" ht="12.75" customHeight="1" x14ac:dyDescent="0.2">
      <c r="C716" s="3"/>
      <c r="D716" s="3"/>
      <c r="E716" s="3"/>
      <c r="K716" s="3"/>
      <c r="L716" s="3"/>
      <c r="P716" s="3"/>
    </row>
    <row r="717" spans="3:16" ht="12.75" customHeight="1" x14ac:dyDescent="0.2">
      <c r="C717" s="3"/>
      <c r="D717" s="3"/>
      <c r="E717" s="3"/>
      <c r="K717" s="3"/>
      <c r="L717" s="3"/>
      <c r="P717" s="3"/>
    </row>
    <row r="718" spans="3:16" ht="12.75" customHeight="1" x14ac:dyDescent="0.2">
      <c r="C718" s="3"/>
      <c r="D718" s="3"/>
      <c r="E718" s="3"/>
      <c r="K718" s="3"/>
      <c r="L718" s="3"/>
      <c r="P718" s="3"/>
    </row>
    <row r="719" spans="3:16" ht="12.75" customHeight="1" x14ac:dyDescent="0.2">
      <c r="C719" s="3"/>
      <c r="D719" s="3"/>
      <c r="E719" s="3"/>
      <c r="K719" s="3"/>
      <c r="L719" s="3"/>
      <c r="P719" s="3"/>
    </row>
    <row r="720" spans="3:16" ht="12.75" customHeight="1" x14ac:dyDescent="0.2">
      <c r="C720" s="3"/>
      <c r="D720" s="3"/>
      <c r="E720" s="3"/>
      <c r="K720" s="3"/>
      <c r="L720" s="3"/>
      <c r="P720" s="3"/>
    </row>
    <row r="721" spans="3:16" ht="12.75" customHeight="1" x14ac:dyDescent="0.2">
      <c r="C721" s="3"/>
      <c r="D721" s="3"/>
      <c r="E721" s="3"/>
      <c r="K721" s="3"/>
      <c r="L721" s="3"/>
      <c r="P721" s="3"/>
    </row>
    <row r="722" spans="3:16" ht="12.75" customHeight="1" x14ac:dyDescent="0.2">
      <c r="C722" s="3"/>
      <c r="D722" s="3"/>
      <c r="E722" s="3"/>
      <c r="K722" s="3"/>
      <c r="L722" s="3"/>
      <c r="P722" s="3"/>
    </row>
    <row r="723" spans="3:16" ht="12.75" customHeight="1" x14ac:dyDescent="0.2">
      <c r="C723" s="3"/>
      <c r="D723" s="3"/>
      <c r="E723" s="3"/>
      <c r="K723" s="3"/>
      <c r="L723" s="3"/>
      <c r="P723" s="3"/>
    </row>
    <row r="724" spans="3:16" ht="12.75" customHeight="1" x14ac:dyDescent="0.2">
      <c r="C724" s="3"/>
      <c r="D724" s="3"/>
      <c r="E724" s="3"/>
      <c r="K724" s="3"/>
      <c r="L724" s="3"/>
      <c r="P724" s="3"/>
    </row>
    <row r="725" spans="3:16" ht="12.75" customHeight="1" x14ac:dyDescent="0.2">
      <c r="C725" s="3"/>
      <c r="D725" s="3"/>
      <c r="E725" s="3"/>
      <c r="K725" s="3"/>
      <c r="L725" s="3"/>
      <c r="P725" s="3"/>
    </row>
    <row r="726" spans="3:16" ht="12.75" customHeight="1" x14ac:dyDescent="0.2">
      <c r="C726" s="3"/>
      <c r="D726" s="3"/>
      <c r="E726" s="3"/>
      <c r="K726" s="3"/>
      <c r="L726" s="3"/>
      <c r="P726" s="3"/>
    </row>
    <row r="727" spans="3:16" ht="12.75" customHeight="1" x14ac:dyDescent="0.2">
      <c r="C727" s="3"/>
      <c r="D727" s="3"/>
      <c r="E727" s="3"/>
      <c r="K727" s="3"/>
      <c r="L727" s="3"/>
      <c r="P727" s="3"/>
    </row>
    <row r="728" spans="3:16" ht="12.75" customHeight="1" x14ac:dyDescent="0.2">
      <c r="C728" s="3"/>
      <c r="D728" s="3"/>
      <c r="E728" s="3"/>
      <c r="K728" s="3"/>
      <c r="L728" s="3"/>
      <c r="P728" s="3"/>
    </row>
    <row r="729" spans="3:16" ht="12.75" customHeight="1" x14ac:dyDescent="0.2">
      <c r="C729" s="3"/>
      <c r="D729" s="3"/>
      <c r="E729" s="3"/>
      <c r="K729" s="3"/>
      <c r="L729" s="3"/>
      <c r="P729" s="3"/>
    </row>
    <row r="730" spans="3:16" ht="12.75" customHeight="1" x14ac:dyDescent="0.2">
      <c r="C730" s="3"/>
      <c r="D730" s="3"/>
      <c r="E730" s="3"/>
      <c r="K730" s="3"/>
      <c r="L730" s="3"/>
      <c r="P730" s="3"/>
    </row>
    <row r="731" spans="3:16" ht="12.75" customHeight="1" x14ac:dyDescent="0.2">
      <c r="C731" s="3"/>
      <c r="D731" s="3"/>
      <c r="E731" s="3"/>
      <c r="K731" s="3"/>
      <c r="L731" s="3"/>
      <c r="P731" s="3"/>
    </row>
    <row r="732" spans="3:16" ht="12.75" customHeight="1" x14ac:dyDescent="0.2">
      <c r="C732" s="3"/>
      <c r="D732" s="3"/>
      <c r="E732" s="3"/>
      <c r="K732" s="3"/>
      <c r="L732" s="3"/>
      <c r="P732" s="3"/>
    </row>
    <row r="733" spans="3:16" ht="12.75" customHeight="1" x14ac:dyDescent="0.2">
      <c r="C733" s="3"/>
      <c r="D733" s="3"/>
      <c r="E733" s="3"/>
      <c r="K733" s="3"/>
      <c r="L733" s="3"/>
      <c r="P733" s="3"/>
    </row>
    <row r="734" spans="3:16" ht="12.75" customHeight="1" x14ac:dyDescent="0.2">
      <c r="C734" s="3"/>
      <c r="D734" s="3"/>
      <c r="E734" s="3"/>
      <c r="K734" s="3"/>
      <c r="L734" s="3"/>
      <c r="P734" s="3"/>
    </row>
    <row r="735" spans="3:16" ht="12.75" customHeight="1" x14ac:dyDescent="0.2">
      <c r="C735" s="3"/>
      <c r="D735" s="3"/>
      <c r="E735" s="3"/>
      <c r="K735" s="3"/>
      <c r="L735" s="3"/>
      <c r="P735" s="3"/>
    </row>
    <row r="736" spans="3:16" ht="12.75" customHeight="1" x14ac:dyDescent="0.2">
      <c r="C736" s="3"/>
      <c r="D736" s="3"/>
      <c r="E736" s="3"/>
      <c r="K736" s="3"/>
      <c r="L736" s="3"/>
      <c r="P736" s="3"/>
    </row>
    <row r="737" spans="3:16" ht="12.75" customHeight="1" x14ac:dyDescent="0.2">
      <c r="C737" s="3"/>
      <c r="D737" s="3"/>
      <c r="E737" s="3"/>
      <c r="K737" s="3"/>
      <c r="L737" s="3"/>
      <c r="P737" s="3"/>
    </row>
    <row r="738" spans="3:16" ht="12.75" customHeight="1" x14ac:dyDescent="0.2">
      <c r="C738" s="3"/>
      <c r="D738" s="3"/>
      <c r="E738" s="3"/>
      <c r="K738" s="3"/>
      <c r="L738" s="3"/>
      <c r="P738" s="3"/>
    </row>
    <row r="739" spans="3:16" ht="12.75" customHeight="1" x14ac:dyDescent="0.2">
      <c r="C739" s="3"/>
      <c r="D739" s="3"/>
      <c r="E739" s="3"/>
      <c r="K739" s="3"/>
      <c r="L739" s="3"/>
      <c r="P739" s="3"/>
    </row>
    <row r="740" spans="3:16" ht="12.75" customHeight="1" x14ac:dyDescent="0.2">
      <c r="C740" s="3"/>
      <c r="D740" s="3"/>
      <c r="E740" s="3"/>
      <c r="K740" s="3"/>
      <c r="L740" s="3"/>
      <c r="P740" s="3"/>
    </row>
    <row r="741" spans="3:16" ht="12.75" customHeight="1" x14ac:dyDescent="0.2">
      <c r="C741" s="3"/>
      <c r="D741" s="3"/>
      <c r="E741" s="3"/>
      <c r="K741" s="3"/>
      <c r="L741" s="3"/>
      <c r="P741" s="3"/>
    </row>
    <row r="742" spans="3:16" ht="12.75" customHeight="1" x14ac:dyDescent="0.2">
      <c r="C742" s="3"/>
      <c r="D742" s="3"/>
      <c r="E742" s="3"/>
      <c r="K742" s="3"/>
      <c r="L742" s="3"/>
      <c r="P742" s="3"/>
    </row>
    <row r="743" spans="3:16" ht="12.75" customHeight="1" x14ac:dyDescent="0.2">
      <c r="C743" s="3"/>
      <c r="D743" s="3"/>
      <c r="E743" s="3"/>
      <c r="K743" s="3"/>
      <c r="L743" s="3"/>
      <c r="P743" s="3"/>
    </row>
    <row r="744" spans="3:16" ht="12.75" customHeight="1" x14ac:dyDescent="0.2">
      <c r="C744" s="3"/>
      <c r="D744" s="3"/>
      <c r="E744" s="3"/>
      <c r="K744" s="3"/>
      <c r="L744" s="3"/>
      <c r="P744" s="3"/>
    </row>
    <row r="745" spans="3:16" ht="12.75" customHeight="1" x14ac:dyDescent="0.2">
      <c r="C745" s="3"/>
      <c r="D745" s="3"/>
      <c r="E745" s="3"/>
      <c r="K745" s="3"/>
      <c r="L745" s="3"/>
      <c r="P745" s="3"/>
    </row>
    <row r="746" spans="3:16" ht="12.75" customHeight="1" x14ac:dyDescent="0.2">
      <c r="C746" s="3"/>
      <c r="D746" s="3"/>
      <c r="E746" s="3"/>
      <c r="K746" s="3"/>
      <c r="L746" s="3"/>
      <c r="P746" s="3"/>
    </row>
    <row r="747" spans="3:16" ht="12.75" customHeight="1" x14ac:dyDescent="0.2">
      <c r="C747" s="3"/>
      <c r="D747" s="3"/>
      <c r="E747" s="3"/>
      <c r="K747" s="3"/>
      <c r="L747" s="3"/>
      <c r="P747" s="3"/>
    </row>
    <row r="748" spans="3:16" ht="12.75" customHeight="1" x14ac:dyDescent="0.2">
      <c r="C748" s="3"/>
      <c r="D748" s="3"/>
      <c r="E748" s="3"/>
      <c r="K748" s="3"/>
      <c r="L748" s="3"/>
      <c r="P748" s="3"/>
    </row>
    <row r="749" spans="3:16" ht="12.75" customHeight="1" x14ac:dyDescent="0.2">
      <c r="C749" s="3"/>
      <c r="D749" s="3"/>
      <c r="E749" s="3"/>
      <c r="K749" s="3"/>
      <c r="L749" s="3"/>
      <c r="P749" s="3"/>
    </row>
    <row r="750" spans="3:16" ht="12.75" customHeight="1" x14ac:dyDescent="0.2">
      <c r="C750" s="3"/>
      <c r="D750" s="3"/>
      <c r="E750" s="3"/>
      <c r="K750" s="3"/>
      <c r="L750" s="3"/>
      <c r="P750" s="3"/>
    </row>
    <row r="751" spans="3:16" ht="12.75" customHeight="1" x14ac:dyDescent="0.2">
      <c r="C751" s="3"/>
      <c r="D751" s="3"/>
      <c r="E751" s="3"/>
      <c r="K751" s="3"/>
      <c r="L751" s="3"/>
      <c r="P751" s="3"/>
    </row>
    <row r="752" spans="3:16" ht="12.75" customHeight="1" x14ac:dyDescent="0.2">
      <c r="C752" s="3"/>
      <c r="D752" s="3"/>
      <c r="E752" s="3"/>
      <c r="K752" s="3"/>
      <c r="L752" s="3"/>
      <c r="P752" s="3"/>
    </row>
    <row r="753" spans="3:16" ht="12.75" customHeight="1" x14ac:dyDescent="0.2">
      <c r="C753" s="3"/>
      <c r="D753" s="3"/>
      <c r="E753" s="3"/>
      <c r="K753" s="3"/>
      <c r="L753" s="3"/>
      <c r="P753" s="3"/>
    </row>
    <row r="754" spans="3:16" ht="12.75" customHeight="1" x14ac:dyDescent="0.2">
      <c r="C754" s="3"/>
      <c r="D754" s="3"/>
      <c r="E754" s="3"/>
      <c r="K754" s="3"/>
      <c r="L754" s="3"/>
      <c r="P754" s="3"/>
    </row>
    <row r="755" spans="3:16" ht="12.75" customHeight="1" x14ac:dyDescent="0.2">
      <c r="C755" s="3"/>
      <c r="D755" s="3"/>
      <c r="E755" s="3"/>
      <c r="K755" s="3"/>
      <c r="L755" s="3"/>
      <c r="P755" s="3"/>
    </row>
    <row r="756" spans="3:16" ht="12.75" customHeight="1" x14ac:dyDescent="0.2">
      <c r="C756" s="3"/>
      <c r="D756" s="3"/>
      <c r="E756" s="3"/>
      <c r="K756" s="3"/>
      <c r="L756" s="3"/>
      <c r="P756" s="3"/>
    </row>
    <row r="757" spans="3:16" ht="12.75" customHeight="1" x14ac:dyDescent="0.2">
      <c r="C757" s="3"/>
      <c r="D757" s="3"/>
      <c r="E757" s="3"/>
      <c r="K757" s="3"/>
      <c r="L757" s="3"/>
      <c r="P757" s="3"/>
    </row>
    <row r="758" spans="3:16" ht="12.75" customHeight="1" x14ac:dyDescent="0.2">
      <c r="C758" s="3"/>
      <c r="D758" s="3"/>
      <c r="E758" s="3"/>
      <c r="K758" s="3"/>
      <c r="L758" s="3"/>
      <c r="P758" s="3"/>
    </row>
    <row r="759" spans="3:16" ht="12.75" customHeight="1" x14ac:dyDescent="0.2">
      <c r="C759" s="3"/>
      <c r="D759" s="3"/>
      <c r="E759" s="3"/>
      <c r="K759" s="3"/>
      <c r="L759" s="3"/>
      <c r="P759" s="3"/>
    </row>
    <row r="760" spans="3:16" ht="12.75" customHeight="1" x14ac:dyDescent="0.2">
      <c r="C760" s="3"/>
      <c r="D760" s="3"/>
      <c r="E760" s="3"/>
      <c r="K760" s="3"/>
      <c r="L760" s="3"/>
      <c r="P760" s="3"/>
    </row>
    <row r="761" spans="3:16" ht="12.75" customHeight="1" x14ac:dyDescent="0.2">
      <c r="C761" s="3"/>
      <c r="D761" s="3"/>
      <c r="E761" s="3"/>
      <c r="K761" s="3"/>
      <c r="L761" s="3"/>
      <c r="P761" s="3"/>
    </row>
    <row r="762" spans="3:16" ht="12.75" customHeight="1" x14ac:dyDescent="0.2">
      <c r="C762" s="3"/>
      <c r="D762" s="3"/>
      <c r="E762" s="3"/>
      <c r="K762" s="3"/>
      <c r="L762" s="3"/>
      <c r="P762" s="3"/>
    </row>
    <row r="763" spans="3:16" ht="12.75" customHeight="1" x14ac:dyDescent="0.2">
      <c r="C763" s="3"/>
      <c r="D763" s="3"/>
      <c r="E763" s="3"/>
      <c r="K763" s="3"/>
      <c r="L763" s="3"/>
      <c r="P763" s="3"/>
    </row>
    <row r="764" spans="3:16" ht="12.75" customHeight="1" x14ac:dyDescent="0.2">
      <c r="C764" s="3"/>
      <c r="D764" s="3"/>
      <c r="E764" s="3"/>
      <c r="K764" s="3"/>
      <c r="L764" s="3"/>
      <c r="P764" s="3"/>
    </row>
    <row r="765" spans="3:16" ht="12.75" customHeight="1" x14ac:dyDescent="0.2">
      <c r="C765" s="3"/>
      <c r="D765" s="3"/>
      <c r="E765" s="3"/>
      <c r="K765" s="3"/>
      <c r="L765" s="3"/>
      <c r="P765" s="3"/>
    </row>
    <row r="766" spans="3:16" ht="12.75" customHeight="1" x14ac:dyDescent="0.2">
      <c r="C766" s="3"/>
      <c r="D766" s="3"/>
      <c r="E766" s="3"/>
      <c r="K766" s="3"/>
      <c r="L766" s="3"/>
      <c r="P766" s="3"/>
    </row>
    <row r="767" spans="3:16" ht="12.75" customHeight="1" x14ac:dyDescent="0.2">
      <c r="C767" s="3"/>
      <c r="D767" s="3"/>
      <c r="E767" s="3"/>
      <c r="K767" s="3"/>
      <c r="L767" s="3"/>
      <c r="P767" s="3"/>
    </row>
    <row r="768" spans="3:16" ht="12.75" customHeight="1" x14ac:dyDescent="0.2">
      <c r="C768" s="3"/>
      <c r="D768" s="3"/>
      <c r="E768" s="3"/>
      <c r="K768" s="3"/>
      <c r="L768" s="3"/>
      <c r="P768" s="3"/>
    </row>
    <row r="769" spans="3:16" ht="12.75" customHeight="1" x14ac:dyDescent="0.2">
      <c r="C769" s="3"/>
      <c r="D769" s="3"/>
      <c r="E769" s="3"/>
      <c r="K769" s="3"/>
      <c r="L769" s="3"/>
      <c r="P769" s="3"/>
    </row>
    <row r="770" spans="3:16" ht="12.75" customHeight="1" x14ac:dyDescent="0.2">
      <c r="C770" s="3"/>
      <c r="D770" s="3"/>
      <c r="E770" s="3"/>
      <c r="K770" s="3"/>
      <c r="L770" s="3"/>
      <c r="P770" s="3"/>
    </row>
    <row r="771" spans="3:16" ht="12.75" customHeight="1" x14ac:dyDescent="0.2">
      <c r="C771" s="3"/>
      <c r="D771" s="3"/>
      <c r="E771" s="3"/>
      <c r="K771" s="3"/>
      <c r="L771" s="3"/>
      <c r="P771" s="3"/>
    </row>
    <row r="772" spans="3:16" ht="12.75" customHeight="1" x14ac:dyDescent="0.2">
      <c r="C772" s="3"/>
      <c r="D772" s="3"/>
      <c r="E772" s="3"/>
      <c r="K772" s="3"/>
      <c r="L772" s="3"/>
      <c r="P772" s="3"/>
    </row>
    <row r="773" spans="3:16" ht="12.75" customHeight="1" x14ac:dyDescent="0.2">
      <c r="C773" s="3"/>
      <c r="D773" s="3"/>
      <c r="E773" s="3"/>
      <c r="K773" s="3"/>
      <c r="L773" s="3"/>
      <c r="P773" s="3"/>
    </row>
    <row r="774" spans="3:16" ht="12.75" customHeight="1" x14ac:dyDescent="0.2">
      <c r="C774" s="3"/>
      <c r="D774" s="3"/>
      <c r="E774" s="3"/>
      <c r="K774" s="3"/>
      <c r="L774" s="3"/>
      <c r="P774" s="3"/>
    </row>
    <row r="775" spans="3:16" ht="12.75" customHeight="1" x14ac:dyDescent="0.2">
      <c r="C775" s="3"/>
      <c r="D775" s="3"/>
      <c r="E775" s="3"/>
      <c r="K775" s="3"/>
      <c r="L775" s="3"/>
      <c r="P775" s="3"/>
    </row>
    <row r="776" spans="3:16" ht="12.75" customHeight="1" x14ac:dyDescent="0.2">
      <c r="C776" s="3"/>
      <c r="D776" s="3"/>
      <c r="E776" s="3"/>
      <c r="K776" s="3"/>
      <c r="L776" s="3"/>
      <c r="P776" s="3"/>
    </row>
    <row r="777" spans="3:16" ht="12.75" customHeight="1" x14ac:dyDescent="0.2">
      <c r="C777" s="3"/>
      <c r="D777" s="3"/>
      <c r="E777" s="3"/>
      <c r="K777" s="3"/>
      <c r="L777" s="3"/>
      <c r="P777" s="3"/>
    </row>
    <row r="778" spans="3:16" ht="12.75" customHeight="1" x14ac:dyDescent="0.2">
      <c r="C778" s="3"/>
      <c r="D778" s="3"/>
      <c r="E778" s="3"/>
      <c r="K778" s="3"/>
      <c r="L778" s="3"/>
      <c r="P778" s="3"/>
    </row>
    <row r="779" spans="3:16" ht="12.75" customHeight="1" x14ac:dyDescent="0.2">
      <c r="C779" s="3"/>
      <c r="D779" s="3"/>
      <c r="E779" s="3"/>
      <c r="K779" s="3"/>
      <c r="L779" s="3"/>
      <c r="P779" s="3"/>
    </row>
    <row r="780" spans="3:16" ht="12.75" customHeight="1" x14ac:dyDescent="0.2">
      <c r="C780" s="3"/>
      <c r="D780" s="3"/>
      <c r="E780" s="3"/>
      <c r="K780" s="3"/>
      <c r="L780" s="3"/>
      <c r="P780" s="3"/>
    </row>
    <row r="781" spans="3:16" ht="12.75" customHeight="1" x14ac:dyDescent="0.2">
      <c r="C781" s="3"/>
      <c r="D781" s="3"/>
      <c r="E781" s="3"/>
      <c r="K781" s="3"/>
      <c r="L781" s="3"/>
      <c r="P781" s="3"/>
    </row>
    <row r="782" spans="3:16" ht="12.75" customHeight="1" x14ac:dyDescent="0.2">
      <c r="C782" s="3"/>
      <c r="D782" s="3"/>
      <c r="E782" s="3"/>
      <c r="K782" s="3"/>
      <c r="L782" s="3"/>
      <c r="P782" s="3"/>
    </row>
    <row r="783" spans="3:16" ht="12.75" customHeight="1" x14ac:dyDescent="0.2">
      <c r="C783" s="3"/>
      <c r="D783" s="3"/>
      <c r="E783" s="3"/>
      <c r="K783" s="3"/>
      <c r="L783" s="3"/>
      <c r="P783" s="3"/>
    </row>
    <row r="784" spans="3:16" ht="12.75" customHeight="1" x14ac:dyDescent="0.2">
      <c r="C784" s="3"/>
      <c r="D784" s="3"/>
      <c r="E784" s="3"/>
      <c r="K784" s="3"/>
      <c r="L784" s="3"/>
      <c r="P784" s="3"/>
    </row>
    <row r="785" spans="3:16" ht="12.75" customHeight="1" x14ac:dyDescent="0.2">
      <c r="C785" s="3"/>
      <c r="D785" s="3"/>
      <c r="E785" s="3"/>
      <c r="K785" s="3"/>
      <c r="L785" s="3"/>
      <c r="P785" s="3"/>
    </row>
    <row r="786" spans="3:16" ht="12.75" customHeight="1" x14ac:dyDescent="0.2">
      <c r="C786" s="3"/>
      <c r="D786" s="3"/>
      <c r="E786" s="3"/>
      <c r="K786" s="3"/>
      <c r="L786" s="3"/>
      <c r="P786" s="3"/>
    </row>
    <row r="787" spans="3:16" ht="12.75" customHeight="1" x14ac:dyDescent="0.2">
      <c r="C787" s="3"/>
      <c r="D787" s="3"/>
      <c r="E787" s="3"/>
      <c r="K787" s="3"/>
      <c r="L787" s="3"/>
      <c r="P787" s="3"/>
    </row>
    <row r="788" spans="3:16" ht="12.75" customHeight="1" x14ac:dyDescent="0.2">
      <c r="C788" s="3"/>
      <c r="D788" s="3"/>
      <c r="E788" s="3"/>
      <c r="K788" s="3"/>
      <c r="L788" s="3"/>
      <c r="P788" s="3"/>
    </row>
    <row r="789" spans="3:16" ht="12.75" customHeight="1" x14ac:dyDescent="0.2">
      <c r="C789" s="3"/>
      <c r="D789" s="3"/>
      <c r="E789" s="3"/>
      <c r="K789" s="3"/>
      <c r="L789" s="3"/>
      <c r="P789" s="3"/>
    </row>
    <row r="790" spans="3:16" ht="12.75" customHeight="1" x14ac:dyDescent="0.2">
      <c r="C790" s="3"/>
      <c r="D790" s="3"/>
      <c r="E790" s="3"/>
      <c r="K790" s="3"/>
      <c r="L790" s="3"/>
      <c r="P790" s="3"/>
    </row>
    <row r="791" spans="3:16" ht="12.75" customHeight="1" x14ac:dyDescent="0.2">
      <c r="C791" s="3"/>
      <c r="D791" s="3"/>
      <c r="E791" s="3"/>
      <c r="K791" s="3"/>
      <c r="L791" s="3"/>
      <c r="P791" s="3"/>
    </row>
    <row r="792" spans="3:16" ht="12.75" customHeight="1" x14ac:dyDescent="0.2">
      <c r="C792" s="3"/>
      <c r="D792" s="3"/>
      <c r="E792" s="3"/>
      <c r="K792" s="3"/>
      <c r="L792" s="3"/>
      <c r="P792" s="3"/>
    </row>
    <row r="793" spans="3:16" ht="12.75" customHeight="1" x14ac:dyDescent="0.2">
      <c r="C793" s="3"/>
      <c r="D793" s="3"/>
      <c r="E793" s="3"/>
      <c r="K793" s="3"/>
      <c r="L793" s="3"/>
      <c r="P793" s="3"/>
    </row>
    <row r="794" spans="3:16" ht="12.75" customHeight="1" x14ac:dyDescent="0.2">
      <c r="C794" s="3"/>
      <c r="D794" s="3"/>
      <c r="E794" s="3"/>
      <c r="K794" s="3"/>
      <c r="L794" s="3"/>
      <c r="P794" s="3"/>
    </row>
    <row r="795" spans="3:16" ht="12.75" customHeight="1" x14ac:dyDescent="0.2">
      <c r="C795" s="3"/>
      <c r="D795" s="3"/>
      <c r="E795" s="3"/>
      <c r="K795" s="3"/>
      <c r="L795" s="3"/>
      <c r="P795" s="3"/>
    </row>
    <row r="796" spans="3:16" ht="12.75" customHeight="1" x14ac:dyDescent="0.2">
      <c r="C796" s="3"/>
      <c r="D796" s="3"/>
      <c r="E796" s="3"/>
      <c r="K796" s="3"/>
      <c r="L796" s="3"/>
      <c r="P796" s="3"/>
    </row>
    <row r="797" spans="3:16" ht="12.75" customHeight="1" x14ac:dyDescent="0.2">
      <c r="C797" s="3"/>
      <c r="D797" s="3"/>
      <c r="E797" s="3"/>
      <c r="K797" s="3"/>
      <c r="L797" s="3"/>
      <c r="P797" s="3"/>
    </row>
    <row r="798" spans="3:16" ht="12.75" customHeight="1" x14ac:dyDescent="0.2">
      <c r="C798" s="3"/>
      <c r="D798" s="3"/>
      <c r="E798" s="3"/>
      <c r="K798" s="3"/>
      <c r="L798" s="3"/>
      <c r="P798" s="3"/>
    </row>
    <row r="799" spans="3:16" ht="12.75" customHeight="1" x14ac:dyDescent="0.2">
      <c r="C799" s="3"/>
      <c r="D799" s="3"/>
      <c r="E799" s="3"/>
      <c r="K799" s="3"/>
      <c r="L799" s="3"/>
      <c r="P799" s="3"/>
    </row>
    <row r="800" spans="3:16" ht="12.75" customHeight="1" x14ac:dyDescent="0.2">
      <c r="C800" s="3"/>
      <c r="D800" s="3"/>
      <c r="E800" s="3"/>
      <c r="K800" s="3"/>
      <c r="L800" s="3"/>
      <c r="P800" s="3"/>
    </row>
    <row r="801" spans="3:16" ht="12.75" customHeight="1" x14ac:dyDescent="0.2">
      <c r="C801" s="3"/>
      <c r="D801" s="3"/>
      <c r="E801" s="3"/>
      <c r="K801" s="3"/>
      <c r="L801" s="3"/>
      <c r="P801" s="3"/>
    </row>
    <row r="802" spans="3:16" ht="12.75" customHeight="1" x14ac:dyDescent="0.2">
      <c r="C802" s="3"/>
      <c r="D802" s="3"/>
      <c r="E802" s="3"/>
      <c r="K802" s="3"/>
      <c r="L802" s="3"/>
      <c r="P802" s="3"/>
    </row>
    <row r="803" spans="3:16" ht="12.75" customHeight="1" x14ac:dyDescent="0.2">
      <c r="C803" s="3"/>
      <c r="D803" s="3"/>
      <c r="E803" s="3"/>
      <c r="K803" s="3"/>
      <c r="L803" s="3"/>
      <c r="P803" s="3"/>
    </row>
    <row r="804" spans="3:16" ht="12.75" customHeight="1" x14ac:dyDescent="0.2">
      <c r="C804" s="3"/>
      <c r="D804" s="3"/>
      <c r="E804" s="3"/>
      <c r="K804" s="3"/>
      <c r="L804" s="3"/>
      <c r="P804" s="3"/>
    </row>
    <row r="805" spans="3:16" ht="12.75" customHeight="1" x14ac:dyDescent="0.2">
      <c r="C805" s="3"/>
      <c r="D805" s="3"/>
      <c r="E805" s="3"/>
      <c r="K805" s="3"/>
      <c r="L805" s="3"/>
      <c r="P805" s="3"/>
    </row>
    <row r="806" spans="3:16" ht="12.75" customHeight="1" x14ac:dyDescent="0.2">
      <c r="C806" s="3"/>
      <c r="D806" s="3"/>
      <c r="E806" s="3"/>
      <c r="K806" s="3"/>
      <c r="L806" s="3"/>
      <c r="P806" s="3"/>
    </row>
    <row r="807" spans="3:16" ht="12.75" customHeight="1" x14ac:dyDescent="0.2">
      <c r="C807" s="3"/>
      <c r="D807" s="3"/>
      <c r="E807" s="3"/>
      <c r="K807" s="3"/>
      <c r="L807" s="3"/>
      <c r="P807" s="3"/>
    </row>
    <row r="808" spans="3:16" ht="12.75" customHeight="1" x14ac:dyDescent="0.2">
      <c r="C808" s="3"/>
      <c r="D808" s="3"/>
      <c r="E808" s="3"/>
      <c r="K808" s="3"/>
      <c r="L808" s="3"/>
      <c r="P808" s="3"/>
    </row>
    <row r="809" spans="3:16" ht="12.75" customHeight="1" x14ac:dyDescent="0.2">
      <c r="C809" s="3"/>
      <c r="D809" s="3"/>
      <c r="E809" s="3"/>
      <c r="K809" s="3"/>
      <c r="L809" s="3"/>
      <c r="P809" s="3"/>
    </row>
    <row r="810" spans="3:16" ht="12.75" customHeight="1" x14ac:dyDescent="0.2">
      <c r="C810" s="3"/>
      <c r="D810" s="3"/>
      <c r="E810" s="3"/>
      <c r="K810" s="3"/>
      <c r="L810" s="3"/>
      <c r="P810" s="3"/>
    </row>
    <row r="811" spans="3:16" ht="12.75" customHeight="1" x14ac:dyDescent="0.2">
      <c r="C811" s="3"/>
      <c r="D811" s="3"/>
      <c r="E811" s="3"/>
      <c r="K811" s="3"/>
      <c r="L811" s="3"/>
      <c r="P811" s="3"/>
    </row>
    <row r="812" spans="3:16" ht="12.75" customHeight="1" x14ac:dyDescent="0.2">
      <c r="C812" s="3"/>
      <c r="D812" s="3"/>
      <c r="E812" s="3"/>
      <c r="K812" s="3"/>
      <c r="L812" s="3"/>
      <c r="P812" s="3"/>
    </row>
    <row r="813" spans="3:16" ht="12.75" customHeight="1" x14ac:dyDescent="0.2">
      <c r="C813" s="3"/>
      <c r="D813" s="3"/>
      <c r="E813" s="3"/>
      <c r="K813" s="3"/>
      <c r="L813" s="3"/>
      <c r="P813" s="3"/>
    </row>
    <row r="814" spans="3:16" ht="12.75" customHeight="1" x14ac:dyDescent="0.2">
      <c r="C814" s="3"/>
      <c r="D814" s="3"/>
      <c r="E814" s="3"/>
      <c r="K814" s="3"/>
      <c r="L814" s="3"/>
      <c r="P814" s="3"/>
    </row>
    <row r="815" spans="3:16" ht="12.75" customHeight="1" x14ac:dyDescent="0.2">
      <c r="C815" s="3"/>
      <c r="D815" s="3"/>
      <c r="E815" s="3"/>
      <c r="K815" s="3"/>
      <c r="L815" s="3"/>
      <c r="P815" s="3"/>
    </row>
    <row r="816" spans="3:16" ht="12.75" customHeight="1" x14ac:dyDescent="0.2">
      <c r="C816" s="3"/>
      <c r="D816" s="3"/>
      <c r="E816" s="3"/>
      <c r="K816" s="3"/>
      <c r="L816" s="3"/>
      <c r="P816" s="3"/>
    </row>
    <row r="817" spans="3:16" ht="12.75" customHeight="1" x14ac:dyDescent="0.2">
      <c r="C817" s="3"/>
      <c r="D817" s="3"/>
      <c r="E817" s="3"/>
      <c r="K817" s="3"/>
      <c r="L817" s="3"/>
      <c r="P817" s="3"/>
    </row>
    <row r="818" spans="3:16" ht="12.75" customHeight="1" x14ac:dyDescent="0.2">
      <c r="C818" s="3"/>
      <c r="D818" s="3"/>
      <c r="E818" s="3"/>
      <c r="K818" s="3"/>
      <c r="L818" s="3"/>
      <c r="P818" s="3"/>
    </row>
    <row r="819" spans="3:16" ht="12.75" customHeight="1" x14ac:dyDescent="0.2">
      <c r="C819" s="3"/>
      <c r="D819" s="3"/>
      <c r="E819" s="3"/>
      <c r="K819" s="3"/>
      <c r="L819" s="3"/>
      <c r="P819" s="3"/>
    </row>
    <row r="820" spans="3:16" ht="12.75" customHeight="1" x14ac:dyDescent="0.2">
      <c r="C820" s="3"/>
      <c r="D820" s="3"/>
      <c r="E820" s="3"/>
      <c r="K820" s="3"/>
      <c r="L820" s="3"/>
      <c r="P820" s="3"/>
    </row>
    <row r="821" spans="3:16" ht="12.75" customHeight="1" x14ac:dyDescent="0.2">
      <c r="C821" s="3"/>
      <c r="D821" s="3"/>
      <c r="E821" s="3"/>
      <c r="K821" s="3"/>
      <c r="L821" s="3"/>
      <c r="P821" s="3"/>
    </row>
    <row r="822" spans="3:16" ht="12.75" customHeight="1" x14ac:dyDescent="0.2">
      <c r="C822" s="3"/>
      <c r="D822" s="3"/>
      <c r="E822" s="3"/>
      <c r="K822" s="3"/>
      <c r="L822" s="3"/>
      <c r="P822" s="3"/>
    </row>
    <row r="823" spans="3:16" ht="12.75" customHeight="1" x14ac:dyDescent="0.2">
      <c r="C823" s="3"/>
      <c r="D823" s="3"/>
      <c r="E823" s="3"/>
      <c r="K823" s="3"/>
      <c r="L823" s="3"/>
      <c r="P823" s="3"/>
    </row>
    <row r="824" spans="3:16" ht="12.75" customHeight="1" x14ac:dyDescent="0.2">
      <c r="C824" s="3"/>
      <c r="D824" s="3"/>
      <c r="E824" s="3"/>
      <c r="K824" s="3"/>
      <c r="L824" s="3"/>
      <c r="P824" s="3"/>
    </row>
    <row r="825" spans="3:16" ht="12.75" customHeight="1" x14ac:dyDescent="0.2">
      <c r="C825" s="3"/>
      <c r="D825" s="3"/>
      <c r="E825" s="3"/>
      <c r="K825" s="3"/>
      <c r="L825" s="3"/>
      <c r="P825" s="3"/>
    </row>
    <row r="826" spans="3:16" ht="12.75" customHeight="1" x14ac:dyDescent="0.2">
      <c r="C826" s="3"/>
      <c r="D826" s="3"/>
      <c r="E826" s="3"/>
      <c r="K826" s="3"/>
      <c r="L826" s="3"/>
      <c r="P826" s="3"/>
    </row>
    <row r="827" spans="3:16" ht="12.75" customHeight="1" x14ac:dyDescent="0.2">
      <c r="C827" s="3"/>
      <c r="D827" s="3"/>
      <c r="E827" s="3"/>
      <c r="K827" s="3"/>
      <c r="L827" s="3"/>
      <c r="P827" s="3"/>
    </row>
    <row r="828" spans="3:16" ht="12.75" customHeight="1" x14ac:dyDescent="0.2">
      <c r="C828" s="3"/>
      <c r="D828" s="3"/>
      <c r="E828" s="3"/>
      <c r="K828" s="3"/>
      <c r="L828" s="3"/>
      <c r="P828" s="3"/>
    </row>
    <row r="829" spans="3:16" ht="12.75" customHeight="1" x14ac:dyDescent="0.2">
      <c r="C829" s="3"/>
      <c r="D829" s="3"/>
      <c r="E829" s="3"/>
      <c r="K829" s="3"/>
      <c r="L829" s="3"/>
      <c r="P829" s="3"/>
    </row>
    <row r="830" spans="3:16" ht="12.75" customHeight="1" x14ac:dyDescent="0.2">
      <c r="C830" s="3"/>
      <c r="D830" s="3"/>
      <c r="E830" s="3"/>
      <c r="K830" s="3"/>
      <c r="L830" s="3"/>
      <c r="P830" s="3"/>
    </row>
    <row r="831" spans="3:16" ht="12.75" customHeight="1" x14ac:dyDescent="0.2">
      <c r="C831" s="3"/>
      <c r="D831" s="3"/>
      <c r="E831" s="3"/>
      <c r="K831" s="3"/>
      <c r="L831" s="3"/>
      <c r="P831" s="3"/>
    </row>
    <row r="832" spans="3:16" ht="12.75" customHeight="1" x14ac:dyDescent="0.2">
      <c r="C832" s="3"/>
      <c r="D832" s="3"/>
      <c r="E832" s="3"/>
      <c r="K832" s="3"/>
      <c r="L832" s="3"/>
      <c r="P832" s="3"/>
    </row>
    <row r="833" spans="3:16" ht="12.75" customHeight="1" x14ac:dyDescent="0.2">
      <c r="C833" s="3"/>
      <c r="D833" s="3"/>
      <c r="E833" s="3"/>
      <c r="K833" s="3"/>
      <c r="L833" s="3"/>
      <c r="P833" s="3"/>
    </row>
    <row r="834" spans="3:16" ht="12.75" customHeight="1" x14ac:dyDescent="0.2">
      <c r="C834" s="3"/>
      <c r="D834" s="3"/>
      <c r="E834" s="3"/>
      <c r="K834" s="3"/>
      <c r="L834" s="3"/>
      <c r="P834" s="3"/>
    </row>
    <row r="835" spans="3:16" ht="12.75" customHeight="1" x14ac:dyDescent="0.2">
      <c r="C835" s="3"/>
      <c r="D835" s="3"/>
      <c r="E835" s="3"/>
      <c r="K835" s="3"/>
      <c r="L835" s="3"/>
      <c r="P835" s="3"/>
    </row>
    <row r="836" spans="3:16" ht="12.75" customHeight="1" x14ac:dyDescent="0.2">
      <c r="C836" s="3"/>
      <c r="D836" s="3"/>
      <c r="E836" s="3"/>
      <c r="K836" s="3"/>
      <c r="L836" s="3"/>
      <c r="P836" s="3"/>
    </row>
    <row r="837" spans="3:16" ht="12.75" customHeight="1" x14ac:dyDescent="0.2">
      <c r="C837" s="3"/>
      <c r="D837" s="3"/>
      <c r="E837" s="3"/>
      <c r="K837" s="3"/>
      <c r="L837" s="3"/>
      <c r="P837" s="3"/>
    </row>
    <row r="838" spans="3:16" ht="12.75" customHeight="1" x14ac:dyDescent="0.2">
      <c r="C838" s="3"/>
      <c r="D838" s="3"/>
      <c r="E838" s="3"/>
      <c r="K838" s="3"/>
      <c r="L838" s="3"/>
      <c r="P838" s="3"/>
    </row>
    <row r="839" spans="3:16" ht="12.75" customHeight="1" x14ac:dyDescent="0.2">
      <c r="C839" s="3"/>
      <c r="D839" s="3"/>
      <c r="E839" s="3"/>
      <c r="K839" s="3"/>
      <c r="L839" s="3"/>
      <c r="P839" s="3"/>
    </row>
    <row r="840" spans="3:16" ht="12.75" customHeight="1" x14ac:dyDescent="0.2">
      <c r="C840" s="3"/>
      <c r="D840" s="3"/>
      <c r="E840" s="3"/>
      <c r="K840" s="3"/>
      <c r="L840" s="3"/>
      <c r="P840" s="3"/>
    </row>
    <row r="841" spans="3:16" ht="12.75" customHeight="1" x14ac:dyDescent="0.2">
      <c r="C841" s="3"/>
      <c r="D841" s="3"/>
      <c r="E841" s="3"/>
      <c r="K841" s="3"/>
      <c r="L841" s="3"/>
      <c r="P841" s="3"/>
    </row>
    <row r="842" spans="3:16" ht="12.75" customHeight="1" x14ac:dyDescent="0.2">
      <c r="C842" s="3"/>
      <c r="D842" s="3"/>
      <c r="E842" s="3"/>
      <c r="K842" s="3"/>
      <c r="L842" s="3"/>
      <c r="P842" s="3"/>
    </row>
    <row r="843" spans="3:16" ht="12.75" customHeight="1" x14ac:dyDescent="0.2">
      <c r="C843" s="3"/>
      <c r="D843" s="3"/>
      <c r="E843" s="3"/>
      <c r="K843" s="3"/>
      <c r="L843" s="3"/>
      <c r="P843" s="3"/>
    </row>
    <row r="844" spans="3:16" ht="12.75" customHeight="1" x14ac:dyDescent="0.2">
      <c r="C844" s="3"/>
      <c r="D844" s="3"/>
      <c r="E844" s="3"/>
      <c r="K844" s="3"/>
      <c r="L844" s="3"/>
      <c r="P844" s="3"/>
    </row>
    <row r="845" spans="3:16" ht="12.75" customHeight="1" x14ac:dyDescent="0.2">
      <c r="C845" s="3"/>
      <c r="D845" s="3"/>
      <c r="E845" s="3"/>
      <c r="K845" s="3"/>
      <c r="L845" s="3"/>
      <c r="P845" s="3"/>
    </row>
    <row r="846" spans="3:16" ht="12.75" customHeight="1" x14ac:dyDescent="0.2">
      <c r="C846" s="3"/>
      <c r="D846" s="3"/>
      <c r="E846" s="3"/>
      <c r="K846" s="3"/>
      <c r="L846" s="3"/>
      <c r="P846" s="3"/>
    </row>
    <row r="847" spans="3:16" ht="12.75" customHeight="1" x14ac:dyDescent="0.2">
      <c r="C847" s="3"/>
      <c r="D847" s="3"/>
      <c r="E847" s="3"/>
      <c r="K847" s="3"/>
      <c r="L847" s="3"/>
      <c r="P847" s="3"/>
    </row>
    <row r="848" spans="3:16" ht="12.75" customHeight="1" x14ac:dyDescent="0.2">
      <c r="C848" s="3"/>
      <c r="D848" s="3"/>
      <c r="E848" s="3"/>
      <c r="K848" s="3"/>
      <c r="L848" s="3"/>
      <c r="P848" s="3"/>
    </row>
    <row r="849" spans="3:16" ht="12.75" customHeight="1" x14ac:dyDescent="0.2">
      <c r="C849" s="3"/>
      <c r="D849" s="3"/>
      <c r="E849" s="3"/>
      <c r="K849" s="3"/>
      <c r="L849" s="3"/>
      <c r="P849" s="3"/>
    </row>
    <row r="850" spans="3:16" ht="12.75" customHeight="1" x14ac:dyDescent="0.2">
      <c r="C850" s="3"/>
      <c r="D850" s="3"/>
      <c r="E850" s="3"/>
      <c r="K850" s="3"/>
      <c r="L850" s="3"/>
      <c r="P850" s="3"/>
    </row>
    <row r="851" spans="3:16" ht="12.75" customHeight="1" x14ac:dyDescent="0.2">
      <c r="C851" s="3"/>
      <c r="D851" s="3"/>
      <c r="E851" s="3"/>
      <c r="K851" s="3"/>
      <c r="L851" s="3"/>
      <c r="P851" s="3"/>
    </row>
    <row r="852" spans="3:16" ht="12.75" customHeight="1" x14ac:dyDescent="0.2">
      <c r="C852" s="3"/>
      <c r="D852" s="3"/>
      <c r="E852" s="3"/>
      <c r="K852" s="3"/>
      <c r="L852" s="3"/>
      <c r="P852" s="3"/>
    </row>
    <row r="853" spans="3:16" ht="12.75" customHeight="1" x14ac:dyDescent="0.2">
      <c r="C853" s="3"/>
      <c r="D853" s="3"/>
      <c r="E853" s="3"/>
      <c r="K853" s="3"/>
      <c r="L853" s="3"/>
      <c r="P853" s="3"/>
    </row>
    <row r="854" spans="3:16" ht="12.75" customHeight="1" x14ac:dyDescent="0.2">
      <c r="C854" s="3"/>
      <c r="D854" s="3"/>
      <c r="E854" s="3"/>
      <c r="K854" s="3"/>
      <c r="L854" s="3"/>
      <c r="P854" s="3"/>
    </row>
    <row r="855" spans="3:16" ht="12.75" customHeight="1" x14ac:dyDescent="0.2">
      <c r="C855" s="3"/>
      <c r="D855" s="3"/>
      <c r="E855" s="3"/>
      <c r="K855" s="3"/>
      <c r="L855" s="3"/>
      <c r="P855" s="3"/>
    </row>
    <row r="856" spans="3:16" ht="12.75" customHeight="1" x14ac:dyDescent="0.2">
      <c r="C856" s="3"/>
      <c r="D856" s="3"/>
      <c r="E856" s="3"/>
      <c r="K856" s="3"/>
      <c r="L856" s="3"/>
      <c r="P856" s="3"/>
    </row>
    <row r="857" spans="3:16" ht="12.75" customHeight="1" x14ac:dyDescent="0.2">
      <c r="C857" s="3"/>
      <c r="D857" s="3"/>
      <c r="E857" s="3"/>
      <c r="K857" s="3"/>
      <c r="L857" s="3"/>
      <c r="P857" s="3"/>
    </row>
    <row r="858" spans="3:16" ht="12.75" customHeight="1" x14ac:dyDescent="0.2">
      <c r="C858" s="3"/>
      <c r="D858" s="3"/>
      <c r="E858" s="3"/>
      <c r="K858" s="3"/>
      <c r="L858" s="3"/>
      <c r="P858" s="3"/>
    </row>
    <row r="859" spans="3:16" ht="12.75" customHeight="1" x14ac:dyDescent="0.2">
      <c r="C859" s="3"/>
      <c r="D859" s="3"/>
      <c r="E859" s="3"/>
      <c r="K859" s="3"/>
      <c r="L859" s="3"/>
      <c r="P859" s="3"/>
    </row>
    <row r="860" spans="3:16" ht="12.75" customHeight="1" x14ac:dyDescent="0.2">
      <c r="C860" s="3"/>
      <c r="D860" s="3"/>
      <c r="E860" s="3"/>
      <c r="K860" s="3"/>
      <c r="L860" s="3"/>
      <c r="P860" s="3"/>
    </row>
    <row r="861" spans="3:16" ht="12.75" customHeight="1" x14ac:dyDescent="0.2">
      <c r="C861" s="3"/>
      <c r="D861" s="3"/>
      <c r="E861" s="3"/>
      <c r="K861" s="3"/>
      <c r="L861" s="3"/>
      <c r="P861" s="3"/>
    </row>
    <row r="862" spans="3:16" ht="12.75" customHeight="1" x14ac:dyDescent="0.2">
      <c r="C862" s="3"/>
      <c r="D862" s="3"/>
      <c r="E862" s="3"/>
      <c r="K862" s="3"/>
      <c r="L862" s="3"/>
      <c r="P862" s="3"/>
    </row>
    <row r="863" spans="3:16" ht="12.75" customHeight="1" x14ac:dyDescent="0.2">
      <c r="C863" s="3"/>
      <c r="D863" s="3"/>
      <c r="E863" s="3"/>
      <c r="K863" s="3"/>
      <c r="L863" s="3"/>
      <c r="P863" s="3"/>
    </row>
    <row r="864" spans="3:16" ht="12.75" customHeight="1" x14ac:dyDescent="0.2">
      <c r="C864" s="3"/>
      <c r="D864" s="3"/>
      <c r="E864" s="3"/>
      <c r="K864" s="3"/>
      <c r="L864" s="3"/>
      <c r="P864" s="3"/>
    </row>
    <row r="865" spans="3:16" ht="12.75" customHeight="1" x14ac:dyDescent="0.2">
      <c r="C865" s="3"/>
      <c r="D865" s="3"/>
      <c r="E865" s="3"/>
      <c r="K865" s="3"/>
      <c r="L865" s="3"/>
      <c r="P865" s="3"/>
    </row>
    <row r="866" spans="3:16" ht="12.75" customHeight="1" x14ac:dyDescent="0.2">
      <c r="C866" s="3"/>
      <c r="D866" s="3"/>
      <c r="E866" s="3"/>
      <c r="K866" s="3"/>
      <c r="L866" s="3"/>
      <c r="P866" s="3"/>
    </row>
    <row r="867" spans="3:16" ht="12.75" customHeight="1" x14ac:dyDescent="0.2">
      <c r="C867" s="3"/>
      <c r="D867" s="3"/>
      <c r="E867" s="3"/>
      <c r="K867" s="3"/>
      <c r="L867" s="3"/>
      <c r="P867" s="3"/>
    </row>
    <row r="868" spans="3:16" ht="12.75" customHeight="1" x14ac:dyDescent="0.2">
      <c r="C868" s="3"/>
      <c r="D868" s="3"/>
      <c r="E868" s="3"/>
      <c r="K868" s="3"/>
      <c r="L868" s="3"/>
      <c r="P868" s="3"/>
    </row>
    <row r="869" spans="3:16" ht="12.75" customHeight="1" x14ac:dyDescent="0.2">
      <c r="C869" s="3"/>
      <c r="D869" s="3"/>
      <c r="E869" s="3"/>
      <c r="K869" s="3"/>
      <c r="L869" s="3"/>
      <c r="P869" s="3"/>
    </row>
    <row r="870" spans="3:16" ht="12.75" customHeight="1" x14ac:dyDescent="0.2">
      <c r="C870" s="3"/>
      <c r="D870" s="3"/>
      <c r="E870" s="3"/>
      <c r="K870" s="3"/>
      <c r="L870" s="3"/>
      <c r="P870" s="3"/>
    </row>
    <row r="871" spans="3:16" ht="12.75" customHeight="1" x14ac:dyDescent="0.2">
      <c r="C871" s="3"/>
      <c r="D871" s="3"/>
      <c r="E871" s="3"/>
      <c r="K871" s="3"/>
      <c r="L871" s="3"/>
      <c r="P871" s="3"/>
    </row>
    <row r="872" spans="3:16" ht="12.75" customHeight="1" x14ac:dyDescent="0.2">
      <c r="C872" s="3"/>
      <c r="D872" s="3"/>
      <c r="E872" s="3"/>
      <c r="K872" s="3"/>
      <c r="L872" s="3"/>
      <c r="P872" s="3"/>
    </row>
    <row r="873" spans="3:16" ht="12.75" customHeight="1" x14ac:dyDescent="0.2">
      <c r="C873" s="3"/>
      <c r="D873" s="3"/>
      <c r="E873" s="3"/>
      <c r="K873" s="3"/>
      <c r="L873" s="3"/>
      <c r="P873" s="3"/>
    </row>
    <row r="874" spans="3:16" ht="12.75" customHeight="1" x14ac:dyDescent="0.2">
      <c r="C874" s="3"/>
      <c r="D874" s="3"/>
      <c r="E874" s="3"/>
      <c r="K874" s="3"/>
      <c r="L874" s="3"/>
      <c r="P874" s="3"/>
    </row>
    <row r="875" spans="3:16" ht="12.75" customHeight="1" x14ac:dyDescent="0.2">
      <c r="C875" s="3"/>
      <c r="D875" s="3"/>
      <c r="E875" s="3"/>
      <c r="K875" s="3"/>
      <c r="L875" s="3"/>
      <c r="P875" s="3"/>
    </row>
    <row r="876" spans="3:16" ht="12.75" customHeight="1" x14ac:dyDescent="0.2">
      <c r="C876" s="3"/>
      <c r="D876" s="3"/>
      <c r="E876" s="3"/>
      <c r="K876" s="3"/>
      <c r="L876" s="3"/>
      <c r="P876" s="3"/>
    </row>
    <row r="877" spans="3:16" ht="12.75" customHeight="1" x14ac:dyDescent="0.2">
      <c r="C877" s="3"/>
      <c r="D877" s="3"/>
      <c r="E877" s="3"/>
      <c r="K877" s="3"/>
      <c r="L877" s="3"/>
      <c r="P877" s="3"/>
    </row>
    <row r="878" spans="3:16" ht="12.75" customHeight="1" x14ac:dyDescent="0.2">
      <c r="C878" s="3"/>
      <c r="D878" s="3"/>
      <c r="E878" s="3"/>
      <c r="K878" s="3"/>
      <c r="L878" s="3"/>
      <c r="P878" s="3"/>
    </row>
    <row r="879" spans="3:16" ht="12.75" customHeight="1" x14ac:dyDescent="0.2">
      <c r="C879" s="3"/>
      <c r="D879" s="3"/>
      <c r="E879" s="3"/>
      <c r="K879" s="3"/>
      <c r="L879" s="3"/>
      <c r="P879" s="3"/>
    </row>
    <row r="880" spans="3:16" ht="12.75" customHeight="1" x14ac:dyDescent="0.2">
      <c r="C880" s="3"/>
      <c r="D880" s="3"/>
      <c r="E880" s="3"/>
      <c r="K880" s="3"/>
      <c r="L880" s="3"/>
      <c r="P880" s="3"/>
    </row>
    <row r="881" spans="3:16" ht="12.75" customHeight="1" x14ac:dyDescent="0.2">
      <c r="C881" s="3"/>
      <c r="D881" s="3"/>
      <c r="E881" s="3"/>
      <c r="K881" s="3"/>
      <c r="L881" s="3"/>
      <c r="P881" s="3"/>
    </row>
    <row r="882" spans="3:16" ht="12.75" customHeight="1" x14ac:dyDescent="0.2">
      <c r="C882" s="3"/>
      <c r="D882" s="3"/>
      <c r="E882" s="3"/>
      <c r="K882" s="3"/>
      <c r="L882" s="3"/>
      <c r="P882" s="3"/>
    </row>
    <row r="883" spans="3:16" ht="12.75" customHeight="1" x14ac:dyDescent="0.2">
      <c r="C883" s="3"/>
      <c r="D883" s="3"/>
      <c r="E883" s="3"/>
      <c r="K883" s="3"/>
      <c r="L883" s="3"/>
      <c r="P883" s="3"/>
    </row>
    <row r="884" spans="3:16" ht="12.75" customHeight="1" x14ac:dyDescent="0.2">
      <c r="C884" s="3"/>
      <c r="D884" s="3"/>
      <c r="E884" s="3"/>
      <c r="K884" s="3"/>
      <c r="L884" s="3"/>
      <c r="P884" s="3"/>
    </row>
    <row r="885" spans="3:16" ht="12.75" customHeight="1" x14ac:dyDescent="0.2">
      <c r="C885" s="3"/>
      <c r="D885" s="3"/>
      <c r="E885" s="3"/>
      <c r="K885" s="3"/>
      <c r="L885" s="3"/>
      <c r="P885" s="3"/>
    </row>
    <row r="886" spans="3:16" ht="12.75" customHeight="1" x14ac:dyDescent="0.2">
      <c r="C886" s="3"/>
      <c r="D886" s="3"/>
      <c r="E886" s="3"/>
      <c r="K886" s="3"/>
      <c r="L886" s="3"/>
      <c r="P886" s="3"/>
    </row>
    <row r="887" spans="3:16" ht="12.75" customHeight="1" x14ac:dyDescent="0.2">
      <c r="C887" s="3"/>
      <c r="D887" s="3"/>
      <c r="E887" s="3"/>
      <c r="K887" s="3"/>
      <c r="L887" s="3"/>
      <c r="P887" s="3"/>
    </row>
    <row r="888" spans="3:16" ht="12.75" customHeight="1" x14ac:dyDescent="0.2">
      <c r="C888" s="3"/>
      <c r="D888" s="3"/>
      <c r="E888" s="3"/>
      <c r="K888" s="3"/>
      <c r="L888" s="3"/>
      <c r="P888" s="3"/>
    </row>
    <row r="889" spans="3:16" ht="12.75" customHeight="1" x14ac:dyDescent="0.2">
      <c r="C889" s="3"/>
      <c r="D889" s="3"/>
      <c r="E889" s="3"/>
      <c r="K889" s="3"/>
      <c r="L889" s="3"/>
      <c r="P889" s="3"/>
    </row>
    <row r="890" spans="3:16" ht="12.75" customHeight="1" x14ac:dyDescent="0.2">
      <c r="C890" s="3"/>
      <c r="D890" s="3"/>
      <c r="E890" s="3"/>
      <c r="K890" s="3"/>
      <c r="L890" s="3"/>
      <c r="P890" s="3"/>
    </row>
    <row r="891" spans="3:16" ht="12.75" customHeight="1" x14ac:dyDescent="0.2">
      <c r="C891" s="3"/>
      <c r="D891" s="3"/>
      <c r="E891" s="3"/>
      <c r="K891" s="3"/>
      <c r="L891" s="3"/>
      <c r="P891" s="3"/>
    </row>
    <row r="892" spans="3:16" ht="12.75" customHeight="1" x14ac:dyDescent="0.2">
      <c r="C892" s="3"/>
      <c r="D892" s="3"/>
      <c r="E892" s="3"/>
      <c r="K892" s="3"/>
      <c r="L892" s="3"/>
      <c r="P892" s="3"/>
    </row>
    <row r="893" spans="3:16" ht="12.75" customHeight="1" x14ac:dyDescent="0.2">
      <c r="C893" s="3"/>
      <c r="D893" s="3"/>
      <c r="E893" s="3"/>
      <c r="K893" s="3"/>
      <c r="L893" s="3"/>
      <c r="P893" s="3"/>
    </row>
    <row r="894" spans="3:16" ht="12.75" customHeight="1" x14ac:dyDescent="0.2">
      <c r="C894" s="3"/>
      <c r="D894" s="3"/>
      <c r="E894" s="3"/>
      <c r="K894" s="3"/>
      <c r="L894" s="3"/>
      <c r="P894" s="3"/>
    </row>
    <row r="895" spans="3:16" ht="12.75" customHeight="1" x14ac:dyDescent="0.2">
      <c r="C895" s="3"/>
      <c r="D895" s="3"/>
      <c r="E895" s="3"/>
      <c r="K895" s="3"/>
      <c r="L895" s="3"/>
      <c r="P895" s="3"/>
    </row>
    <row r="896" spans="3:16" ht="12.75" customHeight="1" x14ac:dyDescent="0.2">
      <c r="C896" s="3"/>
      <c r="D896" s="3"/>
      <c r="E896" s="3"/>
      <c r="K896" s="3"/>
      <c r="L896" s="3"/>
      <c r="P896" s="3"/>
    </row>
    <row r="897" spans="3:16" ht="12.75" customHeight="1" x14ac:dyDescent="0.2">
      <c r="C897" s="3"/>
      <c r="D897" s="3"/>
      <c r="E897" s="3"/>
      <c r="K897" s="3"/>
      <c r="L897" s="3"/>
      <c r="P897" s="3"/>
    </row>
    <row r="898" spans="3:16" ht="12.75" customHeight="1" x14ac:dyDescent="0.2">
      <c r="C898" s="3"/>
      <c r="D898" s="3"/>
      <c r="E898" s="3"/>
      <c r="K898" s="3"/>
      <c r="L898" s="3"/>
      <c r="P898" s="3"/>
    </row>
    <row r="899" spans="3:16" ht="12.75" customHeight="1" x14ac:dyDescent="0.2">
      <c r="C899" s="3"/>
      <c r="D899" s="3"/>
      <c r="E899" s="3"/>
      <c r="K899" s="3"/>
      <c r="L899" s="3"/>
      <c r="P899" s="3"/>
    </row>
    <row r="900" spans="3:16" ht="12.75" customHeight="1" x14ac:dyDescent="0.2">
      <c r="C900" s="3"/>
      <c r="D900" s="3"/>
      <c r="E900" s="3"/>
      <c r="K900" s="3"/>
      <c r="L900" s="3"/>
      <c r="P900" s="3"/>
    </row>
    <row r="901" spans="3:16" ht="12.75" customHeight="1" x14ac:dyDescent="0.2">
      <c r="C901" s="3"/>
      <c r="D901" s="3"/>
      <c r="E901" s="3"/>
      <c r="K901" s="3"/>
      <c r="L901" s="3"/>
      <c r="P901" s="3"/>
    </row>
    <row r="902" spans="3:16" ht="12.75" customHeight="1" x14ac:dyDescent="0.2">
      <c r="C902" s="3"/>
      <c r="D902" s="3"/>
      <c r="E902" s="3"/>
      <c r="K902" s="3"/>
      <c r="L902" s="3"/>
      <c r="P902" s="3"/>
    </row>
    <row r="903" spans="3:16" ht="12.75" customHeight="1" x14ac:dyDescent="0.2">
      <c r="C903" s="3"/>
      <c r="D903" s="3"/>
      <c r="E903" s="3"/>
      <c r="K903" s="3"/>
      <c r="L903" s="3"/>
      <c r="P903" s="3"/>
    </row>
    <row r="904" spans="3:16" ht="12.75" customHeight="1" x14ac:dyDescent="0.2">
      <c r="C904" s="3"/>
      <c r="D904" s="3"/>
      <c r="E904" s="3"/>
      <c r="K904" s="3"/>
      <c r="L904" s="3"/>
      <c r="P904" s="3"/>
    </row>
    <row r="905" spans="3:16" ht="12.75" customHeight="1" x14ac:dyDescent="0.2">
      <c r="C905" s="3"/>
      <c r="D905" s="3"/>
      <c r="E905" s="3"/>
      <c r="K905" s="3"/>
      <c r="L905" s="3"/>
      <c r="P905" s="3"/>
    </row>
    <row r="906" spans="3:16" ht="12.75" customHeight="1" x14ac:dyDescent="0.2">
      <c r="C906" s="3"/>
      <c r="D906" s="3"/>
      <c r="E906" s="3"/>
      <c r="K906" s="3"/>
      <c r="L906" s="3"/>
      <c r="P906" s="3"/>
    </row>
    <row r="907" spans="3:16" ht="12.75" customHeight="1" x14ac:dyDescent="0.2">
      <c r="C907" s="3"/>
      <c r="D907" s="3"/>
      <c r="E907" s="3"/>
      <c r="K907" s="3"/>
      <c r="L907" s="3"/>
      <c r="P907" s="3"/>
    </row>
    <row r="908" spans="3:16" ht="12.75" customHeight="1" x14ac:dyDescent="0.2">
      <c r="C908" s="3"/>
      <c r="D908" s="3"/>
      <c r="E908" s="3"/>
      <c r="K908" s="3"/>
      <c r="L908" s="3"/>
      <c r="P908" s="3"/>
    </row>
    <row r="909" spans="3:16" ht="12.75" customHeight="1" x14ac:dyDescent="0.2">
      <c r="C909" s="3"/>
      <c r="D909" s="3"/>
      <c r="E909" s="3"/>
      <c r="K909" s="3"/>
      <c r="L909" s="3"/>
      <c r="P909" s="3"/>
    </row>
    <row r="910" spans="3:16" ht="12.75" customHeight="1" x14ac:dyDescent="0.2">
      <c r="C910" s="3"/>
      <c r="D910" s="3"/>
      <c r="E910" s="3"/>
      <c r="K910" s="3"/>
      <c r="L910" s="3"/>
      <c r="P910" s="3"/>
    </row>
    <row r="911" spans="3:16" ht="12.75" customHeight="1" x14ac:dyDescent="0.2">
      <c r="C911" s="3"/>
      <c r="D911" s="3"/>
      <c r="E911" s="3"/>
      <c r="K911" s="3"/>
      <c r="L911" s="3"/>
      <c r="P911" s="3"/>
    </row>
    <row r="912" spans="3:16" ht="12.75" customHeight="1" x14ac:dyDescent="0.2">
      <c r="C912" s="3"/>
      <c r="D912" s="3"/>
      <c r="E912" s="3"/>
      <c r="K912" s="3"/>
      <c r="L912" s="3"/>
      <c r="P912" s="3"/>
    </row>
    <row r="913" spans="3:16" ht="12.75" customHeight="1" x14ac:dyDescent="0.2">
      <c r="C913" s="3"/>
      <c r="D913" s="3"/>
      <c r="E913" s="3"/>
      <c r="K913" s="3"/>
      <c r="L913" s="3"/>
      <c r="P913" s="3"/>
    </row>
    <row r="914" spans="3:16" ht="12.75" customHeight="1" x14ac:dyDescent="0.2">
      <c r="C914" s="3"/>
      <c r="D914" s="3"/>
      <c r="E914" s="3"/>
      <c r="K914" s="3"/>
      <c r="L914" s="3"/>
      <c r="P914" s="3"/>
    </row>
    <row r="915" spans="3:16" ht="12.75" customHeight="1" x14ac:dyDescent="0.2">
      <c r="C915" s="3"/>
      <c r="D915" s="3"/>
      <c r="E915" s="3"/>
      <c r="K915" s="3"/>
      <c r="L915" s="3"/>
      <c r="P915" s="3"/>
    </row>
    <row r="916" spans="3:16" ht="12.75" customHeight="1" x14ac:dyDescent="0.2">
      <c r="C916" s="3"/>
      <c r="D916" s="3"/>
      <c r="E916" s="3"/>
      <c r="K916" s="3"/>
      <c r="L916" s="3"/>
      <c r="P916" s="3"/>
    </row>
    <row r="917" spans="3:16" ht="12.75" customHeight="1" x14ac:dyDescent="0.2">
      <c r="C917" s="3"/>
      <c r="D917" s="3"/>
      <c r="E917" s="3"/>
      <c r="K917" s="3"/>
      <c r="L917" s="3"/>
      <c r="P917" s="3"/>
    </row>
    <row r="918" spans="3:16" ht="12.75" customHeight="1" x14ac:dyDescent="0.2">
      <c r="C918" s="3"/>
      <c r="D918" s="3"/>
      <c r="E918" s="3"/>
      <c r="K918" s="3"/>
      <c r="L918" s="3"/>
      <c r="P918" s="3"/>
    </row>
    <row r="919" spans="3:16" ht="12.75" customHeight="1" x14ac:dyDescent="0.2">
      <c r="C919" s="3"/>
      <c r="D919" s="3"/>
      <c r="E919" s="3"/>
      <c r="K919" s="3"/>
      <c r="L919" s="3"/>
      <c r="P919" s="3"/>
    </row>
    <row r="920" spans="3:16" ht="12.75" customHeight="1" x14ac:dyDescent="0.2">
      <c r="C920" s="3"/>
      <c r="D920" s="3"/>
      <c r="E920" s="3"/>
      <c r="K920" s="3"/>
      <c r="L920" s="3"/>
      <c r="P920" s="3"/>
    </row>
    <row r="921" spans="3:16" ht="12.75" customHeight="1" x14ac:dyDescent="0.2">
      <c r="C921" s="3"/>
      <c r="D921" s="3"/>
      <c r="E921" s="3"/>
      <c r="K921" s="3"/>
      <c r="L921" s="3"/>
      <c r="P921" s="3"/>
    </row>
    <row r="922" spans="3:16" ht="12.75" customHeight="1" x14ac:dyDescent="0.2">
      <c r="C922" s="3"/>
      <c r="D922" s="3"/>
      <c r="E922" s="3"/>
      <c r="K922" s="3"/>
      <c r="L922" s="3"/>
      <c r="P922" s="3"/>
    </row>
    <row r="923" spans="3:16" ht="12.75" customHeight="1" x14ac:dyDescent="0.2">
      <c r="C923" s="3"/>
      <c r="D923" s="3"/>
      <c r="E923" s="3"/>
      <c r="K923" s="3"/>
      <c r="L923" s="3"/>
      <c r="P923" s="3"/>
    </row>
    <row r="924" spans="3:16" ht="12.75" customHeight="1" x14ac:dyDescent="0.2">
      <c r="C924" s="3"/>
      <c r="D924" s="3"/>
      <c r="E924" s="3"/>
      <c r="K924" s="3"/>
      <c r="L924" s="3"/>
      <c r="P924" s="3"/>
    </row>
    <row r="925" spans="3:16" ht="12.75" customHeight="1" x14ac:dyDescent="0.2">
      <c r="C925" s="3"/>
      <c r="D925" s="3"/>
      <c r="E925" s="3"/>
      <c r="K925" s="3"/>
      <c r="L925" s="3"/>
      <c r="P925" s="3"/>
    </row>
    <row r="926" spans="3:16" ht="12.75" customHeight="1" x14ac:dyDescent="0.2">
      <c r="C926" s="3"/>
      <c r="D926" s="3"/>
      <c r="E926" s="3"/>
      <c r="K926" s="3"/>
      <c r="L926" s="3"/>
      <c r="P926" s="3"/>
    </row>
    <row r="927" spans="3:16" ht="12.75" customHeight="1" x14ac:dyDescent="0.2">
      <c r="C927" s="3"/>
      <c r="D927" s="3"/>
      <c r="E927" s="3"/>
      <c r="K927" s="3"/>
      <c r="L927" s="3"/>
      <c r="P927" s="3"/>
    </row>
    <row r="928" spans="3:16" ht="12.75" customHeight="1" x14ac:dyDescent="0.2">
      <c r="C928" s="3"/>
      <c r="D928" s="3"/>
      <c r="E928" s="3"/>
      <c r="K928" s="3"/>
      <c r="L928" s="3"/>
      <c r="P928" s="3"/>
    </row>
    <row r="929" spans="3:16" ht="12.75" customHeight="1" x14ac:dyDescent="0.2">
      <c r="C929" s="3"/>
      <c r="D929" s="3"/>
      <c r="E929" s="3"/>
      <c r="K929" s="3"/>
      <c r="L929" s="3"/>
      <c r="P929" s="3"/>
    </row>
    <row r="930" spans="3:16" ht="12.75" customHeight="1" x14ac:dyDescent="0.2">
      <c r="C930" s="3"/>
      <c r="D930" s="3"/>
      <c r="E930" s="3"/>
      <c r="K930" s="3"/>
      <c r="L930" s="3"/>
      <c r="P930" s="3"/>
    </row>
    <row r="931" spans="3:16" ht="12.75" customHeight="1" x14ac:dyDescent="0.2">
      <c r="C931" s="3"/>
      <c r="D931" s="3"/>
      <c r="E931" s="3"/>
      <c r="K931" s="3"/>
      <c r="L931" s="3"/>
      <c r="P931" s="3"/>
    </row>
    <row r="932" spans="3:16" ht="12.75" customHeight="1" x14ac:dyDescent="0.2">
      <c r="C932" s="3"/>
      <c r="D932" s="3"/>
      <c r="E932" s="3"/>
      <c r="K932" s="3"/>
      <c r="L932" s="3"/>
      <c r="P932" s="3"/>
    </row>
    <row r="933" spans="3:16" ht="12.75" customHeight="1" x14ac:dyDescent="0.2">
      <c r="C933" s="3"/>
      <c r="D933" s="3"/>
      <c r="E933" s="3"/>
      <c r="K933" s="3"/>
      <c r="L933" s="3"/>
      <c r="P933" s="3"/>
    </row>
    <row r="934" spans="3:16" ht="12.75" customHeight="1" x14ac:dyDescent="0.2">
      <c r="C934" s="3"/>
      <c r="D934" s="3"/>
      <c r="E934" s="3"/>
      <c r="K934" s="3"/>
      <c r="L934" s="3"/>
      <c r="P934" s="3"/>
    </row>
    <row r="935" spans="3:16" ht="12.75" customHeight="1" x14ac:dyDescent="0.2">
      <c r="C935" s="3"/>
      <c r="D935" s="3"/>
      <c r="E935" s="3"/>
      <c r="K935" s="3"/>
      <c r="L935" s="3"/>
      <c r="P935" s="3"/>
    </row>
    <row r="936" spans="3:16" ht="12.75" customHeight="1" x14ac:dyDescent="0.2">
      <c r="C936" s="3"/>
      <c r="D936" s="3"/>
      <c r="E936" s="3"/>
      <c r="K936" s="3"/>
      <c r="L936" s="3"/>
      <c r="P936" s="3"/>
    </row>
    <row r="937" spans="3:16" ht="12.75" customHeight="1" x14ac:dyDescent="0.2">
      <c r="C937" s="3"/>
      <c r="D937" s="3"/>
      <c r="E937" s="3"/>
      <c r="K937" s="3"/>
      <c r="L937" s="3"/>
      <c r="P937" s="3"/>
    </row>
    <row r="938" spans="3:16" ht="12.75" customHeight="1" x14ac:dyDescent="0.2">
      <c r="C938" s="3"/>
      <c r="D938" s="3"/>
      <c r="E938" s="3"/>
      <c r="K938" s="3"/>
      <c r="L938" s="3"/>
      <c r="P938" s="3"/>
    </row>
    <row r="939" spans="3:16" ht="12.75" customHeight="1" x14ac:dyDescent="0.2">
      <c r="C939" s="3"/>
      <c r="D939" s="3"/>
      <c r="E939" s="3"/>
      <c r="K939" s="3"/>
      <c r="L939" s="3"/>
      <c r="P939" s="3"/>
    </row>
    <row r="940" spans="3:16" ht="12.75" customHeight="1" x14ac:dyDescent="0.2">
      <c r="C940" s="3"/>
      <c r="D940" s="3"/>
      <c r="E940" s="3"/>
      <c r="K940" s="3"/>
      <c r="L940" s="3"/>
      <c r="P940" s="3"/>
    </row>
    <row r="941" spans="3:16" ht="12.75" customHeight="1" x14ac:dyDescent="0.2">
      <c r="C941" s="3"/>
      <c r="D941" s="3"/>
      <c r="E941" s="3"/>
      <c r="K941" s="3"/>
      <c r="L941" s="3"/>
      <c r="P941" s="3"/>
    </row>
    <row r="942" spans="3:16" ht="12.75" customHeight="1" x14ac:dyDescent="0.2">
      <c r="C942" s="3"/>
      <c r="D942" s="3"/>
      <c r="E942" s="3"/>
      <c r="K942" s="3"/>
      <c r="L942" s="3"/>
      <c r="P942" s="3"/>
    </row>
    <row r="943" spans="3:16" ht="12.75" customHeight="1" x14ac:dyDescent="0.2">
      <c r="C943" s="3"/>
      <c r="D943" s="3"/>
      <c r="E943" s="3"/>
      <c r="K943" s="3"/>
      <c r="L943" s="3"/>
      <c r="P943" s="3"/>
    </row>
    <row r="944" spans="3:16" ht="12.75" customHeight="1" x14ac:dyDescent="0.2">
      <c r="C944" s="3"/>
      <c r="D944" s="3"/>
      <c r="E944" s="3"/>
      <c r="K944" s="3"/>
      <c r="L944" s="3"/>
      <c r="P944" s="3"/>
    </row>
    <row r="945" spans="3:16" ht="12.75" customHeight="1" x14ac:dyDescent="0.2">
      <c r="C945" s="3"/>
      <c r="D945" s="3"/>
      <c r="E945" s="3"/>
      <c r="K945" s="3"/>
      <c r="L945" s="3"/>
      <c r="P945" s="3"/>
    </row>
    <row r="946" spans="3:16" ht="12.75" customHeight="1" x14ac:dyDescent="0.2">
      <c r="C946" s="3"/>
      <c r="D946" s="3"/>
      <c r="E946" s="3"/>
      <c r="K946" s="3"/>
      <c r="L946" s="3"/>
      <c r="P946" s="3"/>
    </row>
    <row r="947" spans="3:16" ht="12.75" customHeight="1" x14ac:dyDescent="0.2">
      <c r="C947" s="3"/>
      <c r="D947" s="3"/>
      <c r="E947" s="3"/>
      <c r="K947" s="3"/>
      <c r="L947" s="3"/>
      <c r="P947" s="3"/>
    </row>
    <row r="948" spans="3:16" ht="12.75" customHeight="1" x14ac:dyDescent="0.2">
      <c r="C948" s="3"/>
      <c r="D948" s="3"/>
      <c r="E948" s="3"/>
      <c r="K948" s="3"/>
      <c r="L948" s="3"/>
      <c r="P948" s="3"/>
    </row>
    <row r="949" spans="3:16" ht="12.75" customHeight="1" x14ac:dyDescent="0.2">
      <c r="C949" s="3"/>
      <c r="D949" s="3"/>
      <c r="E949" s="3"/>
      <c r="K949" s="3"/>
      <c r="L949" s="3"/>
      <c r="P949" s="3"/>
    </row>
    <row r="950" spans="3:16" ht="12.75" customHeight="1" x14ac:dyDescent="0.2">
      <c r="C950" s="3"/>
      <c r="D950" s="3"/>
      <c r="E950" s="3"/>
      <c r="K950" s="3"/>
      <c r="L950" s="3"/>
      <c r="P950" s="3"/>
    </row>
    <row r="951" spans="3:16" ht="12.75" customHeight="1" x14ac:dyDescent="0.2">
      <c r="C951" s="3"/>
      <c r="D951" s="3"/>
      <c r="E951" s="3"/>
      <c r="K951" s="3"/>
      <c r="L951" s="3"/>
      <c r="P951" s="3"/>
    </row>
    <row r="952" spans="3:16" ht="12.75" customHeight="1" x14ac:dyDescent="0.2">
      <c r="C952" s="3"/>
      <c r="D952" s="3"/>
      <c r="E952" s="3"/>
      <c r="K952" s="3"/>
      <c r="L952" s="3"/>
      <c r="P952" s="3"/>
    </row>
    <row r="953" spans="3:16" ht="12.75" customHeight="1" x14ac:dyDescent="0.2">
      <c r="C953" s="3"/>
      <c r="D953" s="3"/>
      <c r="E953" s="3"/>
      <c r="K953" s="3"/>
      <c r="L953" s="3"/>
      <c r="P953" s="3"/>
    </row>
    <row r="954" spans="3:16" ht="12.75" customHeight="1" x14ac:dyDescent="0.2">
      <c r="C954" s="3"/>
      <c r="D954" s="3"/>
      <c r="E954" s="3"/>
      <c r="K954" s="3"/>
      <c r="L954" s="3"/>
      <c r="P954" s="3"/>
    </row>
    <row r="955" spans="3:16" ht="12.75" customHeight="1" x14ac:dyDescent="0.2">
      <c r="C955" s="3"/>
      <c r="D955" s="3"/>
      <c r="E955" s="3"/>
      <c r="K955" s="3"/>
      <c r="L955" s="3"/>
      <c r="P955" s="3"/>
    </row>
    <row r="956" spans="3:16" ht="12.75" customHeight="1" x14ac:dyDescent="0.2">
      <c r="C956" s="3"/>
      <c r="D956" s="3"/>
      <c r="E956" s="3"/>
      <c r="K956" s="3"/>
      <c r="L956" s="3"/>
      <c r="P956" s="3"/>
    </row>
    <row r="957" spans="3:16" ht="12.75" customHeight="1" x14ac:dyDescent="0.2">
      <c r="C957" s="3"/>
      <c r="D957" s="3"/>
      <c r="E957" s="3"/>
      <c r="K957" s="3"/>
      <c r="L957" s="3"/>
      <c r="P957" s="3"/>
    </row>
    <row r="958" spans="3:16" ht="12.75" customHeight="1" x14ac:dyDescent="0.2">
      <c r="C958" s="3"/>
      <c r="D958" s="3"/>
      <c r="E958" s="3"/>
      <c r="K958" s="3"/>
      <c r="L958" s="3"/>
      <c r="P958" s="3"/>
    </row>
    <row r="959" spans="3:16" ht="12.75" customHeight="1" x14ac:dyDescent="0.2">
      <c r="C959" s="3"/>
      <c r="D959" s="3"/>
      <c r="E959" s="3"/>
      <c r="K959" s="3"/>
      <c r="L959" s="3"/>
      <c r="P959" s="3"/>
    </row>
    <row r="960" spans="3:16" ht="12.75" customHeight="1" x14ac:dyDescent="0.2">
      <c r="C960" s="3"/>
      <c r="D960" s="3"/>
      <c r="E960" s="3"/>
      <c r="K960" s="3"/>
      <c r="L960" s="3"/>
      <c r="P960" s="3"/>
    </row>
    <row r="961" spans="3:16" ht="12.75" customHeight="1" x14ac:dyDescent="0.2">
      <c r="C961" s="3"/>
      <c r="D961" s="3"/>
      <c r="E961" s="3"/>
      <c r="K961" s="3"/>
      <c r="L961" s="3"/>
      <c r="P961" s="3"/>
    </row>
    <row r="962" spans="3:16" ht="12.75" customHeight="1" x14ac:dyDescent="0.2">
      <c r="C962" s="3"/>
      <c r="D962" s="3"/>
      <c r="E962" s="3"/>
      <c r="K962" s="3"/>
      <c r="L962" s="3"/>
      <c r="P962" s="3"/>
    </row>
    <row r="963" spans="3:16" ht="12.75" customHeight="1" x14ac:dyDescent="0.2">
      <c r="C963" s="3"/>
      <c r="D963" s="3"/>
      <c r="E963" s="3"/>
      <c r="K963" s="3"/>
      <c r="L963" s="3"/>
      <c r="P963" s="3"/>
    </row>
    <row r="964" spans="3:16" ht="12.75" customHeight="1" x14ac:dyDescent="0.2">
      <c r="C964" s="3"/>
      <c r="D964" s="3"/>
      <c r="E964" s="3"/>
      <c r="K964" s="3"/>
      <c r="L964" s="3"/>
      <c r="P964" s="3"/>
    </row>
    <row r="965" spans="3:16" ht="12.75" customHeight="1" x14ac:dyDescent="0.2">
      <c r="C965" s="3"/>
      <c r="D965" s="3"/>
      <c r="E965" s="3"/>
      <c r="K965" s="3"/>
      <c r="L965" s="3"/>
      <c r="P965" s="3"/>
    </row>
    <row r="966" spans="3:16" ht="12.75" customHeight="1" x14ac:dyDescent="0.2">
      <c r="C966" s="3"/>
      <c r="D966" s="3"/>
      <c r="E966" s="3"/>
      <c r="K966" s="3"/>
      <c r="L966" s="3"/>
      <c r="P966" s="3"/>
    </row>
    <row r="967" spans="3:16" ht="12.75" customHeight="1" x14ac:dyDescent="0.2">
      <c r="C967" s="3"/>
      <c r="D967" s="3"/>
      <c r="E967" s="3"/>
      <c r="K967" s="3"/>
      <c r="L967" s="3"/>
      <c r="P967" s="3"/>
    </row>
    <row r="968" spans="3:16" ht="12.75" customHeight="1" x14ac:dyDescent="0.2">
      <c r="C968" s="3"/>
      <c r="D968" s="3"/>
      <c r="E968" s="3"/>
      <c r="K968" s="3"/>
      <c r="L968" s="3"/>
      <c r="P968" s="3"/>
    </row>
    <row r="969" spans="3:16" ht="12.75" customHeight="1" x14ac:dyDescent="0.2">
      <c r="C969" s="3"/>
      <c r="D969" s="3"/>
      <c r="E969" s="3"/>
      <c r="K969" s="3"/>
      <c r="L969" s="3"/>
      <c r="P969" s="3"/>
    </row>
    <row r="970" spans="3:16" ht="12.75" customHeight="1" x14ac:dyDescent="0.2">
      <c r="C970" s="3"/>
      <c r="D970" s="3"/>
      <c r="E970" s="3"/>
      <c r="K970" s="3"/>
      <c r="L970" s="3"/>
      <c r="P970" s="3"/>
    </row>
    <row r="971" spans="3:16" ht="12.75" customHeight="1" x14ac:dyDescent="0.2">
      <c r="C971" s="3"/>
      <c r="D971" s="3"/>
      <c r="E971" s="3"/>
      <c r="K971" s="3"/>
      <c r="L971" s="3"/>
      <c r="P971" s="3"/>
    </row>
    <row r="972" spans="3:16" ht="12.75" customHeight="1" x14ac:dyDescent="0.2">
      <c r="C972" s="3"/>
      <c r="D972" s="3"/>
      <c r="E972" s="3"/>
      <c r="K972" s="3"/>
      <c r="L972" s="3"/>
      <c r="P972" s="3"/>
    </row>
    <row r="973" spans="3:16" ht="12.75" customHeight="1" x14ac:dyDescent="0.2">
      <c r="C973" s="3"/>
      <c r="D973" s="3"/>
      <c r="E973" s="3"/>
      <c r="K973" s="3"/>
      <c r="L973" s="3"/>
      <c r="P973" s="3"/>
    </row>
    <row r="974" spans="3:16" ht="12.75" customHeight="1" x14ac:dyDescent="0.2">
      <c r="C974" s="3"/>
      <c r="D974" s="3"/>
      <c r="E974" s="3"/>
      <c r="K974" s="3"/>
      <c r="L974" s="3"/>
      <c r="P974" s="3"/>
    </row>
    <row r="975" spans="3:16" ht="12.75" customHeight="1" x14ac:dyDescent="0.2">
      <c r="C975" s="3"/>
      <c r="D975" s="3"/>
      <c r="E975" s="3"/>
      <c r="K975" s="3"/>
      <c r="L975" s="3"/>
      <c r="P975" s="3"/>
    </row>
    <row r="976" spans="3:16" ht="12.75" customHeight="1" x14ac:dyDescent="0.2">
      <c r="C976" s="3"/>
      <c r="D976" s="3"/>
      <c r="E976" s="3"/>
      <c r="K976" s="3"/>
      <c r="L976" s="3"/>
      <c r="P976" s="3"/>
    </row>
    <row r="977" spans="3:16" ht="12.75" customHeight="1" x14ac:dyDescent="0.2">
      <c r="C977" s="3"/>
      <c r="D977" s="3"/>
      <c r="E977" s="3"/>
      <c r="K977" s="3"/>
      <c r="L977" s="3"/>
      <c r="P977" s="3"/>
    </row>
    <row r="978" spans="3:16" ht="12.75" customHeight="1" x14ac:dyDescent="0.2">
      <c r="C978" s="3"/>
      <c r="D978" s="3"/>
      <c r="E978" s="3"/>
      <c r="K978" s="3"/>
      <c r="L978" s="3"/>
      <c r="P978" s="3"/>
    </row>
    <row r="979" spans="3:16" ht="12.75" customHeight="1" x14ac:dyDescent="0.2">
      <c r="C979" s="3"/>
      <c r="D979" s="3"/>
      <c r="E979" s="3"/>
      <c r="K979" s="3"/>
      <c r="L979" s="3"/>
      <c r="P979" s="3"/>
    </row>
    <row r="980" spans="3:16" ht="12.75" customHeight="1" x14ac:dyDescent="0.2">
      <c r="C980" s="3"/>
      <c r="D980" s="3"/>
      <c r="E980" s="3"/>
      <c r="K980" s="3"/>
      <c r="L980" s="3"/>
      <c r="P980" s="3"/>
    </row>
    <row r="981" spans="3:16" ht="12.75" customHeight="1" x14ac:dyDescent="0.2">
      <c r="C981" s="3"/>
      <c r="D981" s="3"/>
      <c r="E981" s="3"/>
      <c r="K981" s="3"/>
      <c r="L981" s="3"/>
      <c r="P981" s="3"/>
    </row>
    <row r="982" spans="3:16" ht="12.75" customHeight="1" x14ac:dyDescent="0.2">
      <c r="C982" s="3"/>
      <c r="D982" s="3"/>
      <c r="E982" s="3"/>
      <c r="K982" s="3"/>
      <c r="L982" s="3"/>
      <c r="P982" s="3"/>
    </row>
    <row r="983" spans="3:16" ht="12.75" customHeight="1" x14ac:dyDescent="0.2">
      <c r="C983" s="3"/>
      <c r="D983" s="3"/>
      <c r="E983" s="3"/>
      <c r="K983" s="3"/>
      <c r="L983" s="3"/>
      <c r="P983" s="3"/>
    </row>
    <row r="984" spans="3:16" ht="12.75" customHeight="1" x14ac:dyDescent="0.2">
      <c r="C984" s="3"/>
      <c r="D984" s="3"/>
      <c r="E984" s="3"/>
      <c r="K984" s="3"/>
      <c r="L984" s="3"/>
      <c r="P984" s="3"/>
    </row>
    <row r="985" spans="3:16" ht="12.75" customHeight="1" x14ac:dyDescent="0.2">
      <c r="C985" s="3"/>
      <c r="D985" s="3"/>
      <c r="E985" s="3"/>
      <c r="K985" s="3"/>
      <c r="L985" s="3"/>
      <c r="P985" s="3"/>
    </row>
    <row r="986" spans="3:16" ht="12.75" customHeight="1" x14ac:dyDescent="0.2">
      <c r="C986" s="3"/>
      <c r="D986" s="3"/>
      <c r="E986" s="3"/>
      <c r="K986" s="3"/>
      <c r="L986" s="3"/>
      <c r="P986" s="3"/>
    </row>
    <row r="987" spans="3:16" ht="12.75" customHeight="1" x14ac:dyDescent="0.2">
      <c r="C987" s="3"/>
      <c r="D987" s="3"/>
      <c r="E987" s="3"/>
      <c r="K987" s="3"/>
      <c r="L987" s="3"/>
      <c r="P987" s="3"/>
    </row>
    <row r="988" spans="3:16" ht="12.75" customHeight="1" x14ac:dyDescent="0.2">
      <c r="C988" s="3"/>
      <c r="D988" s="3"/>
      <c r="E988" s="3"/>
      <c r="K988" s="3"/>
      <c r="L988" s="3"/>
      <c r="P988" s="3"/>
    </row>
    <row r="989" spans="3:16" ht="12.75" customHeight="1" x14ac:dyDescent="0.2">
      <c r="C989" s="3"/>
      <c r="D989" s="3"/>
      <c r="E989" s="3"/>
      <c r="K989" s="3"/>
      <c r="L989" s="3"/>
      <c r="P989" s="3"/>
    </row>
    <row r="990" spans="3:16" ht="12.75" customHeight="1" x14ac:dyDescent="0.2">
      <c r="C990" s="3"/>
      <c r="D990" s="3"/>
      <c r="E990" s="3"/>
      <c r="K990" s="3"/>
      <c r="L990" s="3"/>
      <c r="P990" s="3"/>
    </row>
    <row r="991" spans="3:16" ht="12.75" customHeight="1" x14ac:dyDescent="0.2">
      <c r="C991" s="3"/>
      <c r="D991" s="3"/>
      <c r="E991" s="3"/>
      <c r="K991" s="3"/>
      <c r="L991" s="3"/>
      <c r="P991" s="3"/>
    </row>
    <row r="992" spans="3:16" ht="12.75" customHeight="1" x14ac:dyDescent="0.2">
      <c r="C992" s="3"/>
      <c r="D992" s="3"/>
      <c r="E992" s="3"/>
      <c r="K992" s="3"/>
      <c r="L992" s="3"/>
      <c r="P992" s="3"/>
    </row>
    <row r="993" spans="3:16" ht="12.75" customHeight="1" x14ac:dyDescent="0.2">
      <c r="C993" s="3"/>
      <c r="D993" s="3"/>
      <c r="E993" s="3"/>
      <c r="K993" s="3"/>
      <c r="L993" s="3"/>
      <c r="P993" s="3"/>
    </row>
    <row r="994" spans="3:16" ht="12.75" customHeight="1" x14ac:dyDescent="0.2">
      <c r="C994" s="3"/>
      <c r="D994" s="3"/>
      <c r="E994" s="3"/>
      <c r="K994" s="3"/>
      <c r="L994" s="3"/>
      <c r="P994" s="3"/>
    </row>
    <row r="995" spans="3:16" ht="12.75" customHeight="1" x14ac:dyDescent="0.2">
      <c r="C995" s="3"/>
      <c r="D995" s="3"/>
      <c r="E995" s="3"/>
      <c r="K995" s="3"/>
      <c r="L995" s="3"/>
      <c r="P995" s="3"/>
    </row>
    <row r="996" spans="3:16" ht="12.75" customHeight="1" x14ac:dyDescent="0.2">
      <c r="C996" s="3"/>
      <c r="D996" s="3"/>
      <c r="E996" s="3"/>
      <c r="K996" s="3"/>
      <c r="L996" s="3"/>
      <c r="P996" s="3"/>
    </row>
    <row r="997" spans="3:16" ht="12.75" customHeight="1" x14ac:dyDescent="0.2">
      <c r="C997" s="3"/>
      <c r="D997" s="3"/>
      <c r="E997" s="3"/>
      <c r="K997" s="3"/>
      <c r="L997" s="3"/>
      <c r="P997" s="3"/>
    </row>
    <row r="998" spans="3:16" ht="12.75" customHeight="1" x14ac:dyDescent="0.2">
      <c r="C998" s="3"/>
      <c r="D998" s="3"/>
      <c r="E998" s="3"/>
      <c r="K998" s="3"/>
      <c r="L998" s="3"/>
      <c r="P998" s="3"/>
    </row>
    <row r="999" spans="3:16" ht="12.75" customHeight="1" x14ac:dyDescent="0.2">
      <c r="C999" s="3"/>
      <c r="D999" s="3"/>
      <c r="E999" s="3"/>
      <c r="K999" s="3"/>
      <c r="L999" s="3"/>
      <c r="P999" s="3"/>
    </row>
    <row r="1000" spans="3:16" ht="12.75" customHeight="1" x14ac:dyDescent="0.2">
      <c r="C1000" s="3"/>
      <c r="D1000" s="3"/>
      <c r="E1000" s="3"/>
      <c r="K1000" s="3"/>
      <c r="L1000" s="3"/>
      <c r="P1000" s="3"/>
    </row>
    <row r="1001" spans="3:16" ht="15" customHeight="1" x14ac:dyDescent="0.2">
      <c r="P100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D1" sqref="D1"/>
    </sheetView>
  </sheetViews>
  <sheetFormatPr defaultColWidth="17.28515625" defaultRowHeight="15" customHeight="1" x14ac:dyDescent="0.2"/>
  <cols>
    <col min="1" max="3" width="8" customWidth="1"/>
    <col min="4" max="4" width="8.42578125" customWidth="1"/>
    <col min="5" max="15" width="8" customWidth="1"/>
    <col min="16" max="16" width="11.5703125" customWidth="1"/>
    <col min="17" max="26" width="8" customWidth="1"/>
  </cols>
  <sheetData>
    <row r="1" spans="1:18" ht="12.75" customHeight="1" x14ac:dyDescent="0.2">
      <c r="A1" s="3" t="s">
        <v>93</v>
      </c>
      <c r="D1" s="3"/>
      <c r="P1" s="3" t="s">
        <v>94</v>
      </c>
      <c r="Q1" s="4">
        <f>Q2*Q3</f>
        <v>105.53177390351063</v>
      </c>
      <c r="R1" s="3" t="s">
        <v>95</v>
      </c>
    </row>
    <row r="2" spans="1:18" ht="12.75" customHeight="1" x14ac:dyDescent="0.2">
      <c r="D2" s="3"/>
      <c r="P2" s="3" t="s">
        <v>96</v>
      </c>
      <c r="Q2" s="4">
        <f>D36</f>
        <v>1788.6741339578073</v>
      </c>
      <c r="R2" s="3" t="s">
        <v>97</v>
      </c>
    </row>
    <row r="3" spans="1:18" ht="12.75" customHeight="1" x14ac:dyDescent="0.2">
      <c r="A3" s="3" t="s">
        <v>47</v>
      </c>
      <c r="B3" s="3" t="s">
        <v>24</v>
      </c>
      <c r="C3" s="3" t="s">
        <v>98</v>
      </c>
      <c r="D3" s="3" t="s">
        <v>22</v>
      </c>
      <c r="E3" s="3" t="s">
        <v>99</v>
      </c>
      <c r="H3" s="3" t="s">
        <v>47</v>
      </c>
      <c r="I3" s="3" t="s">
        <v>100</v>
      </c>
      <c r="J3" s="3" t="s">
        <v>98</v>
      </c>
      <c r="K3" s="3" t="s">
        <v>48</v>
      </c>
      <c r="L3" s="3" t="s">
        <v>101</v>
      </c>
      <c r="M3" s="3" t="s">
        <v>102</v>
      </c>
      <c r="P3" s="3" t="s">
        <v>98</v>
      </c>
      <c r="Q3" s="4">
        <f>rhop</f>
        <v>5.8999999999999997E-2</v>
      </c>
      <c r="R3" s="3" t="s">
        <v>103</v>
      </c>
    </row>
    <row r="4" spans="1:18" ht="12.75" customHeight="1" x14ac:dyDescent="0.2">
      <c r="A4" s="3" t="s">
        <v>104</v>
      </c>
      <c r="B4" s="3" t="s">
        <v>104</v>
      </c>
      <c r="C4" s="3" t="s">
        <v>105</v>
      </c>
      <c r="D4" s="3" t="s">
        <v>106</v>
      </c>
      <c r="E4" s="3" t="s">
        <v>107</v>
      </c>
      <c r="F4" s="15" t="s">
        <v>108</v>
      </c>
      <c r="H4" s="3" t="s">
        <v>109</v>
      </c>
      <c r="I4" s="3" t="s">
        <v>110</v>
      </c>
      <c r="J4" s="3" t="s">
        <v>109</v>
      </c>
      <c r="K4" s="3" t="s">
        <v>109</v>
      </c>
      <c r="L4" s="3" t="s">
        <v>111</v>
      </c>
      <c r="M4" s="3" t="s">
        <v>112</v>
      </c>
      <c r="P4" s="3"/>
    </row>
    <row r="5" spans="1:18" ht="12.75" customHeight="1" x14ac:dyDescent="0.2">
      <c r="A5" s="3" t="s">
        <v>113</v>
      </c>
      <c r="B5" s="3" t="s">
        <v>113</v>
      </c>
      <c r="C5" s="3" t="s">
        <v>114</v>
      </c>
      <c r="D5" s="3" t="s">
        <v>115</v>
      </c>
      <c r="E5" s="3" t="s">
        <v>116</v>
      </c>
      <c r="F5" s="15" t="s">
        <v>117</v>
      </c>
      <c r="H5" s="3" t="s">
        <v>113</v>
      </c>
      <c r="I5" s="3" t="s">
        <v>115</v>
      </c>
      <c r="J5" s="3" t="s">
        <v>114</v>
      </c>
      <c r="K5" s="3" t="s">
        <v>118</v>
      </c>
      <c r="L5" s="3" t="s">
        <v>119</v>
      </c>
      <c r="M5" s="3" t="s">
        <v>120</v>
      </c>
      <c r="P5" s="3"/>
    </row>
    <row r="6" spans="1:18" ht="13.5" customHeight="1" x14ac:dyDescent="0.2">
      <c r="A6" s="3" t="s">
        <v>121</v>
      </c>
      <c r="B6" s="3" t="s">
        <v>122</v>
      </c>
      <c r="C6" s="3" t="s">
        <v>123</v>
      </c>
      <c r="D6" s="3" t="s">
        <v>124</v>
      </c>
      <c r="E6" s="3" t="s">
        <v>125</v>
      </c>
      <c r="F6" s="15" t="s">
        <v>126</v>
      </c>
      <c r="H6" s="3" t="s">
        <v>127</v>
      </c>
      <c r="I6" s="3" t="s">
        <v>128</v>
      </c>
      <c r="J6" s="3" t="s">
        <v>129</v>
      </c>
      <c r="K6" s="3" t="s">
        <v>130</v>
      </c>
      <c r="L6" s="3" t="s">
        <v>131</v>
      </c>
      <c r="M6" s="3" t="s">
        <v>132</v>
      </c>
      <c r="P6" s="3"/>
    </row>
    <row r="7" spans="1:18" ht="13.5" customHeight="1" x14ac:dyDescent="0.2">
      <c r="A7" s="34">
        <f>'Bates Grain Kn Calculator'!B4</f>
        <v>7.0620000000000003</v>
      </c>
      <c r="B7" s="35">
        <f>'Bates Grain Kn Calculator'!B6</f>
        <v>14</v>
      </c>
      <c r="C7" s="36">
        <v>5.8999999999999997E-2</v>
      </c>
      <c r="D7" s="35">
        <f>estimate!H42</f>
        <v>0.25165922323104589</v>
      </c>
      <c r="E7" s="35">
        <f>'Bates Grain Kn Calculator'!B3</f>
        <v>6</v>
      </c>
      <c r="F7" s="37">
        <v>5.0000000000000001E-3</v>
      </c>
      <c r="H7" s="38">
        <v>0.57499999999999996</v>
      </c>
      <c r="I7" s="36">
        <v>0.1</v>
      </c>
      <c r="J7" s="37">
        <v>7.0000000000000007E-2</v>
      </c>
      <c r="K7" s="22">
        <f>PI()/4*ds^2</f>
        <v>0.25967226777328128</v>
      </c>
      <c r="L7" s="22">
        <f>As*sdots</f>
        <v>2.5967226777328128E-2</v>
      </c>
      <c r="M7" s="21">
        <f>Vdots*rhos</f>
        <v>1.8177058744129691E-3</v>
      </c>
      <c r="P7" s="3"/>
    </row>
    <row r="8" spans="1:18" ht="12.75" customHeight="1" x14ac:dyDescent="0.2">
      <c r="D8" s="3"/>
      <c r="P8" s="3"/>
    </row>
    <row r="9" spans="1:18" ht="12.75" customHeight="1" x14ac:dyDescent="0.2">
      <c r="A9" s="3" t="s">
        <v>133</v>
      </c>
      <c r="B9" s="3" t="s">
        <v>47</v>
      </c>
      <c r="C9" s="3" t="s">
        <v>48</v>
      </c>
      <c r="D9" s="3" t="s">
        <v>48</v>
      </c>
      <c r="E9" s="3" t="s">
        <v>48</v>
      </c>
      <c r="F9" s="3" t="s">
        <v>101</v>
      </c>
      <c r="G9" s="3" t="s">
        <v>101</v>
      </c>
      <c r="H9" s="3" t="s">
        <v>101</v>
      </c>
      <c r="I9" s="3" t="s">
        <v>102</v>
      </c>
      <c r="J9" s="3" t="s">
        <v>48</v>
      </c>
      <c r="K9" s="3" t="s">
        <v>134</v>
      </c>
      <c r="L9" s="3" t="s">
        <v>48</v>
      </c>
      <c r="M9" s="3" t="s">
        <v>135</v>
      </c>
      <c r="O9" s="3" t="s">
        <v>47</v>
      </c>
      <c r="P9" s="3"/>
    </row>
    <row r="10" spans="1:18" ht="12.75" customHeight="1" x14ac:dyDescent="0.2">
      <c r="A10" s="3" t="s">
        <v>136</v>
      </c>
      <c r="B10" s="3" t="s">
        <v>137</v>
      </c>
      <c r="C10" s="3" t="s">
        <v>138</v>
      </c>
      <c r="D10" s="3" t="s">
        <v>139</v>
      </c>
      <c r="E10" s="3" t="s">
        <v>140</v>
      </c>
      <c r="F10" s="3" t="s">
        <v>141</v>
      </c>
      <c r="G10" s="3" t="s">
        <v>142</v>
      </c>
      <c r="H10" s="3" t="s">
        <v>143</v>
      </c>
      <c r="I10" s="3" t="s">
        <v>144</v>
      </c>
      <c r="J10" s="3" t="s">
        <v>137</v>
      </c>
      <c r="K10" s="3" t="s">
        <v>145</v>
      </c>
      <c r="L10" s="3" t="s">
        <v>137</v>
      </c>
      <c r="M10" s="15" t="s">
        <v>108</v>
      </c>
      <c r="O10" s="3" t="s">
        <v>137</v>
      </c>
      <c r="P10" s="3"/>
    </row>
    <row r="11" spans="1:18" ht="12.75" customHeight="1" x14ac:dyDescent="0.2">
      <c r="A11" s="3" t="s">
        <v>116</v>
      </c>
      <c r="B11" s="3" t="s">
        <v>113</v>
      </c>
      <c r="C11" s="3" t="s">
        <v>118</v>
      </c>
      <c r="D11" s="3" t="s">
        <v>118</v>
      </c>
      <c r="E11" s="3" t="s">
        <v>118</v>
      </c>
      <c r="F11" s="3" t="s">
        <v>119</v>
      </c>
      <c r="G11" s="3" t="s">
        <v>119</v>
      </c>
      <c r="H11" s="3" t="s">
        <v>119</v>
      </c>
      <c r="I11" s="3" t="s">
        <v>120</v>
      </c>
      <c r="J11" s="3" t="s">
        <v>118</v>
      </c>
      <c r="K11" s="3" t="s">
        <v>135</v>
      </c>
      <c r="L11" s="3" t="s">
        <v>118</v>
      </c>
      <c r="M11" s="15" t="s">
        <v>117</v>
      </c>
      <c r="O11" s="3" t="s">
        <v>113</v>
      </c>
      <c r="P11" s="3"/>
    </row>
    <row r="12" spans="1:18" ht="13.5" customHeight="1" x14ac:dyDescent="0.2">
      <c r="A12" s="3" t="s">
        <v>146</v>
      </c>
      <c r="B12" s="3" t="s">
        <v>147</v>
      </c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15" t="s">
        <v>157</v>
      </c>
      <c r="M12" s="15" t="s">
        <v>158</v>
      </c>
      <c r="O12" s="3" t="s">
        <v>147</v>
      </c>
      <c r="P12" s="3"/>
    </row>
    <row r="13" spans="1:18" ht="13.5" customHeight="1" x14ac:dyDescent="0.2">
      <c r="A13" s="3">
        <v>1</v>
      </c>
      <c r="B13" s="14">
        <f>'Bates Grain Kn Calculator'!C6</f>
        <v>3</v>
      </c>
      <c r="C13" s="22">
        <f t="shared" ref="C13:C22" si="0">IF(ig&gt;ng,0,PI()*lg*dc)</f>
        <v>131.94689145077132</v>
      </c>
      <c r="D13" s="22">
        <f t="shared" ref="D13:D22" si="1">IF(ig&gt;ng,0,PI()/4*(dg^2-dc^2))</f>
        <v>32.100671212267017</v>
      </c>
      <c r="E13" s="22">
        <f t="shared" ref="E13:E22" si="2">IF(ig&gt;ng,0,Acyl+2*Aend)</f>
        <v>196.14823387530535</v>
      </c>
      <c r="F13" s="22">
        <f t="shared" ref="F13:F22" si="3">Aseg*sdot</f>
        <v>49.36251217520087</v>
      </c>
      <c r="G13" s="22">
        <f t="shared" ref="G13:G22" si="4">Aend*sdot</f>
        <v>8.0784299824743133</v>
      </c>
      <c r="H13" s="22">
        <f>0+Vdot-Vdote</f>
        <v>41.284082192726558</v>
      </c>
      <c r="I13" s="22">
        <f t="shared" ref="I13:I22" si="5">IF(ig&gt;ng,0,VdotAbove*rhop+Wdots)</f>
        <v>2.4375785552452798</v>
      </c>
      <c r="J13" s="22">
        <f>PI()/4*dc^2</f>
        <v>7.0685834705770345</v>
      </c>
      <c r="K13" s="22">
        <f>WdotAbove/Ac</f>
        <v>0.34484682332629951</v>
      </c>
      <c r="L13" s="22">
        <f>PI()/4*(dc-2*bl)^2</f>
        <v>7.0215381205895282</v>
      </c>
      <c r="M13" s="22">
        <f>WdotAbove/L13</f>
        <v>0.34715734834472717</v>
      </c>
      <c r="O13" s="22">
        <f t="shared" ref="O13:O22" si="6">IF(ig&gt;ng,0,B13)</f>
        <v>3</v>
      </c>
      <c r="P13" s="3"/>
    </row>
    <row r="14" spans="1:18" ht="13.5" customHeight="1" x14ac:dyDescent="0.2">
      <c r="A14" s="3">
        <v>2</v>
      </c>
      <c r="B14" s="14">
        <f>'Bates Grain Kn Calculator'!C7</f>
        <v>3</v>
      </c>
      <c r="C14" s="22">
        <f t="shared" si="0"/>
        <v>131.94689145077132</v>
      </c>
      <c r="D14" s="22">
        <f t="shared" si="1"/>
        <v>32.100671212267017</v>
      </c>
      <c r="E14" s="22">
        <f t="shared" si="2"/>
        <v>196.14823387530535</v>
      </c>
      <c r="F14" s="22">
        <f t="shared" si="3"/>
        <v>49.36251217520087</v>
      </c>
      <c r="G14" s="22">
        <f t="shared" si="4"/>
        <v>8.0784299824743133</v>
      </c>
      <c r="H14" s="22">
        <f t="shared" ref="H14:H22" si="7">IF(ig&gt;ng,0,H13+G13+Vdot-Vdote)</f>
        <v>90.64659436792742</v>
      </c>
      <c r="I14" s="22">
        <f t="shared" si="5"/>
        <v>5.349966773582131</v>
      </c>
      <c r="J14" s="22">
        <f t="shared" ref="J14:J22" si="8">IF(ig&gt;ng,0,PI()/4*dc^2)</f>
        <v>7.0685834705770345</v>
      </c>
      <c r="K14" s="22">
        <f t="shared" ref="K14:K22" si="9">IF(ig&gt;ng,0,WdotAbove/Ac)</f>
        <v>0.75686547323821773</v>
      </c>
      <c r="L14" s="22">
        <f t="shared" ref="L14:L22" si="10">IF(ig&gt;ng,0,PI()/4*(dc-2*bl)^2)</f>
        <v>7.0215381205895282</v>
      </c>
      <c r="M14" s="22">
        <f t="shared" ref="M14:M22" si="11">IF(ig&gt;ng,0,WdotAbove/L14)</f>
        <v>0.76193658450620905</v>
      </c>
      <c r="O14" s="22">
        <f t="shared" si="6"/>
        <v>3</v>
      </c>
      <c r="P14" s="3"/>
    </row>
    <row r="15" spans="1:18" ht="13.5" customHeight="1" x14ac:dyDescent="0.2">
      <c r="A15" s="3">
        <v>3</v>
      </c>
      <c r="B15" s="14">
        <f>'Bates Grain Kn Calculator'!C8</f>
        <v>3</v>
      </c>
      <c r="C15" s="22">
        <f t="shared" si="0"/>
        <v>131.94689145077132</v>
      </c>
      <c r="D15" s="22">
        <f t="shared" si="1"/>
        <v>32.100671212267017</v>
      </c>
      <c r="E15" s="22">
        <f t="shared" si="2"/>
        <v>196.14823387530535</v>
      </c>
      <c r="F15" s="22">
        <f t="shared" si="3"/>
        <v>49.36251217520087</v>
      </c>
      <c r="G15" s="22">
        <f t="shared" si="4"/>
        <v>8.0784299824743133</v>
      </c>
      <c r="H15" s="22">
        <f t="shared" si="7"/>
        <v>140.0091065431283</v>
      </c>
      <c r="I15" s="22">
        <f t="shared" si="5"/>
        <v>8.2623549919189809</v>
      </c>
      <c r="J15" s="22">
        <f t="shared" si="8"/>
        <v>7.0685834705770345</v>
      </c>
      <c r="K15" s="22">
        <f t="shared" si="9"/>
        <v>1.1688841231501359</v>
      </c>
      <c r="L15" s="22">
        <f t="shared" si="10"/>
        <v>7.0215381205895282</v>
      </c>
      <c r="M15" s="22">
        <f t="shared" si="11"/>
        <v>1.1767158206676906</v>
      </c>
      <c r="O15" s="22">
        <f t="shared" si="6"/>
        <v>3</v>
      </c>
      <c r="P15" s="3"/>
    </row>
    <row r="16" spans="1:18" ht="13.5" customHeight="1" x14ac:dyDescent="0.2">
      <c r="A16" s="3">
        <v>4</v>
      </c>
      <c r="B16" s="14">
        <f>'Bates Grain Kn Calculator'!C9</f>
        <v>3.4</v>
      </c>
      <c r="C16" s="22">
        <f t="shared" si="0"/>
        <v>149.53981031087415</v>
      </c>
      <c r="D16" s="22">
        <f t="shared" si="1"/>
        <v>30.090051913969553</v>
      </c>
      <c r="E16" s="22">
        <f t="shared" si="2"/>
        <v>209.71991413881324</v>
      </c>
      <c r="F16" s="22">
        <f t="shared" si="3"/>
        <v>52.77795068825538</v>
      </c>
      <c r="G16" s="22">
        <f t="shared" si="4"/>
        <v>7.5724390916514235</v>
      </c>
      <c r="H16" s="22">
        <f t="shared" si="7"/>
        <v>193.29304812220656</v>
      </c>
      <c r="I16" s="22">
        <f t="shared" si="5"/>
        <v>11.406107545084598</v>
      </c>
      <c r="J16" s="22">
        <f t="shared" si="8"/>
        <v>9.0792027688745005</v>
      </c>
      <c r="K16" s="22">
        <f t="shared" si="9"/>
        <v>1.2562895482615761</v>
      </c>
      <c r="L16" s="22">
        <f t="shared" si="10"/>
        <v>9.025874233579815</v>
      </c>
      <c r="M16" s="22">
        <f t="shared" si="11"/>
        <v>1.2637122177760218</v>
      </c>
      <c r="O16" s="22">
        <f t="shared" si="6"/>
        <v>3.4</v>
      </c>
      <c r="P16" s="3"/>
    </row>
    <row r="17" spans="1:16" ht="13.5" customHeight="1" x14ac:dyDescent="0.2">
      <c r="A17" s="3">
        <v>5</v>
      </c>
      <c r="B17" s="14">
        <f>'Bates Grain Kn Calculator'!C10</f>
        <v>3.8</v>
      </c>
      <c r="C17" s="22">
        <f t="shared" si="0"/>
        <v>167.13272917097697</v>
      </c>
      <c r="D17" s="22">
        <f t="shared" si="1"/>
        <v>27.828105203384901</v>
      </c>
      <c r="E17" s="22">
        <f t="shared" si="2"/>
        <v>222.78893957774676</v>
      </c>
      <c r="F17" s="22">
        <f t="shared" si="3"/>
        <v>56.06689147860417</v>
      </c>
      <c r="G17" s="22">
        <f t="shared" si="4"/>
        <v>7.0031993394756702</v>
      </c>
      <c r="H17" s="22">
        <f t="shared" si="7"/>
        <v>249.92917935298652</v>
      </c>
      <c r="I17" s="22">
        <f t="shared" si="5"/>
        <v>14.747639287700617</v>
      </c>
      <c r="J17" s="22">
        <f t="shared" si="8"/>
        <v>11.341149479459153</v>
      </c>
      <c r="K17" s="22">
        <f t="shared" si="9"/>
        <v>1.3003654800962834</v>
      </c>
      <c r="L17" s="22">
        <f t="shared" si="10"/>
        <v>11.281537758857286</v>
      </c>
      <c r="M17" s="22">
        <f t="shared" si="11"/>
        <v>1.3072366199476704</v>
      </c>
      <c r="O17" s="22">
        <f t="shared" si="6"/>
        <v>3.8</v>
      </c>
      <c r="P17" s="3"/>
    </row>
    <row r="18" spans="1:16" ht="12.75" customHeight="1" x14ac:dyDescent="0.2">
      <c r="A18" s="3">
        <v>6</v>
      </c>
      <c r="B18" s="14">
        <f>'Bates Grain Kn Calculator'!C11</f>
        <v>4.3</v>
      </c>
      <c r="C18" s="22">
        <f t="shared" si="0"/>
        <v>189.12387774610553</v>
      </c>
      <c r="D18" s="22">
        <f t="shared" si="1"/>
        <v>24.647242641625237</v>
      </c>
      <c r="E18" s="22">
        <f t="shared" si="2"/>
        <v>238.41836302935602</v>
      </c>
      <c r="F18" s="22">
        <f t="shared" si="3"/>
        <v>60.000180043985246</v>
      </c>
      <c r="G18" s="22">
        <f t="shared" si="4"/>
        <v>6.2027059379785188</v>
      </c>
      <c r="H18" s="22">
        <f t="shared" si="7"/>
        <v>310.72985279846893</v>
      </c>
      <c r="I18" s="22">
        <f t="shared" si="5"/>
        <v>18.334879020984079</v>
      </c>
      <c r="J18" s="22">
        <f t="shared" si="8"/>
        <v>14.522012041218817</v>
      </c>
      <c r="K18" s="22">
        <f t="shared" si="9"/>
        <v>1.2625577618957307</v>
      </c>
      <c r="L18" s="22">
        <f t="shared" si="10"/>
        <v>14.454546338982977</v>
      </c>
      <c r="M18" s="22">
        <f t="shared" si="11"/>
        <v>1.2684506722660742</v>
      </c>
      <c r="O18" s="22">
        <f t="shared" si="6"/>
        <v>4.3</v>
      </c>
      <c r="P18" s="3"/>
    </row>
    <row r="19" spans="1:16" ht="12.75" customHeight="1" x14ac:dyDescent="0.2">
      <c r="A19" s="3">
        <v>7</v>
      </c>
      <c r="B19" s="39">
        <v>0</v>
      </c>
      <c r="C19" s="22">
        <f t="shared" si="0"/>
        <v>0</v>
      </c>
      <c r="D19" s="22">
        <f t="shared" si="1"/>
        <v>0</v>
      </c>
      <c r="E19" s="22">
        <f t="shared" si="2"/>
        <v>0</v>
      </c>
      <c r="F19" s="22">
        <f t="shared" si="3"/>
        <v>0</v>
      </c>
      <c r="G19" s="22">
        <f t="shared" si="4"/>
        <v>0</v>
      </c>
      <c r="H19" s="22">
        <f t="shared" si="7"/>
        <v>0</v>
      </c>
      <c r="I19" s="22">
        <f t="shared" si="5"/>
        <v>0</v>
      </c>
      <c r="J19" s="22">
        <f t="shared" si="8"/>
        <v>0</v>
      </c>
      <c r="K19" s="22">
        <f t="shared" si="9"/>
        <v>0</v>
      </c>
      <c r="L19" s="22">
        <f t="shared" si="10"/>
        <v>0</v>
      </c>
      <c r="M19" s="22">
        <f t="shared" si="11"/>
        <v>0</v>
      </c>
      <c r="O19" s="22">
        <f t="shared" si="6"/>
        <v>0</v>
      </c>
      <c r="P19" s="3"/>
    </row>
    <row r="20" spans="1:16" ht="12.75" customHeight="1" x14ac:dyDescent="0.2">
      <c r="A20" s="3">
        <v>8</v>
      </c>
      <c r="B20" s="39">
        <v>0</v>
      </c>
      <c r="C20" s="22">
        <f t="shared" si="0"/>
        <v>0</v>
      </c>
      <c r="D20" s="22">
        <f t="shared" si="1"/>
        <v>0</v>
      </c>
      <c r="E20" s="22">
        <f t="shared" si="2"/>
        <v>0</v>
      </c>
      <c r="F20" s="22">
        <f t="shared" si="3"/>
        <v>0</v>
      </c>
      <c r="G20" s="22">
        <f t="shared" si="4"/>
        <v>0</v>
      </c>
      <c r="H20" s="22">
        <f t="shared" si="7"/>
        <v>0</v>
      </c>
      <c r="I20" s="22">
        <f t="shared" si="5"/>
        <v>0</v>
      </c>
      <c r="J20" s="22">
        <f t="shared" si="8"/>
        <v>0</v>
      </c>
      <c r="K20" s="22">
        <f t="shared" si="9"/>
        <v>0</v>
      </c>
      <c r="L20" s="22">
        <f t="shared" si="10"/>
        <v>0</v>
      </c>
      <c r="M20" s="22">
        <f t="shared" si="11"/>
        <v>0</v>
      </c>
      <c r="O20" s="22">
        <f t="shared" si="6"/>
        <v>0</v>
      </c>
      <c r="P20" s="3"/>
    </row>
    <row r="21" spans="1:16" ht="12.75" customHeight="1" x14ac:dyDescent="0.2">
      <c r="A21" s="3">
        <v>9</v>
      </c>
      <c r="B21" s="39">
        <v>0</v>
      </c>
      <c r="C21" s="22">
        <f t="shared" si="0"/>
        <v>0</v>
      </c>
      <c r="D21" s="22">
        <f t="shared" si="1"/>
        <v>0</v>
      </c>
      <c r="E21" s="22">
        <f t="shared" si="2"/>
        <v>0</v>
      </c>
      <c r="F21" s="22">
        <f t="shared" si="3"/>
        <v>0</v>
      </c>
      <c r="G21" s="22">
        <f t="shared" si="4"/>
        <v>0</v>
      </c>
      <c r="H21" s="22">
        <f t="shared" si="7"/>
        <v>0</v>
      </c>
      <c r="I21" s="22">
        <f t="shared" si="5"/>
        <v>0</v>
      </c>
      <c r="J21" s="22">
        <f t="shared" si="8"/>
        <v>0</v>
      </c>
      <c r="K21" s="22">
        <f t="shared" si="9"/>
        <v>0</v>
      </c>
      <c r="L21" s="22">
        <f t="shared" si="10"/>
        <v>0</v>
      </c>
      <c r="M21" s="22">
        <f t="shared" si="11"/>
        <v>0</v>
      </c>
      <c r="O21" s="22">
        <f t="shared" si="6"/>
        <v>0</v>
      </c>
      <c r="P21" s="3"/>
    </row>
    <row r="22" spans="1:16" ht="13.5" customHeight="1" x14ac:dyDescent="0.2">
      <c r="A22" s="3">
        <v>10</v>
      </c>
      <c r="B22" s="40">
        <v>0</v>
      </c>
      <c r="C22" s="22">
        <f t="shared" si="0"/>
        <v>0</v>
      </c>
      <c r="D22" s="22">
        <f t="shared" si="1"/>
        <v>0</v>
      </c>
      <c r="E22" s="22">
        <f t="shared" si="2"/>
        <v>0</v>
      </c>
      <c r="F22" s="22">
        <f t="shared" si="3"/>
        <v>0</v>
      </c>
      <c r="G22" s="22">
        <f t="shared" si="4"/>
        <v>0</v>
      </c>
      <c r="H22" s="22">
        <f t="shared" si="7"/>
        <v>0</v>
      </c>
      <c r="I22" s="22">
        <f t="shared" si="5"/>
        <v>0</v>
      </c>
      <c r="J22" s="22">
        <f t="shared" si="8"/>
        <v>0</v>
      </c>
      <c r="K22" s="22">
        <f t="shared" si="9"/>
        <v>0</v>
      </c>
      <c r="L22" s="22">
        <f t="shared" si="10"/>
        <v>0</v>
      </c>
      <c r="M22" s="22">
        <f t="shared" si="11"/>
        <v>0</v>
      </c>
      <c r="O22" s="22">
        <f t="shared" si="6"/>
        <v>0</v>
      </c>
      <c r="P22" s="3"/>
    </row>
    <row r="23" spans="1:16" ht="12.75" customHeight="1" x14ac:dyDescent="0.2">
      <c r="B23" s="41"/>
      <c r="D23" s="3"/>
      <c r="P23" s="3"/>
    </row>
    <row r="24" spans="1:16" ht="12.75" customHeight="1" x14ac:dyDescent="0.2">
      <c r="D24" s="22">
        <f>AVERAGE(D13:D18)</f>
        <v>29.811235565963457</v>
      </c>
      <c r="E24" s="15" t="s">
        <v>159</v>
      </c>
      <c r="K24" s="3" t="s">
        <v>160</v>
      </c>
      <c r="O24" s="22">
        <f>SUM(O13+O14+O15+O16+O17+O18+O19+O20+O21+O22)/ng</f>
        <v>3.4166666666666665</v>
      </c>
      <c r="P24" s="3"/>
    </row>
    <row r="25" spans="1:16" ht="12.75" customHeight="1" x14ac:dyDescent="0.2">
      <c r="D25" s="3"/>
      <c r="K25" s="3">
        <v>1.4</v>
      </c>
      <c r="P25" s="3"/>
    </row>
    <row r="26" spans="1:16" ht="12.75" customHeight="1" x14ac:dyDescent="0.2">
      <c r="D26" s="4">
        <f>(B13+B14+B15+B16+B17+B18)/ng</f>
        <v>3.4166666666666665</v>
      </c>
      <c r="E26" s="15" t="s">
        <v>161</v>
      </c>
      <c r="P26" s="3"/>
    </row>
    <row r="27" spans="1:16" ht="12.75" customHeight="1" x14ac:dyDescent="0.2">
      <c r="D27" s="3"/>
      <c r="P27" s="3"/>
    </row>
    <row r="28" spans="1:16" ht="12.75" customHeight="1" x14ac:dyDescent="0.2">
      <c r="D28" s="3"/>
      <c r="P28" s="3"/>
    </row>
    <row r="29" spans="1:16" ht="12.75" customHeight="1" x14ac:dyDescent="0.2">
      <c r="A29">
        <f>'Bates Grain Kn Calculator'!B4</f>
        <v>7.0620000000000003</v>
      </c>
      <c r="B29" t="s">
        <v>189</v>
      </c>
      <c r="C29" t="s">
        <v>48</v>
      </c>
      <c r="D29" s="15" t="s">
        <v>101</v>
      </c>
      <c r="P29" s="3"/>
    </row>
    <row r="30" spans="1:16" ht="12.75" customHeight="1" x14ac:dyDescent="0.2">
      <c r="A30">
        <f>B13</f>
        <v>3</v>
      </c>
      <c r="B30" t="s">
        <v>190</v>
      </c>
      <c r="C30">
        <f>PI()*((($A$29/2)^2)-((A30/2)^2))</f>
        <v>32.100671212267017</v>
      </c>
      <c r="D30" s="15">
        <f>C30*10</f>
        <v>321.00671212267014</v>
      </c>
      <c r="P30" s="3"/>
    </row>
    <row r="31" spans="1:16" ht="12.75" customHeight="1" x14ac:dyDescent="0.2">
      <c r="A31">
        <f t="shared" ref="A31:A35" si="12">B14</f>
        <v>3</v>
      </c>
      <c r="B31" t="s">
        <v>191</v>
      </c>
      <c r="C31">
        <f t="shared" ref="C31:C35" si="13">PI()*((($A$29/2)^2)-((A31/2)^2))</f>
        <v>32.100671212267017</v>
      </c>
      <c r="D31" s="15">
        <f t="shared" ref="D31:D35" si="14">C31*10</f>
        <v>321.00671212267014</v>
      </c>
      <c r="P31" s="3"/>
    </row>
    <row r="32" spans="1:16" ht="12.75" customHeight="1" x14ac:dyDescent="0.2">
      <c r="A32">
        <f t="shared" si="12"/>
        <v>3</v>
      </c>
      <c r="B32" t="s">
        <v>192</v>
      </c>
      <c r="C32">
        <f t="shared" si="13"/>
        <v>32.100671212267017</v>
      </c>
      <c r="D32" s="15">
        <f t="shared" si="14"/>
        <v>321.00671212267014</v>
      </c>
      <c r="P32" s="3"/>
    </row>
    <row r="33" spans="1:16" ht="12.75" customHeight="1" x14ac:dyDescent="0.2">
      <c r="A33">
        <f t="shared" si="12"/>
        <v>3.4</v>
      </c>
      <c r="B33" t="s">
        <v>193</v>
      </c>
      <c r="C33">
        <f t="shared" si="13"/>
        <v>30.090051913969553</v>
      </c>
      <c r="D33" s="15">
        <f t="shared" si="14"/>
        <v>300.90051913969552</v>
      </c>
      <c r="P33" s="3"/>
    </row>
    <row r="34" spans="1:16" ht="12.75" customHeight="1" x14ac:dyDescent="0.2">
      <c r="A34">
        <f t="shared" si="12"/>
        <v>3.8</v>
      </c>
      <c r="B34" t="s">
        <v>195</v>
      </c>
      <c r="C34">
        <f t="shared" si="13"/>
        <v>27.828105203384901</v>
      </c>
      <c r="D34" s="15">
        <f t="shared" si="14"/>
        <v>278.28105203384899</v>
      </c>
      <c r="P34" s="3"/>
    </row>
    <row r="35" spans="1:16" ht="12.75" customHeight="1" x14ac:dyDescent="0.2">
      <c r="A35">
        <f t="shared" si="12"/>
        <v>4.3</v>
      </c>
      <c r="B35" t="s">
        <v>196</v>
      </c>
      <c r="C35">
        <f t="shared" si="13"/>
        <v>24.647242641625237</v>
      </c>
      <c r="D35" s="15">
        <f t="shared" si="14"/>
        <v>246.47242641625238</v>
      </c>
      <c r="P35" s="3"/>
    </row>
    <row r="36" spans="1:16" ht="12.75" customHeight="1" x14ac:dyDescent="0.2">
      <c r="D36" s="15">
        <f>SUM(D30:D35)</f>
        <v>1788.6741339578073</v>
      </c>
      <c r="E36" t="s">
        <v>194</v>
      </c>
      <c r="P36" s="3"/>
    </row>
    <row r="37" spans="1:16" ht="12.75" customHeight="1" x14ac:dyDescent="0.2">
      <c r="D37" s="3"/>
      <c r="P37" s="3"/>
    </row>
    <row r="38" spans="1:16" ht="12.75" customHeight="1" x14ac:dyDescent="0.2">
      <c r="D38" s="3"/>
      <c r="P38" s="3"/>
    </row>
    <row r="39" spans="1:16" ht="12.75" customHeight="1" x14ac:dyDescent="0.2">
      <c r="D39" s="3"/>
      <c r="P39" s="3"/>
    </row>
    <row r="40" spans="1:16" ht="12.75" customHeight="1" x14ac:dyDescent="0.2">
      <c r="D40" s="3"/>
      <c r="P40" s="3"/>
    </row>
    <row r="41" spans="1:16" ht="12.75" customHeight="1" x14ac:dyDescent="0.2">
      <c r="D41" s="3"/>
      <c r="P41" s="3"/>
    </row>
    <row r="42" spans="1:16" ht="12.75" customHeight="1" x14ac:dyDescent="0.2">
      <c r="D42" s="3"/>
      <c r="P42" s="3"/>
    </row>
    <row r="43" spans="1:16" ht="12.75" customHeight="1" x14ac:dyDescent="0.2">
      <c r="D43" s="3"/>
      <c r="P43" s="3"/>
    </row>
    <row r="44" spans="1:16" ht="12.75" customHeight="1" x14ac:dyDescent="0.2">
      <c r="D44" s="3"/>
      <c r="P44" s="3"/>
    </row>
    <row r="45" spans="1:16" ht="12.75" customHeight="1" x14ac:dyDescent="0.2">
      <c r="D45" s="3"/>
      <c r="P45" s="3"/>
    </row>
    <row r="46" spans="1:16" ht="12.75" customHeight="1" x14ac:dyDescent="0.2">
      <c r="D46" s="3"/>
      <c r="P46" s="3"/>
    </row>
    <row r="47" spans="1:16" ht="12.75" customHeight="1" x14ac:dyDescent="0.2">
      <c r="D47" s="3"/>
      <c r="P47" s="3"/>
    </row>
    <row r="48" spans="1:16" ht="12.75" customHeight="1" x14ac:dyDescent="0.2">
      <c r="D48" s="3"/>
      <c r="P48" s="3"/>
    </row>
    <row r="49" spans="4:16" ht="12.75" customHeight="1" x14ac:dyDescent="0.2">
      <c r="D49" s="3"/>
      <c r="P49" s="3"/>
    </row>
    <row r="50" spans="4:16" ht="12.75" customHeight="1" x14ac:dyDescent="0.2">
      <c r="D50" s="3"/>
      <c r="P50" s="3"/>
    </row>
    <row r="51" spans="4:16" ht="12.75" customHeight="1" x14ac:dyDescent="0.2">
      <c r="D51" s="3"/>
      <c r="P51" s="3"/>
    </row>
    <row r="52" spans="4:16" ht="12.75" customHeight="1" x14ac:dyDescent="0.2">
      <c r="D52" s="3"/>
      <c r="P52" s="3"/>
    </row>
    <row r="53" spans="4:16" ht="12.75" customHeight="1" x14ac:dyDescent="0.2">
      <c r="D53" s="3"/>
      <c r="P53" s="3"/>
    </row>
    <row r="54" spans="4:16" ht="12.75" customHeight="1" x14ac:dyDescent="0.2">
      <c r="D54" s="3"/>
      <c r="P54" s="3"/>
    </row>
    <row r="55" spans="4:16" ht="12.75" customHeight="1" x14ac:dyDescent="0.2">
      <c r="D55" s="3"/>
      <c r="P55" s="3"/>
    </row>
    <row r="56" spans="4:16" ht="12.75" customHeight="1" x14ac:dyDescent="0.2">
      <c r="D56" s="3"/>
      <c r="P56" s="3"/>
    </row>
    <row r="57" spans="4:16" ht="12.75" customHeight="1" x14ac:dyDescent="0.2">
      <c r="D57" s="3"/>
      <c r="P57" s="3"/>
    </row>
    <row r="58" spans="4:16" ht="12.75" customHeight="1" x14ac:dyDescent="0.2">
      <c r="D58" s="3"/>
      <c r="P58" s="3"/>
    </row>
    <row r="59" spans="4:16" ht="12.75" customHeight="1" x14ac:dyDescent="0.2">
      <c r="D59" s="3"/>
      <c r="P59" s="3"/>
    </row>
    <row r="60" spans="4:16" ht="12.75" customHeight="1" x14ac:dyDescent="0.2">
      <c r="D60" s="3"/>
      <c r="P60" s="3"/>
    </row>
    <row r="61" spans="4:16" ht="12.75" customHeight="1" x14ac:dyDescent="0.2">
      <c r="D61" s="3"/>
      <c r="P61" s="3"/>
    </row>
    <row r="62" spans="4:16" ht="12.75" customHeight="1" x14ac:dyDescent="0.2">
      <c r="D62" s="3"/>
      <c r="P62" s="3"/>
    </row>
    <row r="63" spans="4:16" ht="12.75" customHeight="1" x14ac:dyDescent="0.2">
      <c r="D63" s="3"/>
      <c r="P63" s="3"/>
    </row>
    <row r="64" spans="4:16" ht="12.75" customHeight="1" x14ac:dyDescent="0.2">
      <c r="D64" s="3"/>
      <c r="P64" s="3"/>
    </row>
    <row r="65" spans="4:16" ht="12.75" customHeight="1" x14ac:dyDescent="0.2">
      <c r="D65" s="3"/>
      <c r="P65" s="3"/>
    </row>
    <row r="66" spans="4:16" ht="12.75" customHeight="1" x14ac:dyDescent="0.2">
      <c r="D66" s="3"/>
      <c r="P66" s="3"/>
    </row>
    <row r="67" spans="4:16" ht="12.75" customHeight="1" x14ac:dyDescent="0.2">
      <c r="D67" s="3"/>
      <c r="P67" s="3"/>
    </row>
    <row r="68" spans="4:16" ht="12.75" customHeight="1" x14ac:dyDescent="0.2">
      <c r="D68" s="3"/>
      <c r="P68" s="3"/>
    </row>
    <row r="69" spans="4:16" ht="12.75" customHeight="1" x14ac:dyDescent="0.2">
      <c r="D69" s="3"/>
      <c r="P69" s="3"/>
    </row>
    <row r="70" spans="4:16" ht="12.75" customHeight="1" x14ac:dyDescent="0.2">
      <c r="D70" s="3"/>
      <c r="P70" s="3"/>
    </row>
    <row r="71" spans="4:16" ht="12.75" customHeight="1" x14ac:dyDescent="0.2">
      <c r="D71" s="3"/>
      <c r="P71" s="3"/>
    </row>
    <row r="72" spans="4:16" ht="12.75" customHeight="1" x14ac:dyDescent="0.2">
      <c r="D72" s="3"/>
      <c r="P72" s="3"/>
    </row>
    <row r="73" spans="4:16" ht="12.75" customHeight="1" x14ac:dyDescent="0.2">
      <c r="D73" s="3"/>
      <c r="P73" s="3"/>
    </row>
    <row r="74" spans="4:16" ht="12.75" customHeight="1" x14ac:dyDescent="0.2">
      <c r="D74" s="3"/>
      <c r="P74" s="3"/>
    </row>
    <row r="75" spans="4:16" ht="12.75" customHeight="1" x14ac:dyDescent="0.2">
      <c r="D75" s="3"/>
      <c r="P75" s="3"/>
    </row>
    <row r="76" spans="4:16" ht="12.75" customHeight="1" x14ac:dyDescent="0.2">
      <c r="D76" s="3"/>
      <c r="P76" s="3"/>
    </row>
    <row r="77" spans="4:16" ht="12.75" customHeight="1" x14ac:dyDescent="0.2">
      <c r="D77" s="3"/>
      <c r="P77" s="3"/>
    </row>
    <row r="78" spans="4:16" ht="12.75" customHeight="1" x14ac:dyDescent="0.2">
      <c r="D78" s="3"/>
      <c r="P78" s="3"/>
    </row>
    <row r="79" spans="4:16" ht="12.75" customHeight="1" x14ac:dyDescent="0.2">
      <c r="D79" s="3"/>
      <c r="P79" s="3"/>
    </row>
    <row r="80" spans="4:16" ht="12.75" customHeight="1" x14ac:dyDescent="0.2">
      <c r="D80" s="3"/>
      <c r="P80" s="3"/>
    </row>
    <row r="81" spans="4:16" ht="12.75" customHeight="1" x14ac:dyDescent="0.2">
      <c r="D81" s="3"/>
      <c r="P81" s="3"/>
    </row>
    <row r="82" spans="4:16" ht="12.75" customHeight="1" x14ac:dyDescent="0.2">
      <c r="D82" s="3"/>
      <c r="P82" s="3"/>
    </row>
    <row r="83" spans="4:16" ht="12.75" customHeight="1" x14ac:dyDescent="0.2">
      <c r="D83" s="3"/>
      <c r="P83" s="3"/>
    </row>
    <row r="84" spans="4:16" ht="12.75" customHeight="1" x14ac:dyDescent="0.2">
      <c r="D84" s="3"/>
      <c r="P84" s="3"/>
    </row>
    <row r="85" spans="4:16" ht="12.75" customHeight="1" x14ac:dyDescent="0.2">
      <c r="D85" s="3"/>
      <c r="P85" s="3"/>
    </row>
    <row r="86" spans="4:16" ht="12.75" customHeight="1" x14ac:dyDescent="0.2">
      <c r="D86" s="3"/>
      <c r="P86" s="3"/>
    </row>
    <row r="87" spans="4:16" ht="12.75" customHeight="1" x14ac:dyDescent="0.2">
      <c r="D87" s="3"/>
      <c r="P87" s="3"/>
    </row>
    <row r="88" spans="4:16" ht="12.75" customHeight="1" x14ac:dyDescent="0.2">
      <c r="D88" s="3"/>
      <c r="P88" s="3"/>
    </row>
    <row r="89" spans="4:16" ht="12.75" customHeight="1" x14ac:dyDescent="0.2">
      <c r="D89" s="3"/>
      <c r="P89" s="3"/>
    </row>
    <row r="90" spans="4:16" ht="12.75" customHeight="1" x14ac:dyDescent="0.2">
      <c r="D90" s="3"/>
      <c r="P90" s="3"/>
    </row>
    <row r="91" spans="4:16" ht="12.75" customHeight="1" x14ac:dyDescent="0.2">
      <c r="D91" s="3"/>
      <c r="P91" s="3"/>
    </row>
    <row r="92" spans="4:16" ht="12.75" customHeight="1" x14ac:dyDescent="0.2">
      <c r="D92" s="3"/>
      <c r="P92" s="3"/>
    </row>
    <row r="93" spans="4:16" ht="12.75" customHeight="1" x14ac:dyDescent="0.2">
      <c r="D93" s="3"/>
      <c r="P93" s="3"/>
    </row>
    <row r="94" spans="4:16" ht="12.75" customHeight="1" x14ac:dyDescent="0.2">
      <c r="D94" s="3"/>
      <c r="P94" s="3"/>
    </row>
    <row r="95" spans="4:16" ht="12.75" customHeight="1" x14ac:dyDescent="0.2">
      <c r="D95" s="3"/>
      <c r="P95" s="3"/>
    </row>
    <row r="96" spans="4:16" ht="12.75" customHeight="1" x14ac:dyDescent="0.2">
      <c r="D96" s="3"/>
      <c r="P96" s="3"/>
    </row>
    <row r="97" spans="4:16" ht="12.75" customHeight="1" x14ac:dyDescent="0.2">
      <c r="D97" s="3"/>
      <c r="P97" s="3"/>
    </row>
    <row r="98" spans="4:16" ht="12.75" customHeight="1" x14ac:dyDescent="0.2">
      <c r="D98" s="3"/>
      <c r="P98" s="3"/>
    </row>
    <row r="99" spans="4:16" ht="12.75" customHeight="1" x14ac:dyDescent="0.2">
      <c r="D99" s="3"/>
      <c r="P99" s="3"/>
    </row>
    <row r="100" spans="4:16" ht="12.75" customHeight="1" x14ac:dyDescent="0.2">
      <c r="D100" s="3"/>
      <c r="P100" s="3"/>
    </row>
    <row r="101" spans="4:16" ht="12.75" customHeight="1" x14ac:dyDescent="0.2">
      <c r="D101" s="3"/>
      <c r="P101" s="3"/>
    </row>
    <row r="102" spans="4:16" ht="12.75" customHeight="1" x14ac:dyDescent="0.2">
      <c r="D102" s="3"/>
      <c r="P102" s="3"/>
    </row>
    <row r="103" spans="4:16" ht="12.75" customHeight="1" x14ac:dyDescent="0.2">
      <c r="D103" s="3"/>
      <c r="P103" s="3"/>
    </row>
    <row r="104" spans="4:16" ht="12.75" customHeight="1" x14ac:dyDescent="0.2">
      <c r="D104" s="3"/>
      <c r="P104" s="3"/>
    </row>
    <row r="105" spans="4:16" ht="12.75" customHeight="1" x14ac:dyDescent="0.2">
      <c r="D105" s="3"/>
      <c r="P105" s="3"/>
    </row>
    <row r="106" spans="4:16" ht="12.75" customHeight="1" x14ac:dyDescent="0.2">
      <c r="D106" s="3"/>
      <c r="P106" s="3"/>
    </row>
    <row r="107" spans="4:16" ht="12.75" customHeight="1" x14ac:dyDescent="0.2">
      <c r="D107" s="3"/>
      <c r="P107" s="3"/>
    </row>
    <row r="108" spans="4:16" ht="12.75" customHeight="1" x14ac:dyDescent="0.2">
      <c r="D108" s="3"/>
      <c r="P108" s="3"/>
    </row>
    <row r="109" spans="4:16" ht="12.75" customHeight="1" x14ac:dyDescent="0.2">
      <c r="D109" s="3"/>
      <c r="P109" s="3"/>
    </row>
    <row r="110" spans="4:16" ht="12.75" customHeight="1" x14ac:dyDescent="0.2">
      <c r="D110" s="3"/>
      <c r="P110" s="3"/>
    </row>
    <row r="111" spans="4:16" ht="12.75" customHeight="1" x14ac:dyDescent="0.2">
      <c r="D111" s="3"/>
      <c r="P111" s="3"/>
    </row>
    <row r="112" spans="4:16" ht="12.75" customHeight="1" x14ac:dyDescent="0.2">
      <c r="D112" s="3"/>
      <c r="P112" s="3"/>
    </row>
    <row r="113" spans="4:16" ht="12.75" customHeight="1" x14ac:dyDescent="0.2">
      <c r="D113" s="3"/>
      <c r="P113" s="3"/>
    </row>
    <row r="114" spans="4:16" ht="12.75" customHeight="1" x14ac:dyDescent="0.2">
      <c r="D114" s="3"/>
      <c r="P114" s="3"/>
    </row>
    <row r="115" spans="4:16" ht="12.75" customHeight="1" x14ac:dyDescent="0.2">
      <c r="D115" s="3"/>
      <c r="P115" s="3"/>
    </row>
    <row r="116" spans="4:16" ht="12.75" customHeight="1" x14ac:dyDescent="0.2">
      <c r="D116" s="3"/>
      <c r="P116" s="3"/>
    </row>
    <row r="117" spans="4:16" ht="12.75" customHeight="1" x14ac:dyDescent="0.2">
      <c r="D117" s="3"/>
      <c r="P117" s="3"/>
    </row>
    <row r="118" spans="4:16" ht="12.75" customHeight="1" x14ac:dyDescent="0.2">
      <c r="D118" s="3"/>
      <c r="P118" s="3"/>
    </row>
    <row r="119" spans="4:16" ht="12.75" customHeight="1" x14ac:dyDescent="0.2">
      <c r="D119" s="3"/>
      <c r="P119" s="3"/>
    </row>
    <row r="120" spans="4:16" ht="12.75" customHeight="1" x14ac:dyDescent="0.2">
      <c r="D120" s="3"/>
      <c r="P120" s="3"/>
    </row>
    <row r="121" spans="4:16" ht="12.75" customHeight="1" x14ac:dyDescent="0.2">
      <c r="D121" s="3"/>
      <c r="P121" s="3"/>
    </row>
    <row r="122" spans="4:16" ht="12.75" customHeight="1" x14ac:dyDescent="0.2">
      <c r="D122" s="3"/>
      <c r="P122" s="3"/>
    </row>
    <row r="123" spans="4:16" ht="12.75" customHeight="1" x14ac:dyDescent="0.2">
      <c r="D123" s="3"/>
      <c r="P123" s="3"/>
    </row>
    <row r="124" spans="4:16" ht="12.75" customHeight="1" x14ac:dyDescent="0.2">
      <c r="D124" s="3"/>
      <c r="P124" s="3"/>
    </row>
    <row r="125" spans="4:16" ht="12.75" customHeight="1" x14ac:dyDescent="0.2">
      <c r="D125" s="3"/>
      <c r="P125" s="3"/>
    </row>
    <row r="126" spans="4:16" ht="12.75" customHeight="1" x14ac:dyDescent="0.2">
      <c r="D126" s="3"/>
      <c r="P126" s="3"/>
    </row>
    <row r="127" spans="4:16" ht="12.75" customHeight="1" x14ac:dyDescent="0.2">
      <c r="D127" s="3"/>
      <c r="P127" s="3"/>
    </row>
    <row r="128" spans="4:16" ht="12.75" customHeight="1" x14ac:dyDescent="0.2">
      <c r="D128" s="3"/>
      <c r="P128" s="3"/>
    </row>
    <row r="129" spans="4:16" ht="12.75" customHeight="1" x14ac:dyDescent="0.2">
      <c r="D129" s="3"/>
      <c r="P129" s="3"/>
    </row>
    <row r="130" spans="4:16" ht="12.75" customHeight="1" x14ac:dyDescent="0.2">
      <c r="D130" s="3"/>
      <c r="P130" s="3"/>
    </row>
    <row r="131" spans="4:16" ht="12.75" customHeight="1" x14ac:dyDescent="0.2">
      <c r="D131" s="3"/>
      <c r="P131" s="3"/>
    </row>
    <row r="132" spans="4:16" ht="12.75" customHeight="1" x14ac:dyDescent="0.2">
      <c r="D132" s="3"/>
      <c r="P132" s="3"/>
    </row>
    <row r="133" spans="4:16" ht="12.75" customHeight="1" x14ac:dyDescent="0.2">
      <c r="D133" s="3"/>
      <c r="P133" s="3"/>
    </row>
    <row r="134" spans="4:16" ht="12.75" customHeight="1" x14ac:dyDescent="0.2">
      <c r="D134" s="3"/>
      <c r="P134" s="3"/>
    </row>
    <row r="135" spans="4:16" ht="12.75" customHeight="1" x14ac:dyDescent="0.2">
      <c r="D135" s="3"/>
      <c r="P135" s="3"/>
    </row>
    <row r="136" spans="4:16" ht="12.75" customHeight="1" x14ac:dyDescent="0.2">
      <c r="D136" s="3"/>
      <c r="P136" s="3"/>
    </row>
    <row r="137" spans="4:16" ht="12.75" customHeight="1" x14ac:dyDescent="0.2">
      <c r="D137" s="3"/>
      <c r="P137" s="3"/>
    </row>
    <row r="138" spans="4:16" ht="12.75" customHeight="1" x14ac:dyDescent="0.2">
      <c r="D138" s="3"/>
      <c r="P138" s="3"/>
    </row>
    <row r="139" spans="4:16" ht="12.75" customHeight="1" x14ac:dyDescent="0.2">
      <c r="D139" s="3"/>
      <c r="P139" s="3"/>
    </row>
    <row r="140" spans="4:16" ht="12.75" customHeight="1" x14ac:dyDescent="0.2">
      <c r="D140" s="3"/>
      <c r="P140" s="3"/>
    </row>
    <row r="141" spans="4:16" ht="12.75" customHeight="1" x14ac:dyDescent="0.2">
      <c r="D141" s="3"/>
      <c r="P141" s="3"/>
    </row>
    <row r="142" spans="4:16" ht="12.75" customHeight="1" x14ac:dyDescent="0.2">
      <c r="D142" s="3"/>
      <c r="P142" s="3"/>
    </row>
    <row r="143" spans="4:16" ht="12.75" customHeight="1" x14ac:dyDescent="0.2">
      <c r="D143" s="3"/>
      <c r="P143" s="3"/>
    </row>
    <row r="144" spans="4:16" ht="12.75" customHeight="1" x14ac:dyDescent="0.2">
      <c r="D144" s="3"/>
      <c r="P144" s="3"/>
    </row>
    <row r="145" spans="4:16" ht="12.75" customHeight="1" x14ac:dyDescent="0.2">
      <c r="D145" s="3"/>
      <c r="P145" s="3"/>
    </row>
    <row r="146" spans="4:16" ht="12.75" customHeight="1" x14ac:dyDescent="0.2">
      <c r="D146" s="3"/>
      <c r="P146" s="3"/>
    </row>
    <row r="147" spans="4:16" ht="12.75" customHeight="1" x14ac:dyDescent="0.2">
      <c r="D147" s="3"/>
      <c r="P147" s="3"/>
    </row>
    <row r="148" spans="4:16" ht="12.75" customHeight="1" x14ac:dyDescent="0.2">
      <c r="D148" s="3"/>
      <c r="P148" s="3"/>
    </row>
    <row r="149" spans="4:16" ht="12.75" customHeight="1" x14ac:dyDescent="0.2">
      <c r="D149" s="3"/>
      <c r="P149" s="3"/>
    </row>
    <row r="150" spans="4:16" ht="12.75" customHeight="1" x14ac:dyDescent="0.2">
      <c r="D150" s="3"/>
      <c r="P150" s="3"/>
    </row>
    <row r="151" spans="4:16" ht="12.75" customHeight="1" x14ac:dyDescent="0.2">
      <c r="D151" s="3"/>
      <c r="P151" s="3"/>
    </row>
    <row r="152" spans="4:16" ht="12.75" customHeight="1" x14ac:dyDescent="0.2">
      <c r="D152" s="3"/>
      <c r="P152" s="3"/>
    </row>
    <row r="153" spans="4:16" ht="12.75" customHeight="1" x14ac:dyDescent="0.2">
      <c r="D153" s="3"/>
      <c r="P153" s="3"/>
    </row>
    <row r="154" spans="4:16" ht="12.75" customHeight="1" x14ac:dyDescent="0.2">
      <c r="D154" s="3"/>
      <c r="P154" s="3"/>
    </row>
    <row r="155" spans="4:16" ht="12.75" customHeight="1" x14ac:dyDescent="0.2">
      <c r="D155" s="3"/>
      <c r="P155" s="3"/>
    </row>
    <row r="156" spans="4:16" ht="12.75" customHeight="1" x14ac:dyDescent="0.2">
      <c r="D156" s="3"/>
      <c r="P156" s="3"/>
    </row>
    <row r="157" spans="4:16" ht="12.75" customHeight="1" x14ac:dyDescent="0.2">
      <c r="D157" s="3"/>
      <c r="P157" s="3"/>
    </row>
    <row r="158" spans="4:16" ht="12.75" customHeight="1" x14ac:dyDescent="0.2">
      <c r="D158" s="3"/>
      <c r="P158" s="3"/>
    </row>
    <row r="159" spans="4:16" ht="12.75" customHeight="1" x14ac:dyDescent="0.2">
      <c r="D159" s="3"/>
      <c r="P159" s="3"/>
    </row>
    <row r="160" spans="4:16" ht="12.75" customHeight="1" x14ac:dyDescent="0.2">
      <c r="D160" s="3"/>
      <c r="P160" s="3"/>
    </row>
    <row r="161" spans="4:16" ht="12.75" customHeight="1" x14ac:dyDescent="0.2">
      <c r="D161" s="3"/>
      <c r="P161" s="3"/>
    </row>
    <row r="162" spans="4:16" ht="12.75" customHeight="1" x14ac:dyDescent="0.2">
      <c r="D162" s="3"/>
      <c r="P162" s="3"/>
    </row>
    <row r="163" spans="4:16" ht="12.75" customHeight="1" x14ac:dyDescent="0.2">
      <c r="D163" s="3"/>
      <c r="P163" s="3"/>
    </row>
    <row r="164" spans="4:16" ht="12.75" customHeight="1" x14ac:dyDescent="0.2">
      <c r="D164" s="3"/>
      <c r="P164" s="3"/>
    </row>
    <row r="165" spans="4:16" ht="12.75" customHeight="1" x14ac:dyDescent="0.2">
      <c r="D165" s="3"/>
      <c r="P165" s="3"/>
    </row>
    <row r="166" spans="4:16" ht="12.75" customHeight="1" x14ac:dyDescent="0.2">
      <c r="D166" s="3"/>
      <c r="P166" s="3"/>
    </row>
    <row r="167" spans="4:16" ht="12.75" customHeight="1" x14ac:dyDescent="0.2">
      <c r="D167" s="3"/>
      <c r="P167" s="3"/>
    </row>
    <row r="168" spans="4:16" ht="12.75" customHeight="1" x14ac:dyDescent="0.2">
      <c r="D168" s="3"/>
      <c r="P168" s="3"/>
    </row>
    <row r="169" spans="4:16" ht="12.75" customHeight="1" x14ac:dyDescent="0.2">
      <c r="D169" s="3"/>
      <c r="P169" s="3"/>
    </row>
    <row r="170" spans="4:16" ht="12.75" customHeight="1" x14ac:dyDescent="0.2">
      <c r="D170" s="3"/>
      <c r="P170" s="3"/>
    </row>
    <row r="171" spans="4:16" ht="12.75" customHeight="1" x14ac:dyDescent="0.2">
      <c r="D171" s="3"/>
      <c r="P171" s="3"/>
    </row>
    <row r="172" spans="4:16" ht="12.75" customHeight="1" x14ac:dyDescent="0.2">
      <c r="D172" s="3"/>
      <c r="P172" s="3"/>
    </row>
    <row r="173" spans="4:16" ht="12.75" customHeight="1" x14ac:dyDescent="0.2">
      <c r="D173" s="3"/>
      <c r="P173" s="3"/>
    </row>
    <row r="174" spans="4:16" ht="12.75" customHeight="1" x14ac:dyDescent="0.2">
      <c r="D174" s="3"/>
      <c r="P174" s="3"/>
    </row>
    <row r="175" spans="4:16" ht="12.75" customHeight="1" x14ac:dyDescent="0.2">
      <c r="D175" s="3"/>
      <c r="P175" s="3"/>
    </row>
    <row r="176" spans="4:16" ht="12.75" customHeight="1" x14ac:dyDescent="0.2">
      <c r="D176" s="3"/>
      <c r="P176" s="3"/>
    </row>
    <row r="177" spans="4:16" ht="12.75" customHeight="1" x14ac:dyDescent="0.2">
      <c r="D177" s="3"/>
      <c r="P177" s="3"/>
    </row>
    <row r="178" spans="4:16" ht="12.75" customHeight="1" x14ac:dyDescent="0.2">
      <c r="D178" s="3"/>
      <c r="P178" s="3"/>
    </row>
    <row r="179" spans="4:16" ht="12.75" customHeight="1" x14ac:dyDescent="0.2">
      <c r="D179" s="3"/>
      <c r="P179" s="3"/>
    </row>
    <row r="180" spans="4:16" ht="12.75" customHeight="1" x14ac:dyDescent="0.2">
      <c r="D180" s="3"/>
      <c r="P180" s="3"/>
    </row>
    <row r="181" spans="4:16" ht="12.75" customHeight="1" x14ac:dyDescent="0.2">
      <c r="D181" s="3"/>
      <c r="P181" s="3"/>
    </row>
    <row r="182" spans="4:16" ht="12.75" customHeight="1" x14ac:dyDescent="0.2">
      <c r="D182" s="3"/>
      <c r="P182" s="3"/>
    </row>
    <row r="183" spans="4:16" ht="12.75" customHeight="1" x14ac:dyDescent="0.2">
      <c r="D183" s="3"/>
      <c r="P183" s="3"/>
    </row>
    <row r="184" spans="4:16" ht="12.75" customHeight="1" x14ac:dyDescent="0.2">
      <c r="D184" s="3"/>
      <c r="P184" s="3"/>
    </row>
    <row r="185" spans="4:16" ht="12.75" customHeight="1" x14ac:dyDescent="0.2">
      <c r="D185" s="3"/>
      <c r="P185" s="3"/>
    </row>
    <row r="186" spans="4:16" ht="12.75" customHeight="1" x14ac:dyDescent="0.2">
      <c r="D186" s="3"/>
      <c r="P186" s="3"/>
    </row>
    <row r="187" spans="4:16" ht="12.75" customHeight="1" x14ac:dyDescent="0.2">
      <c r="D187" s="3"/>
      <c r="P187" s="3"/>
    </row>
    <row r="188" spans="4:16" ht="12.75" customHeight="1" x14ac:dyDescent="0.2">
      <c r="D188" s="3"/>
      <c r="P188" s="3"/>
    </row>
    <row r="189" spans="4:16" ht="12.75" customHeight="1" x14ac:dyDescent="0.2">
      <c r="D189" s="3"/>
      <c r="P189" s="3"/>
    </row>
    <row r="190" spans="4:16" ht="12.75" customHeight="1" x14ac:dyDescent="0.2">
      <c r="D190" s="3"/>
      <c r="P190" s="3"/>
    </row>
    <row r="191" spans="4:16" ht="12.75" customHeight="1" x14ac:dyDescent="0.2">
      <c r="D191" s="3"/>
      <c r="P191" s="3"/>
    </row>
    <row r="192" spans="4:16" ht="12.75" customHeight="1" x14ac:dyDescent="0.2">
      <c r="D192" s="3"/>
      <c r="P192" s="3"/>
    </row>
    <row r="193" spans="4:16" ht="12.75" customHeight="1" x14ac:dyDescent="0.2">
      <c r="D193" s="3"/>
      <c r="P193" s="3"/>
    </row>
    <row r="194" spans="4:16" ht="12.75" customHeight="1" x14ac:dyDescent="0.2">
      <c r="D194" s="3"/>
      <c r="P194" s="3"/>
    </row>
    <row r="195" spans="4:16" ht="12.75" customHeight="1" x14ac:dyDescent="0.2">
      <c r="D195" s="3"/>
      <c r="P195" s="3"/>
    </row>
    <row r="196" spans="4:16" ht="12.75" customHeight="1" x14ac:dyDescent="0.2">
      <c r="D196" s="3"/>
      <c r="P196" s="3"/>
    </row>
    <row r="197" spans="4:16" ht="12.75" customHeight="1" x14ac:dyDescent="0.2">
      <c r="D197" s="3"/>
      <c r="P197" s="3"/>
    </row>
    <row r="198" spans="4:16" ht="12.75" customHeight="1" x14ac:dyDescent="0.2">
      <c r="D198" s="3"/>
      <c r="P198" s="3"/>
    </row>
    <row r="199" spans="4:16" ht="12.75" customHeight="1" x14ac:dyDescent="0.2">
      <c r="D199" s="3"/>
      <c r="P199" s="3"/>
    </row>
    <row r="200" spans="4:16" ht="12.75" customHeight="1" x14ac:dyDescent="0.2">
      <c r="D200" s="3"/>
      <c r="P200" s="3"/>
    </row>
    <row r="201" spans="4:16" ht="12.75" customHeight="1" x14ac:dyDescent="0.2">
      <c r="D201" s="3"/>
      <c r="P201" s="3"/>
    </row>
    <row r="202" spans="4:16" ht="12.75" customHeight="1" x14ac:dyDescent="0.2">
      <c r="D202" s="3"/>
      <c r="P202" s="3"/>
    </row>
    <row r="203" spans="4:16" ht="12.75" customHeight="1" x14ac:dyDescent="0.2">
      <c r="D203" s="3"/>
      <c r="P203" s="3"/>
    </row>
    <row r="204" spans="4:16" ht="12.75" customHeight="1" x14ac:dyDescent="0.2">
      <c r="D204" s="3"/>
      <c r="P204" s="3"/>
    </row>
    <row r="205" spans="4:16" ht="12.75" customHeight="1" x14ac:dyDescent="0.2">
      <c r="D205" s="3"/>
      <c r="P205" s="3"/>
    </row>
    <row r="206" spans="4:16" ht="12.75" customHeight="1" x14ac:dyDescent="0.2">
      <c r="D206" s="3"/>
      <c r="P206" s="3"/>
    </row>
    <row r="207" spans="4:16" ht="12.75" customHeight="1" x14ac:dyDescent="0.2">
      <c r="D207" s="3"/>
      <c r="P207" s="3"/>
    </row>
    <row r="208" spans="4:16" ht="12.75" customHeight="1" x14ac:dyDescent="0.2">
      <c r="D208" s="3"/>
      <c r="P208" s="3"/>
    </row>
    <row r="209" spans="4:16" ht="12.75" customHeight="1" x14ac:dyDescent="0.2">
      <c r="D209" s="3"/>
      <c r="P209" s="3"/>
    </row>
    <row r="210" spans="4:16" ht="12.75" customHeight="1" x14ac:dyDescent="0.2">
      <c r="D210" s="3"/>
      <c r="P210" s="3"/>
    </row>
    <row r="211" spans="4:16" ht="12.75" customHeight="1" x14ac:dyDescent="0.2">
      <c r="D211" s="3"/>
      <c r="P211" s="3"/>
    </row>
    <row r="212" spans="4:16" ht="12.75" customHeight="1" x14ac:dyDescent="0.2">
      <c r="D212" s="3"/>
      <c r="P212" s="3"/>
    </row>
    <row r="213" spans="4:16" ht="12.75" customHeight="1" x14ac:dyDescent="0.2">
      <c r="D213" s="3"/>
      <c r="P213" s="3"/>
    </row>
    <row r="214" spans="4:16" ht="12.75" customHeight="1" x14ac:dyDescent="0.2">
      <c r="D214" s="3"/>
      <c r="P214" s="3"/>
    </row>
    <row r="215" spans="4:16" ht="12.75" customHeight="1" x14ac:dyDescent="0.2">
      <c r="D215" s="3"/>
      <c r="P215" s="3"/>
    </row>
    <row r="216" spans="4:16" ht="12.75" customHeight="1" x14ac:dyDescent="0.2">
      <c r="D216" s="3"/>
      <c r="P216" s="3"/>
    </row>
    <row r="217" spans="4:16" ht="12.75" customHeight="1" x14ac:dyDescent="0.2">
      <c r="D217" s="3"/>
      <c r="P217" s="3"/>
    </row>
    <row r="218" spans="4:16" ht="12.75" customHeight="1" x14ac:dyDescent="0.2">
      <c r="D218" s="3"/>
      <c r="P218" s="3"/>
    </row>
    <row r="219" spans="4:16" ht="12.75" customHeight="1" x14ac:dyDescent="0.2">
      <c r="D219" s="3"/>
      <c r="P219" s="3"/>
    </row>
    <row r="220" spans="4:16" ht="12.75" customHeight="1" x14ac:dyDescent="0.2">
      <c r="D220" s="3"/>
      <c r="P220" s="3"/>
    </row>
    <row r="221" spans="4:16" ht="12.75" customHeight="1" x14ac:dyDescent="0.2">
      <c r="D221" s="3"/>
      <c r="P221" s="3"/>
    </row>
    <row r="222" spans="4:16" ht="12.75" customHeight="1" x14ac:dyDescent="0.2">
      <c r="D222" s="3"/>
      <c r="P222" s="3"/>
    </row>
    <row r="223" spans="4:16" ht="12.75" customHeight="1" x14ac:dyDescent="0.2">
      <c r="D223" s="3"/>
      <c r="P223" s="3"/>
    </row>
    <row r="224" spans="4:16" ht="12.75" customHeight="1" x14ac:dyDescent="0.2">
      <c r="D224" s="3"/>
      <c r="P224" s="3"/>
    </row>
    <row r="225" spans="4:16" ht="12.75" customHeight="1" x14ac:dyDescent="0.2">
      <c r="D225" s="3"/>
      <c r="P225" s="3"/>
    </row>
    <row r="226" spans="4:16" ht="12.75" customHeight="1" x14ac:dyDescent="0.2">
      <c r="D226" s="3"/>
      <c r="P226" s="3"/>
    </row>
    <row r="227" spans="4:16" ht="12.75" customHeight="1" x14ac:dyDescent="0.2">
      <c r="D227" s="3"/>
      <c r="P227" s="3"/>
    </row>
    <row r="228" spans="4:16" ht="12.75" customHeight="1" x14ac:dyDescent="0.2">
      <c r="D228" s="3"/>
      <c r="P228" s="3"/>
    </row>
    <row r="229" spans="4:16" ht="12.75" customHeight="1" x14ac:dyDescent="0.2">
      <c r="D229" s="3"/>
      <c r="P229" s="3"/>
    </row>
    <row r="230" spans="4:16" ht="12.75" customHeight="1" x14ac:dyDescent="0.2">
      <c r="D230" s="3"/>
      <c r="P230" s="3"/>
    </row>
    <row r="231" spans="4:16" ht="12.75" customHeight="1" x14ac:dyDescent="0.2">
      <c r="D231" s="3"/>
      <c r="P231" s="3"/>
    </row>
    <row r="232" spans="4:16" ht="12.75" customHeight="1" x14ac:dyDescent="0.2">
      <c r="D232" s="3"/>
      <c r="P232" s="3"/>
    </row>
    <row r="233" spans="4:16" ht="12.75" customHeight="1" x14ac:dyDescent="0.2">
      <c r="D233" s="3"/>
      <c r="P233" s="3"/>
    </row>
    <row r="234" spans="4:16" ht="12.75" customHeight="1" x14ac:dyDescent="0.2">
      <c r="D234" s="3"/>
      <c r="P234" s="3"/>
    </row>
    <row r="235" spans="4:16" ht="12.75" customHeight="1" x14ac:dyDescent="0.2">
      <c r="D235" s="3"/>
      <c r="P235" s="3"/>
    </row>
    <row r="236" spans="4:16" ht="12.75" customHeight="1" x14ac:dyDescent="0.2">
      <c r="D236" s="3"/>
      <c r="P236" s="3"/>
    </row>
    <row r="237" spans="4:16" ht="12.75" customHeight="1" x14ac:dyDescent="0.2">
      <c r="D237" s="3"/>
      <c r="P237" s="3"/>
    </row>
    <row r="238" spans="4:16" ht="12.75" customHeight="1" x14ac:dyDescent="0.2">
      <c r="D238" s="3"/>
      <c r="P238" s="3"/>
    </row>
    <row r="239" spans="4:16" ht="12.75" customHeight="1" x14ac:dyDescent="0.2">
      <c r="D239" s="3"/>
      <c r="P239" s="3"/>
    </row>
    <row r="240" spans="4:16" ht="12.75" customHeight="1" x14ac:dyDescent="0.2">
      <c r="D240" s="3"/>
      <c r="P240" s="3"/>
    </row>
    <row r="241" spans="4:16" ht="12.75" customHeight="1" x14ac:dyDescent="0.2">
      <c r="D241" s="3"/>
      <c r="P241" s="3"/>
    </row>
    <row r="242" spans="4:16" ht="12.75" customHeight="1" x14ac:dyDescent="0.2">
      <c r="D242" s="3"/>
      <c r="P242" s="3"/>
    </row>
    <row r="243" spans="4:16" ht="12.75" customHeight="1" x14ac:dyDescent="0.2">
      <c r="D243" s="3"/>
      <c r="P243" s="3"/>
    </row>
    <row r="244" spans="4:16" ht="12.75" customHeight="1" x14ac:dyDescent="0.2">
      <c r="D244" s="3"/>
      <c r="P244" s="3"/>
    </row>
    <row r="245" spans="4:16" ht="12.75" customHeight="1" x14ac:dyDescent="0.2">
      <c r="D245" s="3"/>
      <c r="P245" s="3"/>
    </row>
    <row r="246" spans="4:16" ht="12.75" customHeight="1" x14ac:dyDescent="0.2">
      <c r="D246" s="3"/>
      <c r="P246" s="3"/>
    </row>
    <row r="247" spans="4:16" ht="12.75" customHeight="1" x14ac:dyDescent="0.2">
      <c r="D247" s="3"/>
      <c r="P247" s="3"/>
    </row>
    <row r="248" spans="4:16" ht="12.75" customHeight="1" x14ac:dyDescent="0.2">
      <c r="D248" s="3"/>
      <c r="P248" s="3"/>
    </row>
    <row r="249" spans="4:16" ht="12.75" customHeight="1" x14ac:dyDescent="0.2">
      <c r="D249" s="3"/>
      <c r="P249" s="3"/>
    </row>
    <row r="250" spans="4:16" ht="12.75" customHeight="1" x14ac:dyDescent="0.2">
      <c r="D250" s="3"/>
      <c r="P250" s="3"/>
    </row>
    <row r="251" spans="4:16" ht="12.75" customHeight="1" x14ac:dyDescent="0.2">
      <c r="D251" s="3"/>
      <c r="P251" s="3"/>
    </row>
    <row r="252" spans="4:16" ht="12.75" customHeight="1" x14ac:dyDescent="0.2">
      <c r="D252" s="3"/>
      <c r="P252" s="3"/>
    </row>
    <row r="253" spans="4:16" ht="12.75" customHeight="1" x14ac:dyDescent="0.2">
      <c r="D253" s="3"/>
      <c r="P253" s="3"/>
    </row>
    <row r="254" spans="4:16" ht="12.75" customHeight="1" x14ac:dyDescent="0.2">
      <c r="D254" s="3"/>
      <c r="P254" s="3"/>
    </row>
    <row r="255" spans="4:16" ht="12.75" customHeight="1" x14ac:dyDescent="0.2">
      <c r="D255" s="3"/>
      <c r="P255" s="3"/>
    </row>
    <row r="256" spans="4:16" ht="12.75" customHeight="1" x14ac:dyDescent="0.2">
      <c r="D256" s="3"/>
      <c r="P256" s="3"/>
    </row>
    <row r="257" spans="4:16" ht="12.75" customHeight="1" x14ac:dyDescent="0.2">
      <c r="D257" s="3"/>
      <c r="P257" s="3"/>
    </row>
    <row r="258" spans="4:16" ht="12.75" customHeight="1" x14ac:dyDescent="0.2">
      <c r="D258" s="3"/>
      <c r="P258" s="3"/>
    </row>
    <row r="259" spans="4:16" ht="12.75" customHeight="1" x14ac:dyDescent="0.2">
      <c r="D259" s="3"/>
      <c r="P259" s="3"/>
    </row>
    <row r="260" spans="4:16" ht="12.75" customHeight="1" x14ac:dyDescent="0.2">
      <c r="D260" s="3"/>
      <c r="P260" s="3"/>
    </row>
    <row r="261" spans="4:16" ht="12.75" customHeight="1" x14ac:dyDescent="0.2">
      <c r="D261" s="3"/>
      <c r="P261" s="3"/>
    </row>
    <row r="262" spans="4:16" ht="12.75" customHeight="1" x14ac:dyDescent="0.2">
      <c r="D262" s="3"/>
      <c r="P262" s="3"/>
    </row>
    <row r="263" spans="4:16" ht="12.75" customHeight="1" x14ac:dyDescent="0.2">
      <c r="D263" s="3"/>
      <c r="P263" s="3"/>
    </row>
    <row r="264" spans="4:16" ht="12.75" customHeight="1" x14ac:dyDescent="0.2">
      <c r="D264" s="3"/>
      <c r="P264" s="3"/>
    </row>
    <row r="265" spans="4:16" ht="12.75" customHeight="1" x14ac:dyDescent="0.2">
      <c r="D265" s="3"/>
      <c r="P265" s="3"/>
    </row>
    <row r="266" spans="4:16" ht="12.75" customHeight="1" x14ac:dyDescent="0.2">
      <c r="D266" s="3"/>
      <c r="P266" s="3"/>
    </row>
    <row r="267" spans="4:16" ht="12.75" customHeight="1" x14ac:dyDescent="0.2">
      <c r="D267" s="3"/>
      <c r="P267" s="3"/>
    </row>
    <row r="268" spans="4:16" ht="12.75" customHeight="1" x14ac:dyDescent="0.2">
      <c r="D268" s="3"/>
      <c r="P268" s="3"/>
    </row>
    <row r="269" spans="4:16" ht="12.75" customHeight="1" x14ac:dyDescent="0.2">
      <c r="D269" s="3"/>
      <c r="P269" s="3"/>
    </row>
    <row r="270" spans="4:16" ht="12.75" customHeight="1" x14ac:dyDescent="0.2">
      <c r="D270" s="3"/>
      <c r="P270" s="3"/>
    </row>
    <row r="271" spans="4:16" ht="12.75" customHeight="1" x14ac:dyDescent="0.2">
      <c r="D271" s="3"/>
      <c r="P271" s="3"/>
    </row>
    <row r="272" spans="4:16" ht="12.75" customHeight="1" x14ac:dyDescent="0.2">
      <c r="D272" s="3"/>
      <c r="P272" s="3"/>
    </row>
    <row r="273" spans="4:16" ht="12.75" customHeight="1" x14ac:dyDescent="0.2">
      <c r="D273" s="3"/>
      <c r="P273" s="3"/>
    </row>
    <row r="274" spans="4:16" ht="12.75" customHeight="1" x14ac:dyDescent="0.2">
      <c r="D274" s="3"/>
      <c r="P274" s="3"/>
    </row>
    <row r="275" spans="4:16" ht="12.75" customHeight="1" x14ac:dyDescent="0.2">
      <c r="D275" s="3"/>
      <c r="P275" s="3"/>
    </row>
    <row r="276" spans="4:16" ht="12.75" customHeight="1" x14ac:dyDescent="0.2">
      <c r="D276" s="3"/>
      <c r="P276" s="3"/>
    </row>
    <row r="277" spans="4:16" ht="12.75" customHeight="1" x14ac:dyDescent="0.2">
      <c r="D277" s="3"/>
      <c r="P277" s="3"/>
    </row>
    <row r="278" spans="4:16" ht="12.75" customHeight="1" x14ac:dyDescent="0.2">
      <c r="D278" s="3"/>
      <c r="P278" s="3"/>
    </row>
    <row r="279" spans="4:16" ht="12.75" customHeight="1" x14ac:dyDescent="0.2">
      <c r="D279" s="3"/>
      <c r="P279" s="3"/>
    </row>
    <row r="280" spans="4:16" ht="12.75" customHeight="1" x14ac:dyDescent="0.2">
      <c r="D280" s="3"/>
      <c r="P280" s="3"/>
    </row>
    <row r="281" spans="4:16" ht="12.75" customHeight="1" x14ac:dyDescent="0.2">
      <c r="D281" s="3"/>
      <c r="P281" s="3"/>
    </row>
    <row r="282" spans="4:16" ht="12.75" customHeight="1" x14ac:dyDescent="0.2">
      <c r="D282" s="3"/>
      <c r="P282" s="3"/>
    </row>
    <row r="283" spans="4:16" ht="12.75" customHeight="1" x14ac:dyDescent="0.2">
      <c r="D283" s="3"/>
      <c r="P283" s="3"/>
    </row>
    <row r="284" spans="4:16" ht="12.75" customHeight="1" x14ac:dyDescent="0.2">
      <c r="D284" s="3"/>
      <c r="P284" s="3"/>
    </row>
    <row r="285" spans="4:16" ht="12.75" customHeight="1" x14ac:dyDescent="0.2">
      <c r="D285" s="3"/>
      <c r="P285" s="3"/>
    </row>
    <row r="286" spans="4:16" ht="12.75" customHeight="1" x14ac:dyDescent="0.2">
      <c r="D286" s="3"/>
      <c r="P286" s="3"/>
    </row>
    <row r="287" spans="4:16" ht="12.75" customHeight="1" x14ac:dyDescent="0.2">
      <c r="D287" s="3"/>
      <c r="P287" s="3"/>
    </row>
    <row r="288" spans="4:16" ht="12.75" customHeight="1" x14ac:dyDescent="0.2">
      <c r="D288" s="3"/>
      <c r="P288" s="3"/>
    </row>
    <row r="289" spans="4:16" ht="12.75" customHeight="1" x14ac:dyDescent="0.2">
      <c r="D289" s="3"/>
      <c r="P289" s="3"/>
    </row>
    <row r="290" spans="4:16" ht="12.75" customHeight="1" x14ac:dyDescent="0.2">
      <c r="D290" s="3"/>
      <c r="P290" s="3"/>
    </row>
    <row r="291" spans="4:16" ht="12.75" customHeight="1" x14ac:dyDescent="0.2">
      <c r="D291" s="3"/>
      <c r="P291" s="3"/>
    </row>
    <row r="292" spans="4:16" ht="12.75" customHeight="1" x14ac:dyDescent="0.2">
      <c r="D292" s="3"/>
      <c r="P292" s="3"/>
    </row>
    <row r="293" spans="4:16" ht="12.75" customHeight="1" x14ac:dyDescent="0.2">
      <c r="D293" s="3"/>
      <c r="P293" s="3"/>
    </row>
    <row r="294" spans="4:16" ht="12.75" customHeight="1" x14ac:dyDescent="0.2">
      <c r="D294" s="3"/>
      <c r="P294" s="3"/>
    </row>
    <row r="295" spans="4:16" ht="12.75" customHeight="1" x14ac:dyDescent="0.2">
      <c r="D295" s="3"/>
      <c r="P295" s="3"/>
    </row>
    <row r="296" spans="4:16" ht="12.75" customHeight="1" x14ac:dyDescent="0.2">
      <c r="D296" s="3"/>
      <c r="P296" s="3"/>
    </row>
    <row r="297" spans="4:16" ht="12.75" customHeight="1" x14ac:dyDescent="0.2">
      <c r="D297" s="3"/>
      <c r="P297" s="3"/>
    </row>
    <row r="298" spans="4:16" ht="12.75" customHeight="1" x14ac:dyDescent="0.2">
      <c r="D298" s="3"/>
      <c r="P298" s="3"/>
    </row>
    <row r="299" spans="4:16" ht="12.75" customHeight="1" x14ac:dyDescent="0.2">
      <c r="D299" s="3"/>
      <c r="P299" s="3"/>
    </row>
    <row r="300" spans="4:16" ht="12.75" customHeight="1" x14ac:dyDescent="0.2">
      <c r="D300" s="3"/>
      <c r="P300" s="3"/>
    </row>
    <row r="301" spans="4:16" ht="12.75" customHeight="1" x14ac:dyDescent="0.2">
      <c r="D301" s="3"/>
      <c r="P301" s="3"/>
    </row>
    <row r="302" spans="4:16" ht="12.75" customHeight="1" x14ac:dyDescent="0.2">
      <c r="D302" s="3"/>
      <c r="P302" s="3"/>
    </row>
    <row r="303" spans="4:16" ht="12.75" customHeight="1" x14ac:dyDescent="0.2">
      <c r="D303" s="3"/>
      <c r="P303" s="3"/>
    </row>
    <row r="304" spans="4:16" ht="12.75" customHeight="1" x14ac:dyDescent="0.2">
      <c r="D304" s="3"/>
      <c r="P304" s="3"/>
    </row>
    <row r="305" spans="4:16" ht="12.75" customHeight="1" x14ac:dyDescent="0.2">
      <c r="D305" s="3"/>
      <c r="P305" s="3"/>
    </row>
    <row r="306" spans="4:16" ht="12.75" customHeight="1" x14ac:dyDescent="0.2">
      <c r="D306" s="3"/>
      <c r="P306" s="3"/>
    </row>
    <row r="307" spans="4:16" ht="12.75" customHeight="1" x14ac:dyDescent="0.2">
      <c r="D307" s="3"/>
      <c r="P307" s="3"/>
    </row>
    <row r="308" spans="4:16" ht="12.75" customHeight="1" x14ac:dyDescent="0.2">
      <c r="D308" s="3"/>
      <c r="P308" s="3"/>
    </row>
    <row r="309" spans="4:16" ht="12.75" customHeight="1" x14ac:dyDescent="0.2">
      <c r="D309" s="3"/>
      <c r="P309" s="3"/>
    </row>
    <row r="310" spans="4:16" ht="12.75" customHeight="1" x14ac:dyDescent="0.2">
      <c r="D310" s="3"/>
      <c r="P310" s="3"/>
    </row>
    <row r="311" spans="4:16" ht="12.75" customHeight="1" x14ac:dyDescent="0.2">
      <c r="D311" s="3"/>
      <c r="P311" s="3"/>
    </row>
    <row r="312" spans="4:16" ht="12.75" customHeight="1" x14ac:dyDescent="0.2">
      <c r="D312" s="3"/>
      <c r="P312" s="3"/>
    </row>
    <row r="313" spans="4:16" ht="12.75" customHeight="1" x14ac:dyDescent="0.2">
      <c r="D313" s="3"/>
      <c r="P313" s="3"/>
    </row>
    <row r="314" spans="4:16" ht="12.75" customHeight="1" x14ac:dyDescent="0.2">
      <c r="D314" s="3"/>
      <c r="P314" s="3"/>
    </row>
    <row r="315" spans="4:16" ht="12.75" customHeight="1" x14ac:dyDescent="0.2">
      <c r="D315" s="3"/>
      <c r="P315" s="3"/>
    </row>
    <row r="316" spans="4:16" ht="12.75" customHeight="1" x14ac:dyDescent="0.2">
      <c r="D316" s="3"/>
      <c r="P316" s="3"/>
    </row>
    <row r="317" spans="4:16" ht="12.75" customHeight="1" x14ac:dyDescent="0.2">
      <c r="D317" s="3"/>
      <c r="P317" s="3"/>
    </row>
    <row r="318" spans="4:16" ht="12.75" customHeight="1" x14ac:dyDescent="0.2">
      <c r="D318" s="3"/>
      <c r="P318" s="3"/>
    </row>
    <row r="319" spans="4:16" ht="12.75" customHeight="1" x14ac:dyDescent="0.2">
      <c r="D319" s="3"/>
      <c r="P319" s="3"/>
    </row>
    <row r="320" spans="4:16" ht="12.75" customHeight="1" x14ac:dyDescent="0.2">
      <c r="D320" s="3"/>
      <c r="P320" s="3"/>
    </row>
    <row r="321" spans="4:16" ht="12.75" customHeight="1" x14ac:dyDescent="0.2">
      <c r="D321" s="3"/>
      <c r="P321" s="3"/>
    </row>
    <row r="322" spans="4:16" ht="12.75" customHeight="1" x14ac:dyDescent="0.2">
      <c r="D322" s="3"/>
      <c r="P322" s="3"/>
    </row>
    <row r="323" spans="4:16" ht="12.75" customHeight="1" x14ac:dyDescent="0.2">
      <c r="D323" s="3"/>
      <c r="P323" s="3"/>
    </row>
    <row r="324" spans="4:16" ht="12.75" customHeight="1" x14ac:dyDescent="0.2">
      <c r="D324" s="3"/>
      <c r="P324" s="3"/>
    </row>
    <row r="325" spans="4:16" ht="12.75" customHeight="1" x14ac:dyDescent="0.2">
      <c r="D325" s="3"/>
      <c r="P325" s="3"/>
    </row>
    <row r="326" spans="4:16" ht="12.75" customHeight="1" x14ac:dyDescent="0.2">
      <c r="D326" s="3"/>
      <c r="P326" s="3"/>
    </row>
    <row r="327" spans="4:16" ht="12.75" customHeight="1" x14ac:dyDescent="0.2">
      <c r="D327" s="3"/>
      <c r="P327" s="3"/>
    </row>
    <row r="328" spans="4:16" ht="12.75" customHeight="1" x14ac:dyDescent="0.2">
      <c r="D328" s="3"/>
      <c r="P328" s="3"/>
    </row>
    <row r="329" spans="4:16" ht="12.75" customHeight="1" x14ac:dyDescent="0.2">
      <c r="D329" s="3"/>
      <c r="P329" s="3"/>
    </row>
    <row r="330" spans="4:16" ht="12.75" customHeight="1" x14ac:dyDescent="0.2">
      <c r="D330" s="3"/>
      <c r="P330" s="3"/>
    </row>
    <row r="331" spans="4:16" ht="12.75" customHeight="1" x14ac:dyDescent="0.2">
      <c r="D331" s="3"/>
      <c r="P331" s="3"/>
    </row>
    <row r="332" spans="4:16" ht="12.75" customHeight="1" x14ac:dyDescent="0.2">
      <c r="D332" s="3"/>
      <c r="P332" s="3"/>
    </row>
    <row r="333" spans="4:16" ht="12.75" customHeight="1" x14ac:dyDescent="0.2">
      <c r="D333" s="3"/>
      <c r="P333" s="3"/>
    </row>
    <row r="334" spans="4:16" ht="12.75" customHeight="1" x14ac:dyDescent="0.2">
      <c r="D334" s="3"/>
      <c r="P334" s="3"/>
    </row>
    <row r="335" spans="4:16" ht="12.75" customHeight="1" x14ac:dyDescent="0.2">
      <c r="D335" s="3"/>
      <c r="P335" s="3"/>
    </row>
    <row r="336" spans="4:16" ht="12.75" customHeight="1" x14ac:dyDescent="0.2">
      <c r="D336" s="3"/>
      <c r="P336" s="3"/>
    </row>
    <row r="337" spans="4:16" ht="12.75" customHeight="1" x14ac:dyDescent="0.2">
      <c r="D337" s="3"/>
      <c r="P337" s="3"/>
    </row>
    <row r="338" spans="4:16" ht="12.75" customHeight="1" x14ac:dyDescent="0.2">
      <c r="D338" s="3"/>
      <c r="P338" s="3"/>
    </row>
    <row r="339" spans="4:16" ht="12.75" customHeight="1" x14ac:dyDescent="0.2">
      <c r="D339" s="3"/>
      <c r="P339" s="3"/>
    </row>
    <row r="340" spans="4:16" ht="12.75" customHeight="1" x14ac:dyDescent="0.2">
      <c r="D340" s="3"/>
      <c r="P340" s="3"/>
    </row>
    <row r="341" spans="4:16" ht="12.75" customHeight="1" x14ac:dyDescent="0.2">
      <c r="D341" s="3"/>
      <c r="P341" s="3"/>
    </row>
    <row r="342" spans="4:16" ht="12.75" customHeight="1" x14ac:dyDescent="0.2">
      <c r="D342" s="3"/>
      <c r="P342" s="3"/>
    </row>
    <row r="343" spans="4:16" ht="12.75" customHeight="1" x14ac:dyDescent="0.2">
      <c r="D343" s="3"/>
      <c r="P343" s="3"/>
    </row>
    <row r="344" spans="4:16" ht="12.75" customHeight="1" x14ac:dyDescent="0.2">
      <c r="D344" s="3"/>
      <c r="P344" s="3"/>
    </row>
    <row r="345" spans="4:16" ht="12.75" customHeight="1" x14ac:dyDescent="0.2">
      <c r="D345" s="3"/>
      <c r="P345" s="3"/>
    </row>
    <row r="346" spans="4:16" ht="12.75" customHeight="1" x14ac:dyDescent="0.2">
      <c r="D346" s="3"/>
      <c r="P346" s="3"/>
    </row>
    <row r="347" spans="4:16" ht="12.75" customHeight="1" x14ac:dyDescent="0.2">
      <c r="D347" s="3"/>
      <c r="P347" s="3"/>
    </row>
    <row r="348" spans="4:16" ht="12.75" customHeight="1" x14ac:dyDescent="0.2">
      <c r="D348" s="3"/>
      <c r="P348" s="3"/>
    </row>
    <row r="349" spans="4:16" ht="12.75" customHeight="1" x14ac:dyDescent="0.2">
      <c r="D349" s="3"/>
      <c r="P349" s="3"/>
    </row>
    <row r="350" spans="4:16" ht="12.75" customHeight="1" x14ac:dyDescent="0.2">
      <c r="D350" s="3"/>
      <c r="P350" s="3"/>
    </row>
    <row r="351" spans="4:16" ht="12.75" customHeight="1" x14ac:dyDescent="0.2">
      <c r="D351" s="3"/>
      <c r="P351" s="3"/>
    </row>
    <row r="352" spans="4:16" ht="12.75" customHeight="1" x14ac:dyDescent="0.2">
      <c r="D352" s="3"/>
      <c r="P352" s="3"/>
    </row>
    <row r="353" spans="4:16" ht="12.75" customHeight="1" x14ac:dyDescent="0.2">
      <c r="D353" s="3"/>
      <c r="P353" s="3"/>
    </row>
    <row r="354" spans="4:16" ht="12.75" customHeight="1" x14ac:dyDescent="0.2">
      <c r="D354" s="3"/>
      <c r="P354" s="3"/>
    </row>
    <row r="355" spans="4:16" ht="12.75" customHeight="1" x14ac:dyDescent="0.2">
      <c r="D355" s="3"/>
      <c r="P355" s="3"/>
    </row>
    <row r="356" spans="4:16" ht="12.75" customHeight="1" x14ac:dyDescent="0.2">
      <c r="D356" s="3"/>
      <c r="P356" s="3"/>
    </row>
    <row r="357" spans="4:16" ht="12.75" customHeight="1" x14ac:dyDescent="0.2">
      <c r="D357" s="3"/>
      <c r="P357" s="3"/>
    </row>
    <row r="358" spans="4:16" ht="12.75" customHeight="1" x14ac:dyDescent="0.2">
      <c r="D358" s="3"/>
      <c r="P358" s="3"/>
    </row>
    <row r="359" spans="4:16" ht="12.75" customHeight="1" x14ac:dyDescent="0.2">
      <c r="D359" s="3"/>
      <c r="P359" s="3"/>
    </row>
    <row r="360" spans="4:16" ht="12.75" customHeight="1" x14ac:dyDescent="0.2">
      <c r="D360" s="3"/>
      <c r="P360" s="3"/>
    </row>
    <row r="361" spans="4:16" ht="12.75" customHeight="1" x14ac:dyDescent="0.2">
      <c r="D361" s="3"/>
      <c r="P361" s="3"/>
    </row>
    <row r="362" spans="4:16" ht="12.75" customHeight="1" x14ac:dyDescent="0.2">
      <c r="D362" s="3"/>
      <c r="P362" s="3"/>
    </row>
    <row r="363" spans="4:16" ht="12.75" customHeight="1" x14ac:dyDescent="0.2">
      <c r="D363" s="3"/>
      <c r="P363" s="3"/>
    </row>
    <row r="364" spans="4:16" ht="12.75" customHeight="1" x14ac:dyDescent="0.2">
      <c r="D364" s="3"/>
      <c r="P364" s="3"/>
    </row>
    <row r="365" spans="4:16" ht="12.75" customHeight="1" x14ac:dyDescent="0.2">
      <c r="D365" s="3"/>
      <c r="P365" s="3"/>
    </row>
    <row r="366" spans="4:16" ht="12.75" customHeight="1" x14ac:dyDescent="0.2">
      <c r="D366" s="3"/>
      <c r="P366" s="3"/>
    </row>
    <row r="367" spans="4:16" ht="12.75" customHeight="1" x14ac:dyDescent="0.2">
      <c r="D367" s="3"/>
      <c r="P367" s="3"/>
    </row>
    <row r="368" spans="4:16" ht="12.75" customHeight="1" x14ac:dyDescent="0.2">
      <c r="D368" s="3"/>
      <c r="P368" s="3"/>
    </row>
    <row r="369" spans="4:16" ht="12.75" customHeight="1" x14ac:dyDescent="0.2">
      <c r="D369" s="3"/>
      <c r="P369" s="3"/>
    </row>
    <row r="370" spans="4:16" ht="12.75" customHeight="1" x14ac:dyDescent="0.2">
      <c r="D370" s="3"/>
      <c r="P370" s="3"/>
    </row>
    <row r="371" spans="4:16" ht="12.75" customHeight="1" x14ac:dyDescent="0.2">
      <c r="D371" s="3"/>
      <c r="P371" s="3"/>
    </row>
    <row r="372" spans="4:16" ht="12.75" customHeight="1" x14ac:dyDescent="0.2">
      <c r="D372" s="3"/>
      <c r="P372" s="3"/>
    </row>
    <row r="373" spans="4:16" ht="12.75" customHeight="1" x14ac:dyDescent="0.2">
      <c r="D373" s="3"/>
      <c r="P373" s="3"/>
    </row>
    <row r="374" spans="4:16" ht="12.75" customHeight="1" x14ac:dyDescent="0.2">
      <c r="D374" s="3"/>
      <c r="P374" s="3"/>
    </row>
    <row r="375" spans="4:16" ht="12.75" customHeight="1" x14ac:dyDescent="0.2">
      <c r="D375" s="3"/>
      <c r="P375" s="3"/>
    </row>
    <row r="376" spans="4:16" ht="12.75" customHeight="1" x14ac:dyDescent="0.2">
      <c r="D376" s="3"/>
      <c r="P376" s="3"/>
    </row>
    <row r="377" spans="4:16" ht="12.75" customHeight="1" x14ac:dyDescent="0.2">
      <c r="D377" s="3"/>
      <c r="P377" s="3"/>
    </row>
    <row r="378" spans="4:16" ht="12.75" customHeight="1" x14ac:dyDescent="0.2">
      <c r="D378" s="3"/>
      <c r="P378" s="3"/>
    </row>
    <row r="379" spans="4:16" ht="12.75" customHeight="1" x14ac:dyDescent="0.2">
      <c r="D379" s="3"/>
      <c r="P379" s="3"/>
    </row>
    <row r="380" spans="4:16" ht="12.75" customHeight="1" x14ac:dyDescent="0.2">
      <c r="D380" s="3"/>
      <c r="P380" s="3"/>
    </row>
    <row r="381" spans="4:16" ht="12.75" customHeight="1" x14ac:dyDescent="0.2">
      <c r="D381" s="3"/>
      <c r="P381" s="3"/>
    </row>
    <row r="382" spans="4:16" ht="12.75" customHeight="1" x14ac:dyDescent="0.2">
      <c r="D382" s="3"/>
      <c r="P382" s="3"/>
    </row>
    <row r="383" spans="4:16" ht="12.75" customHeight="1" x14ac:dyDescent="0.2">
      <c r="D383" s="3"/>
      <c r="P383" s="3"/>
    </row>
    <row r="384" spans="4:16" ht="12.75" customHeight="1" x14ac:dyDescent="0.2">
      <c r="D384" s="3"/>
      <c r="P384" s="3"/>
    </row>
    <row r="385" spans="4:16" ht="12.75" customHeight="1" x14ac:dyDescent="0.2">
      <c r="D385" s="3"/>
      <c r="P385" s="3"/>
    </row>
    <row r="386" spans="4:16" ht="12.75" customHeight="1" x14ac:dyDescent="0.2">
      <c r="D386" s="3"/>
      <c r="P386" s="3"/>
    </row>
    <row r="387" spans="4:16" ht="12.75" customHeight="1" x14ac:dyDescent="0.2">
      <c r="D387" s="3"/>
      <c r="P387" s="3"/>
    </row>
    <row r="388" spans="4:16" ht="12.75" customHeight="1" x14ac:dyDescent="0.2">
      <c r="D388" s="3"/>
      <c r="P388" s="3"/>
    </row>
    <row r="389" spans="4:16" ht="12.75" customHeight="1" x14ac:dyDescent="0.2">
      <c r="D389" s="3"/>
      <c r="P389" s="3"/>
    </row>
    <row r="390" spans="4:16" ht="12.75" customHeight="1" x14ac:dyDescent="0.2">
      <c r="D390" s="3"/>
      <c r="P390" s="3"/>
    </row>
    <row r="391" spans="4:16" ht="12.75" customHeight="1" x14ac:dyDescent="0.2">
      <c r="D391" s="3"/>
      <c r="P391" s="3"/>
    </row>
    <row r="392" spans="4:16" ht="12.75" customHeight="1" x14ac:dyDescent="0.2">
      <c r="D392" s="3"/>
      <c r="P392" s="3"/>
    </row>
    <row r="393" spans="4:16" ht="12.75" customHeight="1" x14ac:dyDescent="0.2">
      <c r="D393" s="3"/>
      <c r="P393" s="3"/>
    </row>
    <row r="394" spans="4:16" ht="12.75" customHeight="1" x14ac:dyDescent="0.2">
      <c r="D394" s="3"/>
      <c r="P394" s="3"/>
    </row>
    <row r="395" spans="4:16" ht="12.75" customHeight="1" x14ac:dyDescent="0.2">
      <c r="D395" s="3"/>
      <c r="P395" s="3"/>
    </row>
    <row r="396" spans="4:16" ht="12.75" customHeight="1" x14ac:dyDescent="0.2">
      <c r="D396" s="3"/>
      <c r="P396" s="3"/>
    </row>
    <row r="397" spans="4:16" ht="12.75" customHeight="1" x14ac:dyDescent="0.2">
      <c r="D397" s="3"/>
      <c r="P397" s="3"/>
    </row>
    <row r="398" spans="4:16" ht="12.75" customHeight="1" x14ac:dyDescent="0.2">
      <c r="D398" s="3"/>
      <c r="P398" s="3"/>
    </row>
    <row r="399" spans="4:16" ht="12.75" customHeight="1" x14ac:dyDescent="0.2">
      <c r="D399" s="3"/>
      <c r="P399" s="3"/>
    </row>
    <row r="400" spans="4:16" ht="12.75" customHeight="1" x14ac:dyDescent="0.2">
      <c r="D400" s="3"/>
      <c r="P400" s="3"/>
    </row>
    <row r="401" spans="4:16" ht="12.75" customHeight="1" x14ac:dyDescent="0.2">
      <c r="D401" s="3"/>
      <c r="P401" s="3"/>
    </row>
    <row r="402" spans="4:16" ht="12.75" customHeight="1" x14ac:dyDescent="0.2">
      <c r="D402" s="3"/>
      <c r="P402" s="3"/>
    </row>
    <row r="403" spans="4:16" ht="12.75" customHeight="1" x14ac:dyDescent="0.2">
      <c r="D403" s="3"/>
      <c r="P403" s="3"/>
    </row>
    <row r="404" spans="4:16" ht="12.75" customHeight="1" x14ac:dyDescent="0.2">
      <c r="D404" s="3"/>
      <c r="P404" s="3"/>
    </row>
    <row r="405" spans="4:16" ht="12.75" customHeight="1" x14ac:dyDescent="0.2">
      <c r="D405" s="3"/>
      <c r="P405" s="3"/>
    </row>
    <row r="406" spans="4:16" ht="12.75" customHeight="1" x14ac:dyDescent="0.2">
      <c r="D406" s="3"/>
      <c r="P406" s="3"/>
    </row>
    <row r="407" spans="4:16" ht="12.75" customHeight="1" x14ac:dyDescent="0.2">
      <c r="D407" s="3"/>
      <c r="P407" s="3"/>
    </row>
    <row r="408" spans="4:16" ht="12.75" customHeight="1" x14ac:dyDescent="0.2">
      <c r="D408" s="3"/>
      <c r="P408" s="3"/>
    </row>
    <row r="409" spans="4:16" ht="12.75" customHeight="1" x14ac:dyDescent="0.2">
      <c r="D409" s="3"/>
      <c r="P409" s="3"/>
    </row>
    <row r="410" spans="4:16" ht="12.75" customHeight="1" x14ac:dyDescent="0.2">
      <c r="D410" s="3"/>
      <c r="P410" s="3"/>
    </row>
    <row r="411" spans="4:16" ht="12.75" customHeight="1" x14ac:dyDescent="0.2">
      <c r="D411" s="3"/>
      <c r="P411" s="3"/>
    </row>
    <row r="412" spans="4:16" ht="12.75" customHeight="1" x14ac:dyDescent="0.2">
      <c r="D412" s="3"/>
      <c r="P412" s="3"/>
    </row>
    <row r="413" spans="4:16" ht="12.75" customHeight="1" x14ac:dyDescent="0.2">
      <c r="D413" s="3"/>
      <c r="P413" s="3"/>
    </row>
    <row r="414" spans="4:16" ht="12.75" customHeight="1" x14ac:dyDescent="0.2">
      <c r="D414" s="3"/>
      <c r="P414" s="3"/>
    </row>
    <row r="415" spans="4:16" ht="12.75" customHeight="1" x14ac:dyDescent="0.2">
      <c r="D415" s="3"/>
      <c r="P415" s="3"/>
    </row>
    <row r="416" spans="4:16" ht="12.75" customHeight="1" x14ac:dyDescent="0.2">
      <c r="D416" s="3"/>
      <c r="P416" s="3"/>
    </row>
    <row r="417" spans="4:16" ht="12.75" customHeight="1" x14ac:dyDescent="0.2">
      <c r="D417" s="3"/>
      <c r="P417" s="3"/>
    </row>
    <row r="418" spans="4:16" ht="12.75" customHeight="1" x14ac:dyDescent="0.2">
      <c r="D418" s="3"/>
      <c r="P418" s="3"/>
    </row>
    <row r="419" spans="4:16" ht="12.75" customHeight="1" x14ac:dyDescent="0.2">
      <c r="D419" s="3"/>
      <c r="P419" s="3"/>
    </row>
    <row r="420" spans="4:16" ht="12.75" customHeight="1" x14ac:dyDescent="0.2">
      <c r="D420" s="3"/>
      <c r="P420" s="3"/>
    </row>
    <row r="421" spans="4:16" ht="12.75" customHeight="1" x14ac:dyDescent="0.2">
      <c r="D421" s="3"/>
      <c r="P421" s="3"/>
    </row>
    <row r="422" spans="4:16" ht="12.75" customHeight="1" x14ac:dyDescent="0.2">
      <c r="D422" s="3"/>
      <c r="P422" s="3"/>
    </row>
    <row r="423" spans="4:16" ht="12.75" customHeight="1" x14ac:dyDescent="0.2">
      <c r="D423" s="3"/>
      <c r="P423" s="3"/>
    </row>
    <row r="424" spans="4:16" ht="12.75" customHeight="1" x14ac:dyDescent="0.2">
      <c r="D424" s="3"/>
      <c r="P424" s="3"/>
    </row>
    <row r="425" spans="4:16" ht="12.75" customHeight="1" x14ac:dyDescent="0.2">
      <c r="D425" s="3"/>
      <c r="P425" s="3"/>
    </row>
    <row r="426" spans="4:16" ht="12.75" customHeight="1" x14ac:dyDescent="0.2">
      <c r="D426" s="3"/>
      <c r="P426" s="3"/>
    </row>
    <row r="427" spans="4:16" ht="12.75" customHeight="1" x14ac:dyDescent="0.2">
      <c r="D427" s="3"/>
      <c r="P427" s="3"/>
    </row>
    <row r="428" spans="4:16" ht="12.75" customHeight="1" x14ac:dyDescent="0.2">
      <c r="D428" s="3"/>
      <c r="P428" s="3"/>
    </row>
    <row r="429" spans="4:16" ht="12.75" customHeight="1" x14ac:dyDescent="0.2">
      <c r="D429" s="3"/>
      <c r="P429" s="3"/>
    </row>
    <row r="430" spans="4:16" ht="12.75" customHeight="1" x14ac:dyDescent="0.2">
      <c r="D430" s="3"/>
      <c r="P430" s="3"/>
    </row>
    <row r="431" spans="4:16" ht="12.75" customHeight="1" x14ac:dyDescent="0.2">
      <c r="D431" s="3"/>
      <c r="P431" s="3"/>
    </row>
    <row r="432" spans="4:16" ht="12.75" customHeight="1" x14ac:dyDescent="0.2">
      <c r="D432" s="3"/>
      <c r="P432" s="3"/>
    </row>
    <row r="433" spans="4:16" ht="12.75" customHeight="1" x14ac:dyDescent="0.2">
      <c r="D433" s="3"/>
      <c r="P433" s="3"/>
    </row>
    <row r="434" spans="4:16" ht="12.75" customHeight="1" x14ac:dyDescent="0.2">
      <c r="D434" s="3"/>
      <c r="P434" s="3"/>
    </row>
    <row r="435" spans="4:16" ht="12.75" customHeight="1" x14ac:dyDescent="0.2">
      <c r="D435" s="3"/>
      <c r="P435" s="3"/>
    </row>
    <row r="436" spans="4:16" ht="12.75" customHeight="1" x14ac:dyDescent="0.2">
      <c r="D436" s="3"/>
      <c r="P436" s="3"/>
    </row>
    <row r="437" spans="4:16" ht="12.75" customHeight="1" x14ac:dyDescent="0.2">
      <c r="D437" s="3"/>
      <c r="P437" s="3"/>
    </row>
    <row r="438" spans="4:16" ht="12.75" customHeight="1" x14ac:dyDescent="0.2">
      <c r="D438" s="3"/>
      <c r="P438" s="3"/>
    </row>
    <row r="439" spans="4:16" ht="12.75" customHeight="1" x14ac:dyDescent="0.2">
      <c r="D439" s="3"/>
      <c r="P439" s="3"/>
    </row>
    <row r="440" spans="4:16" ht="12.75" customHeight="1" x14ac:dyDescent="0.2">
      <c r="D440" s="3"/>
      <c r="P440" s="3"/>
    </row>
    <row r="441" spans="4:16" ht="12.75" customHeight="1" x14ac:dyDescent="0.2">
      <c r="D441" s="3"/>
      <c r="P441" s="3"/>
    </row>
    <row r="442" spans="4:16" ht="12.75" customHeight="1" x14ac:dyDescent="0.2">
      <c r="D442" s="3"/>
      <c r="P442" s="3"/>
    </row>
    <row r="443" spans="4:16" ht="12.75" customHeight="1" x14ac:dyDescent="0.2">
      <c r="D443" s="3"/>
      <c r="P443" s="3"/>
    </row>
    <row r="444" spans="4:16" ht="12.75" customHeight="1" x14ac:dyDescent="0.2">
      <c r="D444" s="3"/>
      <c r="P444" s="3"/>
    </row>
    <row r="445" spans="4:16" ht="12.75" customHeight="1" x14ac:dyDescent="0.2">
      <c r="D445" s="3"/>
      <c r="P445" s="3"/>
    </row>
    <row r="446" spans="4:16" ht="12.75" customHeight="1" x14ac:dyDescent="0.2">
      <c r="D446" s="3"/>
      <c r="P446" s="3"/>
    </row>
    <row r="447" spans="4:16" ht="12.75" customHeight="1" x14ac:dyDescent="0.2">
      <c r="D447" s="3"/>
      <c r="P447" s="3"/>
    </row>
    <row r="448" spans="4:16" ht="12.75" customHeight="1" x14ac:dyDescent="0.2">
      <c r="D448" s="3"/>
      <c r="P448" s="3"/>
    </row>
    <row r="449" spans="4:16" ht="12.75" customHeight="1" x14ac:dyDescent="0.2">
      <c r="D449" s="3"/>
      <c r="P449" s="3"/>
    </row>
    <row r="450" spans="4:16" ht="12.75" customHeight="1" x14ac:dyDescent="0.2">
      <c r="D450" s="3"/>
      <c r="P450" s="3"/>
    </row>
    <row r="451" spans="4:16" ht="12.75" customHeight="1" x14ac:dyDescent="0.2">
      <c r="D451" s="3"/>
      <c r="P451" s="3"/>
    </row>
    <row r="452" spans="4:16" ht="12.75" customHeight="1" x14ac:dyDescent="0.2">
      <c r="D452" s="3"/>
      <c r="P452" s="3"/>
    </row>
    <row r="453" spans="4:16" ht="12.75" customHeight="1" x14ac:dyDescent="0.2">
      <c r="D453" s="3"/>
      <c r="P453" s="3"/>
    </row>
    <row r="454" spans="4:16" ht="12.75" customHeight="1" x14ac:dyDescent="0.2">
      <c r="D454" s="3"/>
      <c r="P454" s="3"/>
    </row>
    <row r="455" spans="4:16" ht="12.75" customHeight="1" x14ac:dyDescent="0.2">
      <c r="D455" s="3"/>
      <c r="P455" s="3"/>
    </row>
    <row r="456" spans="4:16" ht="12.75" customHeight="1" x14ac:dyDescent="0.2">
      <c r="D456" s="3"/>
      <c r="P456" s="3"/>
    </row>
    <row r="457" spans="4:16" ht="12.75" customHeight="1" x14ac:dyDescent="0.2">
      <c r="D457" s="3"/>
      <c r="P457" s="3"/>
    </row>
    <row r="458" spans="4:16" ht="12.75" customHeight="1" x14ac:dyDescent="0.2">
      <c r="D458" s="3"/>
      <c r="P458" s="3"/>
    </row>
    <row r="459" spans="4:16" ht="12.75" customHeight="1" x14ac:dyDescent="0.2">
      <c r="D459" s="3"/>
      <c r="P459" s="3"/>
    </row>
    <row r="460" spans="4:16" ht="12.75" customHeight="1" x14ac:dyDescent="0.2">
      <c r="D460" s="3"/>
      <c r="P460" s="3"/>
    </row>
    <row r="461" spans="4:16" ht="12.75" customHeight="1" x14ac:dyDescent="0.2">
      <c r="D461" s="3"/>
      <c r="P461" s="3"/>
    </row>
    <row r="462" spans="4:16" ht="12.75" customHeight="1" x14ac:dyDescent="0.2">
      <c r="D462" s="3"/>
      <c r="P462" s="3"/>
    </row>
    <row r="463" spans="4:16" ht="12.75" customHeight="1" x14ac:dyDescent="0.2">
      <c r="D463" s="3"/>
      <c r="P463" s="3"/>
    </row>
    <row r="464" spans="4:16" ht="12.75" customHeight="1" x14ac:dyDescent="0.2">
      <c r="D464" s="3"/>
      <c r="P464" s="3"/>
    </row>
    <row r="465" spans="4:16" ht="12.75" customHeight="1" x14ac:dyDescent="0.2">
      <c r="D465" s="3"/>
      <c r="P465" s="3"/>
    </row>
    <row r="466" spans="4:16" ht="12.75" customHeight="1" x14ac:dyDescent="0.2">
      <c r="D466" s="3"/>
      <c r="P466" s="3"/>
    </row>
    <row r="467" spans="4:16" ht="12.75" customHeight="1" x14ac:dyDescent="0.2">
      <c r="D467" s="3"/>
      <c r="P467" s="3"/>
    </row>
    <row r="468" spans="4:16" ht="12.75" customHeight="1" x14ac:dyDescent="0.2">
      <c r="D468" s="3"/>
      <c r="P468" s="3"/>
    </row>
    <row r="469" spans="4:16" ht="12.75" customHeight="1" x14ac:dyDescent="0.2">
      <c r="D469" s="3"/>
      <c r="P469" s="3"/>
    </row>
    <row r="470" spans="4:16" ht="12.75" customHeight="1" x14ac:dyDescent="0.2">
      <c r="D470" s="3"/>
      <c r="P470" s="3"/>
    </row>
    <row r="471" spans="4:16" ht="12.75" customHeight="1" x14ac:dyDescent="0.2">
      <c r="D471" s="3"/>
      <c r="P471" s="3"/>
    </row>
    <row r="472" spans="4:16" ht="12.75" customHeight="1" x14ac:dyDescent="0.2">
      <c r="D472" s="3"/>
      <c r="P472" s="3"/>
    </row>
    <row r="473" spans="4:16" ht="12.75" customHeight="1" x14ac:dyDescent="0.2">
      <c r="D473" s="3"/>
      <c r="P473" s="3"/>
    </row>
    <row r="474" spans="4:16" ht="12.75" customHeight="1" x14ac:dyDescent="0.2">
      <c r="D474" s="3"/>
      <c r="P474" s="3"/>
    </row>
    <row r="475" spans="4:16" ht="12.75" customHeight="1" x14ac:dyDescent="0.2">
      <c r="D475" s="3"/>
      <c r="P475" s="3"/>
    </row>
    <row r="476" spans="4:16" ht="12.75" customHeight="1" x14ac:dyDescent="0.2">
      <c r="D476" s="3"/>
      <c r="P476" s="3"/>
    </row>
    <row r="477" spans="4:16" ht="12.75" customHeight="1" x14ac:dyDescent="0.2">
      <c r="D477" s="3"/>
      <c r="P477" s="3"/>
    </row>
    <row r="478" spans="4:16" ht="12.75" customHeight="1" x14ac:dyDescent="0.2">
      <c r="D478" s="3"/>
      <c r="P478" s="3"/>
    </row>
    <row r="479" spans="4:16" ht="12.75" customHeight="1" x14ac:dyDescent="0.2">
      <c r="D479" s="3"/>
      <c r="P479" s="3"/>
    </row>
    <row r="480" spans="4:16" ht="12.75" customHeight="1" x14ac:dyDescent="0.2">
      <c r="D480" s="3"/>
      <c r="P480" s="3"/>
    </row>
    <row r="481" spans="4:16" ht="12.75" customHeight="1" x14ac:dyDescent="0.2">
      <c r="D481" s="3"/>
      <c r="P481" s="3"/>
    </row>
    <row r="482" spans="4:16" ht="12.75" customHeight="1" x14ac:dyDescent="0.2">
      <c r="D482" s="3"/>
      <c r="P482" s="3"/>
    </row>
    <row r="483" spans="4:16" ht="12.75" customHeight="1" x14ac:dyDescent="0.2">
      <c r="D483" s="3"/>
      <c r="P483" s="3"/>
    </row>
    <row r="484" spans="4:16" ht="12.75" customHeight="1" x14ac:dyDescent="0.2">
      <c r="D484" s="3"/>
      <c r="P484" s="3"/>
    </row>
    <row r="485" spans="4:16" ht="12.75" customHeight="1" x14ac:dyDescent="0.2">
      <c r="D485" s="3"/>
      <c r="P485" s="3"/>
    </row>
    <row r="486" spans="4:16" ht="12.75" customHeight="1" x14ac:dyDescent="0.2">
      <c r="D486" s="3"/>
      <c r="P486" s="3"/>
    </row>
    <row r="487" spans="4:16" ht="12.75" customHeight="1" x14ac:dyDescent="0.2">
      <c r="D487" s="3"/>
      <c r="P487" s="3"/>
    </row>
    <row r="488" spans="4:16" ht="12.75" customHeight="1" x14ac:dyDescent="0.2">
      <c r="D488" s="3"/>
      <c r="P488" s="3"/>
    </row>
    <row r="489" spans="4:16" ht="12.75" customHeight="1" x14ac:dyDescent="0.2">
      <c r="D489" s="3"/>
      <c r="P489" s="3"/>
    </row>
    <row r="490" spans="4:16" ht="12.75" customHeight="1" x14ac:dyDescent="0.2">
      <c r="D490" s="3"/>
      <c r="P490" s="3"/>
    </row>
    <row r="491" spans="4:16" ht="12.75" customHeight="1" x14ac:dyDescent="0.2">
      <c r="D491" s="3"/>
      <c r="P491" s="3"/>
    </row>
    <row r="492" spans="4:16" ht="12.75" customHeight="1" x14ac:dyDescent="0.2">
      <c r="D492" s="3"/>
      <c r="P492" s="3"/>
    </row>
    <row r="493" spans="4:16" ht="12.75" customHeight="1" x14ac:dyDescent="0.2">
      <c r="D493" s="3"/>
      <c r="P493" s="3"/>
    </row>
    <row r="494" spans="4:16" ht="12.75" customHeight="1" x14ac:dyDescent="0.2">
      <c r="D494" s="3"/>
      <c r="P494" s="3"/>
    </row>
    <row r="495" spans="4:16" ht="12.75" customHeight="1" x14ac:dyDescent="0.2">
      <c r="D495" s="3"/>
      <c r="P495" s="3"/>
    </row>
    <row r="496" spans="4:16" ht="12.75" customHeight="1" x14ac:dyDescent="0.2">
      <c r="D496" s="3"/>
      <c r="P496" s="3"/>
    </row>
    <row r="497" spans="4:16" ht="12.75" customHeight="1" x14ac:dyDescent="0.2">
      <c r="D497" s="3"/>
      <c r="P497" s="3"/>
    </row>
    <row r="498" spans="4:16" ht="12.75" customHeight="1" x14ac:dyDescent="0.2">
      <c r="D498" s="3"/>
      <c r="P498" s="3"/>
    </row>
    <row r="499" spans="4:16" ht="12.75" customHeight="1" x14ac:dyDescent="0.2">
      <c r="D499" s="3"/>
      <c r="P499" s="3"/>
    </row>
    <row r="500" spans="4:16" ht="12.75" customHeight="1" x14ac:dyDescent="0.2">
      <c r="D500" s="3"/>
      <c r="P500" s="3"/>
    </row>
    <row r="501" spans="4:16" ht="12.75" customHeight="1" x14ac:dyDescent="0.2">
      <c r="D501" s="3"/>
      <c r="P501" s="3"/>
    </row>
    <row r="502" spans="4:16" ht="12.75" customHeight="1" x14ac:dyDescent="0.2">
      <c r="D502" s="3"/>
      <c r="P502" s="3"/>
    </row>
    <row r="503" spans="4:16" ht="12.75" customHeight="1" x14ac:dyDescent="0.2">
      <c r="D503" s="3"/>
      <c r="P503" s="3"/>
    </row>
    <row r="504" spans="4:16" ht="12.75" customHeight="1" x14ac:dyDescent="0.2">
      <c r="D504" s="3"/>
      <c r="P504" s="3"/>
    </row>
    <row r="505" spans="4:16" ht="12.75" customHeight="1" x14ac:dyDescent="0.2">
      <c r="D505" s="3"/>
      <c r="P505" s="3"/>
    </row>
    <row r="506" spans="4:16" ht="12.75" customHeight="1" x14ac:dyDescent="0.2">
      <c r="D506" s="3"/>
      <c r="P506" s="3"/>
    </row>
    <row r="507" spans="4:16" ht="12.75" customHeight="1" x14ac:dyDescent="0.2">
      <c r="D507" s="3"/>
      <c r="P507" s="3"/>
    </row>
    <row r="508" spans="4:16" ht="12.75" customHeight="1" x14ac:dyDescent="0.2">
      <c r="D508" s="3"/>
      <c r="P508" s="3"/>
    </row>
    <row r="509" spans="4:16" ht="12.75" customHeight="1" x14ac:dyDescent="0.2">
      <c r="D509" s="3"/>
      <c r="P509" s="3"/>
    </row>
    <row r="510" spans="4:16" ht="12.75" customHeight="1" x14ac:dyDescent="0.2">
      <c r="D510" s="3"/>
      <c r="P510" s="3"/>
    </row>
    <row r="511" spans="4:16" ht="12.75" customHeight="1" x14ac:dyDescent="0.2">
      <c r="D511" s="3"/>
      <c r="P511" s="3"/>
    </row>
    <row r="512" spans="4:16" ht="12.75" customHeight="1" x14ac:dyDescent="0.2">
      <c r="D512" s="3"/>
      <c r="P512" s="3"/>
    </row>
    <row r="513" spans="4:16" ht="12.75" customHeight="1" x14ac:dyDescent="0.2">
      <c r="D513" s="3"/>
      <c r="P513" s="3"/>
    </row>
    <row r="514" spans="4:16" ht="12.75" customHeight="1" x14ac:dyDescent="0.2">
      <c r="D514" s="3"/>
      <c r="P514" s="3"/>
    </row>
    <row r="515" spans="4:16" ht="12.75" customHeight="1" x14ac:dyDescent="0.2">
      <c r="D515" s="3"/>
      <c r="P515" s="3"/>
    </row>
    <row r="516" spans="4:16" ht="12.75" customHeight="1" x14ac:dyDescent="0.2">
      <c r="D516" s="3"/>
      <c r="P516" s="3"/>
    </row>
    <row r="517" spans="4:16" ht="12.75" customHeight="1" x14ac:dyDescent="0.2">
      <c r="D517" s="3"/>
      <c r="P517" s="3"/>
    </row>
    <row r="518" spans="4:16" ht="12.75" customHeight="1" x14ac:dyDescent="0.2">
      <c r="D518" s="3"/>
      <c r="P518" s="3"/>
    </row>
    <row r="519" spans="4:16" ht="12.75" customHeight="1" x14ac:dyDescent="0.2">
      <c r="D519" s="3"/>
      <c r="P519" s="3"/>
    </row>
    <row r="520" spans="4:16" ht="12.75" customHeight="1" x14ac:dyDescent="0.2">
      <c r="D520" s="3"/>
      <c r="P520" s="3"/>
    </row>
    <row r="521" spans="4:16" ht="12.75" customHeight="1" x14ac:dyDescent="0.2">
      <c r="D521" s="3"/>
      <c r="P521" s="3"/>
    </row>
    <row r="522" spans="4:16" ht="12.75" customHeight="1" x14ac:dyDescent="0.2">
      <c r="D522" s="3"/>
      <c r="P522" s="3"/>
    </row>
    <row r="523" spans="4:16" ht="12.75" customHeight="1" x14ac:dyDescent="0.2">
      <c r="D523" s="3"/>
      <c r="P523" s="3"/>
    </row>
    <row r="524" spans="4:16" ht="12.75" customHeight="1" x14ac:dyDescent="0.2">
      <c r="D524" s="3"/>
      <c r="P524" s="3"/>
    </row>
    <row r="525" spans="4:16" ht="12.75" customHeight="1" x14ac:dyDescent="0.2">
      <c r="D525" s="3"/>
      <c r="P525" s="3"/>
    </row>
    <row r="526" spans="4:16" ht="12.75" customHeight="1" x14ac:dyDescent="0.2">
      <c r="D526" s="3"/>
      <c r="P526" s="3"/>
    </row>
    <row r="527" spans="4:16" ht="12.75" customHeight="1" x14ac:dyDescent="0.2">
      <c r="D527" s="3"/>
      <c r="P527" s="3"/>
    </row>
    <row r="528" spans="4:16" ht="12.75" customHeight="1" x14ac:dyDescent="0.2">
      <c r="D528" s="3"/>
      <c r="P528" s="3"/>
    </row>
    <row r="529" spans="4:16" ht="12.75" customHeight="1" x14ac:dyDescent="0.2">
      <c r="D529" s="3"/>
      <c r="P529" s="3"/>
    </row>
    <row r="530" spans="4:16" ht="12.75" customHeight="1" x14ac:dyDescent="0.2">
      <c r="D530" s="3"/>
      <c r="P530" s="3"/>
    </row>
    <row r="531" spans="4:16" ht="12.75" customHeight="1" x14ac:dyDescent="0.2">
      <c r="D531" s="3"/>
      <c r="P531" s="3"/>
    </row>
    <row r="532" spans="4:16" ht="12.75" customHeight="1" x14ac:dyDescent="0.2">
      <c r="D532" s="3"/>
      <c r="P532" s="3"/>
    </row>
    <row r="533" spans="4:16" ht="12.75" customHeight="1" x14ac:dyDescent="0.2">
      <c r="D533" s="3"/>
      <c r="P533" s="3"/>
    </row>
    <row r="534" spans="4:16" ht="12.75" customHeight="1" x14ac:dyDescent="0.2">
      <c r="D534" s="3"/>
      <c r="P534" s="3"/>
    </row>
    <row r="535" spans="4:16" ht="12.75" customHeight="1" x14ac:dyDescent="0.2">
      <c r="D535" s="3"/>
      <c r="P535" s="3"/>
    </row>
    <row r="536" spans="4:16" ht="12.75" customHeight="1" x14ac:dyDescent="0.2">
      <c r="D536" s="3"/>
      <c r="P536" s="3"/>
    </row>
    <row r="537" spans="4:16" ht="12.75" customHeight="1" x14ac:dyDescent="0.2">
      <c r="D537" s="3"/>
      <c r="P537" s="3"/>
    </row>
    <row r="538" spans="4:16" ht="12.75" customHeight="1" x14ac:dyDescent="0.2">
      <c r="D538" s="3"/>
      <c r="P538" s="3"/>
    </row>
    <row r="539" spans="4:16" ht="12.75" customHeight="1" x14ac:dyDescent="0.2">
      <c r="D539" s="3"/>
      <c r="P539" s="3"/>
    </row>
    <row r="540" spans="4:16" ht="12.75" customHeight="1" x14ac:dyDescent="0.2">
      <c r="D540" s="3"/>
      <c r="P540" s="3"/>
    </row>
    <row r="541" spans="4:16" ht="12.75" customHeight="1" x14ac:dyDescent="0.2">
      <c r="D541" s="3"/>
      <c r="P541" s="3"/>
    </row>
    <row r="542" spans="4:16" ht="12.75" customHeight="1" x14ac:dyDescent="0.2">
      <c r="D542" s="3"/>
      <c r="P542" s="3"/>
    </row>
    <row r="543" spans="4:16" ht="12.75" customHeight="1" x14ac:dyDescent="0.2">
      <c r="D543" s="3"/>
      <c r="P543" s="3"/>
    </row>
    <row r="544" spans="4:16" ht="12.75" customHeight="1" x14ac:dyDescent="0.2">
      <c r="D544" s="3"/>
      <c r="P544" s="3"/>
    </row>
    <row r="545" spans="4:16" ht="12.75" customHeight="1" x14ac:dyDescent="0.2">
      <c r="D545" s="3"/>
      <c r="P545" s="3"/>
    </row>
    <row r="546" spans="4:16" ht="12.75" customHeight="1" x14ac:dyDescent="0.2">
      <c r="D546" s="3"/>
      <c r="P546" s="3"/>
    </row>
    <row r="547" spans="4:16" ht="12.75" customHeight="1" x14ac:dyDescent="0.2">
      <c r="D547" s="3"/>
      <c r="P547" s="3"/>
    </row>
    <row r="548" spans="4:16" ht="12.75" customHeight="1" x14ac:dyDescent="0.2">
      <c r="D548" s="3"/>
      <c r="P548" s="3"/>
    </row>
    <row r="549" spans="4:16" ht="12.75" customHeight="1" x14ac:dyDescent="0.2">
      <c r="D549" s="3"/>
      <c r="P549" s="3"/>
    </row>
    <row r="550" spans="4:16" ht="12.75" customHeight="1" x14ac:dyDescent="0.2">
      <c r="D550" s="3"/>
      <c r="P550" s="3"/>
    </row>
    <row r="551" spans="4:16" ht="12.75" customHeight="1" x14ac:dyDescent="0.2">
      <c r="D551" s="3"/>
      <c r="P551" s="3"/>
    </row>
    <row r="552" spans="4:16" ht="12.75" customHeight="1" x14ac:dyDescent="0.2">
      <c r="D552" s="3"/>
      <c r="P552" s="3"/>
    </row>
    <row r="553" spans="4:16" ht="12.75" customHeight="1" x14ac:dyDescent="0.2">
      <c r="D553" s="3"/>
      <c r="P553" s="3"/>
    </row>
    <row r="554" spans="4:16" ht="12.75" customHeight="1" x14ac:dyDescent="0.2">
      <c r="D554" s="3"/>
      <c r="P554" s="3"/>
    </row>
    <row r="555" spans="4:16" ht="12.75" customHeight="1" x14ac:dyDescent="0.2">
      <c r="D555" s="3"/>
      <c r="P555" s="3"/>
    </row>
    <row r="556" spans="4:16" ht="12.75" customHeight="1" x14ac:dyDescent="0.2">
      <c r="D556" s="3"/>
      <c r="P556" s="3"/>
    </row>
    <row r="557" spans="4:16" ht="12.75" customHeight="1" x14ac:dyDescent="0.2">
      <c r="D557" s="3"/>
      <c r="P557" s="3"/>
    </row>
    <row r="558" spans="4:16" ht="12.75" customHeight="1" x14ac:dyDescent="0.2">
      <c r="D558" s="3"/>
      <c r="P558" s="3"/>
    </row>
    <row r="559" spans="4:16" ht="12.75" customHeight="1" x14ac:dyDescent="0.2">
      <c r="D559" s="3"/>
      <c r="P559" s="3"/>
    </row>
    <row r="560" spans="4:16" ht="12.75" customHeight="1" x14ac:dyDescent="0.2">
      <c r="D560" s="3"/>
      <c r="P560" s="3"/>
    </row>
    <row r="561" spans="4:16" ht="12.75" customHeight="1" x14ac:dyDescent="0.2">
      <c r="D561" s="3"/>
      <c r="P561" s="3"/>
    </row>
    <row r="562" spans="4:16" ht="12.75" customHeight="1" x14ac:dyDescent="0.2">
      <c r="D562" s="3"/>
      <c r="P562" s="3"/>
    </row>
    <row r="563" spans="4:16" ht="12.75" customHeight="1" x14ac:dyDescent="0.2">
      <c r="D563" s="3"/>
      <c r="P563" s="3"/>
    </row>
    <row r="564" spans="4:16" ht="12.75" customHeight="1" x14ac:dyDescent="0.2">
      <c r="D564" s="3"/>
      <c r="P564" s="3"/>
    </row>
    <row r="565" spans="4:16" ht="12.75" customHeight="1" x14ac:dyDescent="0.2">
      <c r="D565" s="3"/>
      <c r="P565" s="3"/>
    </row>
    <row r="566" spans="4:16" ht="12.75" customHeight="1" x14ac:dyDescent="0.2">
      <c r="D566" s="3"/>
      <c r="P566" s="3"/>
    </row>
    <row r="567" spans="4:16" ht="12.75" customHeight="1" x14ac:dyDescent="0.2">
      <c r="D567" s="3"/>
      <c r="P567" s="3"/>
    </row>
    <row r="568" spans="4:16" ht="12.75" customHeight="1" x14ac:dyDescent="0.2">
      <c r="D568" s="3"/>
      <c r="P568" s="3"/>
    </row>
    <row r="569" spans="4:16" ht="12.75" customHeight="1" x14ac:dyDescent="0.2">
      <c r="D569" s="3"/>
      <c r="P569" s="3"/>
    </row>
    <row r="570" spans="4:16" ht="12.75" customHeight="1" x14ac:dyDescent="0.2">
      <c r="D570" s="3"/>
      <c r="P570" s="3"/>
    </row>
    <row r="571" spans="4:16" ht="12.75" customHeight="1" x14ac:dyDescent="0.2">
      <c r="D571" s="3"/>
      <c r="P571" s="3"/>
    </row>
    <row r="572" spans="4:16" ht="12.75" customHeight="1" x14ac:dyDescent="0.2">
      <c r="D572" s="3"/>
      <c r="P572" s="3"/>
    </row>
    <row r="573" spans="4:16" ht="12.75" customHeight="1" x14ac:dyDescent="0.2">
      <c r="D573" s="3"/>
      <c r="P573" s="3"/>
    </row>
    <row r="574" spans="4:16" ht="12.75" customHeight="1" x14ac:dyDescent="0.2">
      <c r="D574" s="3"/>
      <c r="P574" s="3"/>
    </row>
    <row r="575" spans="4:16" ht="12.75" customHeight="1" x14ac:dyDescent="0.2">
      <c r="D575" s="3"/>
      <c r="P575" s="3"/>
    </row>
    <row r="576" spans="4:16" ht="12.75" customHeight="1" x14ac:dyDescent="0.2">
      <c r="D576" s="3"/>
      <c r="P576" s="3"/>
    </row>
    <row r="577" spans="4:16" ht="12.75" customHeight="1" x14ac:dyDescent="0.2">
      <c r="D577" s="3"/>
      <c r="P577" s="3"/>
    </row>
    <row r="578" spans="4:16" ht="12.75" customHeight="1" x14ac:dyDescent="0.2">
      <c r="D578" s="3"/>
      <c r="P578" s="3"/>
    </row>
    <row r="579" spans="4:16" ht="12.75" customHeight="1" x14ac:dyDescent="0.2">
      <c r="D579" s="3"/>
      <c r="P579" s="3"/>
    </row>
    <row r="580" spans="4:16" ht="12.75" customHeight="1" x14ac:dyDescent="0.2">
      <c r="D580" s="3"/>
      <c r="P580" s="3"/>
    </row>
    <row r="581" spans="4:16" ht="12.75" customHeight="1" x14ac:dyDescent="0.2">
      <c r="D581" s="3"/>
      <c r="P581" s="3"/>
    </row>
    <row r="582" spans="4:16" ht="12.75" customHeight="1" x14ac:dyDescent="0.2">
      <c r="D582" s="3"/>
      <c r="P582" s="3"/>
    </row>
    <row r="583" spans="4:16" ht="12.75" customHeight="1" x14ac:dyDescent="0.2">
      <c r="D583" s="3"/>
      <c r="P583" s="3"/>
    </row>
    <row r="584" spans="4:16" ht="12.75" customHeight="1" x14ac:dyDescent="0.2">
      <c r="D584" s="3"/>
      <c r="P584" s="3"/>
    </row>
    <row r="585" spans="4:16" ht="12.75" customHeight="1" x14ac:dyDescent="0.2">
      <c r="D585" s="3"/>
      <c r="P585" s="3"/>
    </row>
    <row r="586" spans="4:16" ht="12.75" customHeight="1" x14ac:dyDescent="0.2">
      <c r="D586" s="3"/>
      <c r="P586" s="3"/>
    </row>
    <row r="587" spans="4:16" ht="12.75" customHeight="1" x14ac:dyDescent="0.2">
      <c r="D587" s="3"/>
      <c r="P587" s="3"/>
    </row>
    <row r="588" spans="4:16" ht="12.75" customHeight="1" x14ac:dyDescent="0.2">
      <c r="D588" s="3"/>
      <c r="P588" s="3"/>
    </row>
    <row r="589" spans="4:16" ht="12.75" customHeight="1" x14ac:dyDescent="0.2">
      <c r="D589" s="3"/>
      <c r="P589" s="3"/>
    </row>
    <row r="590" spans="4:16" ht="12.75" customHeight="1" x14ac:dyDescent="0.2">
      <c r="D590" s="3"/>
      <c r="P590" s="3"/>
    </row>
    <row r="591" spans="4:16" ht="12.75" customHeight="1" x14ac:dyDescent="0.2">
      <c r="D591" s="3"/>
      <c r="P591" s="3"/>
    </row>
    <row r="592" spans="4:16" ht="12.75" customHeight="1" x14ac:dyDescent="0.2">
      <c r="D592" s="3"/>
      <c r="P592" s="3"/>
    </row>
    <row r="593" spans="4:16" ht="12.75" customHeight="1" x14ac:dyDescent="0.2">
      <c r="D593" s="3"/>
      <c r="P593" s="3"/>
    </row>
    <row r="594" spans="4:16" ht="12.75" customHeight="1" x14ac:dyDescent="0.2">
      <c r="D594" s="3"/>
      <c r="P594" s="3"/>
    </row>
    <row r="595" spans="4:16" ht="12.75" customHeight="1" x14ac:dyDescent="0.2">
      <c r="D595" s="3"/>
      <c r="P595" s="3"/>
    </row>
    <row r="596" spans="4:16" ht="12.75" customHeight="1" x14ac:dyDescent="0.2">
      <c r="D596" s="3"/>
      <c r="P596" s="3"/>
    </row>
    <row r="597" spans="4:16" ht="12.75" customHeight="1" x14ac:dyDescent="0.2">
      <c r="D597" s="3"/>
      <c r="P597" s="3"/>
    </row>
    <row r="598" spans="4:16" ht="12.75" customHeight="1" x14ac:dyDescent="0.2">
      <c r="D598" s="3"/>
      <c r="P598" s="3"/>
    </row>
    <row r="599" spans="4:16" ht="12.75" customHeight="1" x14ac:dyDescent="0.2">
      <c r="D599" s="3"/>
      <c r="P599" s="3"/>
    </row>
    <row r="600" spans="4:16" ht="12.75" customHeight="1" x14ac:dyDescent="0.2">
      <c r="D600" s="3"/>
      <c r="P600" s="3"/>
    </row>
    <row r="601" spans="4:16" ht="12.75" customHeight="1" x14ac:dyDescent="0.2">
      <c r="D601" s="3"/>
      <c r="P601" s="3"/>
    </row>
    <row r="602" spans="4:16" ht="12.75" customHeight="1" x14ac:dyDescent="0.2">
      <c r="D602" s="3"/>
      <c r="P602" s="3"/>
    </row>
    <row r="603" spans="4:16" ht="12.75" customHeight="1" x14ac:dyDescent="0.2">
      <c r="D603" s="3"/>
      <c r="P603" s="3"/>
    </row>
    <row r="604" spans="4:16" ht="12.75" customHeight="1" x14ac:dyDescent="0.2">
      <c r="D604" s="3"/>
      <c r="P604" s="3"/>
    </row>
    <row r="605" spans="4:16" ht="12.75" customHeight="1" x14ac:dyDescent="0.2">
      <c r="D605" s="3"/>
      <c r="P605" s="3"/>
    </row>
    <row r="606" spans="4:16" ht="12.75" customHeight="1" x14ac:dyDescent="0.2">
      <c r="D606" s="3"/>
      <c r="P606" s="3"/>
    </row>
    <row r="607" spans="4:16" ht="12.75" customHeight="1" x14ac:dyDescent="0.2">
      <c r="D607" s="3"/>
      <c r="P607" s="3"/>
    </row>
    <row r="608" spans="4:16" ht="12.75" customHeight="1" x14ac:dyDescent="0.2">
      <c r="D608" s="3"/>
      <c r="P608" s="3"/>
    </row>
    <row r="609" spans="4:16" ht="12.75" customHeight="1" x14ac:dyDescent="0.2">
      <c r="D609" s="3"/>
      <c r="P609" s="3"/>
    </row>
    <row r="610" spans="4:16" ht="12.75" customHeight="1" x14ac:dyDescent="0.2">
      <c r="D610" s="3"/>
      <c r="P610" s="3"/>
    </row>
    <row r="611" spans="4:16" ht="12.75" customHeight="1" x14ac:dyDescent="0.2">
      <c r="D611" s="3"/>
      <c r="P611" s="3"/>
    </row>
    <row r="612" spans="4:16" ht="12.75" customHeight="1" x14ac:dyDescent="0.2">
      <c r="D612" s="3"/>
      <c r="P612" s="3"/>
    </row>
    <row r="613" spans="4:16" ht="12.75" customHeight="1" x14ac:dyDescent="0.2">
      <c r="D613" s="3"/>
      <c r="P613" s="3"/>
    </row>
    <row r="614" spans="4:16" ht="12.75" customHeight="1" x14ac:dyDescent="0.2">
      <c r="D614" s="3"/>
      <c r="P614" s="3"/>
    </row>
    <row r="615" spans="4:16" ht="12.75" customHeight="1" x14ac:dyDescent="0.2">
      <c r="D615" s="3"/>
      <c r="P615" s="3"/>
    </row>
    <row r="616" spans="4:16" ht="12.75" customHeight="1" x14ac:dyDescent="0.2">
      <c r="D616" s="3"/>
      <c r="P616" s="3"/>
    </row>
    <row r="617" spans="4:16" ht="12.75" customHeight="1" x14ac:dyDescent="0.2">
      <c r="D617" s="3"/>
      <c r="P617" s="3"/>
    </row>
    <row r="618" spans="4:16" ht="12.75" customHeight="1" x14ac:dyDescent="0.2">
      <c r="D618" s="3"/>
      <c r="P618" s="3"/>
    </row>
    <row r="619" spans="4:16" ht="12.75" customHeight="1" x14ac:dyDescent="0.2">
      <c r="D619" s="3"/>
      <c r="P619" s="3"/>
    </row>
    <row r="620" spans="4:16" ht="12.75" customHeight="1" x14ac:dyDescent="0.2">
      <c r="D620" s="3"/>
      <c r="P620" s="3"/>
    </row>
    <row r="621" spans="4:16" ht="12.75" customHeight="1" x14ac:dyDescent="0.2">
      <c r="D621" s="3"/>
      <c r="P621" s="3"/>
    </row>
    <row r="622" spans="4:16" ht="12.75" customHeight="1" x14ac:dyDescent="0.2">
      <c r="D622" s="3"/>
      <c r="P622" s="3"/>
    </row>
    <row r="623" spans="4:16" ht="12.75" customHeight="1" x14ac:dyDescent="0.2">
      <c r="D623" s="3"/>
      <c r="P623" s="3"/>
    </row>
    <row r="624" spans="4:16" ht="12.75" customHeight="1" x14ac:dyDescent="0.2">
      <c r="D624" s="3"/>
      <c r="P624" s="3"/>
    </row>
    <row r="625" spans="4:16" ht="12.75" customHeight="1" x14ac:dyDescent="0.2">
      <c r="D625" s="3"/>
      <c r="P625" s="3"/>
    </row>
    <row r="626" spans="4:16" ht="12.75" customHeight="1" x14ac:dyDescent="0.2">
      <c r="D626" s="3"/>
      <c r="P626" s="3"/>
    </row>
    <row r="627" spans="4:16" ht="12.75" customHeight="1" x14ac:dyDescent="0.2">
      <c r="D627" s="3"/>
      <c r="P627" s="3"/>
    </row>
    <row r="628" spans="4:16" ht="12.75" customHeight="1" x14ac:dyDescent="0.2">
      <c r="D628" s="3"/>
      <c r="P628" s="3"/>
    </row>
    <row r="629" spans="4:16" ht="12.75" customHeight="1" x14ac:dyDescent="0.2">
      <c r="D629" s="3"/>
      <c r="P629" s="3"/>
    </row>
    <row r="630" spans="4:16" ht="12.75" customHeight="1" x14ac:dyDescent="0.2">
      <c r="D630" s="3"/>
      <c r="P630" s="3"/>
    </row>
    <row r="631" spans="4:16" ht="12.75" customHeight="1" x14ac:dyDescent="0.2">
      <c r="D631" s="3"/>
      <c r="P631" s="3"/>
    </row>
    <row r="632" spans="4:16" ht="12.75" customHeight="1" x14ac:dyDescent="0.2">
      <c r="D632" s="3"/>
      <c r="P632" s="3"/>
    </row>
    <row r="633" spans="4:16" ht="12.75" customHeight="1" x14ac:dyDescent="0.2">
      <c r="D633" s="3"/>
      <c r="P633" s="3"/>
    </row>
    <row r="634" spans="4:16" ht="12.75" customHeight="1" x14ac:dyDescent="0.2">
      <c r="D634" s="3"/>
      <c r="P634" s="3"/>
    </row>
    <row r="635" spans="4:16" ht="12.75" customHeight="1" x14ac:dyDescent="0.2">
      <c r="D635" s="3"/>
      <c r="P635" s="3"/>
    </row>
    <row r="636" spans="4:16" ht="12.75" customHeight="1" x14ac:dyDescent="0.2">
      <c r="D636" s="3"/>
      <c r="P636" s="3"/>
    </row>
    <row r="637" spans="4:16" ht="12.75" customHeight="1" x14ac:dyDescent="0.2">
      <c r="D637" s="3"/>
      <c r="P637" s="3"/>
    </row>
    <row r="638" spans="4:16" ht="12.75" customHeight="1" x14ac:dyDescent="0.2">
      <c r="D638" s="3"/>
      <c r="P638" s="3"/>
    </row>
    <row r="639" spans="4:16" ht="12.75" customHeight="1" x14ac:dyDescent="0.2">
      <c r="D639" s="3"/>
      <c r="P639" s="3"/>
    </row>
    <row r="640" spans="4:16" ht="12.75" customHeight="1" x14ac:dyDescent="0.2">
      <c r="D640" s="3"/>
      <c r="P640" s="3"/>
    </row>
    <row r="641" spans="4:16" ht="12.75" customHeight="1" x14ac:dyDescent="0.2">
      <c r="D641" s="3"/>
      <c r="P641" s="3"/>
    </row>
    <row r="642" spans="4:16" ht="12.75" customHeight="1" x14ac:dyDescent="0.2">
      <c r="D642" s="3"/>
      <c r="P642" s="3"/>
    </row>
    <row r="643" spans="4:16" ht="12.75" customHeight="1" x14ac:dyDescent="0.2">
      <c r="D643" s="3"/>
      <c r="P643" s="3"/>
    </row>
    <row r="644" spans="4:16" ht="12.75" customHeight="1" x14ac:dyDescent="0.2">
      <c r="D644" s="3"/>
      <c r="P644" s="3"/>
    </row>
    <row r="645" spans="4:16" ht="12.75" customHeight="1" x14ac:dyDescent="0.2">
      <c r="D645" s="3"/>
      <c r="P645" s="3"/>
    </row>
    <row r="646" spans="4:16" ht="12.75" customHeight="1" x14ac:dyDescent="0.2">
      <c r="D646" s="3"/>
      <c r="P646" s="3"/>
    </row>
    <row r="647" spans="4:16" ht="12.75" customHeight="1" x14ac:dyDescent="0.2">
      <c r="D647" s="3"/>
      <c r="P647" s="3"/>
    </row>
    <row r="648" spans="4:16" ht="12.75" customHeight="1" x14ac:dyDescent="0.2">
      <c r="D648" s="3"/>
      <c r="P648" s="3"/>
    </row>
    <row r="649" spans="4:16" ht="12.75" customHeight="1" x14ac:dyDescent="0.2">
      <c r="D649" s="3"/>
      <c r="P649" s="3"/>
    </row>
    <row r="650" spans="4:16" ht="12.75" customHeight="1" x14ac:dyDescent="0.2">
      <c r="D650" s="3"/>
      <c r="P650" s="3"/>
    </row>
    <row r="651" spans="4:16" ht="12.75" customHeight="1" x14ac:dyDescent="0.2">
      <c r="D651" s="3"/>
      <c r="P651" s="3"/>
    </row>
    <row r="652" spans="4:16" ht="12.75" customHeight="1" x14ac:dyDescent="0.2">
      <c r="D652" s="3"/>
      <c r="P652" s="3"/>
    </row>
    <row r="653" spans="4:16" ht="12.75" customHeight="1" x14ac:dyDescent="0.2">
      <c r="D653" s="3"/>
      <c r="P653" s="3"/>
    </row>
    <row r="654" spans="4:16" ht="12.75" customHeight="1" x14ac:dyDescent="0.2">
      <c r="D654" s="3"/>
      <c r="P654" s="3"/>
    </row>
    <row r="655" spans="4:16" ht="12.75" customHeight="1" x14ac:dyDescent="0.2">
      <c r="D655" s="3"/>
      <c r="P655" s="3"/>
    </row>
    <row r="656" spans="4:16" ht="12.75" customHeight="1" x14ac:dyDescent="0.2">
      <c r="D656" s="3"/>
      <c r="P656" s="3"/>
    </row>
    <row r="657" spans="4:16" ht="12.75" customHeight="1" x14ac:dyDescent="0.2">
      <c r="D657" s="3"/>
      <c r="P657" s="3"/>
    </row>
    <row r="658" spans="4:16" ht="12.75" customHeight="1" x14ac:dyDescent="0.2">
      <c r="D658" s="3"/>
      <c r="P658" s="3"/>
    </row>
    <row r="659" spans="4:16" ht="12.75" customHeight="1" x14ac:dyDescent="0.2">
      <c r="D659" s="3"/>
      <c r="P659" s="3"/>
    </row>
    <row r="660" spans="4:16" ht="12.75" customHeight="1" x14ac:dyDescent="0.2">
      <c r="D660" s="3"/>
      <c r="P660" s="3"/>
    </row>
    <row r="661" spans="4:16" ht="12.75" customHeight="1" x14ac:dyDescent="0.2">
      <c r="D661" s="3"/>
      <c r="P661" s="3"/>
    </row>
    <row r="662" spans="4:16" ht="12.75" customHeight="1" x14ac:dyDescent="0.2">
      <c r="D662" s="3"/>
      <c r="P662" s="3"/>
    </row>
    <row r="663" spans="4:16" ht="12.75" customHeight="1" x14ac:dyDescent="0.2">
      <c r="D663" s="3"/>
      <c r="P663" s="3"/>
    </row>
    <row r="664" spans="4:16" ht="12.75" customHeight="1" x14ac:dyDescent="0.2">
      <c r="D664" s="3"/>
      <c r="P664" s="3"/>
    </row>
    <row r="665" spans="4:16" ht="12.75" customHeight="1" x14ac:dyDescent="0.2">
      <c r="D665" s="3"/>
      <c r="P665" s="3"/>
    </row>
    <row r="666" spans="4:16" ht="12.75" customHeight="1" x14ac:dyDescent="0.2">
      <c r="D666" s="3"/>
      <c r="P666" s="3"/>
    </row>
    <row r="667" spans="4:16" ht="12.75" customHeight="1" x14ac:dyDescent="0.2">
      <c r="D667" s="3"/>
      <c r="P667" s="3"/>
    </row>
    <row r="668" spans="4:16" ht="12.75" customHeight="1" x14ac:dyDescent="0.2">
      <c r="D668" s="3"/>
      <c r="P668" s="3"/>
    </row>
    <row r="669" spans="4:16" ht="12.75" customHeight="1" x14ac:dyDescent="0.2">
      <c r="D669" s="3"/>
      <c r="P669" s="3"/>
    </row>
    <row r="670" spans="4:16" ht="12.75" customHeight="1" x14ac:dyDescent="0.2">
      <c r="D670" s="3"/>
      <c r="P670" s="3"/>
    </row>
    <row r="671" spans="4:16" ht="12.75" customHeight="1" x14ac:dyDescent="0.2">
      <c r="D671" s="3"/>
      <c r="P671" s="3"/>
    </row>
    <row r="672" spans="4:16" ht="12.75" customHeight="1" x14ac:dyDescent="0.2">
      <c r="D672" s="3"/>
      <c r="P672" s="3"/>
    </row>
    <row r="673" spans="4:16" ht="12.75" customHeight="1" x14ac:dyDescent="0.2">
      <c r="D673" s="3"/>
      <c r="P673" s="3"/>
    </row>
    <row r="674" spans="4:16" ht="12.75" customHeight="1" x14ac:dyDescent="0.2">
      <c r="D674" s="3"/>
      <c r="P674" s="3"/>
    </row>
    <row r="675" spans="4:16" ht="12.75" customHeight="1" x14ac:dyDescent="0.2">
      <c r="D675" s="3"/>
      <c r="P675" s="3"/>
    </row>
    <row r="676" spans="4:16" ht="12.75" customHeight="1" x14ac:dyDescent="0.2">
      <c r="D676" s="3"/>
      <c r="P676" s="3"/>
    </row>
    <row r="677" spans="4:16" ht="12.75" customHeight="1" x14ac:dyDescent="0.2">
      <c r="D677" s="3"/>
      <c r="P677" s="3"/>
    </row>
    <row r="678" spans="4:16" ht="12.75" customHeight="1" x14ac:dyDescent="0.2">
      <c r="D678" s="3"/>
      <c r="P678" s="3"/>
    </row>
    <row r="679" spans="4:16" ht="12.75" customHeight="1" x14ac:dyDescent="0.2">
      <c r="D679" s="3"/>
      <c r="P679" s="3"/>
    </row>
    <row r="680" spans="4:16" ht="12.75" customHeight="1" x14ac:dyDescent="0.2">
      <c r="D680" s="3"/>
      <c r="P680" s="3"/>
    </row>
    <row r="681" spans="4:16" ht="12.75" customHeight="1" x14ac:dyDescent="0.2">
      <c r="D681" s="3"/>
      <c r="P681" s="3"/>
    </row>
    <row r="682" spans="4:16" ht="12.75" customHeight="1" x14ac:dyDescent="0.2">
      <c r="D682" s="3"/>
      <c r="P682" s="3"/>
    </row>
    <row r="683" spans="4:16" ht="12.75" customHeight="1" x14ac:dyDescent="0.2">
      <c r="D683" s="3"/>
      <c r="P683" s="3"/>
    </row>
    <row r="684" spans="4:16" ht="12.75" customHeight="1" x14ac:dyDescent="0.2">
      <c r="D684" s="3"/>
      <c r="P684" s="3"/>
    </row>
    <row r="685" spans="4:16" ht="12.75" customHeight="1" x14ac:dyDescent="0.2">
      <c r="D685" s="3"/>
      <c r="P685" s="3"/>
    </row>
    <row r="686" spans="4:16" ht="12.75" customHeight="1" x14ac:dyDescent="0.2">
      <c r="D686" s="3"/>
      <c r="P686" s="3"/>
    </row>
    <row r="687" spans="4:16" ht="12.75" customHeight="1" x14ac:dyDescent="0.2">
      <c r="D687" s="3"/>
      <c r="P687" s="3"/>
    </row>
    <row r="688" spans="4:16" ht="12.75" customHeight="1" x14ac:dyDescent="0.2">
      <c r="D688" s="3"/>
      <c r="P688" s="3"/>
    </row>
    <row r="689" spans="4:16" ht="12.75" customHeight="1" x14ac:dyDescent="0.2">
      <c r="D689" s="3"/>
      <c r="P689" s="3"/>
    </row>
    <row r="690" spans="4:16" ht="12.75" customHeight="1" x14ac:dyDescent="0.2">
      <c r="D690" s="3"/>
      <c r="P690" s="3"/>
    </row>
    <row r="691" spans="4:16" ht="12.75" customHeight="1" x14ac:dyDescent="0.2">
      <c r="D691" s="3"/>
      <c r="P691" s="3"/>
    </row>
    <row r="692" spans="4:16" ht="12.75" customHeight="1" x14ac:dyDescent="0.2">
      <c r="D692" s="3"/>
      <c r="P692" s="3"/>
    </row>
    <row r="693" spans="4:16" ht="12.75" customHeight="1" x14ac:dyDescent="0.2">
      <c r="D693" s="3"/>
      <c r="P693" s="3"/>
    </row>
    <row r="694" spans="4:16" ht="12.75" customHeight="1" x14ac:dyDescent="0.2">
      <c r="D694" s="3"/>
      <c r="P694" s="3"/>
    </row>
    <row r="695" spans="4:16" ht="12.75" customHeight="1" x14ac:dyDescent="0.2">
      <c r="D695" s="3"/>
      <c r="P695" s="3"/>
    </row>
    <row r="696" spans="4:16" ht="12.75" customHeight="1" x14ac:dyDescent="0.2">
      <c r="D696" s="3"/>
      <c r="P696" s="3"/>
    </row>
    <row r="697" spans="4:16" ht="12.75" customHeight="1" x14ac:dyDescent="0.2">
      <c r="D697" s="3"/>
      <c r="P697" s="3"/>
    </row>
    <row r="698" spans="4:16" ht="12.75" customHeight="1" x14ac:dyDescent="0.2">
      <c r="D698" s="3"/>
      <c r="P698" s="3"/>
    </row>
    <row r="699" spans="4:16" ht="12.75" customHeight="1" x14ac:dyDescent="0.2">
      <c r="D699" s="3"/>
      <c r="P699" s="3"/>
    </row>
    <row r="700" spans="4:16" ht="12.75" customHeight="1" x14ac:dyDescent="0.2">
      <c r="D700" s="3"/>
      <c r="P700" s="3"/>
    </row>
    <row r="701" spans="4:16" ht="12.75" customHeight="1" x14ac:dyDescent="0.2">
      <c r="D701" s="3"/>
      <c r="P701" s="3"/>
    </row>
    <row r="702" spans="4:16" ht="12.75" customHeight="1" x14ac:dyDescent="0.2">
      <c r="D702" s="3"/>
      <c r="P702" s="3"/>
    </row>
    <row r="703" spans="4:16" ht="12.75" customHeight="1" x14ac:dyDescent="0.2">
      <c r="D703" s="3"/>
      <c r="P703" s="3"/>
    </row>
    <row r="704" spans="4:16" ht="12.75" customHeight="1" x14ac:dyDescent="0.2">
      <c r="D704" s="3"/>
      <c r="P704" s="3"/>
    </row>
    <row r="705" spans="4:16" ht="12.75" customHeight="1" x14ac:dyDescent="0.2">
      <c r="D705" s="3"/>
      <c r="P705" s="3"/>
    </row>
    <row r="706" spans="4:16" ht="12.75" customHeight="1" x14ac:dyDescent="0.2">
      <c r="D706" s="3"/>
      <c r="P706" s="3"/>
    </row>
    <row r="707" spans="4:16" ht="12.75" customHeight="1" x14ac:dyDescent="0.2">
      <c r="D707" s="3"/>
      <c r="P707" s="3"/>
    </row>
    <row r="708" spans="4:16" ht="12.75" customHeight="1" x14ac:dyDescent="0.2">
      <c r="D708" s="3"/>
      <c r="P708" s="3"/>
    </row>
    <row r="709" spans="4:16" ht="12.75" customHeight="1" x14ac:dyDescent="0.2">
      <c r="D709" s="3"/>
      <c r="P709" s="3"/>
    </row>
    <row r="710" spans="4:16" ht="12.75" customHeight="1" x14ac:dyDescent="0.2">
      <c r="D710" s="3"/>
      <c r="P710" s="3"/>
    </row>
    <row r="711" spans="4:16" ht="12.75" customHeight="1" x14ac:dyDescent="0.2">
      <c r="D711" s="3"/>
      <c r="P711" s="3"/>
    </row>
    <row r="712" spans="4:16" ht="12.75" customHeight="1" x14ac:dyDescent="0.2">
      <c r="D712" s="3"/>
      <c r="P712" s="3"/>
    </row>
    <row r="713" spans="4:16" ht="12.75" customHeight="1" x14ac:dyDescent="0.2">
      <c r="D713" s="3"/>
      <c r="P713" s="3"/>
    </row>
    <row r="714" spans="4:16" ht="12.75" customHeight="1" x14ac:dyDescent="0.2">
      <c r="D714" s="3"/>
      <c r="P714" s="3"/>
    </row>
    <row r="715" spans="4:16" ht="12.75" customHeight="1" x14ac:dyDescent="0.2">
      <c r="D715" s="3"/>
      <c r="P715" s="3"/>
    </row>
    <row r="716" spans="4:16" ht="12.75" customHeight="1" x14ac:dyDescent="0.2">
      <c r="D716" s="3"/>
      <c r="P716" s="3"/>
    </row>
    <row r="717" spans="4:16" ht="12.75" customHeight="1" x14ac:dyDescent="0.2">
      <c r="D717" s="3"/>
      <c r="P717" s="3"/>
    </row>
    <row r="718" spans="4:16" ht="12.75" customHeight="1" x14ac:dyDescent="0.2">
      <c r="D718" s="3"/>
      <c r="P718" s="3"/>
    </row>
    <row r="719" spans="4:16" ht="12.75" customHeight="1" x14ac:dyDescent="0.2">
      <c r="D719" s="3"/>
      <c r="P719" s="3"/>
    </row>
    <row r="720" spans="4:16" ht="12.75" customHeight="1" x14ac:dyDescent="0.2">
      <c r="D720" s="3"/>
      <c r="P720" s="3"/>
    </row>
    <row r="721" spans="4:16" ht="12.75" customHeight="1" x14ac:dyDescent="0.2">
      <c r="D721" s="3"/>
      <c r="P721" s="3"/>
    </row>
    <row r="722" spans="4:16" ht="12.75" customHeight="1" x14ac:dyDescent="0.2">
      <c r="D722" s="3"/>
      <c r="P722" s="3"/>
    </row>
    <row r="723" spans="4:16" ht="12.75" customHeight="1" x14ac:dyDescent="0.2">
      <c r="D723" s="3"/>
      <c r="P723" s="3"/>
    </row>
    <row r="724" spans="4:16" ht="12.75" customHeight="1" x14ac:dyDescent="0.2">
      <c r="D724" s="3"/>
      <c r="P724" s="3"/>
    </row>
    <row r="725" spans="4:16" ht="12.75" customHeight="1" x14ac:dyDescent="0.2">
      <c r="D725" s="3"/>
      <c r="P725" s="3"/>
    </row>
    <row r="726" spans="4:16" ht="12.75" customHeight="1" x14ac:dyDescent="0.2">
      <c r="D726" s="3"/>
      <c r="P726" s="3"/>
    </row>
    <row r="727" spans="4:16" ht="12.75" customHeight="1" x14ac:dyDescent="0.2">
      <c r="D727" s="3"/>
      <c r="P727" s="3"/>
    </row>
    <row r="728" spans="4:16" ht="12.75" customHeight="1" x14ac:dyDescent="0.2">
      <c r="D728" s="3"/>
      <c r="P728" s="3"/>
    </row>
    <row r="729" spans="4:16" ht="12.75" customHeight="1" x14ac:dyDescent="0.2">
      <c r="D729" s="3"/>
      <c r="P729" s="3"/>
    </row>
    <row r="730" spans="4:16" ht="12.75" customHeight="1" x14ac:dyDescent="0.2">
      <c r="D730" s="3"/>
      <c r="P730" s="3"/>
    </row>
    <row r="731" spans="4:16" ht="12.75" customHeight="1" x14ac:dyDescent="0.2">
      <c r="D731" s="3"/>
      <c r="P731" s="3"/>
    </row>
    <row r="732" spans="4:16" ht="12.75" customHeight="1" x14ac:dyDescent="0.2">
      <c r="D732" s="3"/>
      <c r="P732" s="3"/>
    </row>
    <row r="733" spans="4:16" ht="12.75" customHeight="1" x14ac:dyDescent="0.2">
      <c r="D733" s="3"/>
      <c r="P733" s="3"/>
    </row>
    <row r="734" spans="4:16" ht="12.75" customHeight="1" x14ac:dyDescent="0.2">
      <c r="D734" s="3"/>
      <c r="P734" s="3"/>
    </row>
    <row r="735" spans="4:16" ht="12.75" customHeight="1" x14ac:dyDescent="0.2">
      <c r="D735" s="3"/>
      <c r="P735" s="3"/>
    </row>
    <row r="736" spans="4:16" ht="12.75" customHeight="1" x14ac:dyDescent="0.2">
      <c r="D736" s="3"/>
      <c r="P736" s="3"/>
    </row>
    <row r="737" spans="4:16" ht="12.75" customHeight="1" x14ac:dyDescent="0.2">
      <c r="D737" s="3"/>
      <c r="P737" s="3"/>
    </row>
    <row r="738" spans="4:16" ht="12.75" customHeight="1" x14ac:dyDescent="0.2">
      <c r="D738" s="3"/>
      <c r="P738" s="3"/>
    </row>
    <row r="739" spans="4:16" ht="12.75" customHeight="1" x14ac:dyDescent="0.2">
      <c r="D739" s="3"/>
      <c r="P739" s="3"/>
    </row>
    <row r="740" spans="4:16" ht="12.75" customHeight="1" x14ac:dyDescent="0.2">
      <c r="D740" s="3"/>
      <c r="P740" s="3"/>
    </row>
    <row r="741" spans="4:16" ht="12.75" customHeight="1" x14ac:dyDescent="0.2">
      <c r="D741" s="3"/>
      <c r="P741" s="3"/>
    </row>
    <row r="742" spans="4:16" ht="12.75" customHeight="1" x14ac:dyDescent="0.2">
      <c r="D742" s="3"/>
      <c r="P742" s="3"/>
    </row>
    <row r="743" spans="4:16" ht="12.75" customHeight="1" x14ac:dyDescent="0.2">
      <c r="D743" s="3"/>
      <c r="P743" s="3"/>
    </row>
    <row r="744" spans="4:16" ht="12.75" customHeight="1" x14ac:dyDescent="0.2">
      <c r="D744" s="3"/>
      <c r="P744" s="3"/>
    </row>
    <row r="745" spans="4:16" ht="12.75" customHeight="1" x14ac:dyDescent="0.2">
      <c r="D745" s="3"/>
      <c r="P745" s="3"/>
    </row>
    <row r="746" spans="4:16" ht="12.75" customHeight="1" x14ac:dyDescent="0.2">
      <c r="D746" s="3"/>
      <c r="P746" s="3"/>
    </row>
    <row r="747" spans="4:16" ht="12.75" customHeight="1" x14ac:dyDescent="0.2">
      <c r="D747" s="3"/>
      <c r="P747" s="3"/>
    </row>
    <row r="748" spans="4:16" ht="12.75" customHeight="1" x14ac:dyDescent="0.2">
      <c r="D748" s="3"/>
      <c r="P748" s="3"/>
    </row>
    <row r="749" spans="4:16" ht="12.75" customHeight="1" x14ac:dyDescent="0.2">
      <c r="D749" s="3"/>
      <c r="P749" s="3"/>
    </row>
    <row r="750" spans="4:16" ht="12.75" customHeight="1" x14ac:dyDescent="0.2">
      <c r="D750" s="3"/>
      <c r="P750" s="3"/>
    </row>
    <row r="751" spans="4:16" ht="12.75" customHeight="1" x14ac:dyDescent="0.2">
      <c r="D751" s="3"/>
      <c r="P751" s="3"/>
    </row>
    <row r="752" spans="4:16" ht="12.75" customHeight="1" x14ac:dyDescent="0.2">
      <c r="D752" s="3"/>
      <c r="P752" s="3"/>
    </row>
    <row r="753" spans="4:16" ht="12.75" customHeight="1" x14ac:dyDescent="0.2">
      <c r="D753" s="3"/>
      <c r="P753" s="3"/>
    </row>
    <row r="754" spans="4:16" ht="12.75" customHeight="1" x14ac:dyDescent="0.2">
      <c r="D754" s="3"/>
      <c r="P754" s="3"/>
    </row>
    <row r="755" spans="4:16" ht="12.75" customHeight="1" x14ac:dyDescent="0.2">
      <c r="D755" s="3"/>
      <c r="P755" s="3"/>
    </row>
    <row r="756" spans="4:16" ht="12.75" customHeight="1" x14ac:dyDescent="0.2">
      <c r="D756" s="3"/>
      <c r="P756" s="3"/>
    </row>
    <row r="757" spans="4:16" ht="12.75" customHeight="1" x14ac:dyDescent="0.2">
      <c r="D757" s="3"/>
      <c r="P757" s="3"/>
    </row>
    <row r="758" spans="4:16" ht="12.75" customHeight="1" x14ac:dyDescent="0.2">
      <c r="D758" s="3"/>
      <c r="P758" s="3"/>
    </row>
    <row r="759" spans="4:16" ht="12.75" customHeight="1" x14ac:dyDescent="0.2">
      <c r="D759" s="3"/>
      <c r="P759" s="3"/>
    </row>
    <row r="760" spans="4:16" ht="12.75" customHeight="1" x14ac:dyDescent="0.2">
      <c r="D760" s="3"/>
      <c r="P760" s="3"/>
    </row>
    <row r="761" spans="4:16" ht="12.75" customHeight="1" x14ac:dyDescent="0.2">
      <c r="D761" s="3"/>
      <c r="P761" s="3"/>
    </row>
    <row r="762" spans="4:16" ht="12.75" customHeight="1" x14ac:dyDescent="0.2">
      <c r="D762" s="3"/>
      <c r="P762" s="3"/>
    </row>
    <row r="763" spans="4:16" ht="12.75" customHeight="1" x14ac:dyDescent="0.2">
      <c r="D763" s="3"/>
      <c r="P763" s="3"/>
    </row>
    <row r="764" spans="4:16" ht="12.75" customHeight="1" x14ac:dyDescent="0.2">
      <c r="D764" s="3"/>
      <c r="P764" s="3"/>
    </row>
    <row r="765" spans="4:16" ht="12.75" customHeight="1" x14ac:dyDescent="0.2">
      <c r="D765" s="3"/>
      <c r="P765" s="3"/>
    </row>
    <row r="766" spans="4:16" ht="12.75" customHeight="1" x14ac:dyDescent="0.2">
      <c r="D766" s="3"/>
      <c r="P766" s="3"/>
    </row>
    <row r="767" spans="4:16" ht="12.75" customHeight="1" x14ac:dyDescent="0.2">
      <c r="D767" s="3"/>
      <c r="P767" s="3"/>
    </row>
    <row r="768" spans="4:16" ht="12.75" customHeight="1" x14ac:dyDescent="0.2">
      <c r="D768" s="3"/>
      <c r="P768" s="3"/>
    </row>
    <row r="769" spans="4:16" ht="12.75" customHeight="1" x14ac:dyDescent="0.2">
      <c r="D769" s="3"/>
      <c r="P769" s="3"/>
    </row>
    <row r="770" spans="4:16" ht="12.75" customHeight="1" x14ac:dyDescent="0.2">
      <c r="D770" s="3"/>
      <c r="P770" s="3"/>
    </row>
    <row r="771" spans="4:16" ht="12.75" customHeight="1" x14ac:dyDescent="0.2">
      <c r="D771" s="3"/>
      <c r="P771" s="3"/>
    </row>
    <row r="772" spans="4:16" ht="12.75" customHeight="1" x14ac:dyDescent="0.2">
      <c r="D772" s="3"/>
      <c r="P772" s="3"/>
    </row>
    <row r="773" spans="4:16" ht="12.75" customHeight="1" x14ac:dyDescent="0.2">
      <c r="D773" s="3"/>
      <c r="P773" s="3"/>
    </row>
    <row r="774" spans="4:16" ht="12.75" customHeight="1" x14ac:dyDescent="0.2">
      <c r="D774" s="3"/>
      <c r="P774" s="3"/>
    </row>
    <row r="775" spans="4:16" ht="12.75" customHeight="1" x14ac:dyDescent="0.2">
      <c r="D775" s="3"/>
      <c r="P775" s="3"/>
    </row>
    <row r="776" spans="4:16" ht="12.75" customHeight="1" x14ac:dyDescent="0.2">
      <c r="D776" s="3"/>
      <c r="P776" s="3"/>
    </row>
    <row r="777" spans="4:16" ht="12.75" customHeight="1" x14ac:dyDescent="0.2">
      <c r="D777" s="3"/>
      <c r="P777" s="3"/>
    </row>
    <row r="778" spans="4:16" ht="12.75" customHeight="1" x14ac:dyDescent="0.2">
      <c r="D778" s="3"/>
      <c r="P778" s="3"/>
    </row>
    <row r="779" spans="4:16" ht="12.75" customHeight="1" x14ac:dyDescent="0.2">
      <c r="D779" s="3"/>
      <c r="P779" s="3"/>
    </row>
    <row r="780" spans="4:16" ht="12.75" customHeight="1" x14ac:dyDescent="0.2">
      <c r="D780" s="3"/>
      <c r="P780" s="3"/>
    </row>
    <row r="781" spans="4:16" ht="12.75" customHeight="1" x14ac:dyDescent="0.2">
      <c r="D781" s="3"/>
      <c r="P781" s="3"/>
    </row>
    <row r="782" spans="4:16" ht="12.75" customHeight="1" x14ac:dyDescent="0.2">
      <c r="D782" s="3"/>
      <c r="P782" s="3"/>
    </row>
    <row r="783" spans="4:16" ht="12.75" customHeight="1" x14ac:dyDescent="0.2">
      <c r="D783" s="3"/>
      <c r="P783" s="3"/>
    </row>
    <row r="784" spans="4:16" ht="12.75" customHeight="1" x14ac:dyDescent="0.2">
      <c r="D784" s="3"/>
      <c r="P784" s="3"/>
    </row>
    <row r="785" spans="4:16" ht="12.75" customHeight="1" x14ac:dyDescent="0.2">
      <c r="D785" s="3"/>
      <c r="P785" s="3"/>
    </row>
    <row r="786" spans="4:16" ht="12.75" customHeight="1" x14ac:dyDescent="0.2">
      <c r="D786" s="3"/>
      <c r="P786" s="3"/>
    </row>
    <row r="787" spans="4:16" ht="12.75" customHeight="1" x14ac:dyDescent="0.2">
      <c r="D787" s="3"/>
      <c r="P787" s="3"/>
    </row>
    <row r="788" spans="4:16" ht="12.75" customHeight="1" x14ac:dyDescent="0.2">
      <c r="D788" s="3"/>
      <c r="P788" s="3"/>
    </row>
    <row r="789" spans="4:16" ht="12.75" customHeight="1" x14ac:dyDescent="0.2">
      <c r="D789" s="3"/>
      <c r="P789" s="3"/>
    </row>
    <row r="790" spans="4:16" ht="12.75" customHeight="1" x14ac:dyDescent="0.2">
      <c r="D790" s="3"/>
      <c r="P790" s="3"/>
    </row>
    <row r="791" spans="4:16" ht="12.75" customHeight="1" x14ac:dyDescent="0.2">
      <c r="D791" s="3"/>
      <c r="P791" s="3"/>
    </row>
    <row r="792" spans="4:16" ht="12.75" customHeight="1" x14ac:dyDescent="0.2">
      <c r="D792" s="3"/>
      <c r="P792" s="3"/>
    </row>
    <row r="793" spans="4:16" ht="12.75" customHeight="1" x14ac:dyDescent="0.2">
      <c r="D793" s="3"/>
      <c r="P793" s="3"/>
    </row>
    <row r="794" spans="4:16" ht="12.75" customHeight="1" x14ac:dyDescent="0.2">
      <c r="D794" s="3"/>
      <c r="P794" s="3"/>
    </row>
    <row r="795" spans="4:16" ht="12.75" customHeight="1" x14ac:dyDescent="0.2">
      <c r="D795" s="3"/>
      <c r="P795" s="3"/>
    </row>
    <row r="796" spans="4:16" ht="12.75" customHeight="1" x14ac:dyDescent="0.2">
      <c r="D796" s="3"/>
      <c r="P796" s="3"/>
    </row>
    <row r="797" spans="4:16" ht="12.75" customHeight="1" x14ac:dyDescent="0.2">
      <c r="D797" s="3"/>
      <c r="P797" s="3"/>
    </row>
    <row r="798" spans="4:16" ht="12.75" customHeight="1" x14ac:dyDescent="0.2">
      <c r="D798" s="3"/>
      <c r="P798" s="3"/>
    </row>
    <row r="799" spans="4:16" ht="12.75" customHeight="1" x14ac:dyDescent="0.2">
      <c r="D799" s="3"/>
      <c r="P799" s="3"/>
    </row>
    <row r="800" spans="4:16" ht="12.75" customHeight="1" x14ac:dyDescent="0.2">
      <c r="D800" s="3"/>
      <c r="P800" s="3"/>
    </row>
    <row r="801" spans="4:16" ht="12.75" customHeight="1" x14ac:dyDescent="0.2">
      <c r="D801" s="3"/>
      <c r="P801" s="3"/>
    </row>
    <row r="802" spans="4:16" ht="12.75" customHeight="1" x14ac:dyDescent="0.2">
      <c r="D802" s="3"/>
      <c r="P802" s="3"/>
    </row>
    <row r="803" spans="4:16" ht="12.75" customHeight="1" x14ac:dyDescent="0.2">
      <c r="D803" s="3"/>
      <c r="P803" s="3"/>
    </row>
    <row r="804" spans="4:16" ht="12.75" customHeight="1" x14ac:dyDescent="0.2">
      <c r="D804" s="3"/>
      <c r="P804" s="3"/>
    </row>
    <row r="805" spans="4:16" ht="12.75" customHeight="1" x14ac:dyDescent="0.2">
      <c r="D805" s="3"/>
      <c r="P805" s="3"/>
    </row>
    <row r="806" spans="4:16" ht="12.75" customHeight="1" x14ac:dyDescent="0.2">
      <c r="D806" s="3"/>
      <c r="P806" s="3"/>
    </row>
    <row r="807" spans="4:16" ht="12.75" customHeight="1" x14ac:dyDescent="0.2">
      <c r="D807" s="3"/>
      <c r="P807" s="3"/>
    </row>
    <row r="808" spans="4:16" ht="12.75" customHeight="1" x14ac:dyDescent="0.2">
      <c r="D808" s="3"/>
      <c r="P808" s="3"/>
    </row>
    <row r="809" spans="4:16" ht="12.75" customHeight="1" x14ac:dyDescent="0.2">
      <c r="D809" s="3"/>
      <c r="P809" s="3"/>
    </row>
    <row r="810" spans="4:16" ht="12.75" customHeight="1" x14ac:dyDescent="0.2">
      <c r="D810" s="3"/>
      <c r="P810" s="3"/>
    </row>
    <row r="811" spans="4:16" ht="12.75" customHeight="1" x14ac:dyDescent="0.2">
      <c r="D811" s="3"/>
      <c r="P811" s="3"/>
    </row>
    <row r="812" spans="4:16" ht="12.75" customHeight="1" x14ac:dyDescent="0.2">
      <c r="D812" s="3"/>
      <c r="P812" s="3"/>
    </row>
    <row r="813" spans="4:16" ht="12.75" customHeight="1" x14ac:dyDescent="0.2">
      <c r="D813" s="3"/>
      <c r="P813" s="3"/>
    </row>
    <row r="814" spans="4:16" ht="12.75" customHeight="1" x14ac:dyDescent="0.2">
      <c r="D814" s="3"/>
      <c r="P814" s="3"/>
    </row>
    <row r="815" spans="4:16" ht="12.75" customHeight="1" x14ac:dyDescent="0.2">
      <c r="D815" s="3"/>
      <c r="P815" s="3"/>
    </row>
    <row r="816" spans="4:16" ht="12.75" customHeight="1" x14ac:dyDescent="0.2">
      <c r="D816" s="3"/>
      <c r="P816" s="3"/>
    </row>
    <row r="817" spans="4:16" ht="12.75" customHeight="1" x14ac:dyDescent="0.2">
      <c r="D817" s="3"/>
      <c r="P817" s="3"/>
    </row>
    <row r="818" spans="4:16" ht="12.75" customHeight="1" x14ac:dyDescent="0.2">
      <c r="D818" s="3"/>
      <c r="P818" s="3"/>
    </row>
    <row r="819" spans="4:16" ht="12.75" customHeight="1" x14ac:dyDescent="0.2">
      <c r="D819" s="3"/>
      <c r="P819" s="3"/>
    </row>
    <row r="820" spans="4:16" ht="12.75" customHeight="1" x14ac:dyDescent="0.2">
      <c r="D820" s="3"/>
      <c r="P820" s="3"/>
    </row>
    <row r="821" spans="4:16" ht="12.75" customHeight="1" x14ac:dyDescent="0.2">
      <c r="D821" s="3"/>
      <c r="P821" s="3"/>
    </row>
    <row r="822" spans="4:16" ht="12.75" customHeight="1" x14ac:dyDescent="0.2">
      <c r="D822" s="3"/>
      <c r="P822" s="3"/>
    </row>
    <row r="823" spans="4:16" ht="12.75" customHeight="1" x14ac:dyDescent="0.2">
      <c r="D823" s="3"/>
      <c r="P823" s="3"/>
    </row>
    <row r="824" spans="4:16" ht="12.75" customHeight="1" x14ac:dyDescent="0.2">
      <c r="D824" s="3"/>
      <c r="P824" s="3"/>
    </row>
    <row r="825" spans="4:16" ht="12.75" customHeight="1" x14ac:dyDescent="0.2">
      <c r="D825" s="3"/>
      <c r="P825" s="3"/>
    </row>
    <row r="826" spans="4:16" ht="12.75" customHeight="1" x14ac:dyDescent="0.2">
      <c r="D826" s="3"/>
      <c r="P826" s="3"/>
    </row>
    <row r="827" spans="4:16" ht="12.75" customHeight="1" x14ac:dyDescent="0.2">
      <c r="D827" s="3"/>
      <c r="P827" s="3"/>
    </row>
    <row r="828" spans="4:16" ht="12.75" customHeight="1" x14ac:dyDescent="0.2">
      <c r="D828" s="3"/>
      <c r="P828" s="3"/>
    </row>
    <row r="829" spans="4:16" ht="12.75" customHeight="1" x14ac:dyDescent="0.2">
      <c r="D829" s="3"/>
      <c r="P829" s="3"/>
    </row>
    <row r="830" spans="4:16" ht="12.75" customHeight="1" x14ac:dyDescent="0.2">
      <c r="D830" s="3"/>
      <c r="P830" s="3"/>
    </row>
    <row r="831" spans="4:16" ht="12.75" customHeight="1" x14ac:dyDescent="0.2">
      <c r="D831" s="3"/>
      <c r="P831" s="3"/>
    </row>
    <row r="832" spans="4:16" ht="12.75" customHeight="1" x14ac:dyDescent="0.2">
      <c r="D832" s="3"/>
      <c r="P832" s="3"/>
    </row>
    <row r="833" spans="4:16" ht="12.75" customHeight="1" x14ac:dyDescent="0.2">
      <c r="D833" s="3"/>
      <c r="P833" s="3"/>
    </row>
    <row r="834" spans="4:16" ht="12.75" customHeight="1" x14ac:dyDescent="0.2">
      <c r="D834" s="3"/>
      <c r="P834" s="3"/>
    </row>
    <row r="835" spans="4:16" ht="12.75" customHeight="1" x14ac:dyDescent="0.2">
      <c r="D835" s="3"/>
      <c r="P835" s="3"/>
    </row>
    <row r="836" spans="4:16" ht="12.75" customHeight="1" x14ac:dyDescent="0.2">
      <c r="D836" s="3"/>
      <c r="P836" s="3"/>
    </row>
    <row r="837" spans="4:16" ht="12.75" customHeight="1" x14ac:dyDescent="0.2">
      <c r="D837" s="3"/>
      <c r="P837" s="3"/>
    </row>
    <row r="838" spans="4:16" ht="12.75" customHeight="1" x14ac:dyDescent="0.2">
      <c r="D838" s="3"/>
      <c r="P838" s="3"/>
    </row>
    <row r="839" spans="4:16" ht="12.75" customHeight="1" x14ac:dyDescent="0.2">
      <c r="D839" s="3"/>
      <c r="P839" s="3"/>
    </row>
    <row r="840" spans="4:16" ht="12.75" customHeight="1" x14ac:dyDescent="0.2">
      <c r="D840" s="3"/>
      <c r="P840" s="3"/>
    </row>
    <row r="841" spans="4:16" ht="12.75" customHeight="1" x14ac:dyDescent="0.2">
      <c r="D841" s="3"/>
      <c r="P841" s="3"/>
    </row>
    <row r="842" spans="4:16" ht="12.75" customHeight="1" x14ac:dyDescent="0.2">
      <c r="D842" s="3"/>
      <c r="P842" s="3"/>
    </row>
    <row r="843" spans="4:16" ht="12.75" customHeight="1" x14ac:dyDescent="0.2">
      <c r="D843" s="3"/>
      <c r="P843" s="3"/>
    </row>
    <row r="844" spans="4:16" ht="12.75" customHeight="1" x14ac:dyDescent="0.2">
      <c r="D844" s="3"/>
      <c r="P844" s="3"/>
    </row>
    <row r="845" spans="4:16" ht="12.75" customHeight="1" x14ac:dyDescent="0.2">
      <c r="D845" s="3"/>
      <c r="P845" s="3"/>
    </row>
    <row r="846" spans="4:16" ht="12.75" customHeight="1" x14ac:dyDescent="0.2">
      <c r="D846" s="3"/>
      <c r="P846" s="3"/>
    </row>
    <row r="847" spans="4:16" ht="12.75" customHeight="1" x14ac:dyDescent="0.2">
      <c r="D847" s="3"/>
      <c r="P847" s="3"/>
    </row>
    <row r="848" spans="4:16" ht="12.75" customHeight="1" x14ac:dyDescent="0.2">
      <c r="D848" s="3"/>
      <c r="P848" s="3"/>
    </row>
    <row r="849" spans="4:16" ht="12.75" customHeight="1" x14ac:dyDescent="0.2">
      <c r="D849" s="3"/>
      <c r="P849" s="3"/>
    </row>
    <row r="850" spans="4:16" ht="12.75" customHeight="1" x14ac:dyDescent="0.2">
      <c r="D850" s="3"/>
      <c r="P850" s="3"/>
    </row>
    <row r="851" spans="4:16" ht="12.75" customHeight="1" x14ac:dyDescent="0.2">
      <c r="D851" s="3"/>
      <c r="P851" s="3"/>
    </row>
    <row r="852" spans="4:16" ht="12.75" customHeight="1" x14ac:dyDescent="0.2">
      <c r="D852" s="3"/>
      <c r="P852" s="3"/>
    </row>
    <row r="853" spans="4:16" ht="12.75" customHeight="1" x14ac:dyDescent="0.2">
      <c r="D853" s="3"/>
      <c r="P853" s="3"/>
    </row>
    <row r="854" spans="4:16" ht="12.75" customHeight="1" x14ac:dyDescent="0.2">
      <c r="D854" s="3"/>
      <c r="P854" s="3"/>
    </row>
    <row r="855" spans="4:16" ht="12.75" customHeight="1" x14ac:dyDescent="0.2">
      <c r="D855" s="3"/>
      <c r="P855" s="3"/>
    </row>
    <row r="856" spans="4:16" ht="12.75" customHeight="1" x14ac:dyDescent="0.2">
      <c r="D856" s="3"/>
      <c r="P856" s="3"/>
    </row>
    <row r="857" spans="4:16" ht="12.75" customHeight="1" x14ac:dyDescent="0.2">
      <c r="D857" s="3"/>
      <c r="P857" s="3"/>
    </row>
    <row r="858" spans="4:16" ht="12.75" customHeight="1" x14ac:dyDescent="0.2">
      <c r="D858" s="3"/>
      <c r="P858" s="3"/>
    </row>
    <row r="859" spans="4:16" ht="12.75" customHeight="1" x14ac:dyDescent="0.2">
      <c r="D859" s="3"/>
      <c r="P859" s="3"/>
    </row>
    <row r="860" spans="4:16" ht="12.75" customHeight="1" x14ac:dyDescent="0.2">
      <c r="D860" s="3"/>
      <c r="P860" s="3"/>
    </row>
    <row r="861" spans="4:16" ht="12.75" customHeight="1" x14ac:dyDescent="0.2">
      <c r="D861" s="3"/>
      <c r="P861" s="3"/>
    </row>
    <row r="862" spans="4:16" ht="12.75" customHeight="1" x14ac:dyDescent="0.2">
      <c r="D862" s="3"/>
      <c r="P862" s="3"/>
    </row>
    <row r="863" spans="4:16" ht="12.75" customHeight="1" x14ac:dyDescent="0.2">
      <c r="D863" s="3"/>
      <c r="P863" s="3"/>
    </row>
    <row r="864" spans="4:16" ht="12.75" customHeight="1" x14ac:dyDescent="0.2">
      <c r="D864" s="3"/>
      <c r="P864" s="3"/>
    </row>
    <row r="865" spans="4:16" ht="12.75" customHeight="1" x14ac:dyDescent="0.2">
      <c r="D865" s="3"/>
      <c r="P865" s="3"/>
    </row>
    <row r="866" spans="4:16" ht="12.75" customHeight="1" x14ac:dyDescent="0.2">
      <c r="D866" s="3"/>
      <c r="P866" s="3"/>
    </row>
    <row r="867" spans="4:16" ht="12.75" customHeight="1" x14ac:dyDescent="0.2">
      <c r="D867" s="3"/>
      <c r="P867" s="3"/>
    </row>
    <row r="868" spans="4:16" ht="12.75" customHeight="1" x14ac:dyDescent="0.2">
      <c r="D868" s="3"/>
      <c r="P868" s="3"/>
    </row>
    <row r="869" spans="4:16" ht="12.75" customHeight="1" x14ac:dyDescent="0.2">
      <c r="D869" s="3"/>
      <c r="P869" s="3"/>
    </row>
    <row r="870" spans="4:16" ht="12.75" customHeight="1" x14ac:dyDescent="0.2">
      <c r="D870" s="3"/>
      <c r="P870" s="3"/>
    </row>
    <row r="871" spans="4:16" ht="12.75" customHeight="1" x14ac:dyDescent="0.2">
      <c r="D871" s="3"/>
      <c r="P871" s="3"/>
    </row>
    <row r="872" spans="4:16" ht="12.75" customHeight="1" x14ac:dyDescent="0.2">
      <c r="D872" s="3"/>
      <c r="P872" s="3"/>
    </row>
    <row r="873" spans="4:16" ht="12.75" customHeight="1" x14ac:dyDescent="0.2">
      <c r="D873" s="3"/>
      <c r="P873" s="3"/>
    </row>
    <row r="874" spans="4:16" ht="12.75" customHeight="1" x14ac:dyDescent="0.2">
      <c r="D874" s="3"/>
      <c r="P874" s="3"/>
    </row>
    <row r="875" spans="4:16" ht="12.75" customHeight="1" x14ac:dyDescent="0.2">
      <c r="D875" s="3"/>
      <c r="P875" s="3"/>
    </row>
    <row r="876" spans="4:16" ht="12.75" customHeight="1" x14ac:dyDescent="0.2">
      <c r="D876" s="3"/>
      <c r="P876" s="3"/>
    </row>
    <row r="877" spans="4:16" ht="12.75" customHeight="1" x14ac:dyDescent="0.2">
      <c r="D877" s="3"/>
      <c r="P877" s="3"/>
    </row>
    <row r="878" spans="4:16" ht="12.75" customHeight="1" x14ac:dyDescent="0.2">
      <c r="D878" s="3"/>
      <c r="P878" s="3"/>
    </row>
    <row r="879" spans="4:16" ht="12.75" customHeight="1" x14ac:dyDescent="0.2">
      <c r="D879" s="3"/>
      <c r="P879" s="3"/>
    </row>
    <row r="880" spans="4:16" ht="12.75" customHeight="1" x14ac:dyDescent="0.2">
      <c r="D880" s="3"/>
      <c r="P880" s="3"/>
    </row>
    <row r="881" spans="4:16" ht="12.75" customHeight="1" x14ac:dyDescent="0.2">
      <c r="D881" s="3"/>
      <c r="P881" s="3"/>
    </row>
    <row r="882" spans="4:16" ht="12.75" customHeight="1" x14ac:dyDescent="0.2">
      <c r="D882" s="3"/>
      <c r="P882" s="3"/>
    </row>
    <row r="883" spans="4:16" ht="12.75" customHeight="1" x14ac:dyDescent="0.2">
      <c r="D883" s="3"/>
      <c r="P883" s="3"/>
    </row>
    <row r="884" spans="4:16" ht="12.75" customHeight="1" x14ac:dyDescent="0.2">
      <c r="D884" s="3"/>
      <c r="P884" s="3"/>
    </row>
    <row r="885" spans="4:16" ht="12.75" customHeight="1" x14ac:dyDescent="0.2">
      <c r="D885" s="3"/>
      <c r="P885" s="3"/>
    </row>
    <row r="886" spans="4:16" ht="12.75" customHeight="1" x14ac:dyDescent="0.2">
      <c r="D886" s="3"/>
      <c r="P886" s="3"/>
    </row>
    <row r="887" spans="4:16" ht="12.75" customHeight="1" x14ac:dyDescent="0.2">
      <c r="D887" s="3"/>
      <c r="P887" s="3"/>
    </row>
    <row r="888" spans="4:16" ht="12.75" customHeight="1" x14ac:dyDescent="0.2">
      <c r="D888" s="3"/>
      <c r="P888" s="3"/>
    </row>
    <row r="889" spans="4:16" ht="12.75" customHeight="1" x14ac:dyDescent="0.2">
      <c r="D889" s="3"/>
      <c r="P889" s="3"/>
    </row>
    <row r="890" spans="4:16" ht="12.75" customHeight="1" x14ac:dyDescent="0.2">
      <c r="D890" s="3"/>
      <c r="P890" s="3"/>
    </row>
    <row r="891" spans="4:16" ht="12.75" customHeight="1" x14ac:dyDescent="0.2">
      <c r="D891" s="3"/>
      <c r="P891" s="3"/>
    </row>
    <row r="892" spans="4:16" ht="12.75" customHeight="1" x14ac:dyDescent="0.2">
      <c r="D892" s="3"/>
      <c r="P892" s="3"/>
    </row>
    <row r="893" spans="4:16" ht="12.75" customHeight="1" x14ac:dyDescent="0.2">
      <c r="D893" s="3"/>
      <c r="P893" s="3"/>
    </row>
    <row r="894" spans="4:16" ht="12.75" customHeight="1" x14ac:dyDescent="0.2">
      <c r="D894" s="3"/>
      <c r="P894" s="3"/>
    </row>
    <row r="895" spans="4:16" ht="12.75" customHeight="1" x14ac:dyDescent="0.2">
      <c r="D895" s="3"/>
      <c r="P895" s="3"/>
    </row>
    <row r="896" spans="4:16" ht="12.75" customHeight="1" x14ac:dyDescent="0.2">
      <c r="D896" s="3"/>
      <c r="P896" s="3"/>
    </row>
    <row r="897" spans="4:16" ht="12.75" customHeight="1" x14ac:dyDescent="0.2">
      <c r="D897" s="3"/>
      <c r="P897" s="3"/>
    </row>
    <row r="898" spans="4:16" ht="12.75" customHeight="1" x14ac:dyDescent="0.2">
      <c r="D898" s="3"/>
      <c r="P898" s="3"/>
    </row>
    <row r="899" spans="4:16" ht="12.75" customHeight="1" x14ac:dyDescent="0.2">
      <c r="D899" s="3"/>
      <c r="P899" s="3"/>
    </row>
    <row r="900" spans="4:16" ht="12.75" customHeight="1" x14ac:dyDescent="0.2">
      <c r="D900" s="3"/>
      <c r="P900" s="3"/>
    </row>
    <row r="901" spans="4:16" ht="12.75" customHeight="1" x14ac:dyDescent="0.2">
      <c r="D901" s="3"/>
      <c r="P901" s="3"/>
    </row>
    <row r="902" spans="4:16" ht="12.75" customHeight="1" x14ac:dyDescent="0.2">
      <c r="D902" s="3"/>
      <c r="P902" s="3"/>
    </row>
    <row r="903" spans="4:16" ht="12.75" customHeight="1" x14ac:dyDescent="0.2">
      <c r="D903" s="3"/>
      <c r="P903" s="3"/>
    </row>
    <row r="904" spans="4:16" ht="12.75" customHeight="1" x14ac:dyDescent="0.2">
      <c r="D904" s="3"/>
      <c r="P904" s="3"/>
    </row>
    <row r="905" spans="4:16" ht="12.75" customHeight="1" x14ac:dyDescent="0.2">
      <c r="D905" s="3"/>
      <c r="P905" s="3"/>
    </row>
    <row r="906" spans="4:16" ht="12.75" customHeight="1" x14ac:dyDescent="0.2">
      <c r="D906" s="3"/>
      <c r="P906" s="3"/>
    </row>
    <row r="907" spans="4:16" ht="12.75" customHeight="1" x14ac:dyDescent="0.2">
      <c r="D907" s="3"/>
      <c r="P907" s="3"/>
    </row>
    <row r="908" spans="4:16" ht="12.75" customHeight="1" x14ac:dyDescent="0.2">
      <c r="D908" s="3"/>
      <c r="P908" s="3"/>
    </row>
    <row r="909" spans="4:16" ht="12.75" customHeight="1" x14ac:dyDescent="0.2">
      <c r="D909" s="3"/>
      <c r="P909" s="3"/>
    </row>
    <row r="910" spans="4:16" ht="12.75" customHeight="1" x14ac:dyDescent="0.2">
      <c r="D910" s="3"/>
      <c r="P910" s="3"/>
    </row>
    <row r="911" spans="4:16" ht="12.75" customHeight="1" x14ac:dyDescent="0.2">
      <c r="D911" s="3"/>
      <c r="P911" s="3"/>
    </row>
    <row r="912" spans="4:16" ht="12.75" customHeight="1" x14ac:dyDescent="0.2">
      <c r="D912" s="3"/>
      <c r="P912" s="3"/>
    </row>
    <row r="913" spans="4:16" ht="12.75" customHeight="1" x14ac:dyDescent="0.2">
      <c r="D913" s="3"/>
      <c r="P913" s="3"/>
    </row>
    <row r="914" spans="4:16" ht="12.75" customHeight="1" x14ac:dyDescent="0.2">
      <c r="D914" s="3"/>
      <c r="P914" s="3"/>
    </row>
    <row r="915" spans="4:16" ht="12.75" customHeight="1" x14ac:dyDescent="0.2">
      <c r="D915" s="3"/>
      <c r="P915" s="3"/>
    </row>
    <row r="916" spans="4:16" ht="12.75" customHeight="1" x14ac:dyDescent="0.2">
      <c r="D916" s="3"/>
      <c r="P916" s="3"/>
    </row>
    <row r="917" spans="4:16" ht="12.75" customHeight="1" x14ac:dyDescent="0.2">
      <c r="D917" s="3"/>
      <c r="P917" s="3"/>
    </row>
    <row r="918" spans="4:16" ht="12.75" customHeight="1" x14ac:dyDescent="0.2">
      <c r="D918" s="3"/>
      <c r="P918" s="3"/>
    </row>
    <row r="919" spans="4:16" ht="12.75" customHeight="1" x14ac:dyDescent="0.2">
      <c r="D919" s="3"/>
      <c r="P919" s="3"/>
    </row>
    <row r="920" spans="4:16" ht="12.75" customHeight="1" x14ac:dyDescent="0.2">
      <c r="D920" s="3"/>
      <c r="P920" s="3"/>
    </row>
    <row r="921" spans="4:16" ht="12.75" customHeight="1" x14ac:dyDescent="0.2">
      <c r="D921" s="3"/>
      <c r="P921" s="3"/>
    </row>
    <row r="922" spans="4:16" ht="12.75" customHeight="1" x14ac:dyDescent="0.2">
      <c r="D922" s="3"/>
      <c r="P922" s="3"/>
    </row>
    <row r="923" spans="4:16" ht="12.75" customHeight="1" x14ac:dyDescent="0.2">
      <c r="D923" s="3"/>
      <c r="P923" s="3"/>
    </row>
    <row r="924" spans="4:16" ht="12.75" customHeight="1" x14ac:dyDescent="0.2">
      <c r="D924" s="3"/>
      <c r="P924" s="3"/>
    </row>
    <row r="925" spans="4:16" ht="12.75" customHeight="1" x14ac:dyDescent="0.2">
      <c r="D925" s="3"/>
      <c r="P925" s="3"/>
    </row>
    <row r="926" spans="4:16" ht="12.75" customHeight="1" x14ac:dyDescent="0.2">
      <c r="D926" s="3"/>
      <c r="P926" s="3"/>
    </row>
    <row r="927" spans="4:16" ht="12.75" customHeight="1" x14ac:dyDescent="0.2">
      <c r="D927" s="3"/>
      <c r="P927" s="3"/>
    </row>
    <row r="928" spans="4:16" ht="12.75" customHeight="1" x14ac:dyDescent="0.2">
      <c r="D928" s="3"/>
      <c r="P928" s="3"/>
    </row>
    <row r="929" spans="4:16" ht="12.75" customHeight="1" x14ac:dyDescent="0.2">
      <c r="D929" s="3"/>
      <c r="P929" s="3"/>
    </row>
    <row r="930" spans="4:16" ht="12.75" customHeight="1" x14ac:dyDescent="0.2">
      <c r="D930" s="3"/>
      <c r="P930" s="3"/>
    </row>
    <row r="931" spans="4:16" ht="12.75" customHeight="1" x14ac:dyDescent="0.2">
      <c r="D931" s="3"/>
      <c r="P931" s="3"/>
    </row>
    <row r="932" spans="4:16" ht="12.75" customHeight="1" x14ac:dyDescent="0.2">
      <c r="D932" s="3"/>
      <c r="P932" s="3"/>
    </row>
    <row r="933" spans="4:16" ht="12.75" customHeight="1" x14ac:dyDescent="0.2">
      <c r="D933" s="3"/>
      <c r="P933" s="3"/>
    </row>
    <row r="934" spans="4:16" ht="12.75" customHeight="1" x14ac:dyDescent="0.2">
      <c r="D934" s="3"/>
      <c r="P934" s="3"/>
    </row>
    <row r="935" spans="4:16" ht="12.75" customHeight="1" x14ac:dyDescent="0.2">
      <c r="D935" s="3"/>
      <c r="P935" s="3"/>
    </row>
    <row r="936" spans="4:16" ht="12.75" customHeight="1" x14ac:dyDescent="0.2">
      <c r="D936" s="3"/>
      <c r="P936" s="3"/>
    </row>
    <row r="937" spans="4:16" ht="12.75" customHeight="1" x14ac:dyDescent="0.2">
      <c r="D937" s="3"/>
      <c r="P937" s="3"/>
    </row>
    <row r="938" spans="4:16" ht="12.75" customHeight="1" x14ac:dyDescent="0.2">
      <c r="D938" s="3"/>
      <c r="P938" s="3"/>
    </row>
    <row r="939" spans="4:16" ht="12.75" customHeight="1" x14ac:dyDescent="0.2">
      <c r="D939" s="3"/>
      <c r="P939" s="3"/>
    </row>
    <row r="940" spans="4:16" ht="12.75" customHeight="1" x14ac:dyDescent="0.2">
      <c r="D940" s="3"/>
      <c r="P940" s="3"/>
    </row>
    <row r="941" spans="4:16" ht="12.75" customHeight="1" x14ac:dyDescent="0.2">
      <c r="D941" s="3"/>
      <c r="P941" s="3"/>
    </row>
    <row r="942" spans="4:16" ht="12.75" customHeight="1" x14ac:dyDescent="0.2">
      <c r="D942" s="3"/>
      <c r="P942" s="3"/>
    </row>
    <row r="943" spans="4:16" ht="12.75" customHeight="1" x14ac:dyDescent="0.2">
      <c r="D943" s="3"/>
      <c r="P943" s="3"/>
    </row>
    <row r="944" spans="4:16" ht="12.75" customHeight="1" x14ac:dyDescent="0.2">
      <c r="D944" s="3"/>
      <c r="P944" s="3"/>
    </row>
    <row r="945" spans="4:16" ht="12.75" customHeight="1" x14ac:dyDescent="0.2">
      <c r="D945" s="3"/>
      <c r="P945" s="3"/>
    </row>
    <row r="946" spans="4:16" ht="12.75" customHeight="1" x14ac:dyDescent="0.2">
      <c r="D946" s="3"/>
      <c r="P946" s="3"/>
    </row>
    <row r="947" spans="4:16" ht="12.75" customHeight="1" x14ac:dyDescent="0.2">
      <c r="D947" s="3"/>
      <c r="P947" s="3"/>
    </row>
    <row r="948" spans="4:16" ht="12.75" customHeight="1" x14ac:dyDescent="0.2">
      <c r="D948" s="3"/>
      <c r="P948" s="3"/>
    </row>
    <row r="949" spans="4:16" ht="12.75" customHeight="1" x14ac:dyDescent="0.2">
      <c r="D949" s="3"/>
      <c r="P949" s="3"/>
    </row>
    <row r="950" spans="4:16" ht="12.75" customHeight="1" x14ac:dyDescent="0.2">
      <c r="D950" s="3"/>
      <c r="P950" s="3"/>
    </row>
    <row r="951" spans="4:16" ht="12.75" customHeight="1" x14ac:dyDescent="0.2">
      <c r="D951" s="3"/>
      <c r="P951" s="3"/>
    </row>
    <row r="952" spans="4:16" ht="12.75" customHeight="1" x14ac:dyDescent="0.2">
      <c r="D952" s="3"/>
      <c r="P952" s="3"/>
    </row>
    <row r="953" spans="4:16" ht="12.75" customHeight="1" x14ac:dyDescent="0.2">
      <c r="D953" s="3"/>
      <c r="P953" s="3"/>
    </row>
    <row r="954" spans="4:16" ht="12.75" customHeight="1" x14ac:dyDescent="0.2">
      <c r="D954" s="3"/>
      <c r="P954" s="3"/>
    </row>
    <row r="955" spans="4:16" ht="12.75" customHeight="1" x14ac:dyDescent="0.2">
      <c r="D955" s="3"/>
      <c r="P955" s="3"/>
    </row>
    <row r="956" spans="4:16" ht="12.75" customHeight="1" x14ac:dyDescent="0.2">
      <c r="D956" s="3"/>
      <c r="P956" s="3"/>
    </row>
    <row r="957" spans="4:16" ht="12.75" customHeight="1" x14ac:dyDescent="0.2">
      <c r="D957" s="3"/>
      <c r="P957" s="3"/>
    </row>
    <row r="958" spans="4:16" ht="12.75" customHeight="1" x14ac:dyDescent="0.2">
      <c r="D958" s="3"/>
      <c r="P958" s="3"/>
    </row>
    <row r="959" spans="4:16" ht="12.75" customHeight="1" x14ac:dyDescent="0.2">
      <c r="D959" s="3"/>
      <c r="P959" s="3"/>
    </row>
    <row r="960" spans="4:16" ht="12.75" customHeight="1" x14ac:dyDescent="0.2">
      <c r="D960" s="3"/>
      <c r="P960" s="3"/>
    </row>
    <row r="961" spans="4:16" ht="12.75" customHeight="1" x14ac:dyDescent="0.2">
      <c r="D961" s="3"/>
      <c r="P961" s="3"/>
    </row>
    <row r="962" spans="4:16" ht="12.75" customHeight="1" x14ac:dyDescent="0.2">
      <c r="D962" s="3"/>
      <c r="P962" s="3"/>
    </row>
    <row r="963" spans="4:16" ht="12.75" customHeight="1" x14ac:dyDescent="0.2">
      <c r="D963" s="3"/>
      <c r="P963" s="3"/>
    </row>
    <row r="964" spans="4:16" ht="12.75" customHeight="1" x14ac:dyDescent="0.2">
      <c r="D964" s="3"/>
      <c r="P964" s="3"/>
    </row>
    <row r="965" spans="4:16" ht="12.75" customHeight="1" x14ac:dyDescent="0.2">
      <c r="D965" s="3"/>
      <c r="P965" s="3"/>
    </row>
    <row r="966" spans="4:16" ht="12.75" customHeight="1" x14ac:dyDescent="0.2">
      <c r="D966" s="3"/>
      <c r="P966" s="3"/>
    </row>
    <row r="967" spans="4:16" ht="12.75" customHeight="1" x14ac:dyDescent="0.2">
      <c r="D967" s="3"/>
      <c r="P967" s="3"/>
    </row>
    <row r="968" spans="4:16" ht="12.75" customHeight="1" x14ac:dyDescent="0.2">
      <c r="D968" s="3"/>
      <c r="P968" s="3"/>
    </row>
    <row r="969" spans="4:16" ht="12.75" customHeight="1" x14ac:dyDescent="0.2">
      <c r="D969" s="3"/>
      <c r="P969" s="3"/>
    </row>
    <row r="970" spans="4:16" ht="12.75" customHeight="1" x14ac:dyDescent="0.2">
      <c r="D970" s="3"/>
      <c r="P970" s="3"/>
    </row>
    <row r="971" spans="4:16" ht="12.75" customHeight="1" x14ac:dyDescent="0.2">
      <c r="D971" s="3"/>
      <c r="P971" s="3"/>
    </row>
    <row r="972" spans="4:16" ht="12.75" customHeight="1" x14ac:dyDescent="0.2">
      <c r="D972" s="3"/>
      <c r="P972" s="3"/>
    </row>
    <row r="973" spans="4:16" ht="12.75" customHeight="1" x14ac:dyDescent="0.2">
      <c r="D973" s="3"/>
      <c r="P973" s="3"/>
    </row>
    <row r="974" spans="4:16" ht="12.75" customHeight="1" x14ac:dyDescent="0.2">
      <c r="D974" s="3"/>
      <c r="P974" s="3"/>
    </row>
    <row r="975" spans="4:16" ht="12.75" customHeight="1" x14ac:dyDescent="0.2">
      <c r="D975" s="3"/>
      <c r="P975" s="3"/>
    </row>
    <row r="976" spans="4:16" ht="12.75" customHeight="1" x14ac:dyDescent="0.2">
      <c r="D976" s="3"/>
      <c r="P976" s="3"/>
    </row>
    <row r="977" spans="4:16" ht="12.75" customHeight="1" x14ac:dyDescent="0.2">
      <c r="D977" s="3"/>
      <c r="P977" s="3"/>
    </row>
    <row r="978" spans="4:16" ht="12.75" customHeight="1" x14ac:dyDescent="0.2">
      <c r="D978" s="3"/>
      <c r="P978" s="3"/>
    </row>
    <row r="979" spans="4:16" ht="12.75" customHeight="1" x14ac:dyDescent="0.2">
      <c r="D979" s="3"/>
      <c r="P979" s="3"/>
    </row>
    <row r="980" spans="4:16" ht="12.75" customHeight="1" x14ac:dyDescent="0.2">
      <c r="D980" s="3"/>
      <c r="P980" s="3"/>
    </row>
    <row r="981" spans="4:16" ht="12.75" customHeight="1" x14ac:dyDescent="0.2">
      <c r="D981" s="3"/>
      <c r="P981" s="3"/>
    </row>
    <row r="982" spans="4:16" ht="12.75" customHeight="1" x14ac:dyDescent="0.2">
      <c r="D982" s="3"/>
      <c r="P982" s="3"/>
    </row>
    <row r="983" spans="4:16" ht="12.75" customHeight="1" x14ac:dyDescent="0.2">
      <c r="D983" s="3"/>
      <c r="P983" s="3"/>
    </row>
    <row r="984" spans="4:16" ht="12.75" customHeight="1" x14ac:dyDescent="0.2">
      <c r="D984" s="3"/>
      <c r="P984" s="3"/>
    </row>
    <row r="985" spans="4:16" ht="12.75" customHeight="1" x14ac:dyDescent="0.2">
      <c r="D985" s="3"/>
      <c r="P985" s="3"/>
    </row>
    <row r="986" spans="4:16" ht="12.75" customHeight="1" x14ac:dyDescent="0.2">
      <c r="D986" s="3"/>
      <c r="P986" s="3"/>
    </row>
    <row r="987" spans="4:16" ht="12.75" customHeight="1" x14ac:dyDescent="0.2">
      <c r="D987" s="3"/>
      <c r="P987" s="3"/>
    </row>
    <row r="988" spans="4:16" ht="12.75" customHeight="1" x14ac:dyDescent="0.2">
      <c r="D988" s="3"/>
      <c r="P988" s="3"/>
    </row>
    <row r="989" spans="4:16" ht="12.75" customHeight="1" x14ac:dyDescent="0.2">
      <c r="D989" s="3"/>
      <c r="P989" s="3"/>
    </row>
    <row r="990" spans="4:16" ht="12.75" customHeight="1" x14ac:dyDescent="0.2">
      <c r="D990" s="3"/>
      <c r="P990" s="3"/>
    </row>
    <row r="991" spans="4:16" ht="12.75" customHeight="1" x14ac:dyDescent="0.2">
      <c r="D991" s="3"/>
      <c r="P991" s="3"/>
    </row>
    <row r="992" spans="4:16" ht="12.75" customHeight="1" x14ac:dyDescent="0.2">
      <c r="D992" s="3"/>
      <c r="P992" s="3"/>
    </row>
    <row r="993" spans="4:16" ht="12.75" customHeight="1" x14ac:dyDescent="0.2">
      <c r="D993" s="3"/>
      <c r="P993" s="3"/>
    </row>
    <row r="994" spans="4:16" ht="12.75" customHeight="1" x14ac:dyDescent="0.2">
      <c r="D994" s="3"/>
      <c r="P994" s="3"/>
    </row>
    <row r="995" spans="4:16" ht="12.75" customHeight="1" x14ac:dyDescent="0.2">
      <c r="D995" s="3"/>
      <c r="P995" s="3"/>
    </row>
    <row r="996" spans="4:16" ht="12.75" customHeight="1" x14ac:dyDescent="0.2">
      <c r="D996" s="3"/>
      <c r="P996" s="3"/>
    </row>
    <row r="997" spans="4:16" ht="12.75" customHeight="1" x14ac:dyDescent="0.2">
      <c r="D997" s="3"/>
      <c r="P997" s="3"/>
    </row>
    <row r="998" spans="4:16" ht="12.75" customHeight="1" x14ac:dyDescent="0.2">
      <c r="D998" s="3"/>
      <c r="P998" s="3"/>
    </row>
    <row r="999" spans="4:16" ht="12.75" customHeight="1" x14ac:dyDescent="0.2">
      <c r="D999" s="3"/>
      <c r="P999" s="3"/>
    </row>
    <row r="1000" spans="4:16" ht="12.75" customHeight="1" x14ac:dyDescent="0.2">
      <c r="D1000" s="3"/>
      <c r="P1000" s="3"/>
    </row>
    <row r="1001" spans="4:16" ht="15" customHeight="1" x14ac:dyDescent="0.2">
      <c r="D1001" s="3"/>
    </row>
    <row r="1002" spans="4:16" ht="15" customHeight="1" x14ac:dyDescent="0.2">
      <c r="D10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11" sqref="C11"/>
    </sheetView>
  </sheetViews>
  <sheetFormatPr defaultColWidth="17.28515625" defaultRowHeight="15" customHeight="1" x14ac:dyDescent="0.2"/>
  <cols>
    <col min="1" max="1" width="8" customWidth="1"/>
    <col min="2" max="2" width="20" customWidth="1"/>
    <col min="3" max="3" width="7.140625" customWidth="1"/>
    <col min="4" max="26" width="8" customWidth="1"/>
  </cols>
  <sheetData>
    <row r="1" spans="1:11" ht="12.75" customHeight="1" x14ac:dyDescent="0.2">
      <c r="A1" s="4">
        <f>estimate!P4</f>
        <v>4301.6910884659092</v>
      </c>
      <c r="B1" s="15" t="s">
        <v>162</v>
      </c>
      <c r="C1" s="4">
        <f>A1*4.448</f>
        <v>19133.921961496366</v>
      </c>
      <c r="D1" s="3" t="s">
        <v>163</v>
      </c>
      <c r="J1" s="42">
        <v>10</v>
      </c>
      <c r="K1" s="42" t="s">
        <v>164</v>
      </c>
    </row>
    <row r="2" spans="1:11" ht="12.75" customHeight="1" x14ac:dyDescent="0.2">
      <c r="A2" s="11">
        <f>estimate!P5</f>
        <v>7.5002918665422884</v>
      </c>
      <c r="B2" s="3" t="s">
        <v>165</v>
      </c>
      <c r="C2" s="3"/>
      <c r="J2" s="42">
        <v>0.25</v>
      </c>
      <c r="K2" s="42" t="s">
        <v>166</v>
      </c>
    </row>
    <row r="3" spans="1:11" ht="12.75" customHeight="1" x14ac:dyDescent="0.2">
      <c r="A3" s="5">
        <v>290</v>
      </c>
      <c r="B3" s="3" t="s">
        <v>167</v>
      </c>
      <c r="C3" s="4">
        <f t="shared" ref="C3:C5" si="0">A3/2.2</f>
        <v>131.81818181818181</v>
      </c>
      <c r="D3" s="3" t="s">
        <v>168</v>
      </c>
      <c r="J3" s="42">
        <v>0.99950000000000006</v>
      </c>
      <c r="K3" s="42" t="s">
        <v>169</v>
      </c>
    </row>
    <row r="4" spans="1:11" ht="12.75" customHeight="1" x14ac:dyDescent="0.2">
      <c r="A4" s="4">
        <f>erosive!Q1</f>
        <v>105.53177390351063</v>
      </c>
      <c r="B4" s="3" t="s">
        <v>170</v>
      </c>
      <c r="C4" s="4">
        <f t="shared" si="0"/>
        <v>47.968988137959371</v>
      </c>
      <c r="D4" s="3" t="s">
        <v>168</v>
      </c>
      <c r="J4" s="42">
        <v>8.7505000000000006</v>
      </c>
      <c r="K4" s="42" t="s">
        <v>171</v>
      </c>
    </row>
    <row r="5" spans="1:11" ht="12.75" customHeight="1" x14ac:dyDescent="0.2">
      <c r="A5" s="4">
        <f>A3+A4</f>
        <v>395.53177390351061</v>
      </c>
      <c r="B5" s="3" t="s">
        <v>172</v>
      </c>
      <c r="C5" s="4">
        <f t="shared" si="0"/>
        <v>179.78716995614118</v>
      </c>
      <c r="D5" s="3" t="s">
        <v>168</v>
      </c>
    </row>
    <row r="6" spans="1:11" ht="12.75" customHeight="1" x14ac:dyDescent="0.2">
      <c r="B6" s="3" t="s">
        <v>173</v>
      </c>
      <c r="C6" s="4">
        <f>C1/C5</f>
        <v>106.42540269232815</v>
      </c>
      <c r="D6" s="3" t="s">
        <v>174</v>
      </c>
      <c r="F6" s="3" t="s">
        <v>175</v>
      </c>
    </row>
    <row r="7" spans="1:11" ht="12.75" customHeight="1" x14ac:dyDescent="0.2">
      <c r="B7" s="3" t="s">
        <v>176</v>
      </c>
      <c r="C7" s="4">
        <f>C6*A2</f>
        <v>798.22158220675658</v>
      </c>
      <c r="D7" s="3" t="s">
        <v>177</v>
      </c>
    </row>
    <row r="8" spans="1:11" ht="12.75" customHeight="1" x14ac:dyDescent="0.2">
      <c r="B8" s="3"/>
      <c r="C8" s="4">
        <f>C7*2.23694</f>
        <v>1785.5737861015821</v>
      </c>
      <c r="D8" s="3" t="s">
        <v>178</v>
      </c>
    </row>
    <row r="9" spans="1:11" ht="12.75" customHeight="1" x14ac:dyDescent="0.2">
      <c r="B9" s="3"/>
      <c r="C9" s="4">
        <f>C8/760</f>
        <v>2.3494391922389237</v>
      </c>
      <c r="D9" s="3" t="s">
        <v>179</v>
      </c>
    </row>
    <row r="10" spans="1:11" ht="12.75" customHeight="1" x14ac:dyDescent="0.2">
      <c r="B10" s="3"/>
      <c r="C10" s="3"/>
    </row>
    <row r="11" spans="1:11" ht="12.75" customHeight="1" x14ac:dyDescent="0.2">
      <c r="B11" s="3"/>
      <c r="C11" s="4">
        <f>(A1*A2)/A4</f>
        <v>305.72724677875436</v>
      </c>
      <c r="D11" s="15" t="s">
        <v>13</v>
      </c>
    </row>
    <row r="12" spans="1:11" ht="12.75" customHeight="1" x14ac:dyDescent="0.2">
      <c r="B12" s="3"/>
      <c r="C12" s="3"/>
      <c r="D12" s="15"/>
    </row>
    <row r="13" spans="1:11" ht="12.75" customHeight="1" x14ac:dyDescent="0.2">
      <c r="B13" s="3"/>
      <c r="C13" s="3"/>
      <c r="D13" s="15"/>
      <c r="E13" s="4">
        <f>estimate!C2</f>
        <v>15.858720338319371</v>
      </c>
      <c r="F13" s="15" t="s">
        <v>180</v>
      </c>
    </row>
    <row r="14" spans="1:11" ht="12.75" customHeight="1" x14ac:dyDescent="0.2">
      <c r="B14" s="3"/>
      <c r="C14" s="3"/>
      <c r="E14" s="4">
        <f>AVERAGE(E17:E46)</f>
        <v>8.6065879356796291</v>
      </c>
      <c r="F14" s="3" t="s">
        <v>181</v>
      </c>
    </row>
    <row r="15" spans="1:11" ht="12.75" customHeight="1" x14ac:dyDescent="0.2">
      <c r="A15" s="4">
        <f>estimate!C2</f>
        <v>15.858720338319371</v>
      </c>
      <c r="B15" s="3" t="s">
        <v>182</v>
      </c>
      <c r="C15" s="3"/>
      <c r="E15" s="4">
        <f>E13-E14</f>
        <v>7.2521324026397416</v>
      </c>
      <c r="F15" s="15" t="s">
        <v>183</v>
      </c>
    </row>
    <row r="16" spans="1:11" ht="12.75" customHeight="1" x14ac:dyDescent="0.2">
      <c r="B16" s="3"/>
      <c r="C16" s="3"/>
    </row>
    <row r="17" spans="1:6" ht="12.75" customHeight="1" x14ac:dyDescent="0.2">
      <c r="A17" s="4">
        <f>estimate!$A$1/estimate!C8</f>
        <v>1.5822926688914222E-2</v>
      </c>
      <c r="B17" s="3" t="s">
        <v>184</v>
      </c>
      <c r="C17" s="4">
        <f t="shared" ref="C17:C46" si="1">1.6*SQRT(8.6923*((A17^1.5873)-(A17^1.7957)))</f>
        <v>0.13357559436106525</v>
      </c>
      <c r="D17" s="3" t="s">
        <v>185</v>
      </c>
      <c r="E17" s="4">
        <f t="shared" ref="E17:E46" si="2">1/C17</f>
        <v>7.4863975322986169</v>
      </c>
      <c r="F17" s="3" t="s">
        <v>186</v>
      </c>
    </row>
    <row r="18" spans="1:6" ht="12.75" customHeight="1" x14ac:dyDescent="0.2">
      <c r="A18" s="4">
        <f>estimate!$A$1/estimate!C9</f>
        <v>1.5406735217017568E-2</v>
      </c>
      <c r="B18" s="3"/>
      <c r="C18" s="4">
        <f t="shared" si="1"/>
        <v>0.13104308614381935</v>
      </c>
      <c r="D18" s="3" t="s">
        <v>186</v>
      </c>
      <c r="E18" s="4">
        <f t="shared" si="2"/>
        <v>7.6310779105316806</v>
      </c>
    </row>
    <row r="19" spans="1:6" ht="12.75" customHeight="1" x14ac:dyDescent="0.2">
      <c r="A19" s="4">
        <f>estimate!$A$1/estimate!C10</f>
        <v>1.5023115613766963E-2</v>
      </c>
      <c r="B19" s="3"/>
      <c r="C19" s="4">
        <f t="shared" si="1"/>
        <v>0.12868937447074486</v>
      </c>
      <c r="E19" s="4">
        <f t="shared" si="2"/>
        <v>7.7706493182724383</v>
      </c>
    </row>
    <row r="20" spans="1:6" ht="12.75" customHeight="1" x14ac:dyDescent="0.2">
      <c r="A20" s="4">
        <f>estimate!$A$1/estimate!C11</f>
        <v>1.4670164645087682E-2</v>
      </c>
      <c r="B20" s="3"/>
      <c r="C20" s="4">
        <f t="shared" si="1"/>
        <v>0.12650689924946631</v>
      </c>
      <c r="E20" s="4">
        <f t="shared" si="2"/>
        <v>7.9047072209717335</v>
      </c>
    </row>
    <row r="21" spans="1:6" ht="12.75" customHeight="1" x14ac:dyDescent="0.2">
      <c r="A21" s="4">
        <f>estimate!$A$1/estimate!C12</f>
        <v>1.4346156176891018E-2</v>
      </c>
      <c r="B21" s="3"/>
      <c r="C21" s="4">
        <f t="shared" si="1"/>
        <v>0.12448870108226306</v>
      </c>
      <c r="E21" s="4">
        <f t="shared" si="2"/>
        <v>8.0328575308950523</v>
      </c>
    </row>
    <row r="22" spans="1:6" ht="12.75" customHeight="1" x14ac:dyDescent="0.2">
      <c r="A22" s="4">
        <f>estimate!$A$1/estimate!C13</f>
        <v>1.4049527173289831E-2</v>
      </c>
      <c r="B22" s="3"/>
      <c r="C22" s="4">
        <f t="shared" si="1"/>
        <v>0.12262838929126402</v>
      </c>
      <c r="E22" s="4">
        <f t="shared" si="2"/>
        <v>8.1547185425784559</v>
      </c>
    </row>
    <row r="23" spans="1:6" ht="12.75" customHeight="1" x14ac:dyDescent="0.2">
      <c r="A23" s="4">
        <f>estimate!$A$1/estimate!C14</f>
        <v>1.3778865176887676E-2</v>
      </c>
      <c r="B23" s="3"/>
      <c r="C23" s="4">
        <f t="shared" si="1"/>
        <v>0.12092011254102829</v>
      </c>
      <c r="E23" s="4">
        <f t="shared" si="2"/>
        <v>8.2699228357127037</v>
      </c>
    </row>
    <row r="24" spans="1:6" ht="12.75" customHeight="1" x14ac:dyDescent="0.2">
      <c r="A24" s="4">
        <f>estimate!$A$1/estimate!C15</f>
        <v>1.3532897131212088E-2</v>
      </c>
      <c r="B24" s="3"/>
      <c r="C24" s="4">
        <f t="shared" si="1"/>
        <v>0.11935853193812096</v>
      </c>
      <c r="E24" s="4">
        <f t="shared" si="2"/>
        <v>8.3781191320150441</v>
      </c>
    </row>
    <row r="25" spans="1:6" ht="12.75" customHeight="1" x14ac:dyDescent="0.2">
      <c r="A25" s="4">
        <f>estimate!$A$1/estimate!C16</f>
        <v>1.3310479421769581E-2</v>
      </c>
      <c r="B25" s="3"/>
      <c r="C25" s="4">
        <f t="shared" si="1"/>
        <v>0.11793879649320214</v>
      </c>
      <c r="E25" s="4">
        <f t="shared" si="2"/>
        <v>8.4789740927841226</v>
      </c>
    </row>
    <row r="26" spans="1:6" ht="12.75" customHeight="1" x14ac:dyDescent="0.2">
      <c r="A26" s="4">
        <f>estimate!$A$1/estimate!C17</f>
        <v>1.3110589026854566E-2</v>
      </c>
      <c r="B26" s="3"/>
      <c r="C26" s="4">
        <f t="shared" si="1"/>
        <v>0.11665652083782303</v>
      </c>
      <c r="E26" s="4">
        <f t="shared" si="2"/>
        <v>8.5721740440914509</v>
      </c>
    </row>
    <row r="27" spans="1:6" ht="12.75" customHeight="1" x14ac:dyDescent="0.2">
      <c r="A27" s="4">
        <f>estimate!$A$1/estimate!C18</f>
        <v>1.2932315682372722E-2</v>
      </c>
      <c r="B27" s="3"/>
      <c r="C27" s="4">
        <f t="shared" si="1"/>
        <v>0.11550776509536415</v>
      </c>
      <c r="E27" s="4">
        <f t="shared" si="2"/>
        <v>8.6574266169412244</v>
      </c>
    </row>
    <row r="28" spans="1:6" ht="12.75" customHeight="1" x14ac:dyDescent="0.2">
      <c r="A28" s="4">
        <f>estimate!$A$1/estimate!C19</f>
        <v>1.2774854976736798E-2</v>
      </c>
      <c r="B28" s="3"/>
      <c r="C28" s="4">
        <f t="shared" si="1"/>
        <v>0.11448901681317313</v>
      </c>
      <c r="E28" s="4">
        <f t="shared" si="2"/>
        <v>8.7344622902285227</v>
      </c>
    </row>
    <row r="29" spans="1:6" ht="12.75" customHeight="1" x14ac:dyDescent="0.2">
      <c r="A29" s="4">
        <f>estimate!$A$1/estimate!C20</f>
        <v>1.2637502302534841E-2</v>
      </c>
      <c r="B29" s="3"/>
      <c r="C29" s="4">
        <f t="shared" si="1"/>
        <v>0.11359717487085029</v>
      </c>
      <c r="E29" s="4">
        <f t="shared" si="2"/>
        <v>8.8030358249393927</v>
      </c>
    </row>
    <row r="30" spans="1:6" ht="12.75" customHeight="1" x14ac:dyDescent="0.2">
      <c r="A30" s="4">
        <f>estimate!$A$1/estimate!C21</f>
        <v>1.2519647601313235E-2</v>
      </c>
      <c r="B30" s="3"/>
      <c r="C30" s="4">
        <f t="shared" si="1"/>
        <v>0.11282953528767765</v>
      </c>
      <c r="E30" s="4">
        <f t="shared" si="2"/>
        <v>8.8629275787614805</v>
      </c>
    </row>
    <row r="31" spans="1:6" ht="12.75" customHeight="1" x14ac:dyDescent="0.2">
      <c r="A31" s="4">
        <f>estimate!$A$1/estimate!C22</f>
        <v>1.2420770846597715E-2</v>
      </c>
      <c r="B31" s="3"/>
      <c r="C31" s="4">
        <f t="shared" si="1"/>
        <v>0.11218377886033133</v>
      </c>
      <c r="E31" s="4">
        <f t="shared" si="2"/>
        <v>8.9139446911036817</v>
      </c>
    </row>
    <row r="32" spans="1:6" ht="12.75" customHeight="1" x14ac:dyDescent="0.2">
      <c r="A32" s="4">
        <f>estimate!$A$1/estimate!C23</f>
        <v>1.234043821831962E-2</v>
      </c>
      <c r="B32" s="3"/>
      <c r="C32" s="4">
        <f t="shared" si="1"/>
        <v>0.11165796057019446</v>
      </c>
      <c r="E32" s="4">
        <f t="shared" si="2"/>
        <v>8.9559221294512525</v>
      </c>
    </row>
    <row r="33" spans="1:5" ht="12.75" customHeight="1" x14ac:dyDescent="0.2">
      <c r="A33" s="4">
        <f>estimate!$A$1/estimate!C24</f>
        <v>1.2278298929234179E-2</v>
      </c>
      <c r="B33" s="3"/>
      <c r="C33" s="4">
        <f t="shared" si="1"/>
        <v>0.11125050070776826</v>
      </c>
      <c r="E33" s="4">
        <f t="shared" si="2"/>
        <v>8.9887235890002</v>
      </c>
    </row>
    <row r="34" spans="1:5" ht="12.75" customHeight="1" x14ac:dyDescent="0.2">
      <c r="A34" s="4">
        <f>estimate!$A$1/estimate!C25</f>
        <v>1.2234082670815221E-2</v>
      </c>
      <c r="B34" s="3"/>
      <c r="C34" s="4">
        <f t="shared" si="1"/>
        <v>0.11096017766984122</v>
      </c>
      <c r="E34" s="4">
        <f t="shared" si="2"/>
        <v>9.0122422386116838</v>
      </c>
    </row>
    <row r="35" spans="1:5" ht="12.75" customHeight="1" x14ac:dyDescent="0.2">
      <c r="A35" s="4">
        <f>estimate!$A$1/estimate!C26</f>
        <v>1.2207597652579042E-2</v>
      </c>
      <c r="B35" s="3"/>
      <c r="C35" s="4">
        <f t="shared" si="1"/>
        <v>0.11078612239319814</v>
      </c>
      <c r="E35" s="4">
        <f t="shared" si="2"/>
        <v>9.0264013072940283</v>
      </c>
    </row>
    <row r="36" spans="1:5" ht="12.75" customHeight="1" x14ac:dyDescent="0.2">
      <c r="A36" s="4">
        <f>estimate!$A$1/estimate!C27</f>
        <v>1.2198729214918139E-2</v>
      </c>
      <c r="B36" s="3"/>
      <c r="C36" s="4">
        <f t="shared" si="1"/>
        <v>0.11072781439674839</v>
      </c>
      <c r="E36" s="4">
        <f t="shared" si="2"/>
        <v>9.0311545066436878</v>
      </c>
    </row>
    <row r="37" spans="1:5" ht="12.75" customHeight="1" x14ac:dyDescent="0.2">
      <c r="A37" s="4">
        <f>estimate!$A$1/estimate!C28</f>
        <v>1.2207439001391472E-2</v>
      </c>
      <c r="B37" s="3"/>
      <c r="C37" s="4">
        <f t="shared" si="1"/>
        <v>0.11078507941199732</v>
      </c>
      <c r="E37" s="4">
        <f t="shared" si="2"/>
        <v>9.026486285947513</v>
      </c>
    </row>
    <row r="38" spans="1:5" ht="12.75" customHeight="1" x14ac:dyDescent="0.2">
      <c r="A38" s="4">
        <f>estimate!$A$1/estimate!C29</f>
        <v>1.2233764682102381E-2</v>
      </c>
      <c r="B38" s="3"/>
      <c r="C38" s="4">
        <f t="shared" si="1"/>
        <v>0.11095808858981902</v>
      </c>
      <c r="E38" s="4">
        <f t="shared" si="2"/>
        <v>9.0124119179514697</v>
      </c>
    </row>
    <row r="39" spans="1:5" ht="12.75" customHeight="1" x14ac:dyDescent="0.2">
      <c r="A39" s="4">
        <f>estimate!$A$1/estimate!C30</f>
        <v>1.2277820225369735E-2</v>
      </c>
      <c r="B39" s="3"/>
      <c r="C39" s="4">
        <f t="shared" si="1"/>
        <v>0.11124735927949257</v>
      </c>
      <c r="E39" s="4">
        <f t="shared" si="2"/>
        <v>8.9889774146247152</v>
      </c>
    </row>
    <row r="40" spans="1:5" ht="12.75" customHeight="1" x14ac:dyDescent="0.2">
      <c r="A40" s="4">
        <f>estimate!$A$1/estimate!C31</f>
        <v>1.2339796720436592E-2</v>
      </c>
      <c r="B40" s="3"/>
      <c r="C40" s="4">
        <f t="shared" si="1"/>
        <v>0.11165375738396632</v>
      </c>
      <c r="E40" s="4">
        <f t="shared" si="2"/>
        <v>8.9562592735782101</v>
      </c>
    </row>
    <row r="41" spans="1:5" ht="12.75" customHeight="1" x14ac:dyDescent="0.2">
      <c r="A41" s="4">
        <f>estimate!$A$1/estimate!C32</f>
        <v>1.2419963759534929E-2</v>
      </c>
      <c r="B41" s="3"/>
      <c r="C41" s="4">
        <f t="shared" si="1"/>
        <v>0.11217850130332295</v>
      </c>
      <c r="E41" s="4">
        <f t="shared" si="2"/>
        <v>8.9143640571206131</v>
      </c>
    </row>
    <row r="42" spans="1:5" ht="12.75" customHeight="1" x14ac:dyDescent="0.2">
      <c r="A42" s="4">
        <f>estimate!$A$1/estimate!C33</f>
        <v>1.2518671393307222E-2</v>
      </c>
      <c r="B42" s="3"/>
      <c r="C42" s="4">
        <f t="shared" si="1"/>
        <v>0.11282316748644382</v>
      </c>
      <c r="E42" s="4">
        <f t="shared" si="2"/>
        <v>8.8634278072378549</v>
      </c>
    </row>
    <row r="43" spans="1:5" ht="12.75" customHeight="1" x14ac:dyDescent="0.2">
      <c r="A43" s="4">
        <f>estimate!$A$1/estimate!C34</f>
        <v>1.2636352679450862E-2</v>
      </c>
      <c r="B43" s="3"/>
      <c r="C43" s="4">
        <f t="shared" si="1"/>
        <v>0.11358969761892641</v>
      </c>
      <c r="E43" s="4">
        <f t="shared" si="2"/>
        <v>8.8036153010533162</v>
      </c>
    </row>
    <row r="44" spans="1:5" ht="12.75" customHeight="1" x14ac:dyDescent="0.2">
      <c r="A44" s="4">
        <f>estimate!$A$1/estimate!C35</f>
        <v>1.2773526850575399E-2</v>
      </c>
      <c r="B44" s="3"/>
      <c r="C44" s="4">
        <f t="shared" si="1"/>
        <v>0.11448040748339422</v>
      </c>
      <c r="E44" s="4">
        <f t="shared" si="2"/>
        <v>8.735119152550654</v>
      </c>
    </row>
    <row r="45" spans="1:5" ht="12.75" customHeight="1" x14ac:dyDescent="0.2">
      <c r="A45" s="4">
        <f>estimate!$A$1/estimate!C36</f>
        <v>1.2930803133728498E-2</v>
      </c>
      <c r="B45" s="3"/>
      <c r="C45" s="4">
        <f t="shared" si="1"/>
        <v>0.11549799753646982</v>
      </c>
      <c r="E45" s="4">
        <f t="shared" si="2"/>
        <v>8.6581587675079685</v>
      </c>
    </row>
    <row r="46" spans="1:5" ht="12.75" customHeight="1" x14ac:dyDescent="0.2">
      <c r="A46" s="4">
        <f>estimate!$A$1/estimate!C37</f>
        <v>1.3108885260939097E-2</v>
      </c>
      <c r="B46" s="3"/>
      <c r="C46" s="4">
        <f t="shared" si="1"/>
        <v>0.11664556525483816</v>
      </c>
      <c r="E46" s="4">
        <f t="shared" si="2"/>
        <v>8.5729791596901066</v>
      </c>
    </row>
    <row r="47" spans="1:5" ht="12.75" customHeight="1" x14ac:dyDescent="0.2">
      <c r="B47" s="3"/>
      <c r="C47" s="3"/>
    </row>
    <row r="48" spans="1:5" ht="12.75" customHeight="1" x14ac:dyDescent="0.2">
      <c r="B48" s="3"/>
      <c r="C48" s="3"/>
    </row>
    <row r="49" spans="2:3" ht="12.75" customHeight="1" x14ac:dyDescent="0.2">
      <c r="B49" s="3"/>
      <c r="C49" s="3"/>
    </row>
    <row r="50" spans="2:3" ht="12.75" customHeight="1" x14ac:dyDescent="0.2">
      <c r="B50" s="3"/>
      <c r="C50" s="3"/>
    </row>
    <row r="51" spans="2:3" ht="12.75" customHeight="1" x14ac:dyDescent="0.2">
      <c r="B51" s="3"/>
      <c r="C51" s="3"/>
    </row>
    <row r="52" spans="2:3" ht="12.75" customHeight="1" x14ac:dyDescent="0.2">
      <c r="B52" s="3"/>
      <c r="C52" s="3"/>
    </row>
    <row r="53" spans="2:3" ht="12.75" customHeight="1" x14ac:dyDescent="0.2">
      <c r="B53" s="3"/>
      <c r="C53" s="3"/>
    </row>
    <row r="54" spans="2:3" ht="12.75" customHeight="1" x14ac:dyDescent="0.2">
      <c r="B54" s="3"/>
      <c r="C54" s="3"/>
    </row>
    <row r="55" spans="2:3" ht="12.75" customHeight="1" x14ac:dyDescent="0.2">
      <c r="B55" s="3"/>
      <c r="C55" s="3"/>
    </row>
    <row r="56" spans="2:3" ht="12.75" customHeight="1" x14ac:dyDescent="0.2">
      <c r="B56" s="3"/>
      <c r="C56" s="3"/>
    </row>
    <row r="57" spans="2:3" ht="12.75" customHeight="1" x14ac:dyDescent="0.2">
      <c r="B57" s="3"/>
      <c r="C57" s="3"/>
    </row>
    <row r="58" spans="2:3" ht="12.75" customHeight="1" x14ac:dyDescent="0.2">
      <c r="B58" s="3"/>
      <c r="C58" s="3"/>
    </row>
    <row r="59" spans="2:3" ht="12.75" customHeight="1" x14ac:dyDescent="0.2">
      <c r="B59" s="3"/>
      <c r="C59" s="3"/>
    </row>
    <row r="60" spans="2:3" ht="12.75" customHeight="1" x14ac:dyDescent="0.2">
      <c r="B60" s="3"/>
      <c r="C60" s="3"/>
    </row>
    <row r="61" spans="2:3" ht="12.75" customHeight="1" x14ac:dyDescent="0.2">
      <c r="B61" s="3"/>
      <c r="C61" s="3"/>
    </row>
    <row r="62" spans="2:3" ht="12.75" customHeight="1" x14ac:dyDescent="0.2">
      <c r="B62" s="3"/>
      <c r="C62" s="3"/>
    </row>
    <row r="63" spans="2:3" ht="12.75" customHeight="1" x14ac:dyDescent="0.2">
      <c r="B63" s="3"/>
      <c r="C63" s="3"/>
    </row>
    <row r="64" spans="2:3" ht="12.75" customHeight="1" x14ac:dyDescent="0.2">
      <c r="B64" s="3"/>
      <c r="C64" s="3"/>
    </row>
    <row r="65" spans="2:3" ht="12.75" customHeight="1" x14ac:dyDescent="0.2">
      <c r="B65" s="3"/>
      <c r="C65" s="3"/>
    </row>
    <row r="66" spans="2:3" ht="12.75" customHeight="1" x14ac:dyDescent="0.2">
      <c r="B66" s="3"/>
      <c r="C66" s="3"/>
    </row>
    <row r="67" spans="2:3" ht="12.75" customHeight="1" x14ac:dyDescent="0.2">
      <c r="B67" s="3"/>
      <c r="C67" s="3"/>
    </row>
    <row r="68" spans="2:3" ht="12.75" customHeight="1" x14ac:dyDescent="0.2">
      <c r="B68" s="3"/>
      <c r="C68" s="3"/>
    </row>
    <row r="69" spans="2:3" ht="12.75" customHeight="1" x14ac:dyDescent="0.2">
      <c r="B69" s="3"/>
      <c r="C69" s="3"/>
    </row>
    <row r="70" spans="2:3" ht="12.75" customHeight="1" x14ac:dyDescent="0.2">
      <c r="B70" s="3"/>
      <c r="C70" s="3"/>
    </row>
    <row r="71" spans="2:3" ht="12.75" customHeight="1" x14ac:dyDescent="0.2">
      <c r="B71" s="3"/>
      <c r="C71" s="3"/>
    </row>
    <row r="72" spans="2:3" ht="12.75" customHeight="1" x14ac:dyDescent="0.2">
      <c r="B72" s="3"/>
      <c r="C72" s="3"/>
    </row>
    <row r="73" spans="2:3" ht="12.75" customHeight="1" x14ac:dyDescent="0.2">
      <c r="B73" s="3"/>
      <c r="C73" s="3"/>
    </row>
    <row r="74" spans="2:3" ht="12.75" customHeight="1" x14ac:dyDescent="0.2">
      <c r="B74" s="3"/>
      <c r="C74" s="3"/>
    </row>
    <row r="75" spans="2:3" ht="12.75" customHeight="1" x14ac:dyDescent="0.2">
      <c r="B75" s="3"/>
      <c r="C75" s="3"/>
    </row>
    <row r="76" spans="2:3" ht="12.75" customHeight="1" x14ac:dyDescent="0.2">
      <c r="B76" s="3"/>
      <c r="C76" s="3"/>
    </row>
    <row r="77" spans="2:3" ht="12.75" customHeight="1" x14ac:dyDescent="0.2">
      <c r="B77" s="3"/>
      <c r="C77" s="3"/>
    </row>
    <row r="78" spans="2:3" ht="12.75" customHeight="1" x14ac:dyDescent="0.2">
      <c r="B78" s="3"/>
      <c r="C78" s="3"/>
    </row>
    <row r="79" spans="2:3" ht="12.75" customHeight="1" x14ac:dyDescent="0.2">
      <c r="B79" s="3"/>
      <c r="C79" s="3"/>
    </row>
    <row r="80" spans="2:3" ht="12.75" customHeight="1" x14ac:dyDescent="0.2">
      <c r="B80" s="3"/>
      <c r="C80" s="3"/>
    </row>
    <row r="81" spans="2:3" ht="12.75" customHeight="1" x14ac:dyDescent="0.2">
      <c r="B81" s="3"/>
      <c r="C81" s="3"/>
    </row>
    <row r="82" spans="2:3" ht="12.75" customHeight="1" x14ac:dyDescent="0.2">
      <c r="B82" s="3"/>
      <c r="C82" s="3"/>
    </row>
    <row r="83" spans="2:3" ht="12.75" customHeight="1" x14ac:dyDescent="0.2">
      <c r="B83" s="3"/>
      <c r="C83" s="3"/>
    </row>
    <row r="84" spans="2:3" ht="12.75" customHeight="1" x14ac:dyDescent="0.2">
      <c r="B84" s="3"/>
      <c r="C84" s="3"/>
    </row>
    <row r="85" spans="2:3" ht="12.75" customHeight="1" x14ac:dyDescent="0.2">
      <c r="B85" s="3"/>
      <c r="C85" s="3"/>
    </row>
    <row r="86" spans="2:3" ht="12.75" customHeight="1" x14ac:dyDescent="0.2">
      <c r="B86" s="3"/>
      <c r="C86" s="3"/>
    </row>
    <row r="87" spans="2:3" ht="12.75" customHeight="1" x14ac:dyDescent="0.2">
      <c r="B87" s="3"/>
      <c r="C87" s="3"/>
    </row>
    <row r="88" spans="2:3" ht="12.75" customHeight="1" x14ac:dyDescent="0.2">
      <c r="B88" s="3"/>
      <c r="C88" s="3"/>
    </row>
    <row r="89" spans="2:3" ht="12.75" customHeight="1" x14ac:dyDescent="0.2">
      <c r="B89" s="3"/>
      <c r="C89" s="3"/>
    </row>
    <row r="90" spans="2:3" ht="12.75" customHeight="1" x14ac:dyDescent="0.2">
      <c r="B90" s="3"/>
      <c r="C90" s="3"/>
    </row>
    <row r="91" spans="2:3" ht="12.75" customHeight="1" x14ac:dyDescent="0.2">
      <c r="B91" s="3"/>
      <c r="C91" s="3"/>
    </row>
    <row r="92" spans="2:3" ht="12.75" customHeight="1" x14ac:dyDescent="0.2">
      <c r="B92" s="3"/>
      <c r="C92" s="3"/>
    </row>
    <row r="93" spans="2:3" ht="12.75" customHeight="1" x14ac:dyDescent="0.2">
      <c r="B93" s="3"/>
      <c r="C93" s="3"/>
    </row>
    <row r="94" spans="2:3" ht="12.75" customHeight="1" x14ac:dyDescent="0.2">
      <c r="B94" s="3"/>
      <c r="C94" s="3"/>
    </row>
    <row r="95" spans="2:3" ht="12.75" customHeight="1" x14ac:dyDescent="0.2">
      <c r="B95" s="3"/>
      <c r="C95" s="3"/>
    </row>
    <row r="96" spans="2:3" ht="12.75" customHeight="1" x14ac:dyDescent="0.2">
      <c r="B96" s="3"/>
      <c r="C96" s="3"/>
    </row>
    <row r="97" spans="2:3" ht="12.75" customHeight="1" x14ac:dyDescent="0.2">
      <c r="B97" s="3"/>
      <c r="C97" s="3"/>
    </row>
    <row r="98" spans="2:3" ht="12.75" customHeight="1" x14ac:dyDescent="0.2">
      <c r="B98" s="3"/>
      <c r="C98" s="3"/>
    </row>
    <row r="99" spans="2:3" ht="12.75" customHeight="1" x14ac:dyDescent="0.2">
      <c r="B99" s="3"/>
      <c r="C99" s="3"/>
    </row>
    <row r="100" spans="2:3" ht="12.75" customHeight="1" x14ac:dyDescent="0.2">
      <c r="B100" s="3"/>
      <c r="C100" s="3"/>
    </row>
    <row r="101" spans="2:3" ht="12.75" customHeight="1" x14ac:dyDescent="0.2">
      <c r="B101" s="3"/>
      <c r="C101" s="3"/>
    </row>
    <row r="102" spans="2:3" ht="12.75" customHeight="1" x14ac:dyDescent="0.2">
      <c r="B102" s="3"/>
      <c r="C102" s="3"/>
    </row>
    <row r="103" spans="2:3" ht="12.75" customHeight="1" x14ac:dyDescent="0.2">
      <c r="B103" s="3"/>
      <c r="C103" s="3"/>
    </row>
    <row r="104" spans="2:3" ht="12.75" customHeight="1" x14ac:dyDescent="0.2">
      <c r="B104" s="3"/>
      <c r="C104" s="3"/>
    </row>
    <row r="105" spans="2:3" ht="12.75" customHeight="1" x14ac:dyDescent="0.2">
      <c r="B105" s="3"/>
      <c r="C105" s="3"/>
    </row>
    <row r="106" spans="2:3" ht="12.75" customHeight="1" x14ac:dyDescent="0.2">
      <c r="B106" s="3"/>
      <c r="C106" s="3"/>
    </row>
    <row r="107" spans="2:3" ht="12.75" customHeight="1" x14ac:dyDescent="0.2">
      <c r="B107" s="3"/>
      <c r="C107" s="3"/>
    </row>
    <row r="108" spans="2:3" ht="12.75" customHeight="1" x14ac:dyDescent="0.2">
      <c r="B108" s="3"/>
      <c r="C108" s="3"/>
    </row>
    <row r="109" spans="2:3" ht="12.75" customHeight="1" x14ac:dyDescent="0.2">
      <c r="B109" s="3"/>
      <c r="C109" s="3"/>
    </row>
    <row r="110" spans="2:3" ht="12.75" customHeight="1" x14ac:dyDescent="0.2">
      <c r="B110" s="3"/>
      <c r="C110" s="3"/>
    </row>
    <row r="111" spans="2:3" ht="12.75" customHeight="1" x14ac:dyDescent="0.2">
      <c r="B111" s="3"/>
      <c r="C111" s="3"/>
    </row>
    <row r="112" spans="2:3" ht="12.75" customHeight="1" x14ac:dyDescent="0.2">
      <c r="B112" s="3"/>
      <c r="C112" s="3"/>
    </row>
    <row r="113" spans="2:3" ht="12.75" customHeight="1" x14ac:dyDescent="0.2">
      <c r="B113" s="3"/>
      <c r="C113" s="3"/>
    </row>
    <row r="114" spans="2:3" ht="12.75" customHeight="1" x14ac:dyDescent="0.2">
      <c r="B114" s="3"/>
      <c r="C114" s="3"/>
    </row>
    <row r="115" spans="2:3" ht="12.75" customHeight="1" x14ac:dyDescent="0.2">
      <c r="B115" s="3"/>
      <c r="C115" s="3"/>
    </row>
    <row r="116" spans="2:3" ht="12.75" customHeight="1" x14ac:dyDescent="0.2">
      <c r="B116" s="3"/>
      <c r="C116" s="3"/>
    </row>
    <row r="117" spans="2:3" ht="12.75" customHeight="1" x14ac:dyDescent="0.2">
      <c r="B117" s="3"/>
      <c r="C117" s="3"/>
    </row>
    <row r="118" spans="2:3" ht="12.75" customHeight="1" x14ac:dyDescent="0.2">
      <c r="B118" s="3"/>
      <c r="C118" s="3"/>
    </row>
    <row r="119" spans="2:3" ht="12.75" customHeight="1" x14ac:dyDescent="0.2">
      <c r="B119" s="3"/>
      <c r="C119" s="3"/>
    </row>
    <row r="120" spans="2:3" ht="12.75" customHeight="1" x14ac:dyDescent="0.2">
      <c r="B120" s="3"/>
      <c r="C120" s="3"/>
    </row>
    <row r="121" spans="2:3" ht="12.75" customHeight="1" x14ac:dyDescent="0.2">
      <c r="B121" s="3"/>
      <c r="C121" s="3"/>
    </row>
    <row r="122" spans="2:3" ht="12.75" customHeight="1" x14ac:dyDescent="0.2">
      <c r="B122" s="3"/>
      <c r="C122" s="3"/>
    </row>
    <row r="123" spans="2:3" ht="12.75" customHeight="1" x14ac:dyDescent="0.2">
      <c r="B123" s="3"/>
      <c r="C123" s="3"/>
    </row>
    <row r="124" spans="2:3" ht="12.75" customHeight="1" x14ac:dyDescent="0.2">
      <c r="B124" s="3"/>
      <c r="C124" s="3"/>
    </row>
    <row r="125" spans="2:3" ht="12.75" customHeight="1" x14ac:dyDescent="0.2">
      <c r="B125" s="3"/>
      <c r="C125" s="3"/>
    </row>
    <row r="126" spans="2:3" ht="12.75" customHeight="1" x14ac:dyDescent="0.2">
      <c r="B126" s="3"/>
      <c r="C126" s="3"/>
    </row>
    <row r="127" spans="2:3" ht="12.75" customHeight="1" x14ac:dyDescent="0.2">
      <c r="B127" s="3"/>
      <c r="C127" s="3"/>
    </row>
    <row r="128" spans="2:3" ht="12.75" customHeight="1" x14ac:dyDescent="0.2">
      <c r="B128" s="3"/>
      <c r="C128" s="3"/>
    </row>
    <row r="129" spans="2:3" ht="12.75" customHeight="1" x14ac:dyDescent="0.2">
      <c r="B129" s="3"/>
      <c r="C129" s="3"/>
    </row>
    <row r="130" spans="2:3" ht="12.75" customHeight="1" x14ac:dyDescent="0.2">
      <c r="B130" s="3"/>
      <c r="C130" s="3"/>
    </row>
    <row r="131" spans="2:3" ht="12.75" customHeight="1" x14ac:dyDescent="0.2">
      <c r="B131" s="3"/>
      <c r="C131" s="3"/>
    </row>
    <row r="132" spans="2:3" ht="12.75" customHeight="1" x14ac:dyDescent="0.2">
      <c r="B132" s="3"/>
      <c r="C132" s="3"/>
    </row>
    <row r="133" spans="2:3" ht="12.75" customHeight="1" x14ac:dyDescent="0.2">
      <c r="B133" s="3"/>
      <c r="C133" s="3"/>
    </row>
    <row r="134" spans="2:3" ht="12.75" customHeight="1" x14ac:dyDescent="0.2">
      <c r="B134" s="3"/>
      <c r="C134" s="3"/>
    </row>
    <row r="135" spans="2:3" ht="12.75" customHeight="1" x14ac:dyDescent="0.2">
      <c r="B135" s="3"/>
      <c r="C135" s="3"/>
    </row>
    <row r="136" spans="2:3" ht="12.75" customHeight="1" x14ac:dyDescent="0.2">
      <c r="B136" s="3"/>
      <c r="C136" s="3"/>
    </row>
    <row r="137" spans="2:3" ht="12.75" customHeight="1" x14ac:dyDescent="0.2">
      <c r="B137" s="3"/>
      <c r="C137" s="3"/>
    </row>
    <row r="138" spans="2:3" ht="12.75" customHeight="1" x14ac:dyDescent="0.2">
      <c r="B138" s="3"/>
      <c r="C138" s="3"/>
    </row>
    <row r="139" spans="2:3" ht="12.75" customHeight="1" x14ac:dyDescent="0.2">
      <c r="B139" s="3"/>
      <c r="C139" s="3"/>
    </row>
    <row r="140" spans="2:3" ht="12.75" customHeight="1" x14ac:dyDescent="0.2">
      <c r="B140" s="3"/>
      <c r="C140" s="3"/>
    </row>
    <row r="141" spans="2:3" ht="12.75" customHeight="1" x14ac:dyDescent="0.2">
      <c r="B141" s="3"/>
      <c r="C141" s="3"/>
    </row>
    <row r="142" spans="2:3" ht="12.75" customHeight="1" x14ac:dyDescent="0.2">
      <c r="B142" s="3"/>
      <c r="C142" s="3"/>
    </row>
    <row r="143" spans="2:3" ht="12.75" customHeight="1" x14ac:dyDescent="0.2">
      <c r="B143" s="3"/>
      <c r="C143" s="3"/>
    </row>
    <row r="144" spans="2:3" ht="12.75" customHeight="1" x14ac:dyDescent="0.2">
      <c r="B144" s="3"/>
      <c r="C144" s="3"/>
    </row>
    <row r="145" spans="2:3" ht="12.75" customHeight="1" x14ac:dyDescent="0.2">
      <c r="B145" s="3"/>
      <c r="C145" s="3"/>
    </row>
    <row r="146" spans="2:3" ht="12.75" customHeight="1" x14ac:dyDescent="0.2">
      <c r="B146" s="3"/>
      <c r="C146" s="3"/>
    </row>
    <row r="147" spans="2:3" ht="12.75" customHeight="1" x14ac:dyDescent="0.2">
      <c r="B147" s="3"/>
      <c r="C147" s="3"/>
    </row>
    <row r="148" spans="2:3" ht="12.75" customHeight="1" x14ac:dyDescent="0.2">
      <c r="B148" s="3"/>
      <c r="C148" s="3"/>
    </row>
    <row r="149" spans="2:3" ht="12.75" customHeight="1" x14ac:dyDescent="0.2">
      <c r="B149" s="3"/>
      <c r="C149" s="3"/>
    </row>
    <row r="150" spans="2:3" ht="12.75" customHeight="1" x14ac:dyDescent="0.2">
      <c r="B150" s="3"/>
      <c r="C150" s="3"/>
    </row>
    <row r="151" spans="2:3" ht="12.75" customHeight="1" x14ac:dyDescent="0.2">
      <c r="B151" s="3"/>
      <c r="C151" s="3"/>
    </row>
    <row r="152" spans="2:3" ht="12.75" customHeight="1" x14ac:dyDescent="0.2">
      <c r="B152" s="3"/>
      <c r="C152" s="3"/>
    </row>
    <row r="153" spans="2:3" ht="12.75" customHeight="1" x14ac:dyDescent="0.2">
      <c r="B153" s="3"/>
      <c r="C153" s="3"/>
    </row>
    <row r="154" spans="2:3" ht="12.75" customHeight="1" x14ac:dyDescent="0.2">
      <c r="B154" s="3"/>
      <c r="C154" s="3"/>
    </row>
    <row r="155" spans="2:3" ht="12.75" customHeight="1" x14ac:dyDescent="0.2">
      <c r="B155" s="3"/>
      <c r="C155" s="3"/>
    </row>
    <row r="156" spans="2:3" ht="12.75" customHeight="1" x14ac:dyDescent="0.2">
      <c r="B156" s="3"/>
      <c r="C156" s="3"/>
    </row>
    <row r="157" spans="2:3" ht="12.75" customHeight="1" x14ac:dyDescent="0.2">
      <c r="B157" s="3"/>
      <c r="C157" s="3"/>
    </row>
    <row r="158" spans="2:3" ht="12.75" customHeight="1" x14ac:dyDescent="0.2">
      <c r="B158" s="3"/>
      <c r="C158" s="3"/>
    </row>
    <row r="159" spans="2:3" ht="12.75" customHeight="1" x14ac:dyDescent="0.2">
      <c r="B159" s="3"/>
      <c r="C159" s="3"/>
    </row>
    <row r="160" spans="2:3" ht="12.75" customHeight="1" x14ac:dyDescent="0.2">
      <c r="B160" s="3"/>
      <c r="C160" s="3"/>
    </row>
    <row r="161" spans="2:3" ht="12.75" customHeight="1" x14ac:dyDescent="0.2">
      <c r="B161" s="3"/>
      <c r="C161" s="3"/>
    </row>
    <row r="162" spans="2:3" ht="12.75" customHeight="1" x14ac:dyDescent="0.2">
      <c r="B162" s="3"/>
      <c r="C162" s="3"/>
    </row>
    <row r="163" spans="2:3" ht="12.75" customHeight="1" x14ac:dyDescent="0.2">
      <c r="B163" s="3"/>
      <c r="C163" s="3"/>
    </row>
    <row r="164" spans="2:3" ht="12.75" customHeight="1" x14ac:dyDescent="0.2">
      <c r="B164" s="3"/>
      <c r="C164" s="3"/>
    </row>
    <row r="165" spans="2:3" ht="12.75" customHeight="1" x14ac:dyDescent="0.2">
      <c r="B165" s="3"/>
      <c r="C165" s="3"/>
    </row>
    <row r="166" spans="2:3" ht="12.75" customHeight="1" x14ac:dyDescent="0.2">
      <c r="B166" s="3"/>
      <c r="C166" s="3"/>
    </row>
    <row r="167" spans="2:3" ht="12.75" customHeight="1" x14ac:dyDescent="0.2">
      <c r="B167" s="3"/>
      <c r="C167" s="3"/>
    </row>
    <row r="168" spans="2:3" ht="12.75" customHeight="1" x14ac:dyDescent="0.2">
      <c r="B168" s="3"/>
      <c r="C168" s="3"/>
    </row>
    <row r="169" spans="2:3" ht="12.75" customHeight="1" x14ac:dyDescent="0.2">
      <c r="B169" s="3"/>
      <c r="C169" s="3"/>
    </row>
    <row r="170" spans="2:3" ht="12.75" customHeight="1" x14ac:dyDescent="0.2">
      <c r="B170" s="3"/>
      <c r="C170" s="3"/>
    </row>
    <row r="171" spans="2:3" ht="12.75" customHeight="1" x14ac:dyDescent="0.2">
      <c r="B171" s="3"/>
      <c r="C171" s="3"/>
    </row>
    <row r="172" spans="2:3" ht="12.75" customHeight="1" x14ac:dyDescent="0.2">
      <c r="B172" s="3"/>
      <c r="C172" s="3"/>
    </row>
    <row r="173" spans="2:3" ht="12.75" customHeight="1" x14ac:dyDescent="0.2">
      <c r="B173" s="3"/>
      <c r="C173" s="3"/>
    </row>
    <row r="174" spans="2:3" ht="12.75" customHeight="1" x14ac:dyDescent="0.2">
      <c r="B174" s="3"/>
      <c r="C174" s="3"/>
    </row>
    <row r="175" spans="2:3" ht="12.75" customHeight="1" x14ac:dyDescent="0.2">
      <c r="B175" s="3"/>
      <c r="C175" s="3"/>
    </row>
    <row r="176" spans="2:3" ht="12.75" customHeight="1" x14ac:dyDescent="0.2">
      <c r="B176" s="3"/>
      <c r="C176" s="3"/>
    </row>
    <row r="177" spans="2:3" ht="12.75" customHeight="1" x14ac:dyDescent="0.2">
      <c r="B177" s="3"/>
      <c r="C177" s="3"/>
    </row>
    <row r="178" spans="2:3" ht="12.75" customHeight="1" x14ac:dyDescent="0.2">
      <c r="B178" s="3"/>
      <c r="C178" s="3"/>
    </row>
    <row r="179" spans="2:3" ht="12.75" customHeight="1" x14ac:dyDescent="0.2">
      <c r="B179" s="3"/>
      <c r="C179" s="3"/>
    </row>
    <row r="180" spans="2:3" ht="12.75" customHeight="1" x14ac:dyDescent="0.2">
      <c r="B180" s="3"/>
      <c r="C180" s="3"/>
    </row>
    <row r="181" spans="2:3" ht="12.75" customHeight="1" x14ac:dyDescent="0.2">
      <c r="B181" s="3"/>
      <c r="C181" s="3"/>
    </row>
    <row r="182" spans="2:3" ht="12.75" customHeight="1" x14ac:dyDescent="0.2">
      <c r="B182" s="3"/>
      <c r="C182" s="3"/>
    </row>
    <row r="183" spans="2:3" ht="12.75" customHeight="1" x14ac:dyDescent="0.2">
      <c r="B183" s="3"/>
      <c r="C183" s="3"/>
    </row>
    <row r="184" spans="2:3" ht="12.75" customHeight="1" x14ac:dyDescent="0.2">
      <c r="B184" s="3"/>
      <c r="C184" s="3"/>
    </row>
    <row r="185" spans="2:3" ht="12.75" customHeight="1" x14ac:dyDescent="0.2">
      <c r="B185" s="3"/>
      <c r="C185" s="3"/>
    </row>
    <row r="186" spans="2:3" ht="12.75" customHeight="1" x14ac:dyDescent="0.2">
      <c r="B186" s="3"/>
      <c r="C186" s="3"/>
    </row>
    <row r="187" spans="2:3" ht="12.75" customHeight="1" x14ac:dyDescent="0.2">
      <c r="B187" s="3"/>
      <c r="C187" s="3"/>
    </row>
    <row r="188" spans="2:3" ht="12.75" customHeight="1" x14ac:dyDescent="0.2">
      <c r="B188" s="3"/>
      <c r="C188" s="3"/>
    </row>
    <row r="189" spans="2:3" ht="12.75" customHeight="1" x14ac:dyDescent="0.2">
      <c r="B189" s="3"/>
      <c r="C189" s="3"/>
    </row>
    <row r="190" spans="2:3" ht="12.75" customHeight="1" x14ac:dyDescent="0.2">
      <c r="B190" s="3"/>
      <c r="C190" s="3"/>
    </row>
    <row r="191" spans="2:3" ht="12.75" customHeight="1" x14ac:dyDescent="0.2">
      <c r="B191" s="3"/>
      <c r="C191" s="3"/>
    </row>
    <row r="192" spans="2:3" ht="12.75" customHeight="1" x14ac:dyDescent="0.2">
      <c r="B192" s="3"/>
      <c r="C192" s="3"/>
    </row>
    <row r="193" spans="2:3" ht="12.75" customHeight="1" x14ac:dyDescent="0.2">
      <c r="B193" s="3"/>
      <c r="C193" s="3"/>
    </row>
    <row r="194" spans="2:3" ht="12.75" customHeight="1" x14ac:dyDescent="0.2">
      <c r="B194" s="3"/>
      <c r="C194" s="3"/>
    </row>
    <row r="195" spans="2:3" ht="12.75" customHeight="1" x14ac:dyDescent="0.2">
      <c r="B195" s="3"/>
      <c r="C195" s="3"/>
    </row>
    <row r="196" spans="2:3" ht="12.75" customHeight="1" x14ac:dyDescent="0.2">
      <c r="B196" s="3"/>
      <c r="C196" s="3"/>
    </row>
    <row r="197" spans="2:3" ht="12.75" customHeight="1" x14ac:dyDescent="0.2">
      <c r="B197" s="3"/>
      <c r="C197" s="3"/>
    </row>
    <row r="198" spans="2:3" ht="12.75" customHeight="1" x14ac:dyDescent="0.2">
      <c r="B198" s="3"/>
      <c r="C198" s="3"/>
    </row>
    <row r="199" spans="2:3" ht="12.75" customHeight="1" x14ac:dyDescent="0.2">
      <c r="B199" s="3"/>
      <c r="C199" s="3"/>
    </row>
    <row r="200" spans="2:3" ht="12.75" customHeight="1" x14ac:dyDescent="0.2">
      <c r="B200" s="3"/>
      <c r="C200" s="3"/>
    </row>
    <row r="201" spans="2:3" ht="12.75" customHeight="1" x14ac:dyDescent="0.2">
      <c r="B201" s="3"/>
      <c r="C201" s="3"/>
    </row>
    <row r="202" spans="2:3" ht="12.75" customHeight="1" x14ac:dyDescent="0.2">
      <c r="B202" s="3"/>
      <c r="C202" s="3"/>
    </row>
    <row r="203" spans="2:3" ht="12.75" customHeight="1" x14ac:dyDescent="0.2">
      <c r="B203" s="3"/>
      <c r="C203" s="3"/>
    </row>
    <row r="204" spans="2:3" ht="12.75" customHeight="1" x14ac:dyDescent="0.2">
      <c r="B204" s="3"/>
      <c r="C204" s="3"/>
    </row>
    <row r="205" spans="2:3" ht="12.75" customHeight="1" x14ac:dyDescent="0.2">
      <c r="B205" s="3"/>
      <c r="C205" s="3"/>
    </row>
    <row r="206" spans="2:3" ht="12.75" customHeight="1" x14ac:dyDescent="0.2">
      <c r="B206" s="3"/>
      <c r="C206" s="3"/>
    </row>
    <row r="207" spans="2:3" ht="12.75" customHeight="1" x14ac:dyDescent="0.2">
      <c r="B207" s="3"/>
      <c r="C207" s="3"/>
    </row>
    <row r="208" spans="2:3" ht="12.75" customHeight="1" x14ac:dyDescent="0.2">
      <c r="B208" s="3"/>
      <c r="C208" s="3"/>
    </row>
    <row r="209" spans="2:3" ht="12.75" customHeight="1" x14ac:dyDescent="0.2">
      <c r="B209" s="3"/>
      <c r="C209" s="3"/>
    </row>
    <row r="210" spans="2:3" ht="12.75" customHeight="1" x14ac:dyDescent="0.2">
      <c r="B210" s="3"/>
      <c r="C210" s="3"/>
    </row>
    <row r="211" spans="2:3" ht="12.75" customHeight="1" x14ac:dyDescent="0.2">
      <c r="B211" s="3"/>
      <c r="C211" s="3"/>
    </row>
    <row r="212" spans="2:3" ht="12.75" customHeight="1" x14ac:dyDescent="0.2">
      <c r="B212" s="3"/>
      <c r="C212" s="3"/>
    </row>
    <row r="213" spans="2:3" ht="12.75" customHeight="1" x14ac:dyDescent="0.2">
      <c r="B213" s="3"/>
      <c r="C213" s="3"/>
    </row>
    <row r="214" spans="2:3" ht="12.75" customHeight="1" x14ac:dyDescent="0.2">
      <c r="B214" s="3"/>
      <c r="C214" s="3"/>
    </row>
    <row r="215" spans="2:3" ht="12.75" customHeight="1" x14ac:dyDescent="0.2">
      <c r="B215" s="3"/>
      <c r="C215" s="3"/>
    </row>
    <row r="216" spans="2:3" ht="12.75" customHeight="1" x14ac:dyDescent="0.2">
      <c r="B216" s="3"/>
      <c r="C216" s="3"/>
    </row>
    <row r="217" spans="2:3" ht="12.75" customHeight="1" x14ac:dyDescent="0.2">
      <c r="B217" s="3"/>
      <c r="C217" s="3"/>
    </row>
    <row r="218" spans="2:3" ht="12.75" customHeight="1" x14ac:dyDescent="0.2">
      <c r="B218" s="3"/>
      <c r="C218" s="3"/>
    </row>
    <row r="219" spans="2:3" ht="12.75" customHeight="1" x14ac:dyDescent="0.2">
      <c r="B219" s="3"/>
      <c r="C219" s="3"/>
    </row>
    <row r="220" spans="2:3" ht="12.75" customHeight="1" x14ac:dyDescent="0.2">
      <c r="B220" s="3"/>
      <c r="C220" s="3"/>
    </row>
    <row r="221" spans="2:3" ht="12.75" customHeight="1" x14ac:dyDescent="0.2">
      <c r="B221" s="3"/>
      <c r="C221" s="3"/>
    </row>
    <row r="222" spans="2:3" ht="12.75" customHeight="1" x14ac:dyDescent="0.2">
      <c r="B222" s="3"/>
      <c r="C222" s="3"/>
    </row>
    <row r="223" spans="2:3" ht="12.75" customHeight="1" x14ac:dyDescent="0.2">
      <c r="B223" s="3"/>
      <c r="C223" s="3"/>
    </row>
    <row r="224" spans="2:3" ht="12.75" customHeight="1" x14ac:dyDescent="0.2">
      <c r="B224" s="3"/>
      <c r="C224" s="3"/>
    </row>
    <row r="225" spans="2:3" ht="12.75" customHeight="1" x14ac:dyDescent="0.2">
      <c r="B225" s="3"/>
      <c r="C225" s="3"/>
    </row>
    <row r="226" spans="2:3" ht="12.75" customHeight="1" x14ac:dyDescent="0.2">
      <c r="B226" s="3"/>
      <c r="C226" s="3"/>
    </row>
    <row r="227" spans="2:3" ht="12.75" customHeight="1" x14ac:dyDescent="0.2">
      <c r="B227" s="3"/>
      <c r="C227" s="3"/>
    </row>
    <row r="228" spans="2:3" ht="12.75" customHeight="1" x14ac:dyDescent="0.2">
      <c r="B228" s="3"/>
      <c r="C228" s="3"/>
    </row>
    <row r="229" spans="2:3" ht="12.75" customHeight="1" x14ac:dyDescent="0.2">
      <c r="B229" s="3"/>
      <c r="C229" s="3"/>
    </row>
    <row r="230" spans="2:3" ht="12.75" customHeight="1" x14ac:dyDescent="0.2">
      <c r="B230" s="3"/>
      <c r="C230" s="3"/>
    </row>
    <row r="231" spans="2:3" ht="12.75" customHeight="1" x14ac:dyDescent="0.2">
      <c r="B231" s="3"/>
      <c r="C231" s="3"/>
    </row>
    <row r="232" spans="2:3" ht="12.75" customHeight="1" x14ac:dyDescent="0.2">
      <c r="B232" s="3"/>
      <c r="C232" s="3"/>
    </row>
    <row r="233" spans="2:3" ht="12.75" customHeight="1" x14ac:dyDescent="0.2">
      <c r="B233" s="3"/>
      <c r="C233" s="3"/>
    </row>
    <row r="234" spans="2:3" ht="12.75" customHeight="1" x14ac:dyDescent="0.2">
      <c r="B234" s="3"/>
      <c r="C234" s="3"/>
    </row>
    <row r="235" spans="2:3" ht="12.75" customHeight="1" x14ac:dyDescent="0.2">
      <c r="B235" s="3"/>
      <c r="C235" s="3"/>
    </row>
    <row r="236" spans="2:3" ht="12.75" customHeight="1" x14ac:dyDescent="0.2">
      <c r="B236" s="3"/>
      <c r="C236" s="3"/>
    </row>
    <row r="237" spans="2:3" ht="12.75" customHeight="1" x14ac:dyDescent="0.2">
      <c r="B237" s="3"/>
      <c r="C237" s="3"/>
    </row>
    <row r="238" spans="2:3" ht="12.75" customHeight="1" x14ac:dyDescent="0.2">
      <c r="B238" s="3"/>
      <c r="C238" s="3"/>
    </row>
    <row r="239" spans="2:3" ht="12.75" customHeight="1" x14ac:dyDescent="0.2">
      <c r="B239" s="3"/>
      <c r="C239" s="3"/>
    </row>
    <row r="240" spans="2:3" ht="12.75" customHeight="1" x14ac:dyDescent="0.2">
      <c r="B240" s="3"/>
      <c r="C240" s="3"/>
    </row>
    <row r="241" spans="2:3" ht="12.75" customHeight="1" x14ac:dyDescent="0.2">
      <c r="B241" s="3"/>
      <c r="C241" s="3"/>
    </row>
    <row r="242" spans="2:3" ht="12.75" customHeight="1" x14ac:dyDescent="0.2">
      <c r="B242" s="3"/>
      <c r="C242" s="3"/>
    </row>
    <row r="243" spans="2:3" ht="12.75" customHeight="1" x14ac:dyDescent="0.2">
      <c r="B243" s="3"/>
      <c r="C243" s="3"/>
    </row>
    <row r="244" spans="2:3" ht="12.75" customHeight="1" x14ac:dyDescent="0.2">
      <c r="B244" s="3"/>
      <c r="C244" s="3"/>
    </row>
    <row r="245" spans="2:3" ht="12.75" customHeight="1" x14ac:dyDescent="0.2">
      <c r="B245" s="3"/>
      <c r="C245" s="3"/>
    </row>
    <row r="246" spans="2:3" ht="12.75" customHeight="1" x14ac:dyDescent="0.2">
      <c r="B246" s="3"/>
      <c r="C246" s="3"/>
    </row>
    <row r="247" spans="2:3" ht="12.75" customHeight="1" x14ac:dyDescent="0.2">
      <c r="B247" s="3"/>
      <c r="C247" s="3"/>
    </row>
    <row r="248" spans="2:3" ht="12.75" customHeight="1" x14ac:dyDescent="0.2">
      <c r="B248" s="3"/>
      <c r="C248" s="3"/>
    </row>
    <row r="249" spans="2:3" ht="12.75" customHeight="1" x14ac:dyDescent="0.2">
      <c r="B249" s="3"/>
      <c r="C249" s="3"/>
    </row>
    <row r="250" spans="2:3" ht="12.75" customHeight="1" x14ac:dyDescent="0.2">
      <c r="B250" s="3"/>
      <c r="C250" s="3"/>
    </row>
    <row r="251" spans="2:3" ht="12.75" customHeight="1" x14ac:dyDescent="0.2">
      <c r="B251" s="3"/>
      <c r="C251" s="3"/>
    </row>
    <row r="252" spans="2:3" ht="12.75" customHeight="1" x14ac:dyDescent="0.2">
      <c r="B252" s="3"/>
      <c r="C252" s="3"/>
    </row>
    <row r="253" spans="2:3" ht="12.75" customHeight="1" x14ac:dyDescent="0.2">
      <c r="B253" s="3"/>
      <c r="C253" s="3"/>
    </row>
    <row r="254" spans="2:3" ht="12.75" customHeight="1" x14ac:dyDescent="0.2">
      <c r="B254" s="3"/>
      <c r="C254" s="3"/>
    </row>
    <row r="255" spans="2:3" ht="12.75" customHeight="1" x14ac:dyDescent="0.2">
      <c r="B255" s="3"/>
      <c r="C255" s="3"/>
    </row>
    <row r="256" spans="2:3" ht="12.75" customHeight="1" x14ac:dyDescent="0.2">
      <c r="B256" s="3"/>
      <c r="C256" s="3"/>
    </row>
    <row r="257" spans="2:3" ht="12.75" customHeight="1" x14ac:dyDescent="0.2">
      <c r="B257" s="3"/>
      <c r="C257" s="3"/>
    </row>
    <row r="258" spans="2:3" ht="12.75" customHeight="1" x14ac:dyDescent="0.2">
      <c r="B258" s="3"/>
      <c r="C258" s="3"/>
    </row>
    <row r="259" spans="2:3" ht="12.75" customHeight="1" x14ac:dyDescent="0.2">
      <c r="B259" s="3"/>
      <c r="C259" s="3"/>
    </row>
    <row r="260" spans="2:3" ht="12.75" customHeight="1" x14ac:dyDescent="0.2">
      <c r="B260" s="3"/>
      <c r="C260" s="3"/>
    </row>
    <row r="261" spans="2:3" ht="12.75" customHeight="1" x14ac:dyDescent="0.2">
      <c r="B261" s="3"/>
      <c r="C261" s="3"/>
    </row>
    <row r="262" spans="2:3" ht="12.75" customHeight="1" x14ac:dyDescent="0.2">
      <c r="B262" s="3"/>
      <c r="C262" s="3"/>
    </row>
    <row r="263" spans="2:3" ht="12.75" customHeight="1" x14ac:dyDescent="0.2">
      <c r="B263" s="3"/>
      <c r="C263" s="3"/>
    </row>
    <row r="264" spans="2:3" ht="12.75" customHeight="1" x14ac:dyDescent="0.2">
      <c r="B264" s="3"/>
      <c r="C264" s="3"/>
    </row>
    <row r="265" spans="2:3" ht="12.75" customHeight="1" x14ac:dyDescent="0.2">
      <c r="B265" s="3"/>
      <c r="C265" s="3"/>
    </row>
    <row r="266" spans="2:3" ht="12.75" customHeight="1" x14ac:dyDescent="0.2">
      <c r="B266" s="3"/>
      <c r="C266" s="3"/>
    </row>
    <row r="267" spans="2:3" ht="12.75" customHeight="1" x14ac:dyDescent="0.2">
      <c r="B267" s="3"/>
      <c r="C267" s="3"/>
    </row>
    <row r="268" spans="2:3" ht="12.75" customHeight="1" x14ac:dyDescent="0.2">
      <c r="B268" s="3"/>
      <c r="C268" s="3"/>
    </row>
    <row r="269" spans="2:3" ht="12.75" customHeight="1" x14ac:dyDescent="0.2">
      <c r="B269" s="3"/>
      <c r="C269" s="3"/>
    </row>
    <row r="270" spans="2:3" ht="12.75" customHeight="1" x14ac:dyDescent="0.2">
      <c r="B270" s="3"/>
      <c r="C270" s="3"/>
    </row>
    <row r="271" spans="2:3" ht="12.75" customHeight="1" x14ac:dyDescent="0.2">
      <c r="B271" s="3"/>
      <c r="C271" s="3"/>
    </row>
    <row r="272" spans="2:3" ht="12.75" customHeight="1" x14ac:dyDescent="0.2">
      <c r="B272" s="3"/>
      <c r="C272" s="3"/>
    </row>
    <row r="273" spans="2:3" ht="12.75" customHeight="1" x14ac:dyDescent="0.2">
      <c r="B273" s="3"/>
      <c r="C273" s="3"/>
    </row>
    <row r="274" spans="2:3" ht="12.75" customHeight="1" x14ac:dyDescent="0.2">
      <c r="B274" s="3"/>
      <c r="C274" s="3"/>
    </row>
    <row r="275" spans="2:3" ht="12.75" customHeight="1" x14ac:dyDescent="0.2">
      <c r="B275" s="3"/>
      <c r="C275" s="3"/>
    </row>
    <row r="276" spans="2:3" ht="12.75" customHeight="1" x14ac:dyDescent="0.2">
      <c r="B276" s="3"/>
      <c r="C276" s="3"/>
    </row>
    <row r="277" spans="2:3" ht="12.75" customHeight="1" x14ac:dyDescent="0.2">
      <c r="B277" s="3"/>
      <c r="C277" s="3"/>
    </row>
    <row r="278" spans="2:3" ht="12.75" customHeight="1" x14ac:dyDescent="0.2">
      <c r="B278" s="3"/>
      <c r="C278" s="3"/>
    </row>
    <row r="279" spans="2:3" ht="12.75" customHeight="1" x14ac:dyDescent="0.2">
      <c r="B279" s="3"/>
      <c r="C279" s="3"/>
    </row>
    <row r="280" spans="2:3" ht="12.75" customHeight="1" x14ac:dyDescent="0.2">
      <c r="B280" s="3"/>
      <c r="C280" s="3"/>
    </row>
    <row r="281" spans="2:3" ht="12.75" customHeight="1" x14ac:dyDescent="0.2">
      <c r="B281" s="3"/>
      <c r="C281" s="3"/>
    </row>
    <row r="282" spans="2:3" ht="12.75" customHeight="1" x14ac:dyDescent="0.2">
      <c r="B282" s="3"/>
      <c r="C282" s="3"/>
    </row>
    <row r="283" spans="2:3" ht="12.75" customHeight="1" x14ac:dyDescent="0.2">
      <c r="B283" s="3"/>
      <c r="C283" s="3"/>
    </row>
    <row r="284" spans="2:3" ht="12.75" customHeight="1" x14ac:dyDescent="0.2">
      <c r="B284" s="3"/>
      <c r="C284" s="3"/>
    </row>
    <row r="285" spans="2:3" ht="12.75" customHeight="1" x14ac:dyDescent="0.2">
      <c r="B285" s="3"/>
      <c r="C285" s="3"/>
    </row>
    <row r="286" spans="2:3" ht="12.75" customHeight="1" x14ac:dyDescent="0.2">
      <c r="B286" s="3"/>
      <c r="C286" s="3"/>
    </row>
    <row r="287" spans="2:3" ht="12.75" customHeight="1" x14ac:dyDescent="0.2">
      <c r="B287" s="3"/>
      <c r="C287" s="3"/>
    </row>
    <row r="288" spans="2:3" ht="12.75" customHeight="1" x14ac:dyDescent="0.2">
      <c r="B288" s="3"/>
      <c r="C288" s="3"/>
    </row>
    <row r="289" spans="2:3" ht="12.75" customHeight="1" x14ac:dyDescent="0.2">
      <c r="B289" s="3"/>
      <c r="C289" s="3"/>
    </row>
    <row r="290" spans="2:3" ht="12.75" customHeight="1" x14ac:dyDescent="0.2">
      <c r="B290" s="3"/>
      <c r="C290" s="3"/>
    </row>
    <row r="291" spans="2:3" ht="12.75" customHeight="1" x14ac:dyDescent="0.2">
      <c r="B291" s="3"/>
      <c r="C291" s="3"/>
    </row>
    <row r="292" spans="2:3" ht="12.75" customHeight="1" x14ac:dyDescent="0.2">
      <c r="B292" s="3"/>
      <c r="C292" s="3"/>
    </row>
    <row r="293" spans="2:3" ht="12.75" customHeight="1" x14ac:dyDescent="0.2">
      <c r="B293" s="3"/>
      <c r="C293" s="3"/>
    </row>
    <row r="294" spans="2:3" ht="12.75" customHeight="1" x14ac:dyDescent="0.2">
      <c r="B294" s="3"/>
      <c r="C294" s="3"/>
    </row>
    <row r="295" spans="2:3" ht="12.75" customHeight="1" x14ac:dyDescent="0.2">
      <c r="B295" s="3"/>
      <c r="C295" s="3"/>
    </row>
    <row r="296" spans="2:3" ht="12.75" customHeight="1" x14ac:dyDescent="0.2">
      <c r="B296" s="3"/>
      <c r="C296" s="3"/>
    </row>
    <row r="297" spans="2:3" ht="12.75" customHeight="1" x14ac:dyDescent="0.2">
      <c r="B297" s="3"/>
      <c r="C297" s="3"/>
    </row>
    <row r="298" spans="2:3" ht="12.75" customHeight="1" x14ac:dyDescent="0.2">
      <c r="B298" s="3"/>
      <c r="C298" s="3"/>
    </row>
    <row r="299" spans="2:3" ht="12.75" customHeight="1" x14ac:dyDescent="0.2">
      <c r="B299" s="3"/>
      <c r="C299" s="3"/>
    </row>
    <row r="300" spans="2:3" ht="12.75" customHeight="1" x14ac:dyDescent="0.2">
      <c r="B300" s="3"/>
      <c r="C300" s="3"/>
    </row>
    <row r="301" spans="2:3" ht="12.75" customHeight="1" x14ac:dyDescent="0.2">
      <c r="B301" s="3"/>
      <c r="C301" s="3"/>
    </row>
    <row r="302" spans="2:3" ht="12.75" customHeight="1" x14ac:dyDescent="0.2">
      <c r="B302" s="3"/>
      <c r="C302" s="3"/>
    </row>
    <row r="303" spans="2:3" ht="12.75" customHeight="1" x14ac:dyDescent="0.2">
      <c r="B303" s="3"/>
      <c r="C303" s="3"/>
    </row>
    <row r="304" spans="2:3" ht="12.75" customHeight="1" x14ac:dyDescent="0.2">
      <c r="B304" s="3"/>
      <c r="C304" s="3"/>
    </row>
    <row r="305" spans="2:3" ht="12.75" customHeight="1" x14ac:dyDescent="0.2">
      <c r="B305" s="3"/>
      <c r="C305" s="3"/>
    </row>
    <row r="306" spans="2:3" ht="12.75" customHeight="1" x14ac:dyDescent="0.2">
      <c r="B306" s="3"/>
      <c r="C306" s="3"/>
    </row>
    <row r="307" spans="2:3" ht="12.75" customHeight="1" x14ac:dyDescent="0.2">
      <c r="B307" s="3"/>
      <c r="C307" s="3"/>
    </row>
    <row r="308" spans="2:3" ht="12.75" customHeight="1" x14ac:dyDescent="0.2">
      <c r="B308" s="3"/>
      <c r="C308" s="3"/>
    </row>
    <row r="309" spans="2:3" ht="12.75" customHeight="1" x14ac:dyDescent="0.2">
      <c r="B309" s="3"/>
      <c r="C309" s="3"/>
    </row>
    <row r="310" spans="2:3" ht="12.75" customHeight="1" x14ac:dyDescent="0.2">
      <c r="B310" s="3"/>
      <c r="C310" s="3"/>
    </row>
    <row r="311" spans="2:3" ht="12.75" customHeight="1" x14ac:dyDescent="0.2">
      <c r="B311" s="3"/>
      <c r="C311" s="3"/>
    </row>
    <row r="312" spans="2:3" ht="12.75" customHeight="1" x14ac:dyDescent="0.2">
      <c r="B312" s="3"/>
      <c r="C312" s="3"/>
    </row>
    <row r="313" spans="2:3" ht="12.75" customHeight="1" x14ac:dyDescent="0.2">
      <c r="B313" s="3"/>
      <c r="C313" s="3"/>
    </row>
    <row r="314" spans="2:3" ht="12.75" customHeight="1" x14ac:dyDescent="0.2">
      <c r="B314" s="3"/>
      <c r="C314" s="3"/>
    </row>
    <row r="315" spans="2:3" ht="12.75" customHeight="1" x14ac:dyDescent="0.2">
      <c r="B315" s="3"/>
      <c r="C315" s="3"/>
    </row>
    <row r="316" spans="2:3" ht="12.75" customHeight="1" x14ac:dyDescent="0.2">
      <c r="B316" s="3"/>
      <c r="C316" s="3"/>
    </row>
    <row r="317" spans="2:3" ht="12.75" customHeight="1" x14ac:dyDescent="0.2">
      <c r="B317" s="3"/>
      <c r="C317" s="3"/>
    </row>
    <row r="318" spans="2:3" ht="12.75" customHeight="1" x14ac:dyDescent="0.2">
      <c r="B318" s="3"/>
      <c r="C318" s="3"/>
    </row>
    <row r="319" spans="2:3" ht="12.75" customHeight="1" x14ac:dyDescent="0.2">
      <c r="B319" s="3"/>
      <c r="C319" s="3"/>
    </row>
    <row r="320" spans="2:3" ht="12.75" customHeight="1" x14ac:dyDescent="0.2">
      <c r="B320" s="3"/>
      <c r="C320" s="3"/>
    </row>
    <row r="321" spans="2:3" ht="12.75" customHeight="1" x14ac:dyDescent="0.2">
      <c r="B321" s="3"/>
      <c r="C321" s="3"/>
    </row>
    <row r="322" spans="2:3" ht="12.75" customHeight="1" x14ac:dyDescent="0.2">
      <c r="B322" s="3"/>
      <c r="C322" s="3"/>
    </row>
    <row r="323" spans="2:3" ht="12.75" customHeight="1" x14ac:dyDescent="0.2">
      <c r="B323" s="3"/>
      <c r="C323" s="3"/>
    </row>
    <row r="324" spans="2:3" ht="12.75" customHeight="1" x14ac:dyDescent="0.2">
      <c r="B324" s="3"/>
      <c r="C324" s="3"/>
    </row>
    <row r="325" spans="2:3" ht="12.75" customHeight="1" x14ac:dyDescent="0.2">
      <c r="B325" s="3"/>
      <c r="C325" s="3"/>
    </row>
    <row r="326" spans="2:3" ht="12.75" customHeight="1" x14ac:dyDescent="0.2">
      <c r="B326" s="3"/>
      <c r="C326" s="3"/>
    </row>
    <row r="327" spans="2:3" ht="12.75" customHeight="1" x14ac:dyDescent="0.2">
      <c r="B327" s="3"/>
      <c r="C327" s="3"/>
    </row>
    <row r="328" spans="2:3" ht="12.75" customHeight="1" x14ac:dyDescent="0.2">
      <c r="B328" s="3"/>
      <c r="C328" s="3"/>
    </row>
    <row r="329" spans="2:3" ht="12.75" customHeight="1" x14ac:dyDescent="0.2">
      <c r="B329" s="3"/>
      <c r="C329" s="3"/>
    </row>
    <row r="330" spans="2:3" ht="12.75" customHeight="1" x14ac:dyDescent="0.2">
      <c r="B330" s="3"/>
      <c r="C330" s="3"/>
    </row>
    <row r="331" spans="2:3" ht="12.75" customHeight="1" x14ac:dyDescent="0.2">
      <c r="B331" s="3"/>
      <c r="C331" s="3"/>
    </row>
    <row r="332" spans="2:3" ht="12.75" customHeight="1" x14ac:dyDescent="0.2">
      <c r="B332" s="3"/>
      <c r="C332" s="3"/>
    </row>
    <row r="333" spans="2:3" ht="12.75" customHeight="1" x14ac:dyDescent="0.2">
      <c r="B333" s="3"/>
      <c r="C333" s="3"/>
    </row>
    <row r="334" spans="2:3" ht="12.75" customHeight="1" x14ac:dyDescent="0.2">
      <c r="B334" s="3"/>
      <c r="C334" s="3"/>
    </row>
    <row r="335" spans="2:3" ht="12.75" customHeight="1" x14ac:dyDescent="0.2">
      <c r="B335" s="3"/>
      <c r="C335" s="3"/>
    </row>
    <row r="336" spans="2:3" ht="12.75" customHeight="1" x14ac:dyDescent="0.2">
      <c r="B336" s="3"/>
      <c r="C336" s="3"/>
    </row>
    <row r="337" spans="2:3" ht="12.75" customHeight="1" x14ac:dyDescent="0.2">
      <c r="B337" s="3"/>
      <c r="C337" s="3"/>
    </row>
    <row r="338" spans="2:3" ht="12.75" customHeight="1" x14ac:dyDescent="0.2">
      <c r="B338" s="3"/>
      <c r="C338" s="3"/>
    </row>
    <row r="339" spans="2:3" ht="12.75" customHeight="1" x14ac:dyDescent="0.2">
      <c r="B339" s="3"/>
      <c r="C339" s="3"/>
    </row>
    <row r="340" spans="2:3" ht="12.75" customHeight="1" x14ac:dyDescent="0.2">
      <c r="B340" s="3"/>
      <c r="C340" s="3"/>
    </row>
    <row r="341" spans="2:3" ht="12.75" customHeight="1" x14ac:dyDescent="0.2">
      <c r="B341" s="3"/>
      <c r="C341" s="3"/>
    </row>
    <row r="342" spans="2:3" ht="12.75" customHeight="1" x14ac:dyDescent="0.2">
      <c r="B342" s="3"/>
      <c r="C342" s="3"/>
    </row>
    <row r="343" spans="2:3" ht="12.75" customHeight="1" x14ac:dyDescent="0.2">
      <c r="B343" s="3"/>
      <c r="C343" s="3"/>
    </row>
    <row r="344" spans="2:3" ht="12.75" customHeight="1" x14ac:dyDescent="0.2">
      <c r="B344" s="3"/>
      <c r="C344" s="3"/>
    </row>
    <row r="345" spans="2:3" ht="12.75" customHeight="1" x14ac:dyDescent="0.2">
      <c r="B345" s="3"/>
      <c r="C345" s="3"/>
    </row>
    <row r="346" spans="2:3" ht="12.75" customHeight="1" x14ac:dyDescent="0.2">
      <c r="B346" s="3"/>
      <c r="C346" s="3"/>
    </row>
    <row r="347" spans="2:3" ht="12.75" customHeight="1" x14ac:dyDescent="0.2">
      <c r="B347" s="3"/>
      <c r="C347" s="3"/>
    </row>
    <row r="348" spans="2:3" ht="12.75" customHeight="1" x14ac:dyDescent="0.2">
      <c r="B348" s="3"/>
      <c r="C348" s="3"/>
    </row>
    <row r="349" spans="2:3" ht="12.75" customHeight="1" x14ac:dyDescent="0.2">
      <c r="B349" s="3"/>
      <c r="C349" s="3"/>
    </row>
    <row r="350" spans="2:3" ht="12.75" customHeight="1" x14ac:dyDescent="0.2">
      <c r="B350" s="3"/>
      <c r="C350" s="3"/>
    </row>
    <row r="351" spans="2:3" ht="12.75" customHeight="1" x14ac:dyDescent="0.2">
      <c r="B351" s="3"/>
      <c r="C351" s="3"/>
    </row>
    <row r="352" spans="2:3" ht="12.75" customHeight="1" x14ac:dyDescent="0.2">
      <c r="B352" s="3"/>
      <c r="C352" s="3"/>
    </row>
    <row r="353" spans="2:3" ht="12.75" customHeight="1" x14ac:dyDescent="0.2">
      <c r="B353" s="3"/>
      <c r="C353" s="3"/>
    </row>
    <row r="354" spans="2:3" ht="12.75" customHeight="1" x14ac:dyDescent="0.2">
      <c r="B354" s="3"/>
      <c r="C354" s="3"/>
    </row>
    <row r="355" spans="2:3" ht="12.75" customHeight="1" x14ac:dyDescent="0.2">
      <c r="B355" s="3"/>
      <c r="C355" s="3"/>
    </row>
    <row r="356" spans="2:3" ht="12.75" customHeight="1" x14ac:dyDescent="0.2">
      <c r="B356" s="3"/>
      <c r="C356" s="3"/>
    </row>
    <row r="357" spans="2:3" ht="12.75" customHeight="1" x14ac:dyDescent="0.2">
      <c r="B357" s="3"/>
      <c r="C357" s="3"/>
    </row>
    <row r="358" spans="2:3" ht="12.75" customHeight="1" x14ac:dyDescent="0.2">
      <c r="B358" s="3"/>
      <c r="C358" s="3"/>
    </row>
    <row r="359" spans="2:3" ht="12.75" customHeight="1" x14ac:dyDescent="0.2">
      <c r="B359" s="3"/>
      <c r="C359" s="3"/>
    </row>
    <row r="360" spans="2:3" ht="12.75" customHeight="1" x14ac:dyDescent="0.2">
      <c r="B360" s="3"/>
      <c r="C360" s="3"/>
    </row>
    <row r="361" spans="2:3" ht="12.75" customHeight="1" x14ac:dyDescent="0.2">
      <c r="B361" s="3"/>
      <c r="C361" s="3"/>
    </row>
    <row r="362" spans="2:3" ht="12.75" customHeight="1" x14ac:dyDescent="0.2">
      <c r="B362" s="3"/>
      <c r="C362" s="3"/>
    </row>
    <row r="363" spans="2:3" ht="12.75" customHeight="1" x14ac:dyDescent="0.2">
      <c r="B363" s="3"/>
      <c r="C363" s="3"/>
    </row>
    <row r="364" spans="2:3" ht="12.75" customHeight="1" x14ac:dyDescent="0.2">
      <c r="B364" s="3"/>
      <c r="C364" s="3"/>
    </row>
    <row r="365" spans="2:3" ht="12.75" customHeight="1" x14ac:dyDescent="0.2">
      <c r="B365" s="3"/>
      <c r="C365" s="3"/>
    </row>
    <row r="366" spans="2:3" ht="12.75" customHeight="1" x14ac:dyDescent="0.2">
      <c r="B366" s="3"/>
      <c r="C366" s="3"/>
    </row>
    <row r="367" spans="2:3" ht="12.75" customHeight="1" x14ac:dyDescent="0.2">
      <c r="B367" s="3"/>
      <c r="C367" s="3"/>
    </row>
    <row r="368" spans="2:3" ht="12.75" customHeight="1" x14ac:dyDescent="0.2">
      <c r="B368" s="3"/>
      <c r="C368" s="3"/>
    </row>
    <row r="369" spans="2:3" ht="12.75" customHeight="1" x14ac:dyDescent="0.2">
      <c r="B369" s="3"/>
      <c r="C369" s="3"/>
    </row>
    <row r="370" spans="2:3" ht="12.75" customHeight="1" x14ac:dyDescent="0.2">
      <c r="B370" s="3"/>
      <c r="C370" s="3"/>
    </row>
    <row r="371" spans="2:3" ht="12.75" customHeight="1" x14ac:dyDescent="0.2">
      <c r="B371" s="3"/>
      <c r="C371" s="3"/>
    </row>
    <row r="372" spans="2:3" ht="12.75" customHeight="1" x14ac:dyDescent="0.2">
      <c r="B372" s="3"/>
      <c r="C372" s="3"/>
    </row>
    <row r="373" spans="2:3" ht="12.75" customHeight="1" x14ac:dyDescent="0.2">
      <c r="B373" s="3"/>
      <c r="C373" s="3"/>
    </row>
    <row r="374" spans="2:3" ht="12.75" customHeight="1" x14ac:dyDescent="0.2">
      <c r="B374" s="3"/>
      <c r="C374" s="3"/>
    </row>
    <row r="375" spans="2:3" ht="12.75" customHeight="1" x14ac:dyDescent="0.2">
      <c r="B375" s="3"/>
      <c r="C375" s="3"/>
    </row>
    <row r="376" spans="2:3" ht="12.75" customHeight="1" x14ac:dyDescent="0.2">
      <c r="B376" s="3"/>
      <c r="C376" s="3"/>
    </row>
    <row r="377" spans="2:3" ht="12.75" customHeight="1" x14ac:dyDescent="0.2">
      <c r="B377" s="3"/>
      <c r="C377" s="3"/>
    </row>
    <row r="378" spans="2:3" ht="12.75" customHeight="1" x14ac:dyDescent="0.2">
      <c r="B378" s="3"/>
      <c r="C378" s="3"/>
    </row>
    <row r="379" spans="2:3" ht="12.75" customHeight="1" x14ac:dyDescent="0.2">
      <c r="B379" s="3"/>
      <c r="C379" s="3"/>
    </row>
    <row r="380" spans="2:3" ht="12.75" customHeight="1" x14ac:dyDescent="0.2">
      <c r="B380" s="3"/>
      <c r="C380" s="3"/>
    </row>
    <row r="381" spans="2:3" ht="12.75" customHeight="1" x14ac:dyDescent="0.2">
      <c r="B381" s="3"/>
      <c r="C381" s="3"/>
    </row>
    <row r="382" spans="2:3" ht="12.75" customHeight="1" x14ac:dyDescent="0.2">
      <c r="B382" s="3"/>
      <c r="C382" s="3"/>
    </row>
    <row r="383" spans="2:3" ht="12.75" customHeight="1" x14ac:dyDescent="0.2">
      <c r="B383" s="3"/>
      <c r="C383" s="3"/>
    </row>
    <row r="384" spans="2:3" ht="12.75" customHeight="1" x14ac:dyDescent="0.2">
      <c r="B384" s="3"/>
      <c r="C384" s="3"/>
    </row>
    <row r="385" spans="2:3" ht="12.75" customHeight="1" x14ac:dyDescent="0.2">
      <c r="B385" s="3"/>
      <c r="C385" s="3"/>
    </row>
    <row r="386" spans="2:3" ht="12.75" customHeight="1" x14ac:dyDescent="0.2">
      <c r="B386" s="3"/>
      <c r="C386" s="3"/>
    </row>
    <row r="387" spans="2:3" ht="12.75" customHeight="1" x14ac:dyDescent="0.2">
      <c r="B387" s="3"/>
      <c r="C387" s="3"/>
    </row>
    <row r="388" spans="2:3" ht="12.75" customHeight="1" x14ac:dyDescent="0.2">
      <c r="B388" s="3"/>
      <c r="C388" s="3"/>
    </row>
    <row r="389" spans="2:3" ht="12.75" customHeight="1" x14ac:dyDescent="0.2">
      <c r="B389" s="3"/>
      <c r="C389" s="3"/>
    </row>
    <row r="390" spans="2:3" ht="12.75" customHeight="1" x14ac:dyDescent="0.2">
      <c r="B390" s="3"/>
      <c r="C390" s="3"/>
    </row>
    <row r="391" spans="2:3" ht="12.75" customHeight="1" x14ac:dyDescent="0.2">
      <c r="B391" s="3"/>
      <c r="C391" s="3"/>
    </row>
    <row r="392" spans="2:3" ht="12.75" customHeight="1" x14ac:dyDescent="0.2">
      <c r="B392" s="3"/>
      <c r="C392" s="3"/>
    </row>
    <row r="393" spans="2:3" ht="12.75" customHeight="1" x14ac:dyDescent="0.2">
      <c r="B393" s="3"/>
      <c r="C393" s="3"/>
    </row>
    <row r="394" spans="2:3" ht="12.75" customHeight="1" x14ac:dyDescent="0.2">
      <c r="B394" s="3"/>
      <c r="C394" s="3"/>
    </row>
    <row r="395" spans="2:3" ht="12.75" customHeight="1" x14ac:dyDescent="0.2">
      <c r="B395" s="3"/>
      <c r="C395" s="3"/>
    </row>
    <row r="396" spans="2:3" ht="12.75" customHeight="1" x14ac:dyDescent="0.2">
      <c r="B396" s="3"/>
      <c r="C396" s="3"/>
    </row>
    <row r="397" spans="2:3" ht="12.75" customHeight="1" x14ac:dyDescent="0.2">
      <c r="B397" s="3"/>
      <c r="C397" s="3"/>
    </row>
    <row r="398" spans="2:3" ht="12.75" customHeight="1" x14ac:dyDescent="0.2">
      <c r="B398" s="3"/>
      <c r="C398" s="3"/>
    </row>
    <row r="399" spans="2:3" ht="12.75" customHeight="1" x14ac:dyDescent="0.2">
      <c r="B399" s="3"/>
      <c r="C399" s="3"/>
    </row>
    <row r="400" spans="2:3" ht="12.75" customHeight="1" x14ac:dyDescent="0.2">
      <c r="B400" s="3"/>
      <c r="C400" s="3"/>
    </row>
    <row r="401" spans="2:3" ht="12.75" customHeight="1" x14ac:dyDescent="0.2">
      <c r="B401" s="3"/>
      <c r="C401" s="3"/>
    </row>
    <row r="402" spans="2:3" ht="12.75" customHeight="1" x14ac:dyDescent="0.2">
      <c r="B402" s="3"/>
      <c r="C402" s="3"/>
    </row>
    <row r="403" spans="2:3" ht="12.75" customHeight="1" x14ac:dyDescent="0.2">
      <c r="B403" s="3"/>
      <c r="C403" s="3"/>
    </row>
    <row r="404" spans="2:3" ht="12.75" customHeight="1" x14ac:dyDescent="0.2">
      <c r="B404" s="3"/>
      <c r="C404" s="3"/>
    </row>
    <row r="405" spans="2:3" ht="12.75" customHeight="1" x14ac:dyDescent="0.2">
      <c r="B405" s="3"/>
      <c r="C405" s="3"/>
    </row>
    <row r="406" spans="2:3" ht="12.75" customHeight="1" x14ac:dyDescent="0.2">
      <c r="B406" s="3"/>
      <c r="C406" s="3"/>
    </row>
    <row r="407" spans="2:3" ht="12.75" customHeight="1" x14ac:dyDescent="0.2">
      <c r="B407" s="3"/>
      <c r="C407" s="3"/>
    </row>
    <row r="408" spans="2:3" ht="12.75" customHeight="1" x14ac:dyDescent="0.2">
      <c r="B408" s="3"/>
      <c r="C408" s="3"/>
    </row>
    <row r="409" spans="2:3" ht="12.75" customHeight="1" x14ac:dyDescent="0.2">
      <c r="B409" s="3"/>
      <c r="C409" s="3"/>
    </row>
    <row r="410" spans="2:3" ht="12.75" customHeight="1" x14ac:dyDescent="0.2">
      <c r="B410" s="3"/>
      <c r="C410" s="3"/>
    </row>
    <row r="411" spans="2:3" ht="12.75" customHeight="1" x14ac:dyDescent="0.2">
      <c r="B411" s="3"/>
      <c r="C411" s="3"/>
    </row>
    <row r="412" spans="2:3" ht="12.75" customHeight="1" x14ac:dyDescent="0.2">
      <c r="B412" s="3"/>
      <c r="C412" s="3"/>
    </row>
    <row r="413" spans="2:3" ht="12.75" customHeight="1" x14ac:dyDescent="0.2">
      <c r="B413" s="3"/>
      <c r="C413" s="3"/>
    </row>
    <row r="414" spans="2:3" ht="12.75" customHeight="1" x14ac:dyDescent="0.2">
      <c r="B414" s="3"/>
      <c r="C414" s="3"/>
    </row>
    <row r="415" spans="2:3" ht="12.75" customHeight="1" x14ac:dyDescent="0.2">
      <c r="B415" s="3"/>
      <c r="C415" s="3"/>
    </row>
    <row r="416" spans="2:3" ht="12.75" customHeight="1" x14ac:dyDescent="0.2">
      <c r="B416" s="3"/>
      <c r="C416" s="3"/>
    </row>
    <row r="417" spans="2:3" ht="12.75" customHeight="1" x14ac:dyDescent="0.2">
      <c r="B417" s="3"/>
      <c r="C417" s="3"/>
    </row>
    <row r="418" spans="2:3" ht="12.75" customHeight="1" x14ac:dyDescent="0.2">
      <c r="B418" s="3"/>
      <c r="C418" s="3"/>
    </row>
    <row r="419" spans="2:3" ht="12.75" customHeight="1" x14ac:dyDescent="0.2">
      <c r="B419" s="3"/>
      <c r="C419" s="3"/>
    </row>
    <row r="420" spans="2:3" ht="12.75" customHeight="1" x14ac:dyDescent="0.2">
      <c r="B420" s="3"/>
      <c r="C420" s="3"/>
    </row>
    <row r="421" spans="2:3" ht="12.75" customHeight="1" x14ac:dyDescent="0.2">
      <c r="B421" s="3"/>
      <c r="C421" s="3"/>
    </row>
    <row r="422" spans="2:3" ht="12.75" customHeight="1" x14ac:dyDescent="0.2">
      <c r="B422" s="3"/>
      <c r="C422" s="3"/>
    </row>
    <row r="423" spans="2:3" ht="12.75" customHeight="1" x14ac:dyDescent="0.2">
      <c r="B423" s="3"/>
      <c r="C423" s="3"/>
    </row>
    <row r="424" spans="2:3" ht="12.75" customHeight="1" x14ac:dyDescent="0.2">
      <c r="B424" s="3"/>
      <c r="C424" s="3"/>
    </row>
    <row r="425" spans="2:3" ht="12.75" customHeight="1" x14ac:dyDescent="0.2">
      <c r="B425" s="3"/>
      <c r="C425" s="3"/>
    </row>
    <row r="426" spans="2:3" ht="12.75" customHeight="1" x14ac:dyDescent="0.2">
      <c r="B426" s="3"/>
      <c r="C426" s="3"/>
    </row>
    <row r="427" spans="2:3" ht="12.75" customHeight="1" x14ac:dyDescent="0.2">
      <c r="B427" s="3"/>
      <c r="C427" s="3"/>
    </row>
    <row r="428" spans="2:3" ht="12.75" customHeight="1" x14ac:dyDescent="0.2">
      <c r="B428" s="3"/>
      <c r="C428" s="3"/>
    </row>
    <row r="429" spans="2:3" ht="12.75" customHeight="1" x14ac:dyDescent="0.2">
      <c r="B429" s="3"/>
      <c r="C429" s="3"/>
    </row>
    <row r="430" spans="2:3" ht="12.75" customHeight="1" x14ac:dyDescent="0.2">
      <c r="B430" s="3"/>
      <c r="C430" s="3"/>
    </row>
    <row r="431" spans="2:3" ht="12.75" customHeight="1" x14ac:dyDescent="0.2">
      <c r="B431" s="3"/>
      <c r="C431" s="3"/>
    </row>
    <row r="432" spans="2:3" ht="12.75" customHeight="1" x14ac:dyDescent="0.2">
      <c r="B432" s="3"/>
      <c r="C432" s="3"/>
    </row>
    <row r="433" spans="2:3" ht="12.75" customHeight="1" x14ac:dyDescent="0.2">
      <c r="B433" s="3"/>
      <c r="C433" s="3"/>
    </row>
    <row r="434" spans="2:3" ht="12.75" customHeight="1" x14ac:dyDescent="0.2">
      <c r="B434" s="3"/>
      <c r="C434" s="3"/>
    </row>
    <row r="435" spans="2:3" ht="12.75" customHeight="1" x14ac:dyDescent="0.2">
      <c r="B435" s="3"/>
      <c r="C435" s="3"/>
    </row>
    <row r="436" spans="2:3" ht="12.75" customHeight="1" x14ac:dyDescent="0.2">
      <c r="B436" s="3"/>
      <c r="C436" s="3"/>
    </row>
    <row r="437" spans="2:3" ht="12.75" customHeight="1" x14ac:dyDescent="0.2">
      <c r="B437" s="3"/>
      <c r="C437" s="3"/>
    </row>
    <row r="438" spans="2:3" ht="12.75" customHeight="1" x14ac:dyDescent="0.2">
      <c r="B438" s="3"/>
      <c r="C438" s="3"/>
    </row>
    <row r="439" spans="2:3" ht="12.75" customHeight="1" x14ac:dyDescent="0.2">
      <c r="B439" s="3"/>
      <c r="C439" s="3"/>
    </row>
    <row r="440" spans="2:3" ht="12.75" customHeight="1" x14ac:dyDescent="0.2">
      <c r="B440" s="3"/>
      <c r="C440" s="3"/>
    </row>
    <row r="441" spans="2:3" ht="12.75" customHeight="1" x14ac:dyDescent="0.2">
      <c r="B441" s="3"/>
      <c r="C441" s="3"/>
    </row>
    <row r="442" spans="2:3" ht="12.75" customHeight="1" x14ac:dyDescent="0.2">
      <c r="B442" s="3"/>
      <c r="C442" s="3"/>
    </row>
    <row r="443" spans="2:3" ht="12.75" customHeight="1" x14ac:dyDescent="0.2">
      <c r="B443" s="3"/>
      <c r="C443" s="3"/>
    </row>
    <row r="444" spans="2:3" ht="12.75" customHeight="1" x14ac:dyDescent="0.2">
      <c r="B444" s="3"/>
      <c r="C444" s="3"/>
    </row>
    <row r="445" spans="2:3" ht="12.75" customHeight="1" x14ac:dyDescent="0.2">
      <c r="B445" s="3"/>
      <c r="C445" s="3"/>
    </row>
    <row r="446" spans="2:3" ht="12.75" customHeight="1" x14ac:dyDescent="0.2">
      <c r="B446" s="3"/>
      <c r="C446" s="3"/>
    </row>
    <row r="447" spans="2:3" ht="12.75" customHeight="1" x14ac:dyDescent="0.2">
      <c r="B447" s="3"/>
      <c r="C447" s="3"/>
    </row>
    <row r="448" spans="2:3" ht="12.75" customHeight="1" x14ac:dyDescent="0.2">
      <c r="B448" s="3"/>
      <c r="C448" s="3"/>
    </row>
    <row r="449" spans="2:3" ht="12.75" customHeight="1" x14ac:dyDescent="0.2">
      <c r="B449" s="3"/>
      <c r="C449" s="3"/>
    </row>
    <row r="450" spans="2:3" ht="12.75" customHeight="1" x14ac:dyDescent="0.2">
      <c r="B450" s="3"/>
      <c r="C450" s="3"/>
    </row>
    <row r="451" spans="2:3" ht="12.75" customHeight="1" x14ac:dyDescent="0.2">
      <c r="B451" s="3"/>
      <c r="C451" s="3"/>
    </row>
    <row r="452" spans="2:3" ht="12.75" customHeight="1" x14ac:dyDescent="0.2">
      <c r="B452" s="3"/>
      <c r="C452" s="3"/>
    </row>
    <row r="453" spans="2:3" ht="12.75" customHeight="1" x14ac:dyDescent="0.2">
      <c r="B453" s="3"/>
      <c r="C453" s="3"/>
    </row>
    <row r="454" spans="2:3" ht="12.75" customHeight="1" x14ac:dyDescent="0.2">
      <c r="B454" s="3"/>
      <c r="C454" s="3"/>
    </row>
    <row r="455" spans="2:3" ht="12.75" customHeight="1" x14ac:dyDescent="0.2">
      <c r="B455" s="3"/>
      <c r="C455" s="3"/>
    </row>
    <row r="456" spans="2:3" ht="12.75" customHeight="1" x14ac:dyDescent="0.2">
      <c r="B456" s="3"/>
      <c r="C456" s="3"/>
    </row>
    <row r="457" spans="2:3" ht="12.75" customHeight="1" x14ac:dyDescent="0.2">
      <c r="B457" s="3"/>
      <c r="C457" s="3"/>
    </row>
    <row r="458" spans="2:3" ht="12.75" customHeight="1" x14ac:dyDescent="0.2">
      <c r="B458" s="3"/>
      <c r="C458" s="3"/>
    </row>
    <row r="459" spans="2:3" ht="12.75" customHeight="1" x14ac:dyDescent="0.2">
      <c r="B459" s="3"/>
      <c r="C459" s="3"/>
    </row>
    <row r="460" spans="2:3" ht="12.75" customHeight="1" x14ac:dyDescent="0.2">
      <c r="B460" s="3"/>
      <c r="C460" s="3"/>
    </row>
    <row r="461" spans="2:3" ht="12.75" customHeight="1" x14ac:dyDescent="0.2">
      <c r="B461" s="3"/>
      <c r="C461" s="3"/>
    </row>
    <row r="462" spans="2:3" ht="12.75" customHeight="1" x14ac:dyDescent="0.2">
      <c r="B462" s="3"/>
      <c r="C462" s="3"/>
    </row>
    <row r="463" spans="2:3" ht="12.75" customHeight="1" x14ac:dyDescent="0.2">
      <c r="B463" s="3"/>
      <c r="C463" s="3"/>
    </row>
    <row r="464" spans="2:3" ht="12.75" customHeight="1" x14ac:dyDescent="0.2">
      <c r="B464" s="3"/>
      <c r="C464" s="3"/>
    </row>
    <row r="465" spans="2:3" ht="12.75" customHeight="1" x14ac:dyDescent="0.2">
      <c r="B465" s="3"/>
      <c r="C465" s="3"/>
    </row>
    <row r="466" spans="2:3" ht="12.75" customHeight="1" x14ac:dyDescent="0.2">
      <c r="B466" s="3"/>
      <c r="C466" s="3"/>
    </row>
    <row r="467" spans="2:3" ht="12.75" customHeight="1" x14ac:dyDescent="0.2">
      <c r="B467" s="3"/>
      <c r="C467" s="3"/>
    </row>
    <row r="468" spans="2:3" ht="12.75" customHeight="1" x14ac:dyDescent="0.2">
      <c r="B468" s="3"/>
      <c r="C468" s="3"/>
    </row>
    <row r="469" spans="2:3" ht="12.75" customHeight="1" x14ac:dyDescent="0.2">
      <c r="B469" s="3"/>
      <c r="C469" s="3"/>
    </row>
    <row r="470" spans="2:3" ht="12.75" customHeight="1" x14ac:dyDescent="0.2">
      <c r="B470" s="3"/>
      <c r="C470" s="3"/>
    </row>
    <row r="471" spans="2:3" ht="12.75" customHeight="1" x14ac:dyDescent="0.2">
      <c r="B471" s="3"/>
      <c r="C471" s="3"/>
    </row>
    <row r="472" spans="2:3" ht="12.75" customHeight="1" x14ac:dyDescent="0.2">
      <c r="B472" s="3"/>
      <c r="C472" s="3"/>
    </row>
    <row r="473" spans="2:3" ht="12.75" customHeight="1" x14ac:dyDescent="0.2">
      <c r="B473" s="3"/>
      <c r="C473" s="3"/>
    </row>
    <row r="474" spans="2:3" ht="12.75" customHeight="1" x14ac:dyDescent="0.2">
      <c r="B474" s="3"/>
      <c r="C474" s="3"/>
    </row>
    <row r="475" spans="2:3" ht="12.75" customHeight="1" x14ac:dyDescent="0.2">
      <c r="B475" s="3"/>
      <c r="C475" s="3"/>
    </row>
    <row r="476" spans="2:3" ht="12.75" customHeight="1" x14ac:dyDescent="0.2">
      <c r="B476" s="3"/>
      <c r="C476" s="3"/>
    </row>
    <row r="477" spans="2:3" ht="12.75" customHeight="1" x14ac:dyDescent="0.2">
      <c r="B477" s="3"/>
      <c r="C477" s="3"/>
    </row>
    <row r="478" spans="2:3" ht="12.75" customHeight="1" x14ac:dyDescent="0.2">
      <c r="B478" s="3"/>
      <c r="C478" s="3"/>
    </row>
    <row r="479" spans="2:3" ht="12.75" customHeight="1" x14ac:dyDescent="0.2">
      <c r="B479" s="3"/>
      <c r="C479" s="3"/>
    </row>
    <row r="480" spans="2:3" ht="12.75" customHeight="1" x14ac:dyDescent="0.2">
      <c r="B480" s="3"/>
      <c r="C480" s="3"/>
    </row>
    <row r="481" spans="2:3" ht="12.75" customHeight="1" x14ac:dyDescent="0.2">
      <c r="B481" s="3"/>
      <c r="C481" s="3"/>
    </row>
    <row r="482" spans="2:3" ht="12.75" customHeight="1" x14ac:dyDescent="0.2">
      <c r="B482" s="3"/>
      <c r="C482" s="3"/>
    </row>
    <row r="483" spans="2:3" ht="12.75" customHeight="1" x14ac:dyDescent="0.2">
      <c r="B483" s="3"/>
      <c r="C483" s="3"/>
    </row>
    <row r="484" spans="2:3" ht="12.75" customHeight="1" x14ac:dyDescent="0.2">
      <c r="B484" s="3"/>
      <c r="C484" s="3"/>
    </row>
    <row r="485" spans="2:3" ht="12.75" customHeight="1" x14ac:dyDescent="0.2">
      <c r="B485" s="3"/>
      <c r="C485" s="3"/>
    </row>
    <row r="486" spans="2:3" ht="12.75" customHeight="1" x14ac:dyDescent="0.2">
      <c r="B486" s="3"/>
      <c r="C486" s="3"/>
    </row>
    <row r="487" spans="2:3" ht="12.75" customHeight="1" x14ac:dyDescent="0.2">
      <c r="B487" s="3"/>
      <c r="C487" s="3"/>
    </row>
    <row r="488" spans="2:3" ht="12.75" customHeight="1" x14ac:dyDescent="0.2">
      <c r="B488" s="3"/>
      <c r="C488" s="3"/>
    </row>
    <row r="489" spans="2:3" ht="12.75" customHeight="1" x14ac:dyDescent="0.2">
      <c r="B489" s="3"/>
      <c r="C489" s="3"/>
    </row>
    <row r="490" spans="2:3" ht="12.75" customHeight="1" x14ac:dyDescent="0.2">
      <c r="B490" s="3"/>
      <c r="C490" s="3"/>
    </row>
    <row r="491" spans="2:3" ht="12.75" customHeight="1" x14ac:dyDescent="0.2">
      <c r="B491" s="3"/>
      <c r="C491" s="3"/>
    </row>
    <row r="492" spans="2:3" ht="12.75" customHeight="1" x14ac:dyDescent="0.2">
      <c r="B492" s="3"/>
      <c r="C492" s="3"/>
    </row>
    <row r="493" spans="2:3" ht="12.75" customHeight="1" x14ac:dyDescent="0.2">
      <c r="B493" s="3"/>
      <c r="C493" s="3"/>
    </row>
    <row r="494" spans="2:3" ht="12.75" customHeight="1" x14ac:dyDescent="0.2">
      <c r="B494" s="3"/>
      <c r="C494" s="3"/>
    </row>
    <row r="495" spans="2:3" ht="12.75" customHeight="1" x14ac:dyDescent="0.2">
      <c r="B495" s="3"/>
      <c r="C495" s="3"/>
    </row>
    <row r="496" spans="2:3" ht="12.75" customHeight="1" x14ac:dyDescent="0.2">
      <c r="B496" s="3"/>
      <c r="C496" s="3"/>
    </row>
    <row r="497" spans="2:3" ht="12.75" customHeight="1" x14ac:dyDescent="0.2">
      <c r="B497" s="3"/>
      <c r="C497" s="3"/>
    </row>
    <row r="498" spans="2:3" ht="12.75" customHeight="1" x14ac:dyDescent="0.2">
      <c r="B498" s="3"/>
      <c r="C498" s="3"/>
    </row>
    <row r="499" spans="2:3" ht="12.75" customHeight="1" x14ac:dyDescent="0.2">
      <c r="B499" s="3"/>
      <c r="C499" s="3"/>
    </row>
    <row r="500" spans="2:3" ht="12.75" customHeight="1" x14ac:dyDescent="0.2">
      <c r="B500" s="3"/>
      <c r="C500" s="3"/>
    </row>
    <row r="501" spans="2:3" ht="12.75" customHeight="1" x14ac:dyDescent="0.2">
      <c r="B501" s="3"/>
      <c r="C501" s="3"/>
    </row>
    <row r="502" spans="2:3" ht="12.75" customHeight="1" x14ac:dyDescent="0.2">
      <c r="B502" s="3"/>
      <c r="C502" s="3"/>
    </row>
    <row r="503" spans="2:3" ht="12.75" customHeight="1" x14ac:dyDescent="0.2">
      <c r="B503" s="3"/>
      <c r="C503" s="3"/>
    </row>
    <row r="504" spans="2:3" ht="12.75" customHeight="1" x14ac:dyDescent="0.2">
      <c r="B504" s="3"/>
      <c r="C504" s="3"/>
    </row>
    <row r="505" spans="2:3" ht="12.75" customHeight="1" x14ac:dyDescent="0.2">
      <c r="B505" s="3"/>
      <c r="C505" s="3"/>
    </row>
    <row r="506" spans="2:3" ht="12.75" customHeight="1" x14ac:dyDescent="0.2">
      <c r="B506" s="3"/>
      <c r="C506" s="3"/>
    </row>
    <row r="507" spans="2:3" ht="12.75" customHeight="1" x14ac:dyDescent="0.2">
      <c r="B507" s="3"/>
      <c r="C507" s="3"/>
    </row>
    <row r="508" spans="2:3" ht="12.75" customHeight="1" x14ac:dyDescent="0.2">
      <c r="B508" s="3"/>
      <c r="C508" s="3"/>
    </row>
    <row r="509" spans="2:3" ht="12.75" customHeight="1" x14ac:dyDescent="0.2">
      <c r="B509" s="3"/>
      <c r="C509" s="3"/>
    </row>
    <row r="510" spans="2:3" ht="12.75" customHeight="1" x14ac:dyDescent="0.2">
      <c r="B510" s="3"/>
      <c r="C510" s="3"/>
    </row>
    <row r="511" spans="2:3" ht="12.75" customHeight="1" x14ac:dyDescent="0.2">
      <c r="B511" s="3"/>
      <c r="C511" s="3"/>
    </row>
    <row r="512" spans="2:3" ht="12.75" customHeight="1" x14ac:dyDescent="0.2">
      <c r="B512" s="3"/>
      <c r="C512" s="3"/>
    </row>
    <row r="513" spans="2:3" ht="12.75" customHeight="1" x14ac:dyDescent="0.2">
      <c r="B513" s="3"/>
      <c r="C513" s="3"/>
    </row>
    <row r="514" spans="2:3" ht="12.75" customHeight="1" x14ac:dyDescent="0.2">
      <c r="B514" s="3"/>
      <c r="C514" s="3"/>
    </row>
    <row r="515" spans="2:3" ht="12.75" customHeight="1" x14ac:dyDescent="0.2">
      <c r="B515" s="3"/>
      <c r="C515" s="3"/>
    </row>
    <row r="516" spans="2:3" ht="12.75" customHeight="1" x14ac:dyDescent="0.2">
      <c r="B516" s="3"/>
      <c r="C516" s="3"/>
    </row>
    <row r="517" spans="2:3" ht="12.75" customHeight="1" x14ac:dyDescent="0.2">
      <c r="B517" s="3"/>
      <c r="C517" s="3"/>
    </row>
    <row r="518" spans="2:3" ht="12.75" customHeight="1" x14ac:dyDescent="0.2">
      <c r="B518" s="3"/>
      <c r="C518" s="3"/>
    </row>
    <row r="519" spans="2:3" ht="12.75" customHeight="1" x14ac:dyDescent="0.2">
      <c r="B519" s="3"/>
      <c r="C519" s="3"/>
    </row>
    <row r="520" spans="2:3" ht="12.75" customHeight="1" x14ac:dyDescent="0.2">
      <c r="B520" s="3"/>
      <c r="C520" s="3"/>
    </row>
    <row r="521" spans="2:3" ht="12.75" customHeight="1" x14ac:dyDescent="0.2">
      <c r="B521" s="3"/>
      <c r="C521" s="3"/>
    </row>
    <row r="522" spans="2:3" ht="12.75" customHeight="1" x14ac:dyDescent="0.2">
      <c r="B522" s="3"/>
      <c r="C522" s="3"/>
    </row>
    <row r="523" spans="2:3" ht="12.75" customHeight="1" x14ac:dyDescent="0.2">
      <c r="B523" s="3"/>
      <c r="C523" s="3"/>
    </row>
    <row r="524" spans="2:3" ht="12.75" customHeight="1" x14ac:dyDescent="0.2">
      <c r="B524" s="3"/>
      <c r="C524" s="3"/>
    </row>
    <row r="525" spans="2:3" ht="12.75" customHeight="1" x14ac:dyDescent="0.2">
      <c r="B525" s="3"/>
      <c r="C525" s="3"/>
    </row>
    <row r="526" spans="2:3" ht="12.75" customHeight="1" x14ac:dyDescent="0.2">
      <c r="B526" s="3"/>
      <c r="C526" s="3"/>
    </row>
    <row r="527" spans="2:3" ht="12.75" customHeight="1" x14ac:dyDescent="0.2">
      <c r="B527" s="3"/>
      <c r="C527" s="3"/>
    </row>
    <row r="528" spans="2:3" ht="12.75" customHeight="1" x14ac:dyDescent="0.2">
      <c r="B528" s="3"/>
      <c r="C528" s="3"/>
    </row>
    <row r="529" spans="2:3" ht="12.75" customHeight="1" x14ac:dyDescent="0.2">
      <c r="B529" s="3"/>
      <c r="C529" s="3"/>
    </row>
    <row r="530" spans="2:3" ht="12.75" customHeight="1" x14ac:dyDescent="0.2">
      <c r="B530" s="3"/>
      <c r="C530" s="3"/>
    </row>
    <row r="531" spans="2:3" ht="12.75" customHeight="1" x14ac:dyDescent="0.2">
      <c r="B531" s="3"/>
      <c r="C531" s="3"/>
    </row>
    <row r="532" spans="2:3" ht="12.75" customHeight="1" x14ac:dyDescent="0.2">
      <c r="B532" s="3"/>
      <c r="C532" s="3"/>
    </row>
    <row r="533" spans="2:3" ht="12.75" customHeight="1" x14ac:dyDescent="0.2">
      <c r="B533" s="3"/>
      <c r="C533" s="3"/>
    </row>
    <row r="534" spans="2:3" ht="12.75" customHeight="1" x14ac:dyDescent="0.2">
      <c r="B534" s="3"/>
      <c r="C534" s="3"/>
    </row>
    <row r="535" spans="2:3" ht="12.75" customHeight="1" x14ac:dyDescent="0.2">
      <c r="B535" s="3"/>
      <c r="C535" s="3"/>
    </row>
    <row r="536" spans="2:3" ht="12.75" customHeight="1" x14ac:dyDescent="0.2">
      <c r="B536" s="3"/>
      <c r="C536" s="3"/>
    </row>
    <row r="537" spans="2:3" ht="12.75" customHeight="1" x14ac:dyDescent="0.2">
      <c r="B537" s="3"/>
      <c r="C537" s="3"/>
    </row>
    <row r="538" spans="2:3" ht="12.75" customHeight="1" x14ac:dyDescent="0.2">
      <c r="B538" s="3"/>
      <c r="C538" s="3"/>
    </row>
    <row r="539" spans="2:3" ht="12.75" customHeight="1" x14ac:dyDescent="0.2">
      <c r="B539" s="3"/>
      <c r="C539" s="3"/>
    </row>
    <row r="540" spans="2:3" ht="12.75" customHeight="1" x14ac:dyDescent="0.2">
      <c r="B540" s="3"/>
      <c r="C540" s="3"/>
    </row>
    <row r="541" spans="2:3" ht="12.75" customHeight="1" x14ac:dyDescent="0.2">
      <c r="B541" s="3"/>
      <c r="C541" s="3"/>
    </row>
    <row r="542" spans="2:3" ht="12.75" customHeight="1" x14ac:dyDescent="0.2">
      <c r="B542" s="3"/>
      <c r="C542" s="3"/>
    </row>
    <row r="543" spans="2:3" ht="12.75" customHeight="1" x14ac:dyDescent="0.2">
      <c r="B543" s="3"/>
      <c r="C543" s="3"/>
    </row>
    <row r="544" spans="2:3" ht="12.75" customHeight="1" x14ac:dyDescent="0.2">
      <c r="B544" s="3"/>
      <c r="C544" s="3"/>
    </row>
    <row r="545" spans="2:3" ht="12.75" customHeight="1" x14ac:dyDescent="0.2">
      <c r="B545" s="3"/>
      <c r="C545" s="3"/>
    </row>
    <row r="546" spans="2:3" ht="12.75" customHeight="1" x14ac:dyDescent="0.2">
      <c r="B546" s="3"/>
      <c r="C546" s="3"/>
    </row>
    <row r="547" spans="2:3" ht="12.75" customHeight="1" x14ac:dyDescent="0.2">
      <c r="B547" s="3"/>
      <c r="C547" s="3"/>
    </row>
    <row r="548" spans="2:3" ht="12.75" customHeight="1" x14ac:dyDescent="0.2">
      <c r="B548" s="3"/>
      <c r="C548" s="3"/>
    </row>
    <row r="549" spans="2:3" ht="12.75" customHeight="1" x14ac:dyDescent="0.2">
      <c r="B549" s="3"/>
      <c r="C549" s="3"/>
    </row>
    <row r="550" spans="2:3" ht="12.75" customHeight="1" x14ac:dyDescent="0.2">
      <c r="B550" s="3"/>
      <c r="C550" s="3"/>
    </row>
    <row r="551" spans="2:3" ht="12.75" customHeight="1" x14ac:dyDescent="0.2">
      <c r="B551" s="3"/>
      <c r="C551" s="3"/>
    </row>
    <row r="552" spans="2:3" ht="12.75" customHeight="1" x14ac:dyDescent="0.2">
      <c r="B552" s="3"/>
      <c r="C552" s="3"/>
    </row>
    <row r="553" spans="2:3" ht="12.75" customHeight="1" x14ac:dyDescent="0.2">
      <c r="B553" s="3"/>
      <c r="C553" s="3"/>
    </row>
    <row r="554" spans="2:3" ht="12.75" customHeight="1" x14ac:dyDescent="0.2">
      <c r="B554" s="3"/>
      <c r="C554" s="3"/>
    </row>
    <row r="555" spans="2:3" ht="12.75" customHeight="1" x14ac:dyDescent="0.2">
      <c r="B555" s="3"/>
      <c r="C555" s="3"/>
    </row>
    <row r="556" spans="2:3" ht="12.75" customHeight="1" x14ac:dyDescent="0.2">
      <c r="B556" s="3"/>
      <c r="C556" s="3"/>
    </row>
    <row r="557" spans="2:3" ht="12.75" customHeight="1" x14ac:dyDescent="0.2">
      <c r="B557" s="3"/>
      <c r="C557" s="3"/>
    </row>
    <row r="558" spans="2:3" ht="12.75" customHeight="1" x14ac:dyDescent="0.2">
      <c r="B558" s="3"/>
      <c r="C558" s="3"/>
    </row>
    <row r="559" spans="2:3" ht="12.75" customHeight="1" x14ac:dyDescent="0.2">
      <c r="B559" s="3"/>
      <c r="C559" s="3"/>
    </row>
    <row r="560" spans="2:3" ht="12.75" customHeight="1" x14ac:dyDescent="0.2">
      <c r="B560" s="3"/>
      <c r="C560" s="3"/>
    </row>
    <row r="561" spans="2:3" ht="12.75" customHeight="1" x14ac:dyDescent="0.2">
      <c r="B561" s="3"/>
      <c r="C561" s="3"/>
    </row>
    <row r="562" spans="2:3" ht="12.75" customHeight="1" x14ac:dyDescent="0.2">
      <c r="B562" s="3"/>
      <c r="C562" s="3"/>
    </row>
    <row r="563" spans="2:3" ht="12.75" customHeight="1" x14ac:dyDescent="0.2">
      <c r="B563" s="3"/>
      <c r="C563" s="3"/>
    </row>
    <row r="564" spans="2:3" ht="12.75" customHeight="1" x14ac:dyDescent="0.2">
      <c r="B564" s="3"/>
      <c r="C564" s="3"/>
    </row>
    <row r="565" spans="2:3" ht="12.75" customHeight="1" x14ac:dyDescent="0.2">
      <c r="B565" s="3"/>
      <c r="C565" s="3"/>
    </row>
    <row r="566" spans="2:3" ht="12.75" customHeight="1" x14ac:dyDescent="0.2">
      <c r="B566" s="3"/>
      <c r="C566" s="3"/>
    </row>
    <row r="567" spans="2:3" ht="12.75" customHeight="1" x14ac:dyDescent="0.2">
      <c r="B567" s="3"/>
      <c r="C567" s="3"/>
    </row>
    <row r="568" spans="2:3" ht="12.75" customHeight="1" x14ac:dyDescent="0.2">
      <c r="B568" s="3"/>
      <c r="C568" s="3"/>
    </row>
    <row r="569" spans="2:3" ht="12.75" customHeight="1" x14ac:dyDescent="0.2">
      <c r="B569" s="3"/>
      <c r="C569" s="3"/>
    </row>
    <row r="570" spans="2:3" ht="12.75" customHeight="1" x14ac:dyDescent="0.2">
      <c r="B570" s="3"/>
      <c r="C570" s="3"/>
    </row>
    <row r="571" spans="2:3" ht="12.75" customHeight="1" x14ac:dyDescent="0.2">
      <c r="B571" s="3"/>
      <c r="C571" s="3"/>
    </row>
    <row r="572" spans="2:3" ht="12.75" customHeight="1" x14ac:dyDescent="0.2">
      <c r="B572" s="3"/>
      <c r="C572" s="3"/>
    </row>
    <row r="573" spans="2:3" ht="12.75" customHeight="1" x14ac:dyDescent="0.2">
      <c r="B573" s="3"/>
      <c r="C573" s="3"/>
    </row>
    <row r="574" spans="2:3" ht="12.75" customHeight="1" x14ac:dyDescent="0.2">
      <c r="B574" s="3"/>
      <c r="C574" s="3"/>
    </row>
    <row r="575" spans="2:3" ht="12.75" customHeight="1" x14ac:dyDescent="0.2">
      <c r="B575" s="3"/>
      <c r="C575" s="3"/>
    </row>
    <row r="576" spans="2:3" ht="12.75" customHeight="1" x14ac:dyDescent="0.2">
      <c r="B576" s="3"/>
      <c r="C576" s="3"/>
    </row>
    <row r="577" spans="2:3" ht="12.75" customHeight="1" x14ac:dyDescent="0.2">
      <c r="B577" s="3"/>
      <c r="C577" s="3"/>
    </row>
    <row r="578" spans="2:3" ht="12.75" customHeight="1" x14ac:dyDescent="0.2">
      <c r="B578" s="3"/>
      <c r="C578" s="3"/>
    </row>
    <row r="579" spans="2:3" ht="12.75" customHeight="1" x14ac:dyDescent="0.2">
      <c r="B579" s="3"/>
      <c r="C579" s="3"/>
    </row>
    <row r="580" spans="2:3" ht="12.75" customHeight="1" x14ac:dyDescent="0.2">
      <c r="B580" s="3"/>
      <c r="C580" s="3"/>
    </row>
    <row r="581" spans="2:3" ht="12.75" customHeight="1" x14ac:dyDescent="0.2">
      <c r="B581" s="3"/>
      <c r="C581" s="3"/>
    </row>
    <row r="582" spans="2:3" ht="12.75" customHeight="1" x14ac:dyDescent="0.2">
      <c r="B582" s="3"/>
      <c r="C582" s="3"/>
    </row>
    <row r="583" spans="2:3" ht="12.75" customHeight="1" x14ac:dyDescent="0.2">
      <c r="B583" s="3"/>
      <c r="C583" s="3"/>
    </row>
    <row r="584" spans="2:3" ht="12.75" customHeight="1" x14ac:dyDescent="0.2">
      <c r="B584" s="3"/>
      <c r="C584" s="3"/>
    </row>
    <row r="585" spans="2:3" ht="12.75" customHeight="1" x14ac:dyDescent="0.2">
      <c r="B585" s="3"/>
      <c r="C585" s="3"/>
    </row>
    <row r="586" spans="2:3" ht="12.75" customHeight="1" x14ac:dyDescent="0.2">
      <c r="B586" s="3"/>
      <c r="C586" s="3"/>
    </row>
    <row r="587" spans="2:3" ht="12.75" customHeight="1" x14ac:dyDescent="0.2">
      <c r="B587" s="3"/>
      <c r="C587" s="3"/>
    </row>
    <row r="588" spans="2:3" ht="12.75" customHeight="1" x14ac:dyDescent="0.2">
      <c r="B588" s="3"/>
      <c r="C588" s="3"/>
    </row>
    <row r="589" spans="2:3" ht="12.75" customHeight="1" x14ac:dyDescent="0.2">
      <c r="B589" s="3"/>
      <c r="C589" s="3"/>
    </row>
    <row r="590" spans="2:3" ht="12.75" customHeight="1" x14ac:dyDescent="0.2">
      <c r="B590" s="3"/>
      <c r="C590" s="3"/>
    </row>
    <row r="591" spans="2:3" ht="12.75" customHeight="1" x14ac:dyDescent="0.2">
      <c r="B591" s="3"/>
      <c r="C591" s="3"/>
    </row>
    <row r="592" spans="2:3" ht="12.75" customHeight="1" x14ac:dyDescent="0.2">
      <c r="B592" s="3"/>
      <c r="C592" s="3"/>
    </row>
    <row r="593" spans="2:3" ht="12.75" customHeight="1" x14ac:dyDescent="0.2">
      <c r="B593" s="3"/>
      <c r="C593" s="3"/>
    </row>
    <row r="594" spans="2:3" ht="12.75" customHeight="1" x14ac:dyDescent="0.2">
      <c r="B594" s="3"/>
      <c r="C594" s="3"/>
    </row>
    <row r="595" spans="2:3" ht="12.75" customHeight="1" x14ac:dyDescent="0.2">
      <c r="B595" s="3"/>
      <c r="C595" s="3"/>
    </row>
    <row r="596" spans="2:3" ht="12.75" customHeight="1" x14ac:dyDescent="0.2">
      <c r="B596" s="3"/>
      <c r="C596" s="3"/>
    </row>
    <row r="597" spans="2:3" ht="12.75" customHeight="1" x14ac:dyDescent="0.2">
      <c r="B597" s="3"/>
      <c r="C597" s="3"/>
    </row>
    <row r="598" spans="2:3" ht="12.75" customHeight="1" x14ac:dyDescent="0.2">
      <c r="B598" s="3"/>
      <c r="C598" s="3"/>
    </row>
    <row r="599" spans="2:3" ht="12.75" customHeight="1" x14ac:dyDescent="0.2">
      <c r="B599" s="3"/>
      <c r="C599" s="3"/>
    </row>
    <row r="600" spans="2:3" ht="12.75" customHeight="1" x14ac:dyDescent="0.2">
      <c r="B600" s="3"/>
      <c r="C600" s="3"/>
    </row>
    <row r="601" spans="2:3" ht="12.75" customHeight="1" x14ac:dyDescent="0.2">
      <c r="B601" s="3"/>
      <c r="C601" s="3"/>
    </row>
    <row r="602" spans="2:3" ht="12.75" customHeight="1" x14ac:dyDescent="0.2">
      <c r="B602" s="3"/>
      <c r="C602" s="3"/>
    </row>
    <row r="603" spans="2:3" ht="12.75" customHeight="1" x14ac:dyDescent="0.2">
      <c r="B603" s="3"/>
      <c r="C603" s="3"/>
    </row>
    <row r="604" spans="2:3" ht="12.75" customHeight="1" x14ac:dyDescent="0.2">
      <c r="B604" s="3"/>
      <c r="C604" s="3"/>
    </row>
    <row r="605" spans="2:3" ht="12.75" customHeight="1" x14ac:dyDescent="0.2">
      <c r="B605" s="3"/>
      <c r="C605" s="3"/>
    </row>
    <row r="606" spans="2:3" ht="12.75" customHeight="1" x14ac:dyDescent="0.2">
      <c r="B606" s="3"/>
      <c r="C606" s="3"/>
    </row>
    <row r="607" spans="2:3" ht="12.75" customHeight="1" x14ac:dyDescent="0.2">
      <c r="B607" s="3"/>
      <c r="C607" s="3"/>
    </row>
    <row r="608" spans="2:3" ht="12.75" customHeight="1" x14ac:dyDescent="0.2">
      <c r="B608" s="3"/>
      <c r="C608" s="3"/>
    </row>
    <row r="609" spans="2:3" ht="12.75" customHeight="1" x14ac:dyDescent="0.2">
      <c r="B609" s="3"/>
      <c r="C609" s="3"/>
    </row>
    <row r="610" spans="2:3" ht="12.75" customHeight="1" x14ac:dyDescent="0.2">
      <c r="B610" s="3"/>
      <c r="C610" s="3"/>
    </row>
    <row r="611" spans="2:3" ht="12.75" customHeight="1" x14ac:dyDescent="0.2">
      <c r="B611" s="3"/>
      <c r="C611" s="3"/>
    </row>
    <row r="612" spans="2:3" ht="12.75" customHeight="1" x14ac:dyDescent="0.2">
      <c r="B612" s="3"/>
      <c r="C612" s="3"/>
    </row>
    <row r="613" spans="2:3" ht="12.75" customHeight="1" x14ac:dyDescent="0.2">
      <c r="B613" s="3"/>
      <c r="C613" s="3"/>
    </row>
    <row r="614" spans="2:3" ht="12.75" customHeight="1" x14ac:dyDescent="0.2">
      <c r="B614" s="3"/>
      <c r="C614" s="3"/>
    </row>
    <row r="615" spans="2:3" ht="12.75" customHeight="1" x14ac:dyDescent="0.2">
      <c r="B615" s="3"/>
      <c r="C615" s="3"/>
    </row>
    <row r="616" spans="2:3" ht="12.75" customHeight="1" x14ac:dyDescent="0.2">
      <c r="B616" s="3"/>
      <c r="C616" s="3"/>
    </row>
    <row r="617" spans="2:3" ht="12.75" customHeight="1" x14ac:dyDescent="0.2">
      <c r="B617" s="3"/>
      <c r="C617" s="3"/>
    </row>
    <row r="618" spans="2:3" ht="12.75" customHeight="1" x14ac:dyDescent="0.2">
      <c r="B618" s="3"/>
      <c r="C618" s="3"/>
    </row>
    <row r="619" spans="2:3" ht="12.75" customHeight="1" x14ac:dyDescent="0.2">
      <c r="B619" s="3"/>
      <c r="C619" s="3"/>
    </row>
    <row r="620" spans="2:3" ht="12.75" customHeight="1" x14ac:dyDescent="0.2">
      <c r="B620" s="3"/>
      <c r="C620" s="3"/>
    </row>
    <row r="621" spans="2:3" ht="12.75" customHeight="1" x14ac:dyDescent="0.2">
      <c r="B621" s="3"/>
      <c r="C621" s="3"/>
    </row>
    <row r="622" spans="2:3" ht="12.75" customHeight="1" x14ac:dyDescent="0.2">
      <c r="B622" s="3"/>
      <c r="C622" s="3"/>
    </row>
    <row r="623" spans="2:3" ht="12.75" customHeight="1" x14ac:dyDescent="0.2">
      <c r="B623" s="3"/>
      <c r="C623" s="3"/>
    </row>
    <row r="624" spans="2:3" ht="12.75" customHeight="1" x14ac:dyDescent="0.2">
      <c r="B624" s="3"/>
      <c r="C624" s="3"/>
    </row>
    <row r="625" spans="2:3" ht="12.75" customHeight="1" x14ac:dyDescent="0.2">
      <c r="B625" s="3"/>
      <c r="C625" s="3"/>
    </row>
    <row r="626" spans="2:3" ht="12.75" customHeight="1" x14ac:dyDescent="0.2">
      <c r="B626" s="3"/>
      <c r="C626" s="3"/>
    </row>
    <row r="627" spans="2:3" ht="12.75" customHeight="1" x14ac:dyDescent="0.2">
      <c r="B627" s="3"/>
      <c r="C627" s="3"/>
    </row>
    <row r="628" spans="2:3" ht="12.75" customHeight="1" x14ac:dyDescent="0.2">
      <c r="B628" s="3"/>
      <c r="C628" s="3"/>
    </row>
    <row r="629" spans="2:3" ht="12.75" customHeight="1" x14ac:dyDescent="0.2">
      <c r="B629" s="3"/>
      <c r="C629" s="3"/>
    </row>
    <row r="630" spans="2:3" ht="12.75" customHeight="1" x14ac:dyDescent="0.2">
      <c r="B630" s="3"/>
      <c r="C630" s="3"/>
    </row>
    <row r="631" spans="2:3" ht="12.75" customHeight="1" x14ac:dyDescent="0.2">
      <c r="B631" s="3"/>
      <c r="C631" s="3"/>
    </row>
    <row r="632" spans="2:3" ht="12.75" customHeight="1" x14ac:dyDescent="0.2">
      <c r="B632" s="3"/>
      <c r="C632" s="3"/>
    </row>
    <row r="633" spans="2:3" ht="12.75" customHeight="1" x14ac:dyDescent="0.2">
      <c r="B633" s="3"/>
      <c r="C633" s="3"/>
    </row>
    <row r="634" spans="2:3" ht="12.75" customHeight="1" x14ac:dyDescent="0.2">
      <c r="B634" s="3"/>
      <c r="C634" s="3"/>
    </row>
    <row r="635" spans="2:3" ht="12.75" customHeight="1" x14ac:dyDescent="0.2">
      <c r="B635" s="3"/>
      <c r="C635" s="3"/>
    </row>
    <row r="636" spans="2:3" ht="12.75" customHeight="1" x14ac:dyDescent="0.2">
      <c r="B636" s="3"/>
      <c r="C636" s="3"/>
    </row>
    <row r="637" spans="2:3" ht="12.75" customHeight="1" x14ac:dyDescent="0.2">
      <c r="B637" s="3"/>
      <c r="C637" s="3"/>
    </row>
    <row r="638" spans="2:3" ht="12.75" customHeight="1" x14ac:dyDescent="0.2">
      <c r="B638" s="3"/>
      <c r="C638" s="3"/>
    </row>
    <row r="639" spans="2:3" ht="12.75" customHeight="1" x14ac:dyDescent="0.2">
      <c r="B639" s="3"/>
      <c r="C639" s="3"/>
    </row>
    <row r="640" spans="2:3" ht="12.75" customHeight="1" x14ac:dyDescent="0.2">
      <c r="B640" s="3"/>
      <c r="C640" s="3"/>
    </row>
    <row r="641" spans="2:3" ht="12.75" customHeight="1" x14ac:dyDescent="0.2">
      <c r="B641" s="3"/>
      <c r="C641" s="3"/>
    </row>
    <row r="642" spans="2:3" ht="12.75" customHeight="1" x14ac:dyDescent="0.2">
      <c r="B642" s="3"/>
      <c r="C642" s="3"/>
    </row>
    <row r="643" spans="2:3" ht="12.75" customHeight="1" x14ac:dyDescent="0.2">
      <c r="B643" s="3"/>
      <c r="C643" s="3"/>
    </row>
    <row r="644" spans="2:3" ht="12.75" customHeight="1" x14ac:dyDescent="0.2">
      <c r="B644" s="3"/>
      <c r="C644" s="3"/>
    </row>
    <row r="645" spans="2:3" ht="12.75" customHeight="1" x14ac:dyDescent="0.2">
      <c r="B645" s="3"/>
      <c r="C645" s="3"/>
    </row>
    <row r="646" spans="2:3" ht="12.75" customHeight="1" x14ac:dyDescent="0.2">
      <c r="B646" s="3"/>
      <c r="C646" s="3"/>
    </row>
    <row r="647" spans="2:3" ht="12.75" customHeight="1" x14ac:dyDescent="0.2">
      <c r="B647" s="3"/>
      <c r="C647" s="3"/>
    </row>
    <row r="648" spans="2:3" ht="12.75" customHeight="1" x14ac:dyDescent="0.2">
      <c r="B648" s="3"/>
      <c r="C648" s="3"/>
    </row>
    <row r="649" spans="2:3" ht="12.75" customHeight="1" x14ac:dyDescent="0.2">
      <c r="B649" s="3"/>
      <c r="C649" s="3"/>
    </row>
    <row r="650" spans="2:3" ht="12.75" customHeight="1" x14ac:dyDescent="0.2">
      <c r="B650" s="3"/>
      <c r="C650" s="3"/>
    </row>
    <row r="651" spans="2:3" ht="12.75" customHeight="1" x14ac:dyDescent="0.2">
      <c r="B651" s="3"/>
      <c r="C651" s="3"/>
    </row>
    <row r="652" spans="2:3" ht="12.75" customHeight="1" x14ac:dyDescent="0.2">
      <c r="B652" s="3"/>
      <c r="C652" s="3"/>
    </row>
    <row r="653" spans="2:3" ht="12.75" customHeight="1" x14ac:dyDescent="0.2">
      <c r="B653" s="3"/>
      <c r="C653" s="3"/>
    </row>
    <row r="654" spans="2:3" ht="12.75" customHeight="1" x14ac:dyDescent="0.2">
      <c r="B654" s="3"/>
      <c r="C654" s="3"/>
    </row>
    <row r="655" spans="2:3" ht="12.75" customHeight="1" x14ac:dyDescent="0.2">
      <c r="B655" s="3"/>
      <c r="C655" s="3"/>
    </row>
    <row r="656" spans="2:3" ht="12.75" customHeight="1" x14ac:dyDescent="0.2">
      <c r="B656" s="3"/>
      <c r="C656" s="3"/>
    </row>
    <row r="657" spans="2:3" ht="12.75" customHeight="1" x14ac:dyDescent="0.2">
      <c r="B657" s="3"/>
      <c r="C657" s="3"/>
    </row>
    <row r="658" spans="2:3" ht="12.75" customHeight="1" x14ac:dyDescent="0.2">
      <c r="B658" s="3"/>
      <c r="C658" s="3"/>
    </row>
    <row r="659" spans="2:3" ht="12.75" customHeight="1" x14ac:dyDescent="0.2">
      <c r="B659" s="3"/>
      <c r="C659" s="3"/>
    </row>
    <row r="660" spans="2:3" ht="12.75" customHeight="1" x14ac:dyDescent="0.2">
      <c r="B660" s="3"/>
      <c r="C660" s="3"/>
    </row>
    <row r="661" spans="2:3" ht="12.75" customHeight="1" x14ac:dyDescent="0.2">
      <c r="B661" s="3"/>
      <c r="C661" s="3"/>
    </row>
    <row r="662" spans="2:3" ht="12.75" customHeight="1" x14ac:dyDescent="0.2">
      <c r="B662" s="3"/>
      <c r="C662" s="3"/>
    </row>
    <row r="663" spans="2:3" ht="12.75" customHeight="1" x14ac:dyDescent="0.2">
      <c r="B663" s="3"/>
      <c r="C663" s="3"/>
    </row>
    <row r="664" spans="2:3" ht="12.75" customHeight="1" x14ac:dyDescent="0.2">
      <c r="B664" s="3"/>
      <c r="C664" s="3"/>
    </row>
    <row r="665" spans="2:3" ht="12.75" customHeight="1" x14ac:dyDescent="0.2">
      <c r="B665" s="3"/>
      <c r="C665" s="3"/>
    </row>
    <row r="666" spans="2:3" ht="12.75" customHeight="1" x14ac:dyDescent="0.2">
      <c r="B666" s="3"/>
      <c r="C666" s="3"/>
    </row>
    <row r="667" spans="2:3" ht="12.75" customHeight="1" x14ac:dyDescent="0.2">
      <c r="B667" s="3"/>
      <c r="C667" s="3"/>
    </row>
    <row r="668" spans="2:3" ht="12.75" customHeight="1" x14ac:dyDescent="0.2">
      <c r="B668" s="3"/>
      <c r="C668" s="3"/>
    </row>
    <row r="669" spans="2:3" ht="12.75" customHeight="1" x14ac:dyDescent="0.2">
      <c r="B669" s="3"/>
      <c r="C669" s="3"/>
    </row>
    <row r="670" spans="2:3" ht="12.75" customHeight="1" x14ac:dyDescent="0.2">
      <c r="B670" s="3"/>
      <c r="C670" s="3"/>
    </row>
    <row r="671" spans="2:3" ht="12.75" customHeight="1" x14ac:dyDescent="0.2">
      <c r="B671" s="3"/>
      <c r="C671" s="3"/>
    </row>
    <row r="672" spans="2:3" ht="12.75" customHeight="1" x14ac:dyDescent="0.2">
      <c r="B672" s="3"/>
      <c r="C672" s="3"/>
    </row>
    <row r="673" spans="2:3" ht="12.75" customHeight="1" x14ac:dyDescent="0.2">
      <c r="B673" s="3"/>
      <c r="C673" s="3"/>
    </row>
    <row r="674" spans="2:3" ht="12.75" customHeight="1" x14ac:dyDescent="0.2">
      <c r="B674" s="3"/>
      <c r="C674" s="3"/>
    </row>
    <row r="675" spans="2:3" ht="12.75" customHeight="1" x14ac:dyDescent="0.2">
      <c r="B675" s="3"/>
      <c r="C675" s="3"/>
    </row>
    <row r="676" spans="2:3" ht="12.75" customHeight="1" x14ac:dyDescent="0.2">
      <c r="B676" s="3"/>
      <c r="C676" s="3"/>
    </row>
    <row r="677" spans="2:3" ht="12.75" customHeight="1" x14ac:dyDescent="0.2">
      <c r="B677" s="3"/>
      <c r="C677" s="3"/>
    </row>
    <row r="678" spans="2:3" ht="12.75" customHeight="1" x14ac:dyDescent="0.2">
      <c r="B678" s="3"/>
      <c r="C678" s="3"/>
    </row>
    <row r="679" spans="2:3" ht="12.75" customHeight="1" x14ac:dyDescent="0.2">
      <c r="B679" s="3"/>
      <c r="C679" s="3"/>
    </row>
    <row r="680" spans="2:3" ht="12.75" customHeight="1" x14ac:dyDescent="0.2">
      <c r="B680" s="3"/>
      <c r="C680" s="3"/>
    </row>
    <row r="681" spans="2:3" ht="12.75" customHeight="1" x14ac:dyDescent="0.2">
      <c r="B681" s="3"/>
      <c r="C681" s="3"/>
    </row>
    <row r="682" spans="2:3" ht="12.75" customHeight="1" x14ac:dyDescent="0.2">
      <c r="B682" s="3"/>
      <c r="C682" s="3"/>
    </row>
    <row r="683" spans="2:3" ht="12.75" customHeight="1" x14ac:dyDescent="0.2">
      <c r="B683" s="3"/>
      <c r="C683" s="3"/>
    </row>
    <row r="684" spans="2:3" ht="12.75" customHeight="1" x14ac:dyDescent="0.2">
      <c r="B684" s="3"/>
      <c r="C684" s="3"/>
    </row>
    <row r="685" spans="2:3" ht="12.75" customHeight="1" x14ac:dyDescent="0.2">
      <c r="B685" s="3"/>
      <c r="C685" s="3"/>
    </row>
    <row r="686" spans="2:3" ht="12.75" customHeight="1" x14ac:dyDescent="0.2">
      <c r="B686" s="3"/>
      <c r="C686" s="3"/>
    </row>
    <row r="687" spans="2:3" ht="12.75" customHeight="1" x14ac:dyDescent="0.2">
      <c r="B687" s="3"/>
      <c r="C687" s="3"/>
    </row>
    <row r="688" spans="2:3" ht="12.75" customHeight="1" x14ac:dyDescent="0.2">
      <c r="B688" s="3"/>
      <c r="C688" s="3"/>
    </row>
    <row r="689" spans="2:3" ht="12.75" customHeight="1" x14ac:dyDescent="0.2">
      <c r="B689" s="3"/>
      <c r="C689" s="3"/>
    </row>
    <row r="690" spans="2:3" ht="12.75" customHeight="1" x14ac:dyDescent="0.2">
      <c r="B690" s="3"/>
      <c r="C690" s="3"/>
    </row>
    <row r="691" spans="2:3" ht="12.75" customHeight="1" x14ac:dyDescent="0.2">
      <c r="B691" s="3"/>
      <c r="C691" s="3"/>
    </row>
    <row r="692" spans="2:3" ht="12.75" customHeight="1" x14ac:dyDescent="0.2">
      <c r="B692" s="3"/>
      <c r="C692" s="3"/>
    </row>
    <row r="693" spans="2:3" ht="12.75" customHeight="1" x14ac:dyDescent="0.2">
      <c r="B693" s="3"/>
      <c r="C693" s="3"/>
    </row>
    <row r="694" spans="2:3" ht="12.75" customHeight="1" x14ac:dyDescent="0.2">
      <c r="B694" s="3"/>
      <c r="C694" s="3"/>
    </row>
    <row r="695" spans="2:3" ht="12.75" customHeight="1" x14ac:dyDescent="0.2">
      <c r="B695" s="3"/>
      <c r="C695" s="3"/>
    </row>
    <row r="696" spans="2:3" ht="12.75" customHeight="1" x14ac:dyDescent="0.2">
      <c r="B696" s="3"/>
      <c r="C696" s="3"/>
    </row>
    <row r="697" spans="2:3" ht="12.75" customHeight="1" x14ac:dyDescent="0.2">
      <c r="B697" s="3"/>
      <c r="C697" s="3"/>
    </row>
    <row r="698" spans="2:3" ht="12.75" customHeight="1" x14ac:dyDescent="0.2">
      <c r="B698" s="3"/>
      <c r="C698" s="3"/>
    </row>
    <row r="699" spans="2:3" ht="12.75" customHeight="1" x14ac:dyDescent="0.2">
      <c r="B699" s="3"/>
      <c r="C699" s="3"/>
    </row>
    <row r="700" spans="2:3" ht="12.75" customHeight="1" x14ac:dyDescent="0.2">
      <c r="B700" s="3"/>
      <c r="C700" s="3"/>
    </row>
    <row r="701" spans="2:3" ht="12.75" customHeight="1" x14ac:dyDescent="0.2">
      <c r="B701" s="3"/>
      <c r="C701" s="3"/>
    </row>
    <row r="702" spans="2:3" ht="12.75" customHeight="1" x14ac:dyDescent="0.2">
      <c r="B702" s="3"/>
      <c r="C702" s="3"/>
    </row>
    <row r="703" spans="2:3" ht="12.75" customHeight="1" x14ac:dyDescent="0.2">
      <c r="B703" s="3"/>
      <c r="C703" s="3"/>
    </row>
    <row r="704" spans="2:3" ht="12.75" customHeight="1" x14ac:dyDescent="0.2">
      <c r="B704" s="3"/>
      <c r="C704" s="3"/>
    </row>
    <row r="705" spans="2:3" ht="12.75" customHeight="1" x14ac:dyDescent="0.2">
      <c r="B705" s="3"/>
      <c r="C705" s="3"/>
    </row>
    <row r="706" spans="2:3" ht="12.75" customHeight="1" x14ac:dyDescent="0.2">
      <c r="B706" s="3"/>
      <c r="C706" s="3"/>
    </row>
    <row r="707" spans="2:3" ht="12.75" customHeight="1" x14ac:dyDescent="0.2">
      <c r="B707" s="3"/>
      <c r="C707" s="3"/>
    </row>
    <row r="708" spans="2:3" ht="12.75" customHeight="1" x14ac:dyDescent="0.2">
      <c r="B708" s="3"/>
      <c r="C708" s="3"/>
    </row>
    <row r="709" spans="2:3" ht="12.75" customHeight="1" x14ac:dyDescent="0.2">
      <c r="B709" s="3"/>
      <c r="C709" s="3"/>
    </row>
    <row r="710" spans="2:3" ht="12.75" customHeight="1" x14ac:dyDescent="0.2">
      <c r="B710" s="3"/>
      <c r="C710" s="3"/>
    </row>
    <row r="711" spans="2:3" ht="12.75" customHeight="1" x14ac:dyDescent="0.2">
      <c r="B711" s="3"/>
      <c r="C711" s="3"/>
    </row>
    <row r="712" spans="2:3" ht="12.75" customHeight="1" x14ac:dyDescent="0.2">
      <c r="B712" s="3"/>
      <c r="C712" s="3"/>
    </row>
    <row r="713" spans="2:3" ht="12.75" customHeight="1" x14ac:dyDescent="0.2">
      <c r="B713" s="3"/>
      <c r="C713" s="3"/>
    </row>
    <row r="714" spans="2:3" ht="12.75" customHeight="1" x14ac:dyDescent="0.2">
      <c r="B714" s="3"/>
      <c r="C714" s="3"/>
    </row>
    <row r="715" spans="2:3" ht="12.75" customHeight="1" x14ac:dyDescent="0.2">
      <c r="B715" s="3"/>
      <c r="C715" s="3"/>
    </row>
    <row r="716" spans="2:3" ht="12.75" customHeight="1" x14ac:dyDescent="0.2">
      <c r="B716" s="3"/>
      <c r="C716" s="3"/>
    </row>
    <row r="717" spans="2:3" ht="12.75" customHeight="1" x14ac:dyDescent="0.2">
      <c r="B717" s="3"/>
      <c r="C717" s="3"/>
    </row>
    <row r="718" spans="2:3" ht="12.75" customHeight="1" x14ac:dyDescent="0.2">
      <c r="B718" s="3"/>
      <c r="C718" s="3"/>
    </row>
    <row r="719" spans="2:3" ht="12.75" customHeight="1" x14ac:dyDescent="0.2">
      <c r="B719" s="3"/>
      <c r="C719" s="3"/>
    </row>
    <row r="720" spans="2:3" ht="12.75" customHeight="1" x14ac:dyDescent="0.2">
      <c r="B720" s="3"/>
      <c r="C720" s="3"/>
    </row>
    <row r="721" spans="2:3" ht="12.75" customHeight="1" x14ac:dyDescent="0.2">
      <c r="B721" s="3"/>
      <c r="C721" s="3"/>
    </row>
    <row r="722" spans="2:3" ht="12.75" customHeight="1" x14ac:dyDescent="0.2">
      <c r="B722" s="3"/>
      <c r="C722" s="3"/>
    </row>
    <row r="723" spans="2:3" ht="12.75" customHeight="1" x14ac:dyDescent="0.2">
      <c r="B723" s="3"/>
      <c r="C723" s="3"/>
    </row>
    <row r="724" spans="2:3" ht="12.75" customHeight="1" x14ac:dyDescent="0.2">
      <c r="B724" s="3"/>
      <c r="C724" s="3"/>
    </row>
    <row r="725" spans="2:3" ht="12.75" customHeight="1" x14ac:dyDescent="0.2">
      <c r="B725" s="3"/>
      <c r="C725" s="3"/>
    </row>
    <row r="726" spans="2:3" ht="12.75" customHeight="1" x14ac:dyDescent="0.2">
      <c r="B726" s="3"/>
      <c r="C726" s="3"/>
    </row>
    <row r="727" spans="2:3" ht="12.75" customHeight="1" x14ac:dyDescent="0.2">
      <c r="B727" s="3"/>
      <c r="C727" s="3"/>
    </row>
    <row r="728" spans="2:3" ht="12.75" customHeight="1" x14ac:dyDescent="0.2">
      <c r="B728" s="3"/>
      <c r="C728" s="3"/>
    </row>
    <row r="729" spans="2:3" ht="12.75" customHeight="1" x14ac:dyDescent="0.2">
      <c r="B729" s="3"/>
      <c r="C729" s="3"/>
    </row>
    <row r="730" spans="2:3" ht="12.75" customHeight="1" x14ac:dyDescent="0.2">
      <c r="B730" s="3"/>
      <c r="C730" s="3"/>
    </row>
    <row r="731" spans="2:3" ht="12.75" customHeight="1" x14ac:dyDescent="0.2">
      <c r="B731" s="3"/>
      <c r="C731" s="3"/>
    </row>
    <row r="732" spans="2:3" ht="12.75" customHeight="1" x14ac:dyDescent="0.2">
      <c r="B732" s="3"/>
      <c r="C732" s="3"/>
    </row>
    <row r="733" spans="2:3" ht="12.75" customHeight="1" x14ac:dyDescent="0.2">
      <c r="B733" s="3"/>
      <c r="C733" s="3"/>
    </row>
    <row r="734" spans="2:3" ht="12.75" customHeight="1" x14ac:dyDescent="0.2">
      <c r="B734" s="3"/>
      <c r="C734" s="3"/>
    </row>
    <row r="735" spans="2:3" ht="12.75" customHeight="1" x14ac:dyDescent="0.2">
      <c r="B735" s="3"/>
      <c r="C735" s="3"/>
    </row>
    <row r="736" spans="2:3" ht="12.75" customHeight="1" x14ac:dyDescent="0.2">
      <c r="B736" s="3"/>
      <c r="C736" s="3"/>
    </row>
    <row r="737" spans="2:3" ht="12.75" customHeight="1" x14ac:dyDescent="0.2">
      <c r="B737" s="3"/>
      <c r="C737" s="3"/>
    </row>
    <row r="738" spans="2:3" ht="12.75" customHeight="1" x14ac:dyDescent="0.2">
      <c r="B738" s="3"/>
      <c r="C738" s="3"/>
    </row>
    <row r="739" spans="2:3" ht="12.75" customHeight="1" x14ac:dyDescent="0.2">
      <c r="B739" s="3"/>
      <c r="C739" s="3"/>
    </row>
    <row r="740" spans="2:3" ht="12.75" customHeight="1" x14ac:dyDescent="0.2">
      <c r="B740" s="3"/>
      <c r="C740" s="3"/>
    </row>
    <row r="741" spans="2:3" ht="12.75" customHeight="1" x14ac:dyDescent="0.2">
      <c r="B741" s="3"/>
      <c r="C741" s="3"/>
    </row>
    <row r="742" spans="2:3" ht="12.75" customHeight="1" x14ac:dyDescent="0.2">
      <c r="B742" s="3"/>
      <c r="C742" s="3"/>
    </row>
    <row r="743" spans="2:3" ht="12.75" customHeight="1" x14ac:dyDescent="0.2">
      <c r="B743" s="3"/>
      <c r="C743" s="3"/>
    </row>
    <row r="744" spans="2:3" ht="12.75" customHeight="1" x14ac:dyDescent="0.2">
      <c r="B744" s="3"/>
      <c r="C744" s="3"/>
    </row>
    <row r="745" spans="2:3" ht="12.75" customHeight="1" x14ac:dyDescent="0.2">
      <c r="B745" s="3"/>
      <c r="C745" s="3"/>
    </row>
    <row r="746" spans="2:3" ht="12.75" customHeight="1" x14ac:dyDescent="0.2">
      <c r="B746" s="3"/>
      <c r="C746" s="3"/>
    </row>
    <row r="747" spans="2:3" ht="12.75" customHeight="1" x14ac:dyDescent="0.2">
      <c r="B747" s="3"/>
      <c r="C747" s="3"/>
    </row>
    <row r="748" spans="2:3" ht="12.75" customHeight="1" x14ac:dyDescent="0.2">
      <c r="B748" s="3"/>
      <c r="C748" s="3"/>
    </row>
    <row r="749" spans="2:3" ht="12.75" customHeight="1" x14ac:dyDescent="0.2">
      <c r="B749" s="3"/>
      <c r="C749" s="3"/>
    </row>
    <row r="750" spans="2:3" ht="12.75" customHeight="1" x14ac:dyDescent="0.2">
      <c r="B750" s="3"/>
      <c r="C750" s="3"/>
    </row>
    <row r="751" spans="2:3" ht="12.75" customHeight="1" x14ac:dyDescent="0.2">
      <c r="B751" s="3"/>
      <c r="C751" s="3"/>
    </row>
    <row r="752" spans="2:3" ht="12.75" customHeight="1" x14ac:dyDescent="0.2">
      <c r="B752" s="3"/>
      <c r="C752" s="3"/>
    </row>
    <row r="753" spans="2:3" ht="12.75" customHeight="1" x14ac:dyDescent="0.2">
      <c r="B753" s="3"/>
      <c r="C753" s="3"/>
    </row>
    <row r="754" spans="2:3" ht="12.75" customHeight="1" x14ac:dyDescent="0.2">
      <c r="B754" s="3"/>
      <c r="C754" s="3"/>
    </row>
    <row r="755" spans="2:3" ht="12.75" customHeight="1" x14ac:dyDescent="0.2">
      <c r="B755" s="3"/>
      <c r="C755" s="3"/>
    </row>
    <row r="756" spans="2:3" ht="12.75" customHeight="1" x14ac:dyDescent="0.2">
      <c r="B756" s="3"/>
      <c r="C756" s="3"/>
    </row>
    <row r="757" spans="2:3" ht="12.75" customHeight="1" x14ac:dyDescent="0.2">
      <c r="B757" s="3"/>
      <c r="C757" s="3"/>
    </row>
    <row r="758" spans="2:3" ht="12.75" customHeight="1" x14ac:dyDescent="0.2">
      <c r="B758" s="3"/>
      <c r="C758" s="3"/>
    </row>
    <row r="759" spans="2:3" ht="12.75" customHeight="1" x14ac:dyDescent="0.2">
      <c r="B759" s="3"/>
      <c r="C759" s="3"/>
    </row>
    <row r="760" spans="2:3" ht="12.75" customHeight="1" x14ac:dyDescent="0.2">
      <c r="B760" s="3"/>
      <c r="C760" s="3"/>
    </row>
    <row r="761" spans="2:3" ht="12.75" customHeight="1" x14ac:dyDescent="0.2">
      <c r="B761" s="3"/>
      <c r="C761" s="3"/>
    </row>
    <row r="762" spans="2:3" ht="12.75" customHeight="1" x14ac:dyDescent="0.2">
      <c r="B762" s="3"/>
      <c r="C762" s="3"/>
    </row>
    <row r="763" spans="2:3" ht="12.75" customHeight="1" x14ac:dyDescent="0.2">
      <c r="B763" s="3"/>
      <c r="C763" s="3"/>
    </row>
    <row r="764" spans="2:3" ht="12.75" customHeight="1" x14ac:dyDescent="0.2">
      <c r="B764" s="3"/>
      <c r="C764" s="3"/>
    </row>
    <row r="765" spans="2:3" ht="12.75" customHeight="1" x14ac:dyDescent="0.2">
      <c r="B765" s="3"/>
      <c r="C765" s="3"/>
    </row>
    <row r="766" spans="2:3" ht="12.75" customHeight="1" x14ac:dyDescent="0.2">
      <c r="B766" s="3"/>
      <c r="C766" s="3"/>
    </row>
    <row r="767" spans="2:3" ht="12.75" customHeight="1" x14ac:dyDescent="0.2">
      <c r="B767" s="3"/>
      <c r="C767" s="3"/>
    </row>
    <row r="768" spans="2:3" ht="12.75" customHeight="1" x14ac:dyDescent="0.2">
      <c r="B768" s="3"/>
      <c r="C768" s="3"/>
    </row>
    <row r="769" spans="2:3" ht="12.75" customHeight="1" x14ac:dyDescent="0.2">
      <c r="B769" s="3"/>
      <c r="C769" s="3"/>
    </row>
    <row r="770" spans="2:3" ht="12.75" customHeight="1" x14ac:dyDescent="0.2">
      <c r="B770" s="3"/>
      <c r="C770" s="3"/>
    </row>
    <row r="771" spans="2:3" ht="12.75" customHeight="1" x14ac:dyDescent="0.2">
      <c r="B771" s="3"/>
      <c r="C771" s="3"/>
    </row>
    <row r="772" spans="2:3" ht="12.75" customHeight="1" x14ac:dyDescent="0.2">
      <c r="B772" s="3"/>
      <c r="C772" s="3"/>
    </row>
    <row r="773" spans="2:3" ht="12.75" customHeight="1" x14ac:dyDescent="0.2">
      <c r="B773" s="3"/>
      <c r="C773" s="3"/>
    </row>
    <row r="774" spans="2:3" ht="12.75" customHeight="1" x14ac:dyDescent="0.2">
      <c r="B774" s="3"/>
      <c r="C774" s="3"/>
    </row>
    <row r="775" spans="2:3" ht="12.75" customHeight="1" x14ac:dyDescent="0.2">
      <c r="B775" s="3"/>
      <c r="C775" s="3"/>
    </row>
    <row r="776" spans="2:3" ht="12.75" customHeight="1" x14ac:dyDescent="0.2">
      <c r="B776" s="3"/>
      <c r="C776" s="3"/>
    </row>
    <row r="777" spans="2:3" ht="12.75" customHeight="1" x14ac:dyDescent="0.2">
      <c r="B777" s="3"/>
      <c r="C777" s="3"/>
    </row>
    <row r="778" spans="2:3" ht="12.75" customHeight="1" x14ac:dyDescent="0.2">
      <c r="B778" s="3"/>
      <c r="C778" s="3"/>
    </row>
    <row r="779" spans="2:3" ht="12.75" customHeight="1" x14ac:dyDescent="0.2">
      <c r="B779" s="3"/>
      <c r="C779" s="3"/>
    </row>
    <row r="780" spans="2:3" ht="12.75" customHeight="1" x14ac:dyDescent="0.2">
      <c r="B780" s="3"/>
      <c r="C780" s="3"/>
    </row>
    <row r="781" spans="2:3" ht="12.75" customHeight="1" x14ac:dyDescent="0.2">
      <c r="B781" s="3"/>
      <c r="C781" s="3"/>
    </row>
    <row r="782" spans="2:3" ht="12.75" customHeight="1" x14ac:dyDescent="0.2">
      <c r="B782" s="3"/>
      <c r="C782" s="3"/>
    </row>
    <row r="783" spans="2:3" ht="12.75" customHeight="1" x14ac:dyDescent="0.2">
      <c r="B783" s="3"/>
      <c r="C783" s="3"/>
    </row>
    <row r="784" spans="2:3" ht="12.75" customHeight="1" x14ac:dyDescent="0.2">
      <c r="B784" s="3"/>
      <c r="C784" s="3"/>
    </row>
    <row r="785" spans="2:3" ht="12.75" customHeight="1" x14ac:dyDescent="0.2">
      <c r="B785" s="3"/>
      <c r="C785" s="3"/>
    </row>
    <row r="786" spans="2:3" ht="12.75" customHeight="1" x14ac:dyDescent="0.2">
      <c r="B786" s="3"/>
      <c r="C786" s="3"/>
    </row>
    <row r="787" spans="2:3" ht="12.75" customHeight="1" x14ac:dyDescent="0.2">
      <c r="B787" s="3"/>
      <c r="C787" s="3"/>
    </row>
    <row r="788" spans="2:3" ht="12.75" customHeight="1" x14ac:dyDescent="0.2">
      <c r="B788" s="3"/>
      <c r="C788" s="3"/>
    </row>
    <row r="789" spans="2:3" ht="12.75" customHeight="1" x14ac:dyDescent="0.2">
      <c r="B789" s="3"/>
      <c r="C789" s="3"/>
    </row>
    <row r="790" spans="2:3" ht="12.75" customHeight="1" x14ac:dyDescent="0.2">
      <c r="B790" s="3"/>
      <c r="C790" s="3"/>
    </row>
    <row r="791" spans="2:3" ht="12.75" customHeight="1" x14ac:dyDescent="0.2">
      <c r="B791" s="3"/>
      <c r="C791" s="3"/>
    </row>
    <row r="792" spans="2:3" ht="12.75" customHeight="1" x14ac:dyDescent="0.2">
      <c r="B792" s="3"/>
      <c r="C792" s="3"/>
    </row>
    <row r="793" spans="2:3" ht="12.75" customHeight="1" x14ac:dyDescent="0.2">
      <c r="B793" s="3"/>
      <c r="C793" s="3"/>
    </row>
    <row r="794" spans="2:3" ht="12.75" customHeight="1" x14ac:dyDescent="0.2">
      <c r="B794" s="3"/>
      <c r="C794" s="3"/>
    </row>
    <row r="795" spans="2:3" ht="12.75" customHeight="1" x14ac:dyDescent="0.2">
      <c r="B795" s="3"/>
      <c r="C795" s="3"/>
    </row>
    <row r="796" spans="2:3" ht="12.75" customHeight="1" x14ac:dyDescent="0.2">
      <c r="B796" s="3"/>
      <c r="C796" s="3"/>
    </row>
    <row r="797" spans="2:3" ht="12.75" customHeight="1" x14ac:dyDescent="0.2">
      <c r="B797" s="3"/>
      <c r="C797" s="3"/>
    </row>
    <row r="798" spans="2:3" ht="12.75" customHeight="1" x14ac:dyDescent="0.2">
      <c r="B798" s="3"/>
      <c r="C798" s="3"/>
    </row>
    <row r="799" spans="2:3" ht="12.75" customHeight="1" x14ac:dyDescent="0.2">
      <c r="B799" s="3"/>
      <c r="C799" s="3"/>
    </row>
    <row r="800" spans="2:3" ht="12.75" customHeight="1" x14ac:dyDescent="0.2">
      <c r="B800" s="3"/>
      <c r="C800" s="3"/>
    </row>
    <row r="801" spans="2:3" ht="12.75" customHeight="1" x14ac:dyDescent="0.2">
      <c r="B801" s="3"/>
      <c r="C801" s="3"/>
    </row>
    <row r="802" spans="2:3" ht="12.75" customHeight="1" x14ac:dyDescent="0.2">
      <c r="B802" s="3"/>
      <c r="C802" s="3"/>
    </row>
    <row r="803" spans="2:3" ht="12.75" customHeight="1" x14ac:dyDescent="0.2">
      <c r="B803" s="3"/>
      <c r="C803" s="3"/>
    </row>
    <row r="804" spans="2:3" ht="12.75" customHeight="1" x14ac:dyDescent="0.2">
      <c r="B804" s="3"/>
      <c r="C804" s="3"/>
    </row>
    <row r="805" spans="2:3" ht="12.75" customHeight="1" x14ac:dyDescent="0.2">
      <c r="B805" s="3"/>
      <c r="C805" s="3"/>
    </row>
    <row r="806" spans="2:3" ht="12.75" customHeight="1" x14ac:dyDescent="0.2">
      <c r="B806" s="3"/>
      <c r="C806" s="3"/>
    </row>
    <row r="807" spans="2:3" ht="12.75" customHeight="1" x14ac:dyDescent="0.2">
      <c r="B807" s="3"/>
      <c r="C807" s="3"/>
    </row>
    <row r="808" spans="2:3" ht="12.75" customHeight="1" x14ac:dyDescent="0.2">
      <c r="B808" s="3"/>
      <c r="C808" s="3"/>
    </row>
    <row r="809" spans="2:3" ht="12.75" customHeight="1" x14ac:dyDescent="0.2">
      <c r="B809" s="3"/>
      <c r="C809" s="3"/>
    </row>
    <row r="810" spans="2:3" ht="12.75" customHeight="1" x14ac:dyDescent="0.2">
      <c r="B810" s="3"/>
      <c r="C810" s="3"/>
    </row>
    <row r="811" spans="2:3" ht="12.75" customHeight="1" x14ac:dyDescent="0.2">
      <c r="B811" s="3"/>
      <c r="C811" s="3"/>
    </row>
    <row r="812" spans="2:3" ht="12.75" customHeight="1" x14ac:dyDescent="0.2">
      <c r="B812" s="3"/>
      <c r="C812" s="3"/>
    </row>
    <row r="813" spans="2:3" ht="12.75" customHeight="1" x14ac:dyDescent="0.2">
      <c r="B813" s="3"/>
      <c r="C813" s="3"/>
    </row>
    <row r="814" spans="2:3" ht="12.75" customHeight="1" x14ac:dyDescent="0.2">
      <c r="B814" s="3"/>
      <c r="C814" s="3"/>
    </row>
    <row r="815" spans="2:3" ht="12.75" customHeight="1" x14ac:dyDescent="0.2">
      <c r="B815" s="3"/>
      <c r="C815" s="3"/>
    </row>
    <row r="816" spans="2:3" ht="12.75" customHeight="1" x14ac:dyDescent="0.2">
      <c r="B816" s="3"/>
      <c r="C816" s="3"/>
    </row>
    <row r="817" spans="2:3" ht="12.75" customHeight="1" x14ac:dyDescent="0.2">
      <c r="B817" s="3"/>
      <c r="C817" s="3"/>
    </row>
    <row r="818" spans="2:3" ht="12.75" customHeight="1" x14ac:dyDescent="0.2">
      <c r="B818" s="3"/>
      <c r="C818" s="3"/>
    </row>
    <row r="819" spans="2:3" ht="12.75" customHeight="1" x14ac:dyDescent="0.2">
      <c r="B819" s="3"/>
      <c r="C819" s="3"/>
    </row>
    <row r="820" spans="2:3" ht="12.75" customHeight="1" x14ac:dyDescent="0.2">
      <c r="B820" s="3"/>
      <c r="C820" s="3"/>
    </row>
    <row r="821" spans="2:3" ht="12.75" customHeight="1" x14ac:dyDescent="0.2">
      <c r="B821" s="3"/>
      <c r="C821" s="3"/>
    </row>
    <row r="822" spans="2:3" ht="12.75" customHeight="1" x14ac:dyDescent="0.2">
      <c r="B822" s="3"/>
      <c r="C822" s="3"/>
    </row>
    <row r="823" spans="2:3" ht="12.75" customHeight="1" x14ac:dyDescent="0.2">
      <c r="B823" s="3"/>
      <c r="C823" s="3"/>
    </row>
    <row r="824" spans="2:3" ht="12.75" customHeight="1" x14ac:dyDescent="0.2">
      <c r="B824" s="3"/>
      <c r="C824" s="3"/>
    </row>
    <row r="825" spans="2:3" ht="12.75" customHeight="1" x14ac:dyDescent="0.2">
      <c r="B825" s="3"/>
      <c r="C825" s="3"/>
    </row>
    <row r="826" spans="2:3" ht="12.75" customHeight="1" x14ac:dyDescent="0.2">
      <c r="B826" s="3"/>
      <c r="C826" s="3"/>
    </row>
    <row r="827" spans="2:3" ht="12.75" customHeight="1" x14ac:dyDescent="0.2">
      <c r="B827" s="3"/>
      <c r="C827" s="3"/>
    </row>
    <row r="828" spans="2:3" ht="12.75" customHeight="1" x14ac:dyDescent="0.2">
      <c r="B828" s="3"/>
      <c r="C828" s="3"/>
    </row>
    <row r="829" spans="2:3" ht="12.75" customHeight="1" x14ac:dyDescent="0.2">
      <c r="B829" s="3"/>
      <c r="C829" s="3"/>
    </row>
    <row r="830" spans="2:3" ht="12.75" customHeight="1" x14ac:dyDescent="0.2">
      <c r="B830" s="3"/>
      <c r="C830" s="3"/>
    </row>
    <row r="831" spans="2:3" ht="12.75" customHeight="1" x14ac:dyDescent="0.2">
      <c r="B831" s="3"/>
      <c r="C831" s="3"/>
    </row>
    <row r="832" spans="2:3" ht="12.75" customHeight="1" x14ac:dyDescent="0.2">
      <c r="B832" s="3"/>
      <c r="C832" s="3"/>
    </row>
    <row r="833" spans="2:3" ht="12.75" customHeight="1" x14ac:dyDescent="0.2">
      <c r="B833" s="3"/>
      <c r="C833" s="3"/>
    </row>
    <row r="834" spans="2:3" ht="12.75" customHeight="1" x14ac:dyDescent="0.2">
      <c r="B834" s="3"/>
      <c r="C834" s="3"/>
    </row>
    <row r="835" spans="2:3" ht="12.75" customHeight="1" x14ac:dyDescent="0.2">
      <c r="B835" s="3"/>
      <c r="C835" s="3"/>
    </row>
    <row r="836" spans="2:3" ht="12.75" customHeight="1" x14ac:dyDescent="0.2">
      <c r="B836" s="3"/>
      <c r="C836" s="3"/>
    </row>
    <row r="837" spans="2:3" ht="12.75" customHeight="1" x14ac:dyDescent="0.2">
      <c r="B837" s="3"/>
      <c r="C837" s="3"/>
    </row>
    <row r="838" spans="2:3" ht="12.75" customHeight="1" x14ac:dyDescent="0.2">
      <c r="B838" s="3"/>
      <c r="C838" s="3"/>
    </row>
    <row r="839" spans="2:3" ht="12.75" customHeight="1" x14ac:dyDescent="0.2">
      <c r="B839" s="3"/>
      <c r="C839" s="3"/>
    </row>
    <row r="840" spans="2:3" ht="12.75" customHeight="1" x14ac:dyDescent="0.2">
      <c r="B840" s="3"/>
      <c r="C840" s="3"/>
    </row>
    <row r="841" spans="2:3" ht="12.75" customHeight="1" x14ac:dyDescent="0.2">
      <c r="B841" s="3"/>
      <c r="C841" s="3"/>
    </row>
    <row r="842" spans="2:3" ht="12.75" customHeight="1" x14ac:dyDescent="0.2">
      <c r="B842" s="3"/>
      <c r="C842" s="3"/>
    </row>
    <row r="843" spans="2:3" ht="12.75" customHeight="1" x14ac:dyDescent="0.2">
      <c r="B843" s="3"/>
      <c r="C843" s="3"/>
    </row>
    <row r="844" spans="2:3" ht="12.75" customHeight="1" x14ac:dyDescent="0.2">
      <c r="B844" s="3"/>
      <c r="C844" s="3"/>
    </row>
    <row r="845" spans="2:3" ht="12.75" customHeight="1" x14ac:dyDescent="0.2">
      <c r="B845" s="3"/>
      <c r="C845" s="3"/>
    </row>
    <row r="846" spans="2:3" ht="12.75" customHeight="1" x14ac:dyDescent="0.2">
      <c r="B846" s="3"/>
      <c r="C846" s="3"/>
    </row>
    <row r="847" spans="2:3" ht="12.75" customHeight="1" x14ac:dyDescent="0.2">
      <c r="B847" s="3"/>
      <c r="C847" s="3"/>
    </row>
    <row r="848" spans="2:3" ht="12.75" customHeight="1" x14ac:dyDescent="0.2">
      <c r="B848" s="3"/>
      <c r="C848" s="3"/>
    </row>
    <row r="849" spans="2:3" ht="12.75" customHeight="1" x14ac:dyDescent="0.2">
      <c r="B849" s="3"/>
      <c r="C849" s="3"/>
    </row>
    <row r="850" spans="2:3" ht="12.75" customHeight="1" x14ac:dyDescent="0.2">
      <c r="B850" s="3"/>
      <c r="C850" s="3"/>
    </row>
    <row r="851" spans="2:3" ht="12.75" customHeight="1" x14ac:dyDescent="0.2">
      <c r="B851" s="3"/>
      <c r="C851" s="3"/>
    </row>
    <row r="852" spans="2:3" ht="12.75" customHeight="1" x14ac:dyDescent="0.2">
      <c r="B852" s="3"/>
      <c r="C852" s="3"/>
    </row>
    <row r="853" spans="2:3" ht="12.75" customHeight="1" x14ac:dyDescent="0.2">
      <c r="B853" s="3"/>
      <c r="C853" s="3"/>
    </row>
    <row r="854" spans="2:3" ht="12.75" customHeight="1" x14ac:dyDescent="0.2">
      <c r="B854" s="3"/>
      <c r="C854" s="3"/>
    </row>
    <row r="855" spans="2:3" ht="12.75" customHeight="1" x14ac:dyDescent="0.2">
      <c r="B855" s="3"/>
      <c r="C855" s="3"/>
    </row>
    <row r="856" spans="2:3" ht="12.75" customHeight="1" x14ac:dyDescent="0.2">
      <c r="B856" s="3"/>
      <c r="C856" s="3"/>
    </row>
    <row r="857" spans="2:3" ht="12.75" customHeight="1" x14ac:dyDescent="0.2">
      <c r="B857" s="3"/>
      <c r="C857" s="3"/>
    </row>
    <row r="858" spans="2:3" ht="12.75" customHeight="1" x14ac:dyDescent="0.2">
      <c r="B858" s="3"/>
      <c r="C858" s="3"/>
    </row>
    <row r="859" spans="2:3" ht="12.75" customHeight="1" x14ac:dyDescent="0.2">
      <c r="B859" s="3"/>
      <c r="C859" s="3"/>
    </row>
    <row r="860" spans="2:3" ht="12.75" customHeight="1" x14ac:dyDescent="0.2">
      <c r="B860" s="3"/>
      <c r="C860" s="3"/>
    </row>
    <row r="861" spans="2:3" ht="12.75" customHeight="1" x14ac:dyDescent="0.2">
      <c r="B861" s="3"/>
      <c r="C861" s="3"/>
    </row>
    <row r="862" spans="2:3" ht="12.75" customHeight="1" x14ac:dyDescent="0.2">
      <c r="B862" s="3"/>
      <c r="C862" s="3"/>
    </row>
    <row r="863" spans="2:3" ht="12.75" customHeight="1" x14ac:dyDescent="0.2">
      <c r="B863" s="3"/>
      <c r="C863" s="3"/>
    </row>
    <row r="864" spans="2:3" ht="12.75" customHeight="1" x14ac:dyDescent="0.2">
      <c r="B864" s="3"/>
      <c r="C864" s="3"/>
    </row>
    <row r="865" spans="2:3" ht="12.75" customHeight="1" x14ac:dyDescent="0.2">
      <c r="B865" s="3"/>
      <c r="C865" s="3"/>
    </row>
    <row r="866" spans="2:3" ht="12.75" customHeight="1" x14ac:dyDescent="0.2">
      <c r="B866" s="3"/>
      <c r="C866" s="3"/>
    </row>
    <row r="867" spans="2:3" ht="12.75" customHeight="1" x14ac:dyDescent="0.2">
      <c r="B867" s="3"/>
      <c r="C867" s="3"/>
    </row>
    <row r="868" spans="2:3" ht="12.75" customHeight="1" x14ac:dyDescent="0.2">
      <c r="B868" s="3"/>
      <c r="C868" s="3"/>
    </row>
    <row r="869" spans="2:3" ht="12.75" customHeight="1" x14ac:dyDescent="0.2">
      <c r="B869" s="3"/>
      <c r="C869" s="3"/>
    </row>
    <row r="870" spans="2:3" ht="12.75" customHeight="1" x14ac:dyDescent="0.2">
      <c r="B870" s="3"/>
      <c r="C870" s="3"/>
    </row>
    <row r="871" spans="2:3" ht="12.75" customHeight="1" x14ac:dyDescent="0.2">
      <c r="B871" s="3"/>
      <c r="C871" s="3"/>
    </row>
    <row r="872" spans="2:3" ht="12.75" customHeight="1" x14ac:dyDescent="0.2">
      <c r="B872" s="3"/>
      <c r="C872" s="3"/>
    </row>
    <row r="873" spans="2:3" ht="12.75" customHeight="1" x14ac:dyDescent="0.2">
      <c r="B873" s="3"/>
      <c r="C873" s="3"/>
    </row>
    <row r="874" spans="2:3" ht="12.75" customHeight="1" x14ac:dyDescent="0.2">
      <c r="B874" s="3"/>
      <c r="C874" s="3"/>
    </row>
    <row r="875" spans="2:3" ht="12.75" customHeight="1" x14ac:dyDescent="0.2">
      <c r="B875" s="3"/>
      <c r="C875" s="3"/>
    </row>
    <row r="876" spans="2:3" ht="12.75" customHeight="1" x14ac:dyDescent="0.2">
      <c r="B876" s="3"/>
      <c r="C876" s="3"/>
    </row>
    <row r="877" spans="2:3" ht="12.75" customHeight="1" x14ac:dyDescent="0.2">
      <c r="B877" s="3"/>
      <c r="C877" s="3"/>
    </row>
    <row r="878" spans="2:3" ht="12.75" customHeight="1" x14ac:dyDescent="0.2">
      <c r="B878" s="3"/>
      <c r="C878" s="3"/>
    </row>
    <row r="879" spans="2:3" ht="12.75" customHeight="1" x14ac:dyDescent="0.2">
      <c r="B879" s="3"/>
      <c r="C879" s="3"/>
    </row>
    <row r="880" spans="2:3" ht="12.75" customHeight="1" x14ac:dyDescent="0.2">
      <c r="B880" s="3"/>
      <c r="C880" s="3"/>
    </row>
    <row r="881" spans="2:3" ht="12.75" customHeight="1" x14ac:dyDescent="0.2">
      <c r="B881" s="3"/>
      <c r="C881" s="3"/>
    </row>
    <row r="882" spans="2:3" ht="12.75" customHeight="1" x14ac:dyDescent="0.2">
      <c r="B882" s="3"/>
      <c r="C882" s="3"/>
    </row>
    <row r="883" spans="2:3" ht="12.75" customHeight="1" x14ac:dyDescent="0.2">
      <c r="B883" s="3"/>
      <c r="C883" s="3"/>
    </row>
    <row r="884" spans="2:3" ht="12.75" customHeight="1" x14ac:dyDescent="0.2">
      <c r="B884" s="3"/>
      <c r="C884" s="3"/>
    </row>
    <row r="885" spans="2:3" ht="12.75" customHeight="1" x14ac:dyDescent="0.2">
      <c r="B885" s="3"/>
      <c r="C885" s="3"/>
    </row>
    <row r="886" spans="2:3" ht="12.75" customHeight="1" x14ac:dyDescent="0.2">
      <c r="B886" s="3"/>
      <c r="C886" s="3"/>
    </row>
    <row r="887" spans="2:3" ht="12.75" customHeight="1" x14ac:dyDescent="0.2">
      <c r="B887" s="3"/>
      <c r="C887" s="3"/>
    </row>
    <row r="888" spans="2:3" ht="12.75" customHeight="1" x14ac:dyDescent="0.2">
      <c r="B888" s="3"/>
      <c r="C888" s="3"/>
    </row>
    <row r="889" spans="2:3" ht="12.75" customHeight="1" x14ac:dyDescent="0.2">
      <c r="B889" s="3"/>
      <c r="C889" s="3"/>
    </row>
    <row r="890" spans="2:3" ht="12.75" customHeight="1" x14ac:dyDescent="0.2">
      <c r="B890" s="3"/>
      <c r="C890" s="3"/>
    </row>
    <row r="891" spans="2:3" ht="12.75" customHeight="1" x14ac:dyDescent="0.2">
      <c r="B891" s="3"/>
      <c r="C891" s="3"/>
    </row>
    <row r="892" spans="2:3" ht="12.75" customHeight="1" x14ac:dyDescent="0.2">
      <c r="B892" s="3"/>
      <c r="C892" s="3"/>
    </row>
    <row r="893" spans="2:3" ht="12.75" customHeight="1" x14ac:dyDescent="0.2">
      <c r="B893" s="3"/>
      <c r="C893" s="3"/>
    </row>
    <row r="894" spans="2:3" ht="12.75" customHeight="1" x14ac:dyDescent="0.2">
      <c r="B894" s="3"/>
      <c r="C894" s="3"/>
    </row>
    <row r="895" spans="2:3" ht="12.75" customHeight="1" x14ac:dyDescent="0.2">
      <c r="B895" s="3"/>
      <c r="C895" s="3"/>
    </row>
    <row r="896" spans="2:3" ht="12.75" customHeight="1" x14ac:dyDescent="0.2">
      <c r="B896" s="3"/>
      <c r="C896" s="3"/>
    </row>
    <row r="897" spans="2:3" ht="12.75" customHeight="1" x14ac:dyDescent="0.2">
      <c r="B897" s="3"/>
      <c r="C897" s="3"/>
    </row>
    <row r="898" spans="2:3" ht="12.75" customHeight="1" x14ac:dyDescent="0.2">
      <c r="B898" s="3"/>
      <c r="C898" s="3"/>
    </row>
    <row r="899" spans="2:3" ht="12.75" customHeight="1" x14ac:dyDescent="0.2">
      <c r="B899" s="3"/>
      <c r="C899" s="3"/>
    </row>
    <row r="900" spans="2:3" ht="12.75" customHeight="1" x14ac:dyDescent="0.2">
      <c r="B900" s="3"/>
      <c r="C900" s="3"/>
    </row>
    <row r="901" spans="2:3" ht="12.75" customHeight="1" x14ac:dyDescent="0.2">
      <c r="B901" s="3"/>
      <c r="C901" s="3"/>
    </row>
    <row r="902" spans="2:3" ht="12.75" customHeight="1" x14ac:dyDescent="0.2">
      <c r="B902" s="3"/>
      <c r="C902" s="3"/>
    </row>
    <row r="903" spans="2:3" ht="12.75" customHeight="1" x14ac:dyDescent="0.2">
      <c r="B903" s="3"/>
      <c r="C903" s="3"/>
    </row>
    <row r="904" spans="2:3" ht="12.75" customHeight="1" x14ac:dyDescent="0.2">
      <c r="B904" s="3"/>
      <c r="C904" s="3"/>
    </row>
    <row r="905" spans="2:3" ht="12.75" customHeight="1" x14ac:dyDescent="0.2">
      <c r="B905" s="3"/>
      <c r="C905" s="3"/>
    </row>
    <row r="906" spans="2:3" ht="12.75" customHeight="1" x14ac:dyDescent="0.2">
      <c r="B906" s="3"/>
      <c r="C906" s="3"/>
    </row>
    <row r="907" spans="2:3" ht="12.75" customHeight="1" x14ac:dyDescent="0.2">
      <c r="B907" s="3"/>
      <c r="C907" s="3"/>
    </row>
    <row r="908" spans="2:3" ht="12.75" customHeight="1" x14ac:dyDescent="0.2">
      <c r="B908" s="3"/>
      <c r="C908" s="3"/>
    </row>
    <row r="909" spans="2:3" ht="12.75" customHeight="1" x14ac:dyDescent="0.2">
      <c r="B909" s="3"/>
      <c r="C909" s="3"/>
    </row>
    <row r="910" spans="2:3" ht="12.75" customHeight="1" x14ac:dyDescent="0.2">
      <c r="B910" s="3"/>
      <c r="C910" s="3"/>
    </row>
    <row r="911" spans="2:3" ht="12.75" customHeight="1" x14ac:dyDescent="0.2">
      <c r="B911" s="3"/>
      <c r="C911" s="3"/>
    </row>
    <row r="912" spans="2:3" ht="12.75" customHeight="1" x14ac:dyDescent="0.2">
      <c r="B912" s="3"/>
      <c r="C912" s="3"/>
    </row>
    <row r="913" spans="2:3" ht="12.75" customHeight="1" x14ac:dyDescent="0.2">
      <c r="B913" s="3"/>
      <c r="C913" s="3"/>
    </row>
    <row r="914" spans="2:3" ht="12.75" customHeight="1" x14ac:dyDescent="0.2">
      <c r="B914" s="3"/>
      <c r="C914" s="3"/>
    </row>
    <row r="915" spans="2:3" ht="12.75" customHeight="1" x14ac:dyDescent="0.2">
      <c r="B915" s="3"/>
      <c r="C915" s="3"/>
    </row>
    <row r="916" spans="2:3" ht="12.75" customHeight="1" x14ac:dyDescent="0.2">
      <c r="B916" s="3"/>
      <c r="C916" s="3"/>
    </row>
    <row r="917" spans="2:3" ht="12.75" customHeight="1" x14ac:dyDescent="0.2">
      <c r="B917" s="3"/>
      <c r="C917" s="3"/>
    </row>
    <row r="918" spans="2:3" ht="12.75" customHeight="1" x14ac:dyDescent="0.2">
      <c r="B918" s="3"/>
      <c r="C918" s="3"/>
    </row>
    <row r="919" spans="2:3" ht="12.75" customHeight="1" x14ac:dyDescent="0.2">
      <c r="B919" s="3"/>
      <c r="C919" s="3"/>
    </row>
    <row r="920" spans="2:3" ht="12.75" customHeight="1" x14ac:dyDescent="0.2">
      <c r="B920" s="3"/>
      <c r="C920" s="3"/>
    </row>
    <row r="921" spans="2:3" ht="12.75" customHeight="1" x14ac:dyDescent="0.2">
      <c r="B921" s="3"/>
      <c r="C921" s="3"/>
    </row>
    <row r="922" spans="2:3" ht="12.75" customHeight="1" x14ac:dyDescent="0.2">
      <c r="B922" s="3"/>
      <c r="C922" s="3"/>
    </row>
    <row r="923" spans="2:3" ht="12.75" customHeight="1" x14ac:dyDescent="0.2">
      <c r="B923" s="3"/>
      <c r="C923" s="3"/>
    </row>
    <row r="924" spans="2:3" ht="12.75" customHeight="1" x14ac:dyDescent="0.2">
      <c r="B924" s="3"/>
      <c r="C924" s="3"/>
    </row>
    <row r="925" spans="2:3" ht="12.75" customHeight="1" x14ac:dyDescent="0.2">
      <c r="B925" s="3"/>
      <c r="C925" s="3"/>
    </row>
    <row r="926" spans="2:3" ht="12.75" customHeight="1" x14ac:dyDescent="0.2">
      <c r="B926" s="3"/>
      <c r="C926" s="3"/>
    </row>
    <row r="927" spans="2:3" ht="12.75" customHeight="1" x14ac:dyDescent="0.2">
      <c r="B927" s="3"/>
      <c r="C927" s="3"/>
    </row>
    <row r="928" spans="2:3" ht="12.75" customHeight="1" x14ac:dyDescent="0.2">
      <c r="B928" s="3"/>
      <c r="C928" s="3"/>
    </row>
    <row r="929" spans="2:3" ht="12.75" customHeight="1" x14ac:dyDescent="0.2">
      <c r="B929" s="3"/>
      <c r="C929" s="3"/>
    </row>
    <row r="930" spans="2:3" ht="12.75" customHeight="1" x14ac:dyDescent="0.2">
      <c r="B930" s="3"/>
      <c r="C930" s="3"/>
    </row>
    <row r="931" spans="2:3" ht="12.75" customHeight="1" x14ac:dyDescent="0.2">
      <c r="B931" s="3"/>
      <c r="C931" s="3"/>
    </row>
    <row r="932" spans="2:3" ht="12.75" customHeight="1" x14ac:dyDescent="0.2">
      <c r="B932" s="3"/>
      <c r="C932" s="3"/>
    </row>
    <row r="933" spans="2:3" ht="12.75" customHeight="1" x14ac:dyDescent="0.2">
      <c r="B933" s="3"/>
      <c r="C933" s="3"/>
    </row>
    <row r="934" spans="2:3" ht="12.75" customHeight="1" x14ac:dyDescent="0.2">
      <c r="B934" s="3"/>
      <c r="C934" s="3"/>
    </row>
    <row r="935" spans="2:3" ht="12.75" customHeight="1" x14ac:dyDescent="0.2">
      <c r="B935" s="3"/>
      <c r="C935" s="3"/>
    </row>
    <row r="936" spans="2:3" ht="12.75" customHeight="1" x14ac:dyDescent="0.2">
      <c r="B936" s="3"/>
      <c r="C936" s="3"/>
    </row>
    <row r="937" spans="2:3" ht="12.75" customHeight="1" x14ac:dyDescent="0.2">
      <c r="B937" s="3"/>
      <c r="C937" s="3"/>
    </row>
    <row r="938" spans="2:3" ht="12.75" customHeight="1" x14ac:dyDescent="0.2">
      <c r="B938" s="3"/>
      <c r="C938" s="3"/>
    </row>
    <row r="939" spans="2:3" ht="12.75" customHeight="1" x14ac:dyDescent="0.2">
      <c r="B939" s="3"/>
      <c r="C939" s="3"/>
    </row>
    <row r="940" spans="2:3" ht="12.75" customHeight="1" x14ac:dyDescent="0.2">
      <c r="B940" s="3"/>
      <c r="C940" s="3"/>
    </row>
    <row r="941" spans="2:3" ht="12.75" customHeight="1" x14ac:dyDescent="0.2">
      <c r="B941" s="3"/>
      <c r="C941" s="3"/>
    </row>
    <row r="942" spans="2:3" ht="12.75" customHeight="1" x14ac:dyDescent="0.2">
      <c r="B942" s="3"/>
      <c r="C942" s="3"/>
    </row>
    <row r="943" spans="2:3" ht="12.75" customHeight="1" x14ac:dyDescent="0.2">
      <c r="B943" s="3"/>
      <c r="C943" s="3"/>
    </row>
    <row r="944" spans="2:3" ht="12.75" customHeight="1" x14ac:dyDescent="0.2">
      <c r="B944" s="3"/>
      <c r="C944" s="3"/>
    </row>
    <row r="945" spans="2:3" ht="12.75" customHeight="1" x14ac:dyDescent="0.2">
      <c r="B945" s="3"/>
      <c r="C945" s="3"/>
    </row>
    <row r="946" spans="2:3" ht="12.75" customHeight="1" x14ac:dyDescent="0.2">
      <c r="B946" s="3"/>
      <c r="C946" s="3"/>
    </row>
    <row r="947" spans="2:3" ht="12.75" customHeight="1" x14ac:dyDescent="0.2">
      <c r="B947" s="3"/>
      <c r="C947" s="3"/>
    </row>
    <row r="948" spans="2:3" ht="12.75" customHeight="1" x14ac:dyDescent="0.2">
      <c r="B948" s="3"/>
      <c r="C948" s="3"/>
    </row>
    <row r="949" spans="2:3" ht="12.75" customHeight="1" x14ac:dyDescent="0.2">
      <c r="B949" s="3"/>
      <c r="C949" s="3"/>
    </row>
    <row r="950" spans="2:3" ht="12.75" customHeight="1" x14ac:dyDescent="0.2">
      <c r="B950" s="3"/>
      <c r="C950" s="3"/>
    </row>
    <row r="951" spans="2:3" ht="12.75" customHeight="1" x14ac:dyDescent="0.2">
      <c r="B951" s="3"/>
      <c r="C951" s="3"/>
    </row>
    <row r="952" spans="2:3" ht="12.75" customHeight="1" x14ac:dyDescent="0.2">
      <c r="B952" s="3"/>
      <c r="C952" s="3"/>
    </row>
    <row r="953" spans="2:3" ht="12.75" customHeight="1" x14ac:dyDescent="0.2">
      <c r="B953" s="3"/>
      <c r="C953" s="3"/>
    </row>
    <row r="954" spans="2:3" ht="12.75" customHeight="1" x14ac:dyDescent="0.2">
      <c r="B954" s="3"/>
      <c r="C954" s="3"/>
    </row>
    <row r="955" spans="2:3" ht="12.75" customHeight="1" x14ac:dyDescent="0.2">
      <c r="B955" s="3"/>
      <c r="C955" s="3"/>
    </row>
    <row r="956" spans="2:3" ht="12.75" customHeight="1" x14ac:dyDescent="0.2">
      <c r="B956" s="3"/>
      <c r="C956" s="3"/>
    </row>
    <row r="957" spans="2:3" ht="12.75" customHeight="1" x14ac:dyDescent="0.2">
      <c r="B957" s="3"/>
      <c r="C957" s="3"/>
    </row>
    <row r="958" spans="2:3" ht="12.75" customHeight="1" x14ac:dyDescent="0.2">
      <c r="B958" s="3"/>
      <c r="C958" s="3"/>
    </row>
    <row r="959" spans="2:3" ht="12.75" customHeight="1" x14ac:dyDescent="0.2">
      <c r="B959" s="3"/>
      <c r="C959" s="3"/>
    </row>
    <row r="960" spans="2:3" ht="12.75" customHeight="1" x14ac:dyDescent="0.2">
      <c r="B960" s="3"/>
      <c r="C960" s="3"/>
    </row>
    <row r="961" spans="2:3" ht="12.75" customHeight="1" x14ac:dyDescent="0.2">
      <c r="B961" s="3"/>
      <c r="C961" s="3"/>
    </row>
    <row r="962" spans="2:3" ht="12.75" customHeight="1" x14ac:dyDescent="0.2">
      <c r="B962" s="3"/>
      <c r="C962" s="3"/>
    </row>
    <row r="963" spans="2:3" ht="12.75" customHeight="1" x14ac:dyDescent="0.2">
      <c r="B963" s="3"/>
      <c r="C963" s="3"/>
    </row>
    <row r="964" spans="2:3" ht="12.75" customHeight="1" x14ac:dyDescent="0.2">
      <c r="B964" s="3"/>
      <c r="C964" s="3"/>
    </row>
    <row r="965" spans="2:3" ht="12.75" customHeight="1" x14ac:dyDescent="0.2">
      <c r="B965" s="3"/>
      <c r="C965" s="3"/>
    </row>
    <row r="966" spans="2:3" ht="12.75" customHeight="1" x14ac:dyDescent="0.2">
      <c r="B966" s="3"/>
      <c r="C966" s="3"/>
    </row>
    <row r="967" spans="2:3" ht="12.75" customHeight="1" x14ac:dyDescent="0.2">
      <c r="B967" s="3"/>
      <c r="C967" s="3"/>
    </row>
    <row r="968" spans="2:3" ht="12.75" customHeight="1" x14ac:dyDescent="0.2">
      <c r="B968" s="3"/>
      <c r="C968" s="3"/>
    </row>
    <row r="969" spans="2:3" ht="12.75" customHeight="1" x14ac:dyDescent="0.2">
      <c r="B969" s="3"/>
      <c r="C969" s="3"/>
    </row>
    <row r="970" spans="2:3" ht="12.75" customHeight="1" x14ac:dyDescent="0.2">
      <c r="B970" s="3"/>
      <c r="C970" s="3"/>
    </row>
    <row r="971" spans="2:3" ht="12.75" customHeight="1" x14ac:dyDescent="0.2">
      <c r="B971" s="3"/>
      <c r="C971" s="3"/>
    </row>
    <row r="972" spans="2:3" ht="12.75" customHeight="1" x14ac:dyDescent="0.2">
      <c r="B972" s="3"/>
      <c r="C972" s="3"/>
    </row>
    <row r="973" spans="2:3" ht="12.75" customHeight="1" x14ac:dyDescent="0.2">
      <c r="B973" s="3"/>
      <c r="C973" s="3"/>
    </row>
    <row r="974" spans="2:3" ht="12.75" customHeight="1" x14ac:dyDescent="0.2">
      <c r="B974" s="3"/>
      <c r="C974" s="3"/>
    </row>
    <row r="975" spans="2:3" ht="12.75" customHeight="1" x14ac:dyDescent="0.2">
      <c r="B975" s="3"/>
      <c r="C975" s="3"/>
    </row>
    <row r="976" spans="2:3" ht="12.75" customHeight="1" x14ac:dyDescent="0.2">
      <c r="B976" s="3"/>
      <c r="C976" s="3"/>
    </row>
    <row r="977" spans="2:3" ht="12.75" customHeight="1" x14ac:dyDescent="0.2">
      <c r="B977" s="3"/>
      <c r="C977" s="3"/>
    </row>
    <row r="978" spans="2:3" ht="12.75" customHeight="1" x14ac:dyDescent="0.2">
      <c r="B978" s="3"/>
      <c r="C978" s="3"/>
    </row>
    <row r="979" spans="2:3" ht="12.75" customHeight="1" x14ac:dyDescent="0.2">
      <c r="B979" s="3"/>
      <c r="C979" s="3"/>
    </row>
    <row r="980" spans="2:3" ht="12.75" customHeight="1" x14ac:dyDescent="0.2">
      <c r="B980" s="3"/>
      <c r="C980" s="3"/>
    </row>
    <row r="981" spans="2:3" ht="12.75" customHeight="1" x14ac:dyDescent="0.2">
      <c r="B981" s="3"/>
      <c r="C981" s="3"/>
    </row>
    <row r="982" spans="2:3" ht="12.75" customHeight="1" x14ac:dyDescent="0.2">
      <c r="B982" s="3"/>
      <c r="C982" s="3"/>
    </row>
    <row r="983" spans="2:3" ht="12.75" customHeight="1" x14ac:dyDescent="0.2">
      <c r="B983" s="3"/>
      <c r="C983" s="3"/>
    </row>
    <row r="984" spans="2:3" ht="12.75" customHeight="1" x14ac:dyDescent="0.2">
      <c r="B984" s="3"/>
      <c r="C984" s="3"/>
    </row>
    <row r="985" spans="2:3" ht="12.75" customHeight="1" x14ac:dyDescent="0.2">
      <c r="B985" s="3"/>
      <c r="C985" s="3"/>
    </row>
    <row r="986" spans="2:3" ht="12.75" customHeight="1" x14ac:dyDescent="0.2">
      <c r="B986" s="3"/>
      <c r="C986" s="3"/>
    </row>
    <row r="987" spans="2:3" ht="12.75" customHeight="1" x14ac:dyDescent="0.2">
      <c r="B987" s="3"/>
      <c r="C987" s="3"/>
    </row>
    <row r="988" spans="2:3" ht="12.75" customHeight="1" x14ac:dyDescent="0.2">
      <c r="B988" s="3"/>
      <c r="C988" s="3"/>
    </row>
    <row r="989" spans="2:3" ht="12.75" customHeight="1" x14ac:dyDescent="0.2">
      <c r="B989" s="3"/>
      <c r="C989" s="3"/>
    </row>
    <row r="990" spans="2:3" ht="12.75" customHeight="1" x14ac:dyDescent="0.2">
      <c r="B990" s="3"/>
      <c r="C990" s="3"/>
    </row>
    <row r="991" spans="2:3" ht="12.75" customHeight="1" x14ac:dyDescent="0.2">
      <c r="B991" s="3"/>
      <c r="C991" s="3"/>
    </row>
    <row r="992" spans="2:3" ht="12.75" customHeight="1" x14ac:dyDescent="0.2">
      <c r="B992" s="3"/>
      <c r="C992" s="3"/>
    </row>
    <row r="993" spans="2:3" ht="12.75" customHeight="1" x14ac:dyDescent="0.2">
      <c r="B993" s="3"/>
      <c r="C993" s="3"/>
    </row>
    <row r="994" spans="2:3" ht="12.75" customHeight="1" x14ac:dyDescent="0.2">
      <c r="B994" s="3"/>
      <c r="C994" s="3"/>
    </row>
    <row r="995" spans="2:3" ht="12.75" customHeight="1" x14ac:dyDescent="0.2">
      <c r="B995" s="3"/>
      <c r="C995" s="3"/>
    </row>
    <row r="996" spans="2:3" ht="12.75" customHeight="1" x14ac:dyDescent="0.2">
      <c r="B996" s="3"/>
      <c r="C996" s="3"/>
    </row>
    <row r="997" spans="2:3" ht="12.75" customHeight="1" x14ac:dyDescent="0.2">
      <c r="B997" s="3"/>
      <c r="C997" s="3"/>
    </row>
    <row r="998" spans="2:3" ht="12.75" customHeight="1" x14ac:dyDescent="0.2">
      <c r="B998" s="3"/>
      <c r="C998" s="3"/>
    </row>
    <row r="999" spans="2:3" ht="12.75" customHeight="1" x14ac:dyDescent="0.2">
      <c r="B999" s="3"/>
      <c r="C999" s="3"/>
    </row>
    <row r="1000" spans="2:3" ht="12.75" customHeight="1" x14ac:dyDescent="0.2"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Bates Grain Kn Calculator</vt:lpstr>
      <vt:lpstr>estimate</vt:lpstr>
      <vt:lpstr>erosive</vt:lpstr>
      <vt:lpstr>Flight</vt:lpstr>
      <vt:lpstr>Ac</vt:lpstr>
      <vt:lpstr>Acyl</vt:lpstr>
      <vt:lpstr>Aend</vt:lpstr>
      <vt:lpstr>As</vt:lpstr>
      <vt:lpstr>Aseg</vt:lpstr>
      <vt:lpstr>bl</vt:lpstr>
      <vt:lpstr>boundry_layer</vt:lpstr>
      <vt:lpstr>dc</vt:lpstr>
      <vt:lpstr>dg</vt:lpstr>
      <vt:lpstr>ds</vt:lpstr>
      <vt:lpstr>Final_Nozzle_Throat_Diameter</vt:lpstr>
      <vt:lpstr>ig</vt:lpstr>
      <vt:lpstr>Increment</vt:lpstr>
      <vt:lpstr>lg</vt:lpstr>
      <vt:lpstr>ng</vt:lpstr>
      <vt:lpstr>Nozzle_Throat_Diameter</vt:lpstr>
      <vt:lpstr>outer_number</vt:lpstr>
      <vt:lpstr>recovery</vt:lpstr>
      <vt:lpstr>rhop</vt:lpstr>
      <vt:lpstr>rhos</vt:lpstr>
      <vt:lpstr>sdot</vt:lpstr>
      <vt:lpstr>sdots</vt:lpstr>
      <vt:lpstr>tom</vt:lpstr>
      <vt:lpstr>Vdot</vt:lpstr>
      <vt:lpstr>VdotAbove</vt:lpstr>
      <vt:lpstr>Vdote</vt:lpstr>
      <vt:lpstr>Vdots</vt:lpstr>
      <vt:lpstr>WdAb_Ac</vt:lpstr>
      <vt:lpstr>WdotAbove</vt:lpstr>
      <vt:lpstr>Wdots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Montoya</dc:creator>
  <cp:lastModifiedBy>Nico Montoya</cp:lastModifiedBy>
  <dcterms:created xsi:type="dcterms:W3CDTF">2016-05-27T09:29:47Z</dcterms:created>
  <dcterms:modified xsi:type="dcterms:W3CDTF">2016-05-31T07:58:25Z</dcterms:modified>
</cp:coreProperties>
</file>