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4" i="1" l="1"/>
  <c r="M53" i="1"/>
  <c r="C21" i="1"/>
  <c r="L51" i="1"/>
  <c r="M52" i="1"/>
  <c r="M51" i="1"/>
  <c r="D46" i="1"/>
  <c r="U40" i="1"/>
  <c r="T40" i="1"/>
  <c r="S40" i="1"/>
  <c r="U39" i="1"/>
  <c r="T39" i="1"/>
  <c r="U38" i="1"/>
  <c r="S39" i="1"/>
  <c r="T38" i="1"/>
  <c r="S38" i="1"/>
  <c r="E38" i="1"/>
  <c r="P40" i="1"/>
  <c r="P39" i="1"/>
  <c r="O40" i="1"/>
  <c r="O39" i="1"/>
  <c r="N38" i="1"/>
  <c r="I40" i="1"/>
  <c r="K38" i="1"/>
  <c r="K40" i="1"/>
  <c r="I39" i="1"/>
  <c r="I38" i="1"/>
  <c r="E39" i="1"/>
  <c r="D38" i="1"/>
  <c r="D39" i="1"/>
  <c r="O29" i="1"/>
  <c r="O28" i="1"/>
  <c r="C23" i="1"/>
  <c r="C22" i="1"/>
  <c r="B25" i="1"/>
  <c r="D10" i="1"/>
  <c r="D17" i="1" s="1"/>
  <c r="E46" i="1" s="1"/>
  <c r="C10" i="1"/>
  <c r="C17" i="1" s="1"/>
  <c r="D45" i="1" s="1"/>
  <c r="B10" i="1"/>
  <c r="B17" i="1" s="1"/>
  <c r="C46" i="1" s="1"/>
  <c r="D52" i="1" l="1"/>
  <c r="C52" i="1"/>
  <c r="E52" i="1"/>
  <c r="C45" i="1"/>
  <c r="E45" i="1"/>
  <c r="B29" i="1"/>
  <c r="B26" i="1"/>
  <c r="B28" i="1" s="1"/>
  <c r="C51" i="1" l="1"/>
  <c r="E51" i="1"/>
  <c r="D51" i="1"/>
</calcChain>
</file>

<file path=xl/sharedStrings.xml><?xml version="1.0" encoding="utf-8"?>
<sst xmlns="http://schemas.openxmlformats.org/spreadsheetml/2006/main" count="66" uniqueCount="41">
  <si>
    <t xml:space="preserve">The location of the platform at the two first waypoints are </t>
  </si>
  <si>
    <t>x</t>
  </si>
  <si>
    <t>y</t>
  </si>
  <si>
    <t xml:space="preserve">z </t>
  </si>
  <si>
    <t>t</t>
  </si>
  <si>
    <t>time</t>
  </si>
  <si>
    <t>roll</t>
  </si>
  <si>
    <t>and as a result the x, y, z to be added for each time zone in between is</t>
  </si>
  <si>
    <t>x_add</t>
  </si>
  <si>
    <t>y_add</t>
  </si>
  <si>
    <t>z_add</t>
  </si>
  <si>
    <t xml:space="preserve">as a result to find the time at any instant between 0 and 36, say </t>
  </si>
  <si>
    <t>time(s)</t>
  </si>
  <si>
    <t>z</t>
  </si>
  <si>
    <t>and the roll, pitch and heading of this waypoint is</t>
  </si>
  <si>
    <t>pitch</t>
  </si>
  <si>
    <t>x_change</t>
  </si>
  <si>
    <t>y_change</t>
  </si>
  <si>
    <t>z_change</t>
  </si>
  <si>
    <t>km</t>
  </si>
  <si>
    <t>dg,w</t>
  </si>
  <si>
    <t>da,w</t>
  </si>
  <si>
    <t>heading</t>
  </si>
  <si>
    <t>degrees</t>
  </si>
  <si>
    <t>The characteristics of threats with ID #1 and #2</t>
  </si>
  <si>
    <t>type</t>
  </si>
  <si>
    <t>radius of encounter</t>
  </si>
  <si>
    <t>radar range</t>
  </si>
  <si>
    <t>weapon range</t>
  </si>
  <si>
    <t>prob of occurrence</t>
  </si>
  <si>
    <t>Rotational Matrices</t>
  </si>
  <si>
    <t>Rx</t>
  </si>
  <si>
    <t>Rz</t>
  </si>
  <si>
    <t>to degrees</t>
  </si>
  <si>
    <t>to radians</t>
  </si>
  <si>
    <t>Ry</t>
  </si>
  <si>
    <t>the original matrix, omega for threats 1 and 2 are</t>
  </si>
  <si>
    <t>ID #1</t>
  </si>
  <si>
    <t>ID #2</t>
  </si>
  <si>
    <t>threfore the co-ordinate vectors of each of the two threats are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</si>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</sst>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5"/>
  <sheetViews>
    <sheetView tabSelected="1" topLeftCell="A22" workbookViewId="0">
      <selection activeCell="M55" sqref="M55"/>
    </sheetView>
  </sheetViews>
  <sheetFormatPr defaultRowHeight="15.75" x14ac:dyDescent="0.25"/>
  <cols>
    <col min="1" max="1" width="9.140625" style="1"/>
    <col min="2" max="2" width="10.140625" style="1" bestFit="1" customWidth="1"/>
    <col min="3" max="5" width="9.140625" style="1"/>
    <col min="6" max="6" width="17.7109375" style="1" bestFit="1" customWidth="1"/>
    <col min="7" max="7" width="10.85546875" style="1" bestFit="1" customWidth="1"/>
    <col min="8" max="8" width="13.28515625" style="1" bestFit="1" customWidth="1"/>
    <col min="9" max="14" width="9.140625" style="1"/>
    <col min="15" max="15" width="10.140625" style="1" customWidth="1"/>
    <col min="16" max="16384" width="9.140625" style="1"/>
  </cols>
  <sheetData>
    <row r="2" spans="1:5" x14ac:dyDescent="0.25">
      <c r="A2" s="1" t="s">
        <v>0</v>
      </c>
    </row>
    <row r="4" spans="1:5" x14ac:dyDescent="0.25">
      <c r="B4" s="1" t="s">
        <v>1</v>
      </c>
      <c r="C4" s="1" t="s">
        <v>2</v>
      </c>
      <c r="D4" s="1" t="s">
        <v>3</v>
      </c>
      <c r="E4" s="1" t="s">
        <v>5</v>
      </c>
    </row>
    <row r="5" spans="1:5" x14ac:dyDescent="0.25">
      <c r="B5" s="1">
        <v>0</v>
      </c>
      <c r="C5" s="1">
        <v>3</v>
      </c>
      <c r="D5" s="1">
        <v>14</v>
      </c>
      <c r="E5" s="1">
        <v>0</v>
      </c>
    </row>
    <row r="6" spans="1:5" x14ac:dyDescent="0.25">
      <c r="B6" s="1">
        <v>8</v>
      </c>
      <c r="C6" s="1">
        <v>6</v>
      </c>
      <c r="D6" s="1">
        <v>8</v>
      </c>
      <c r="E6" s="1">
        <v>36</v>
      </c>
    </row>
    <row r="8" spans="1:5" x14ac:dyDescent="0.25">
      <c r="A8" s="1" t="s">
        <v>7</v>
      </c>
    </row>
    <row r="9" spans="1:5" x14ac:dyDescent="0.25">
      <c r="B9" s="1" t="s">
        <v>8</v>
      </c>
      <c r="C9" s="1" t="s">
        <v>9</v>
      </c>
      <c r="D9" s="1" t="s">
        <v>10</v>
      </c>
    </row>
    <row r="10" spans="1:5" x14ac:dyDescent="0.25">
      <c r="B10" s="1">
        <f>(B6-B5)*((2-0)/(E6-0))</f>
        <v>0.44444444444444442</v>
      </c>
      <c r="C10" s="1">
        <f>(C6-C5)*((2-0)/(E6-0))</f>
        <v>0.16666666666666666</v>
      </c>
      <c r="D10" s="1">
        <f>(D6-D5)*((2-E5)/(E6-E5))</f>
        <v>-0.33333333333333331</v>
      </c>
    </row>
    <row r="12" spans="1:5" x14ac:dyDescent="0.25">
      <c r="A12" s="1" t="s">
        <v>11</v>
      </c>
    </row>
    <row r="14" spans="1:5" x14ac:dyDescent="0.25">
      <c r="A14" s="1" t="s">
        <v>12</v>
      </c>
      <c r="B14" s="1">
        <v>4</v>
      </c>
    </row>
    <row r="16" spans="1:5" x14ac:dyDescent="0.25">
      <c r="B16" s="1" t="s">
        <v>1</v>
      </c>
      <c r="C16" s="1" t="s">
        <v>2</v>
      </c>
      <c r="D16" s="1" t="s">
        <v>13</v>
      </c>
    </row>
    <row r="17" spans="1:16" x14ac:dyDescent="0.25">
      <c r="B17" s="1">
        <f>B5+(B14/2)*B10</f>
        <v>0.88888888888888884</v>
      </c>
      <c r="C17" s="1">
        <f>C5+(B14/2)*C10</f>
        <v>3.3333333333333335</v>
      </c>
      <c r="D17" s="1">
        <f>D5+(B14/2)*D10</f>
        <v>13.333333333333334</v>
      </c>
    </row>
    <row r="19" spans="1:16" x14ac:dyDescent="0.25">
      <c r="A19" s="1" t="s">
        <v>14</v>
      </c>
    </row>
    <row r="21" spans="1:16" x14ac:dyDescent="0.25">
      <c r="B21" s="1" t="s">
        <v>16</v>
      </c>
      <c r="C21" s="1">
        <f>B6-B5</f>
        <v>8</v>
      </c>
      <c r="D21" s="1" t="s">
        <v>19</v>
      </c>
    </row>
    <row r="22" spans="1:16" x14ac:dyDescent="0.25">
      <c r="B22" s="1" t="s">
        <v>17</v>
      </c>
      <c r="C22" s="1">
        <f>C6-C5</f>
        <v>3</v>
      </c>
      <c r="D22" s="1" t="s">
        <v>19</v>
      </c>
    </row>
    <row r="23" spans="1:16" x14ac:dyDescent="0.25">
      <c r="B23" s="1" t="s">
        <v>18</v>
      </c>
      <c r="C23" s="1">
        <f>D6-D5</f>
        <v>-6</v>
      </c>
      <c r="D23" s="1" t="s">
        <v>19</v>
      </c>
    </row>
    <row r="25" spans="1:16" x14ac:dyDescent="0.25">
      <c r="A25" s="1" t="s">
        <v>20</v>
      </c>
      <c r="B25" s="1">
        <f>SQRT(C21^2+C22^2)</f>
        <v>8.5440037453175304</v>
      </c>
      <c r="C25" s="1" t="s">
        <v>19</v>
      </c>
    </row>
    <row r="26" spans="1:16" x14ac:dyDescent="0.25">
      <c r="A26" s="1" t="s">
        <v>21</v>
      </c>
      <c r="B26" s="1">
        <f>SQRT(C22^2+C23^2+C21^2)</f>
        <v>10.440306508910551</v>
      </c>
      <c r="C26" s="1" t="s">
        <v>19</v>
      </c>
    </row>
    <row r="28" spans="1:16" x14ac:dyDescent="0.25">
      <c r="A28" s="1" t="s">
        <v>15</v>
      </c>
      <c r="B28" s="1">
        <f>ASIN(C23/B26)*O28</f>
        <v>-35.078329645968417</v>
      </c>
      <c r="C28" s="1" t="s">
        <v>23</v>
      </c>
      <c r="O28" s="1">
        <f>180/PI()</f>
        <v>57.295779513082323</v>
      </c>
      <c r="P28" s="1" t="s">
        <v>33</v>
      </c>
    </row>
    <row r="29" spans="1:16" x14ac:dyDescent="0.25">
      <c r="A29" s="1" t="s">
        <v>22</v>
      </c>
      <c r="B29" s="1">
        <f>ASIN(C22/B25)*O28</f>
        <v>20.556045219583467</v>
      </c>
      <c r="C29" s="1" t="s">
        <v>23</v>
      </c>
      <c r="O29" s="1">
        <f>PI()/180</f>
        <v>1.7453292519943295E-2</v>
      </c>
      <c r="P29" s="1" t="s">
        <v>34</v>
      </c>
    </row>
    <row r="30" spans="1:16" x14ac:dyDescent="0.25">
      <c r="A30" s="1" t="s">
        <v>6</v>
      </c>
      <c r="B30" s="1">
        <v>0</v>
      </c>
    </row>
    <row r="32" spans="1:16" x14ac:dyDescent="0.25">
      <c r="A32" s="1" t="s">
        <v>24</v>
      </c>
    </row>
    <row r="34" spans="1:21" x14ac:dyDescent="0.25">
      <c r="B34" s="1" t="s">
        <v>1</v>
      </c>
      <c r="C34" s="1" t="s">
        <v>2</v>
      </c>
      <c r="D34" s="1" t="s">
        <v>13</v>
      </c>
      <c r="E34" s="1" t="s">
        <v>25</v>
      </c>
      <c r="F34" s="1" t="s">
        <v>26</v>
      </c>
      <c r="G34" s="1" t="s">
        <v>27</v>
      </c>
      <c r="H34" s="1" t="s">
        <v>28</v>
      </c>
      <c r="I34" s="1" t="s">
        <v>29</v>
      </c>
    </row>
    <row r="35" spans="1:21" x14ac:dyDescent="0.25">
      <c r="B35" s="1">
        <v>7</v>
      </c>
      <c r="C35" s="1">
        <v>5</v>
      </c>
      <c r="D35" s="1">
        <v>0</v>
      </c>
      <c r="E35" s="1">
        <v>8</v>
      </c>
      <c r="F35" s="1">
        <v>1</v>
      </c>
      <c r="G35" s="1">
        <v>7</v>
      </c>
      <c r="H35" s="1">
        <v>5</v>
      </c>
      <c r="I35" s="1">
        <v>0.95</v>
      </c>
    </row>
    <row r="36" spans="1:21" x14ac:dyDescent="0.25">
      <c r="B36" s="1">
        <v>6</v>
      </c>
      <c r="C36" s="1">
        <v>6</v>
      </c>
      <c r="D36" s="1">
        <v>0</v>
      </c>
      <c r="E36" s="1">
        <v>10</v>
      </c>
      <c r="F36" s="1">
        <v>2</v>
      </c>
      <c r="G36" s="1">
        <v>6</v>
      </c>
      <c r="H36" s="1">
        <v>5</v>
      </c>
      <c r="I36" s="1">
        <v>0.8</v>
      </c>
    </row>
    <row r="38" spans="1:21" x14ac:dyDescent="0.25">
      <c r="A38" s="1" t="s">
        <v>30</v>
      </c>
      <c r="D38" s="1">
        <f>COS(B29*O29)</f>
        <v>0.93632917756904455</v>
      </c>
      <c r="E38" s="1">
        <f>SIN(O29*B29)</f>
        <v>0.3511234415883917</v>
      </c>
      <c r="F38" s="1">
        <v>0</v>
      </c>
      <c r="I38" s="1">
        <f>COS(-B28*O29)</f>
        <v>0.81836713682930962</v>
      </c>
      <c r="J38" s="1">
        <v>0</v>
      </c>
      <c r="K38" s="1">
        <f>-SIN(-O29*B28)</f>
        <v>-0.57469577113269066</v>
      </c>
      <c r="N38" s="1">
        <f>1</f>
        <v>1</v>
      </c>
      <c r="O38" s="1">
        <v>0</v>
      </c>
      <c r="P38" s="1">
        <v>0</v>
      </c>
      <c r="S38" s="1">
        <f>D38*I38*N38+E38*I39*N39+F38*I40*N40</f>
        <v>0.76626102817692121</v>
      </c>
      <c r="T38" s="1">
        <f>D38*J38*O38+E38*J39*O39+F38*J40*O40</f>
        <v>0.3511234415883917</v>
      </c>
      <c r="U38" s="1">
        <f>D38*K38*P38+E38*K39*P39+F38*K40*P40</f>
        <v>0</v>
      </c>
    </row>
    <row r="39" spans="1:21" x14ac:dyDescent="0.25">
      <c r="C39" s="1" t="s">
        <v>32</v>
      </c>
      <c r="D39" s="1">
        <f>-SIN(O29*B29)</f>
        <v>-0.3511234415883917</v>
      </c>
      <c r="E39" s="1">
        <f>COS(B29*O29)</f>
        <v>0.93632917756904455</v>
      </c>
      <c r="F39" s="1">
        <v>0</v>
      </c>
      <c r="H39" s="1" t="s">
        <v>35</v>
      </c>
      <c r="I39" s="1">
        <f>0</f>
        <v>0</v>
      </c>
      <c r="J39" s="1">
        <v>1</v>
      </c>
      <c r="K39" s="1">
        <v>0</v>
      </c>
      <c r="M39" s="1" t="s">
        <v>31</v>
      </c>
      <c r="N39" s="1">
        <v>0</v>
      </c>
      <c r="O39" s="1">
        <f>COS(B30*O29)</f>
        <v>1</v>
      </c>
      <c r="P39" s="1">
        <f>SIN(O29*B30)</f>
        <v>0</v>
      </c>
      <c r="S39" s="1">
        <f>D39*I38*N38+E39*I39*N39+F39*I40*N40</f>
        <v>-0.28734788556634544</v>
      </c>
      <c r="T39" s="1">
        <f>D39*J38*O38+E39*J39*O39+F39*J40*O40</f>
        <v>0.93632917756904455</v>
      </c>
      <c r="U39" s="1">
        <f>D39*K38*P38+E39*K39*P39+F39*K40*P40</f>
        <v>0</v>
      </c>
    </row>
    <row r="40" spans="1:21" x14ac:dyDescent="0.25">
      <c r="D40" s="1">
        <v>0</v>
      </c>
      <c r="E40" s="1">
        <v>0</v>
      </c>
      <c r="F40" s="1">
        <v>1</v>
      </c>
      <c r="I40" s="1">
        <f>SIN(-B28*O29)</f>
        <v>0.57469577113269066</v>
      </c>
      <c r="J40" s="1">
        <v>0</v>
      </c>
      <c r="K40" s="1">
        <f>COS(-B28*O29)</f>
        <v>0.81836713682930962</v>
      </c>
      <c r="N40" s="1">
        <v>0</v>
      </c>
      <c r="O40" s="1">
        <f>-SIN(O29*B30)</f>
        <v>0</v>
      </c>
      <c r="P40" s="1">
        <f>COS(O29*B30)</f>
        <v>1</v>
      </c>
      <c r="S40" s="1">
        <f>D40*I38*N38+E40*I39*N39+F40*I40*N40</f>
        <v>0</v>
      </c>
      <c r="T40" s="1">
        <f>D40*J38*O38+E40*J39*O39+F40*J40*O40</f>
        <v>0</v>
      </c>
      <c r="U40" s="1">
        <f>D40*K38*P38+E40*K39*P39+F40*K40*P40</f>
        <v>0.81836713682930962</v>
      </c>
    </row>
    <row r="42" spans="1:21" x14ac:dyDescent="0.25">
      <c r="A42" s="1" t="s">
        <v>36</v>
      </c>
    </row>
    <row r="44" spans="1:21" x14ac:dyDescent="0.25">
      <c r="C44" s="1" t="s">
        <v>16</v>
      </c>
      <c r="D44" s="1" t="s">
        <v>17</v>
      </c>
      <c r="E44" s="1" t="s">
        <v>18</v>
      </c>
    </row>
    <row r="45" spans="1:21" x14ac:dyDescent="0.25">
      <c r="B45" s="1" t="s">
        <v>37</v>
      </c>
      <c r="C45" s="1">
        <f>B35-B17</f>
        <v>6.1111111111111107</v>
      </c>
      <c r="D45" s="1">
        <f>C35-C17</f>
        <v>1.6666666666666665</v>
      </c>
      <c r="E45" s="1">
        <f>D35-D17</f>
        <v>-13.333333333333334</v>
      </c>
    </row>
    <row r="46" spans="1:21" x14ac:dyDescent="0.25">
      <c r="B46" s="1" t="s">
        <v>38</v>
      </c>
      <c r="C46" s="1">
        <f>B36-B17</f>
        <v>5.1111111111111107</v>
      </c>
      <c r="D46" s="1">
        <f>C36-C17</f>
        <v>2.6666666666666665</v>
      </c>
      <c r="E46" s="1">
        <f>D36-D17</f>
        <v>-13.333333333333334</v>
      </c>
    </row>
    <row r="48" spans="1:21" x14ac:dyDescent="0.25">
      <c r="A48" s="1" t="s">
        <v>39</v>
      </c>
    </row>
    <row r="49" spans="2:14" x14ac:dyDescent="0.25">
      <c r="J49" s="1" t="s">
        <v>4</v>
      </c>
    </row>
    <row r="50" spans="2:14" x14ac:dyDescent="0.25">
      <c r="C50" s="1" t="s">
        <v>16</v>
      </c>
      <c r="D50" s="1" t="s">
        <v>17</v>
      </c>
      <c r="E50" s="1" t="s">
        <v>18</v>
      </c>
      <c r="K50" s="1" t="s">
        <v>16</v>
      </c>
      <c r="L50" s="1" t="s">
        <v>17</v>
      </c>
      <c r="M50" s="1" t="s">
        <v>18</v>
      </c>
    </row>
    <row r="51" spans="2:14" x14ac:dyDescent="0.25">
      <c r="B51" s="1" t="s">
        <v>37</v>
      </c>
      <c r="C51" s="1">
        <f>S38*C45+T38*D45+U38*E45</f>
        <v>5.2679120192840596</v>
      </c>
      <c r="D51" s="1">
        <f>S39*C45+T39*D45+U39*E45</f>
        <v>-0.19546622695703686</v>
      </c>
      <c r="E51" s="1">
        <f>C45*S40+D45*T40+E45*U40</f>
        <v>-10.911561824390795</v>
      </c>
      <c r="J51" s="1">
        <v>2</v>
      </c>
      <c r="K51" s="1">
        <v>5.6669900000000002</v>
      </c>
      <c r="L51" s="1">
        <f>-0.1671</f>
        <v>-0.1671</v>
      </c>
      <c r="M51" s="1">
        <f>-11.184</f>
        <v>-11.183999999999999</v>
      </c>
      <c r="N51" s="1" t="s">
        <v>37</v>
      </c>
    </row>
    <row r="52" spans="2:14" x14ac:dyDescent="0.25">
      <c r="B52" s="1" t="s">
        <v>38</v>
      </c>
      <c r="C52" s="1">
        <f>C46*S38+D46*T38+U38*E46</f>
        <v>4.8527744326955302</v>
      </c>
      <c r="D52" s="1">
        <f>C46*S39+D46*T39+E46*U39</f>
        <v>1.0282108361783531</v>
      </c>
      <c r="E52" s="1">
        <f>C46*S40+D46*T40+E46*U40</f>
        <v>-10.911561824390795</v>
      </c>
      <c r="K52" s="1">
        <v>5.2518599999999998</v>
      </c>
      <c r="L52" s="1">
        <v>1.0565599999999999</v>
      </c>
      <c r="M52" s="1">
        <f>-11.184</f>
        <v>-11.183999999999999</v>
      </c>
      <c r="N52" s="1" t="s">
        <v>38</v>
      </c>
    </row>
    <row r="53" spans="2:14" x14ac:dyDescent="0.25">
      <c r="J53" s="1">
        <v>4</v>
      </c>
      <c r="K53" s="1">
        <v>5.2679099999999996</v>
      </c>
      <c r="L53" s="1">
        <v>-0.19550000000000001</v>
      </c>
      <c r="M53" s="1">
        <f>-10.912</f>
        <v>-10.912000000000001</v>
      </c>
      <c r="N53" s="1" t="s">
        <v>37</v>
      </c>
    </row>
    <row r="54" spans="2:14" x14ac:dyDescent="0.25">
      <c r="K54" s="1">
        <v>4.8527699999999996</v>
      </c>
      <c r="L54" s="1">
        <v>1.0282100000000001</v>
      </c>
      <c r="M54" s="1">
        <f>-10.912</f>
        <v>-10.912000000000001</v>
      </c>
      <c r="N54" s="1" t="s">
        <v>38</v>
      </c>
    </row>
    <row r="55" spans="2:14" x14ac:dyDescent="0.25">
      <c r="M55" s="1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2025-03-10T20:19:06Z</dcterms:modified>
</cp:coreProperties>
</file>