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1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NSTRUCTIONS" sheetId="1" state="visible" r:id="rId2"/>
    <sheet name="RELAYS" sheetId="2" state="visible" r:id="rId3"/>
    <sheet name="National Mirrors" sheetId="3" state="visible" r:id="rId4"/>
    <sheet name="RetrieveStats" sheetId="4" state="visible" r:id="rId5"/>
    <sheet name="DistributedStats" sheetId="5" state="visible" r:id="rId6"/>
    <sheet name="BandwidthStats" sheetId="6" state="visible" r:id="rId7"/>
    <sheet name="Retrieved" sheetId="7" state="visible" r:id="rId8"/>
    <sheet name="Distributed" sheetId="8" state="visible" r:id="rId9"/>
    <sheet name="Relayed" sheetId="9" state="visible" r:id="rId10"/>
    <sheet name="bandwidth_distributed" sheetId="10" state="visible" r:id="rId11"/>
    <sheet name="instruction - Legenda" sheetId="11" state="visible" r:id="rId12"/>
    <sheet name="Relays-Weeks Number" sheetId="12" state="visible" r:id="rId13"/>
  </sheets>
  <definedNames>
    <definedName function="false" hidden="true" localSheetId="11" name="_xlnm._FilterDatabase" vbProcedure="false">'Relays-Weeks Number'!$A$1:$A$9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<sst xmlns="http://schemas.openxmlformats.org/spreadsheetml/2006/main" count="356" uniqueCount="166">
  <si>
    <t xml:space="preserve">This template works with script DataHubStats.sh V2.1</t>
  </si>
  <si>
    <t xml:space="preserve">USAGE:</t>
  </si>
  <si>
    <t xml:space="preserve">1 - Fill 'National mirrors' if needed</t>
  </si>
  <si>
    <t xml:space="preserve">2 - Check if information into "relays" sheet is correct (login and host) </t>
  </si>
  <si>
    <t xml:space="preserve">3 - Copy and paste retrieve_report generated by DataHubStats_V2.1 into RetrieveStats sheet</t>
  </si>
  <si>
    <t xml:space="preserve">4 - Copy and paste distribution_report generated by DataHubStats_V2.1 into DistributionStats sheet</t>
  </si>
  <si>
    <t xml:space="preserve">5 - Copy and paste client_bandwith_usage_report generated by DataHubStats_V2.1 into DistributionStats sheet</t>
  </si>
  <si>
    <t xml:space="preserve">Sheets RETRIEVE, DISTRIBUTED, RELAYED and BANDWTIH_Distributed should be updated consequently</t>
  </si>
  <si>
    <t xml:space="preserve">UK AIRBUS</t>
  </si>
  <si>
    <t xml:space="preserve">NO_MET</t>
  </si>
  <si>
    <t xml:space="preserve">DLR</t>
  </si>
  <si>
    <t xml:space="preserve">GRNET</t>
  </si>
  <si>
    <t xml:space="preserve">UK_STFC</t>
  </si>
  <si>
    <t xml:space="preserve">ZAMG</t>
  </si>
  <si>
    <t xml:space="preserve">CESNET</t>
  </si>
  <si>
    <t xml:space="preserve">COLHUB1</t>
  </si>
  <si>
    <t xml:space="preserve">COLHUB2</t>
  </si>
  <si>
    <t xml:space="preserve">COLHUB3</t>
  </si>
  <si>
    <t xml:space="preserve">PreOps</t>
  </si>
  <si>
    <t xml:space="preserve">login</t>
  </si>
  <si>
    <t xml:space="preserve">dhr_uk_airbus</t>
  </si>
  <si>
    <t xml:space="preserve">dhr_no_met</t>
  </si>
  <si>
    <t xml:space="preserve">dhr_de</t>
  </si>
  <si>
    <t xml:space="preserve">dhr_grnet</t>
  </si>
  <si>
    <t xml:space="preserve">dhr_uk_stfc</t>
  </si>
  <si>
    <t xml:space="preserve">dhr_at</t>
  </si>
  <si>
    <t xml:space="preserve">dhr_cz</t>
  </si>
  <si>
    <t xml:space="preserve">host</t>
  </si>
  <si>
    <t xml:space="preserve">62.254.79.59</t>
  </si>
  <si>
    <t xml:space="preserve">sentinelhub.met.no</t>
  </si>
  <si>
    <t xml:space="preserve">dhr.dlr.de</t>
  </si>
  <si>
    <t xml:space="preserve">dhr.copernicus.grnet.gr</t>
  </si>
  <si>
    <t xml:space="preserve">srh.ceda.ac.uk</t>
  </si>
  <si>
    <t xml:space="preserve">dhr.zamg.ac.at</t>
  </si>
  <si>
    <t xml:space="preserve">fe1.dhr.cesnet.cz</t>
  </si>
  <si>
    <t xml:space="preserve">colhub.copernicus.eu</t>
  </si>
  <si>
    <t xml:space="preserve">colhub2.copernicus.eu</t>
  </si>
  <si>
    <t xml:space="preserve">colhub3.copernicus.eu</t>
  </si>
  <si>
    <t xml:space="preserve">scihub.copernicus.eu</t>
  </si>
  <si>
    <t xml:space="preserve">AIRBUS</t>
  </si>
  <si>
    <t xml:space="preserve">CLS</t>
  </si>
  <si>
    <t xml:space="preserve">MET</t>
  </si>
  <si>
    <t xml:space="preserve">STFC</t>
  </si>
  <si>
    <t xml:space="preserve">XXXX</t>
  </si>
  <si>
    <t xml:space="preserve">cnes_peps</t>
  </si>
  <si>
    <t xml:space="preserve">Select Relays</t>
  </si>
  <si>
    <t xml:space="preserve">from AIRBUS</t>
  </si>
  <si>
    <t xml:space="preserve">from NO Met</t>
  </si>
  <si>
    <t xml:space="preserve">from DLR</t>
  </si>
  <si>
    <t xml:space="preserve">from GRNET</t>
  </si>
  <si>
    <t xml:space="preserve">from STFC</t>
  </si>
  <si>
    <t xml:space="preserve">from ZAMG</t>
  </si>
  <si>
    <t xml:space="preserve">from CESNET</t>
  </si>
  <si>
    <t xml:space="preserve">from COLHUB1</t>
  </si>
  <si>
    <t xml:space="preserve">from COLHUB2</t>
  </si>
  <si>
    <t xml:space="preserve">from COLHUB3</t>
  </si>
  <si>
    <t xml:space="preserve">from S3 Pre-Ops</t>
  </si>
  <si>
    <t xml:space="preserve">Product Type</t>
  </si>
  <si>
    <t xml:space="preserve">No. of products retrieved</t>
  </si>
  <si>
    <t xml:space="preserve">Size  of products  retrieved [TiB]</t>
  </si>
  <si>
    <t xml:space="preserve">Size of products retrieved [TiB]</t>
  </si>
  <si>
    <t xml:space="preserve">reporting period</t>
  </si>
  <si>
    <t xml:space="preserve">Sentinel 1</t>
  </si>
  <si>
    <t xml:space="preserve">Sentinel 1A</t>
  </si>
  <si>
    <t xml:space="preserve">Level 0</t>
  </si>
  <si>
    <t xml:space="preserve">L1 GRDM (Ground Range, Multi-Look, Detected: Medium Resolution)</t>
  </si>
  <si>
    <t xml:space="preserve">L1 GRDH (Ground Range, Multi-Look, Detected: High Resolution)</t>
  </si>
  <si>
    <t xml:space="preserve">L1 GRDF (Ground Range, Multi-Look, Detected: Full Resolution)</t>
  </si>
  <si>
    <t xml:space="preserve">L1 SLC (Single-Look Complex)</t>
  </si>
  <si>
    <t xml:space="preserve">L2 - OCN (L2 Ocean)</t>
  </si>
  <si>
    <t xml:space="preserve">…e.g. x value added product</t>
  </si>
  <si>
    <t xml:space="preserve">Sentinel 1B</t>
  </si>
  <si>
    <t xml:space="preserve">L1 S1B_.._GRDM (Ground Range, Multi-Look, Detected: Medium Resolution)</t>
  </si>
  <si>
    <t xml:space="preserve">L1 S1B_.._GRDH (Ground Range, Multi-Look, Detected: High Resolution)</t>
  </si>
  <si>
    <t xml:space="preserve">L1 S1B_.._GRDF (Ground Range, Multi-Look, Detected: Full Resolution)</t>
  </si>
  <si>
    <t xml:space="preserve">L2 - S1B_.._OCN_ (L2 Ocean)</t>
  </si>
  <si>
    <t xml:space="preserve">Sentinel 2</t>
  </si>
  <si>
    <t xml:space="preserve">Sentinel 2A</t>
  </si>
  <si>
    <t xml:space="preserve">S2A_MSIL1C_</t>
  </si>
  <si>
    <t xml:space="preserve">S2A_MSIL2A_</t>
  </si>
  <si>
    <t xml:space="preserve">Sentinel 2B</t>
  </si>
  <si>
    <t xml:space="preserve">S2B_MSIL1C_</t>
  </si>
  <si>
    <t xml:space="preserve">S2B_MSIL2A_</t>
  </si>
  <si>
    <t xml:space="preserve">Sentinel 3</t>
  </si>
  <si>
    <t xml:space="preserve">Sentinel 3A</t>
  </si>
  <si>
    <t xml:space="preserve">SR</t>
  </si>
  <si>
    <t xml:space="preserve">OL</t>
  </si>
  <si>
    <t xml:space="preserve">SL</t>
  </si>
  <si>
    <t xml:space="preserve">Sentinel 3B</t>
  </si>
  <si>
    <t xml:space="preserve">Sentinel 5P</t>
  </si>
  <si>
    <t xml:space="preserve">Sentinel 5</t>
  </si>
  <si>
    <t xml:space="preserve">Total retrieved by DHR</t>
  </si>
  <si>
    <t xml:space="preserve">Total retrieved</t>
  </si>
  <si>
    <t xml:space="preserve">to AIRBUS</t>
  </si>
  <si>
    <t xml:space="preserve">to NO-Met</t>
  </si>
  <si>
    <t xml:space="preserve">to DLR</t>
  </si>
  <si>
    <t xml:space="preserve">to GRNET</t>
  </si>
  <si>
    <t xml:space="preserve">to STFC</t>
  </si>
  <si>
    <t xml:space="preserve">to ZAMG</t>
  </si>
  <si>
    <t xml:space="preserve">to CESNET</t>
  </si>
  <si>
    <t xml:space="preserve">No. of products distributed</t>
  </si>
  <si>
    <t xml:space="preserve">Size  of products  distributed [TiB]</t>
  </si>
  <si>
    <t xml:space="preserve">Size of products distributed [TiB]</t>
  </si>
  <si>
    <t xml:space="preserve">L1 S1B_.._S1B_.._GRDM (Ground Range, Multi-Look, Detected: Medium Resolution)</t>
  </si>
  <si>
    <t xml:space="preserve">L1 S1B_.._S1B_.._GRDH (Ground Range, Multi-Look, Detected: High Resolution)</t>
  </si>
  <si>
    <t xml:space="preserve">L1 S1B_.._S1B_.._GRDF (Ground Range, Multi-Look, Detected: Full Resolution)</t>
  </si>
  <si>
    <t xml:space="preserve">L2 - S1B_.._S1B_.._OCN__ (L2 Ocean)</t>
  </si>
  <si>
    <t xml:space="preserve">S2A_MSIS2A_MSIL1C__</t>
  </si>
  <si>
    <t xml:space="preserve">S2B_MSIS2B_MSIL1C__</t>
  </si>
  <si>
    <t xml:space="preserve">Total distributed by DHR</t>
  </si>
  <si>
    <t xml:space="preserve">Total distributed </t>
  </si>
  <si>
    <t xml:space="preserve">to CATAPULT</t>
  </si>
  <si>
    <t xml:space="preserve">to PEPS</t>
  </si>
  <si>
    <t xml:space="preserve">to CODE DE</t>
  </si>
  <si>
    <t xml:space="preserve">to NO'MET</t>
  </si>
  <si>
    <t xml:space="preserve">to CEDA Mirror Archive</t>
  </si>
  <si>
    <t xml:space="preserve">to ZAMG Mirror</t>
  </si>
  <si>
    <t xml:space="preserve">to CESNET Mirror</t>
  </si>
  <si>
    <t xml:space="preserve">No. of products relayed</t>
  </si>
  <si>
    <t xml:space="preserve">Size  of products  relayed [TiB]</t>
  </si>
  <si>
    <t xml:space="preserve">Size of products relayed [TiB]</t>
  </si>
  <si>
    <t xml:space="preserve">Total disseminated by DHR</t>
  </si>
  <si>
    <t xml:space="preserve">Total disseminated </t>
  </si>
  <si>
    <t xml:space="preserve">to CLS</t>
  </si>
  <si>
    <t xml:space="preserve">to NO-MET</t>
  </si>
  <si>
    <t xml:space="preserve">Distributed</t>
  </si>
  <si>
    <t xml:space="preserve">S1A avg bandwidth (Mbps)</t>
  </si>
  <si>
    <t xml:space="preserve">S2A_ avg bandwidth (Mbps)</t>
  </si>
  <si>
    <t xml:space="preserve">S3A_.._ avg bandwidth (Mbps)</t>
  </si>
  <si>
    <t xml:space="preserve">S1B_ avg bandwidth (Mbps)</t>
  </si>
  <si>
    <t xml:space="preserve">S2B_ avg bandwidth (Mbps)</t>
  </si>
  <si>
    <t xml:space="preserve">S3B_.._  avg bandwidth (Mbps)</t>
  </si>
  <si>
    <t xml:space="preserve">S5P avg bandwidth (Mbps)</t>
  </si>
  <si>
    <t xml:space="preserve">S5 avg bandwidth (Mbps)</t>
  </si>
  <si>
    <t xml:space="preserve">Terms</t>
  </si>
  <si>
    <t xml:space="preserve">terms description</t>
  </si>
  <si>
    <t xml:space="preserve">notes</t>
  </si>
  <si>
    <r>
      <rPr>
        <b val="true"/>
        <sz val="12"/>
        <color rgb="FF000000"/>
        <rFont val="Calibri"/>
        <family val="2"/>
        <charset val="1"/>
      </rPr>
      <t xml:space="preserve">Retrieved:</t>
    </r>
    <r>
      <rPr>
        <sz val="12"/>
        <color rgb="FF000000"/>
        <rFont val="Calibri"/>
        <family val="2"/>
        <charset val="1"/>
      </rPr>
      <t xml:space="preserve"> products arrived to one DHR from other DHRs</t>
    </r>
  </si>
  <si>
    <r>
      <rPr>
        <sz val="12"/>
        <color rgb="FF000000"/>
        <rFont val="Calibri"/>
        <family val="2"/>
        <charset val="1"/>
      </rPr>
      <t xml:space="preserve">products retrieved by  a DHR split in DHRs names </t>
    </r>
    <r>
      <rPr>
        <b val="true"/>
        <sz val="12"/>
        <color rgb="FF000000"/>
        <rFont val="Calibri"/>
        <family val="2"/>
        <charset val="1"/>
      </rPr>
      <t xml:space="preserve">from</t>
    </r>
    <r>
      <rPr>
        <sz val="12"/>
        <color rgb="FF000000"/>
        <rFont val="Calibri"/>
        <family val="2"/>
        <charset val="1"/>
      </rPr>
      <t xml:space="preserve"> which data have been retrieved.
</t>
    </r>
  </si>
  <si>
    <t xml:space="preserve">To better understand terms used see also sheet DataHubRelaysNetworkSchema</t>
  </si>
  <si>
    <r>
      <rPr>
        <b val="true"/>
        <sz val="12"/>
        <color rgb="FF000000"/>
        <rFont val="Calibri"/>
        <family val="2"/>
        <charset val="1"/>
      </rPr>
      <t xml:space="preserve">Distributed:</t>
    </r>
    <r>
      <rPr>
        <sz val="12"/>
        <color rgb="FF000000"/>
        <rFont val="Calibri"/>
        <family val="2"/>
        <charset val="1"/>
      </rPr>
      <t xml:space="preserve"> products sent to other DHRs</t>
    </r>
  </si>
  <si>
    <r>
      <rPr>
        <sz val="12"/>
        <color rgb="FF000000"/>
        <rFont val="Calibri"/>
        <family val="2"/>
        <charset val="1"/>
      </rPr>
      <t xml:space="preserve">products distributed </t>
    </r>
    <r>
      <rPr>
        <b val="true"/>
        <sz val="12"/>
        <color rgb="FF000000"/>
        <rFont val="Calibri"/>
        <family val="2"/>
        <charset val="1"/>
      </rPr>
      <t xml:space="preserve">to</t>
    </r>
    <r>
      <rPr>
        <sz val="12"/>
        <color rgb="FF000000"/>
        <rFont val="Calibri"/>
        <family val="2"/>
        <charset val="1"/>
      </rPr>
      <t xml:space="preserve"> other DHR split in DHRs names </t>
    </r>
    <r>
      <rPr>
        <b val="true"/>
        <sz val="12"/>
        <color rgb="FF000000"/>
        <rFont val="Calibri"/>
        <family val="2"/>
        <charset val="1"/>
      </rPr>
      <t xml:space="preserve">to</t>
    </r>
    <r>
      <rPr>
        <sz val="12"/>
        <color rgb="FF000000"/>
        <rFont val="Calibri"/>
        <family val="2"/>
        <charset val="1"/>
      </rPr>
      <t xml:space="preserve"> which data have been provided.</t>
    </r>
  </si>
  <si>
    <r>
      <rPr>
        <b val="true"/>
        <sz val="12"/>
        <color rgb="FF000000"/>
        <rFont val="Calibri"/>
        <family val="2"/>
        <charset val="1"/>
      </rPr>
      <t xml:space="preserve">Relayed</t>
    </r>
    <r>
      <rPr>
        <sz val="12"/>
        <color rgb="FF000000"/>
        <rFont val="Calibri"/>
        <family val="2"/>
        <charset val="1"/>
      </rPr>
      <t xml:space="preserve">: product  downloaded by NM sites</t>
    </r>
  </si>
  <si>
    <t xml:space="preserve">products relayed to  National Mirrors split in NMs names to which data have been relayed (provided)</t>
  </si>
  <si>
    <r>
      <rPr>
        <b val="true"/>
        <sz val="12"/>
        <color rgb="FF000000"/>
        <rFont val="Calibri"/>
        <family val="2"/>
        <charset val="1"/>
      </rPr>
      <t xml:space="preserve">DHR</t>
    </r>
    <r>
      <rPr>
        <sz val="12"/>
        <color rgb="FF000000"/>
        <rFont val="Calibri"/>
        <family val="2"/>
        <charset val="1"/>
      </rPr>
      <t xml:space="preserve"> name: </t>
    </r>
  </si>
  <si>
    <t xml:space="preserve"> Data Hub Relays name as registered into the DHR </t>
  </si>
  <si>
    <t xml:space="preserve">we suggest to  make NM and DHR names distinguishable in order to quickly split type of user for statistics</t>
  </si>
  <si>
    <r>
      <rPr>
        <b val="true"/>
        <sz val="12"/>
        <color rgb="FF000000"/>
        <rFont val="Calibri"/>
        <family val="2"/>
        <charset val="1"/>
      </rPr>
      <t xml:space="preserve">NM</t>
    </r>
    <r>
      <rPr>
        <sz val="12"/>
        <color rgb="FF000000"/>
        <rFont val="Calibri"/>
        <family val="2"/>
        <charset val="1"/>
      </rPr>
      <t xml:space="preserve"> names:</t>
    </r>
  </si>
  <si>
    <t xml:space="preserve">National Mirror names sites as registered into the DHR </t>
  </si>
  <si>
    <t xml:space="preserve">INSTRUCTIONS (guide for filling the sheets)</t>
  </si>
  <si>
    <t xml:space="preserve">Retrieved sheet:</t>
  </si>
  <si>
    <r>
      <rPr>
        <sz val="12"/>
        <color rgb="FF000000"/>
        <rFont val="Calibri"/>
        <family val="2"/>
        <charset val="1"/>
      </rPr>
      <t xml:space="preserve">this sheet should show the number and the size (volume) of products retrieved by a DHR </t>
    </r>
    <r>
      <rPr>
        <b val="true"/>
        <sz val="12"/>
        <color rgb="FF000000"/>
        <rFont val="Calibri"/>
        <family val="2"/>
        <charset val="1"/>
      </rPr>
      <t xml:space="preserve">from</t>
    </r>
    <r>
      <rPr>
        <sz val="12"/>
        <color rgb="FF000000"/>
        <rFont val="Calibri"/>
        <family val="2"/>
        <charset val="1"/>
      </rPr>
      <t xml:space="preserve"> other DHRs both in the reporting period and during the test activities (1/12/2016 up to the report, that means a cumulative information from the 1/12/2016).
A table (coloured section in the sheet) shall be filled for each DHR </t>
    </r>
    <r>
      <rPr>
        <b val="true"/>
        <sz val="12"/>
        <color rgb="FF000000"/>
        <rFont val="Calibri"/>
        <family val="2"/>
        <charset val="1"/>
      </rPr>
      <t xml:space="preserve">from</t>
    </r>
    <r>
      <rPr>
        <sz val="12"/>
        <color rgb="FF000000"/>
        <rFont val="Calibri"/>
        <family val="2"/>
        <charset val="1"/>
      </rPr>
      <t xml:space="preserve"> which the data have been requested (retrieved) (the coloured table with your name shall obviously not be filled .  If the DHRs involved are 2,  the two coloured tables related to the DHR interested shall be filled, if 3 DHRs are involved then the  3 coloured tables shall be filled....and so on)
Total retrieved by DHR: the total of products/size retrieved by the reporting DHR </t>
    </r>
    <r>
      <rPr>
        <b val="true"/>
        <sz val="12"/>
        <color rgb="FF000000"/>
        <rFont val="Calibri"/>
        <family val="2"/>
        <charset val="1"/>
      </rPr>
      <t xml:space="preserve">from</t>
    </r>
    <r>
      <rPr>
        <sz val="12"/>
        <color rgb="FF000000"/>
        <rFont val="Calibri"/>
        <family val="2"/>
        <charset val="1"/>
      </rPr>
      <t xml:space="preserve"> other Relays
Total retrieved: total of products/size retrieved including all Relays. The sum of products and size </t>
    </r>
    <r>
      <rPr>
        <b val="true"/>
        <sz val="12"/>
        <color rgb="FF000000"/>
        <rFont val="Calibri"/>
        <family val="2"/>
        <charset val="1"/>
      </rPr>
      <t xml:space="preserve">from</t>
    </r>
    <r>
      <rPr>
        <sz val="12"/>
        <color rgb="FF000000"/>
        <rFont val="Calibri"/>
        <family val="2"/>
        <charset val="1"/>
      </rPr>
      <t xml:space="preserve"> all the Relays</t>
    </r>
  </si>
  <si>
    <t xml:space="preserve">Distributed sheet:</t>
  </si>
  <si>
    <r>
      <rPr>
        <sz val="12"/>
        <color rgb="FF000000"/>
        <rFont val="Calibri"/>
        <family val="2"/>
        <charset val="1"/>
      </rPr>
      <t xml:space="preserve">this sheet should show the number and the size (Volume) of products distributed by a DHR </t>
    </r>
    <r>
      <rPr>
        <b val="true"/>
        <sz val="12"/>
        <color rgb="FF000000"/>
        <rFont val="Calibri"/>
        <family val="2"/>
        <charset val="1"/>
      </rPr>
      <t xml:space="preserve">to</t>
    </r>
    <r>
      <rPr>
        <sz val="12"/>
        <color rgb="FF000000"/>
        <rFont val="Calibri"/>
        <family val="2"/>
        <charset val="1"/>
      </rPr>
      <t xml:space="preserve"> other DHRs both in the reporting period and during the test activities (1/12/2016 up to the report, that means a cumulative information from the 1/12/2016).  It is important to distinguish between DHRs and NMs (in the phase of users registration) in order to quickly split information among DHRs and NMs. The following sheet answers the question:
 - how many products have been </t>
    </r>
    <r>
      <rPr>
        <b val="true"/>
        <sz val="12"/>
        <color rgb="FF000000"/>
        <rFont val="Calibri"/>
        <family val="2"/>
        <charset val="1"/>
      </rPr>
      <t xml:space="preserve">distributed (given or provided) to other DHRs
</t>
    </r>
    <r>
      <rPr>
        <sz val="12"/>
        <color rgb="FF000000"/>
        <rFont val="Calibri"/>
        <family val="2"/>
        <charset val="1"/>
      </rPr>
      <t xml:space="preserve">A table (coloured section in the sheet) shall be filled for each DHR </t>
    </r>
    <r>
      <rPr>
        <b val="true"/>
        <sz val="12"/>
        <color rgb="FF000000"/>
        <rFont val="Calibri"/>
        <family val="2"/>
        <charset val="1"/>
      </rPr>
      <t xml:space="preserve">to</t>
    </r>
    <r>
      <rPr>
        <sz val="12"/>
        <color rgb="FF000000"/>
        <rFont val="Calibri"/>
        <family val="2"/>
        <charset val="1"/>
      </rPr>
      <t xml:space="preserve"> which the data have been provided (distributed). (the coloured table with your name shall obviously not be filled).  If the DHRs involved are 2,  the two coloured tables related to the DHR interested shall be filled, if 3 DHRs are involved then the  3 coloyured  tables shall be filled....and so on
Total distributed by DHR: the total of products/size distributed by the reporting DHR </t>
    </r>
    <r>
      <rPr>
        <b val="true"/>
        <sz val="12"/>
        <color rgb="FF000000"/>
        <rFont val="Calibri"/>
        <family val="2"/>
        <charset val="1"/>
      </rPr>
      <t xml:space="preserve">to</t>
    </r>
    <r>
      <rPr>
        <sz val="12"/>
        <color rgb="FF000000"/>
        <rFont val="Calibri"/>
        <family val="2"/>
        <charset val="1"/>
      </rPr>
      <t xml:space="preserve"> other Relays
Total distributed: total of products/size distributed including all Relays. The sum of products and size provided </t>
    </r>
    <r>
      <rPr>
        <b val="true"/>
        <sz val="12"/>
        <color rgb="FF000000"/>
        <rFont val="Calibri"/>
        <family val="2"/>
        <charset val="1"/>
      </rPr>
      <t xml:space="preserve">to</t>
    </r>
    <r>
      <rPr>
        <sz val="12"/>
        <color rgb="FF000000"/>
        <rFont val="Calibri"/>
        <family val="2"/>
        <charset val="1"/>
      </rPr>
      <t xml:space="preserve"> all the Relays</t>
    </r>
  </si>
  <si>
    <t xml:space="preserve">Relayed sheet:</t>
  </si>
  <si>
    <r>
      <rPr>
        <sz val="12"/>
        <color rgb="FF000000"/>
        <rFont val="Calibri"/>
        <family val="2"/>
        <charset val="1"/>
      </rPr>
      <t xml:space="preserve">this sheet should show the number and the size (Volume) of products relayed by a DHR to NMs both in the reporting period and during the test activities (1/12/2016 up to the report, that means a cumulative information from the 1/12/2016).  It is important to distinguish between DHRs and NMs (in the phase of users registration) in order to quickly split information among DHRs and NMs. The following sheet answers the question:
 - how many products have been </t>
    </r>
    <r>
      <rPr>
        <b val="true"/>
        <sz val="12"/>
        <color rgb="FF000000"/>
        <rFont val="Calibri"/>
        <family val="2"/>
        <charset val="1"/>
      </rPr>
      <t xml:space="preserve">relayed (given or provided) to NMs
</t>
    </r>
    <r>
      <rPr>
        <sz val="12"/>
        <color rgb="FF000000"/>
        <rFont val="Calibri"/>
        <family val="2"/>
        <charset val="1"/>
      </rPr>
      <t xml:space="preserve">
A table (coloured section in the sheet) shall be filled for each NM to which the data have been provided (distributed). If the NMs involved are 2,  the first two group of coloured columns shall be filled, if 3 NMs are involved then the first 3 group of coloured columns shall be filled....and so on
Total relayed by DHR: the total of products/size relayed by the reporting DHR to National Mirrors
Total relayed: total of products/size relayed including all National Mirrors. The sum of products and size provided to all the National Mirrors</t>
    </r>
  </si>
  <si>
    <t xml:space="preserve">bandwidth_retrieved sheet:</t>
  </si>
  <si>
    <r>
      <rPr>
        <sz val="12"/>
        <color rgb="FF000000"/>
        <rFont val="Calibri"/>
        <family val="2"/>
        <charset val="1"/>
      </rPr>
      <t xml:space="preserve">this sheet shows the average  bandwidth (expressed in Mbps) during product retrieval activities </t>
    </r>
    <r>
      <rPr>
        <b val="true"/>
        <sz val="12"/>
        <color rgb="FF000000"/>
        <rFont val="Calibri"/>
        <family val="2"/>
        <charset val="1"/>
      </rPr>
      <t xml:space="preserve">from</t>
    </r>
    <r>
      <rPr>
        <sz val="12"/>
        <color rgb="FF000000"/>
        <rFont val="Calibri"/>
        <family val="2"/>
        <charset val="1"/>
      </rPr>
      <t xml:space="preserve"> a specific DHR of data source. This information is split in reproting period and testing period </t>
    </r>
  </si>
  <si>
    <t xml:space="preserve">bandwidth_distributed sheet:</t>
  </si>
  <si>
    <r>
      <rPr>
        <sz val="12"/>
        <color rgb="FF000000"/>
        <rFont val="Calibri"/>
        <family val="2"/>
        <charset val="1"/>
      </rPr>
      <t xml:space="preserve">this sheet shows the average  bandwidth (expressed in Mbps) during product distribution activities </t>
    </r>
    <r>
      <rPr>
        <b val="true"/>
        <sz val="12"/>
        <color rgb="FF000000"/>
        <rFont val="Calibri"/>
        <family val="2"/>
        <charset val="1"/>
      </rPr>
      <t xml:space="preserve">to</t>
    </r>
    <r>
      <rPr>
        <sz val="12"/>
        <color rgb="FF000000"/>
        <rFont val="Calibri"/>
        <family val="2"/>
        <charset val="1"/>
      </rPr>
      <t xml:space="preserve"> a specific DHR. This information is split in reproting period and testing period </t>
    </r>
  </si>
  <si>
    <t xml:space="preserve">Relays</t>
  </si>
  <si>
    <t xml:space="preserve">NO-MET</t>
  </si>
  <si>
    <t xml:space="preserve">Year</t>
  </si>
  <si>
    <t xml:space="preserve">week</t>
  </si>
  <si>
    <t xml:space="preserve">start day</t>
  </si>
  <si>
    <t xml:space="preserve">end day</t>
  </si>
</sst>
</file>

<file path=xl/styles.xml><?xml version="1.0" encoding="utf-8"?>
<styleSheet xmlns="http://schemas.openxmlformats.org/spreadsheetml/2006/main">
  <numFmts count="6">
    <numFmt numFmtId="164" formatCode="General"/>
    <numFmt numFmtId="165" formatCode="General"/>
    <numFmt numFmtId="166" formatCode="0.000"/>
    <numFmt numFmtId="167" formatCode="0.00000"/>
    <numFmt numFmtId="168" formatCode="0.00"/>
    <numFmt numFmtId="169" formatCode="YYYY\-MM\-DD"/>
  </numFmts>
  <fonts count="13">
    <font>
      <sz val="12"/>
      <color rgb="FF000000"/>
      <name val="Calibri"/>
      <family val="2"/>
      <charset val="1"/>
    </font>
    <font>
      <sz val="10"/>
      <name val="Arial"/>
      <family val="0"/>
    </font>
    <font>
      <sz val="10"/>
      <name val="Arial"/>
      <family val="0"/>
    </font>
    <font>
      <sz val="10"/>
      <name val="Arial"/>
      <family val="0"/>
    </font>
    <font>
      <i val="true"/>
      <sz val="12"/>
      <color rgb="FF000000"/>
      <name val="Calibri"/>
      <family val="2"/>
      <charset val="1"/>
    </font>
    <font>
      <b val="true"/>
      <sz val="11"/>
      <color rgb="FF000000"/>
      <name val="Georgia"/>
      <family val="1"/>
      <charset val="1"/>
    </font>
    <font>
      <b val="true"/>
      <i val="true"/>
      <sz val="11"/>
      <color rgb="FF000000"/>
      <name val="Georgia"/>
      <family val="1"/>
      <charset val="1"/>
    </font>
    <font>
      <b val="true"/>
      <sz val="12"/>
      <color rgb="FF000000"/>
      <name val="Times New Roman"/>
      <family val="1"/>
      <charset val="1"/>
    </font>
    <font>
      <sz val="12"/>
      <color rgb="FF000000"/>
      <name val="Times New Roman"/>
      <family val="1"/>
      <charset val="1"/>
    </font>
    <font>
      <b val="true"/>
      <sz val="12"/>
      <color rgb="FF000000"/>
      <name val="Calibri"/>
      <family val="2"/>
      <charset val="1"/>
    </font>
    <font>
      <b val="true"/>
      <i val="true"/>
      <sz val="12"/>
      <color rgb="FF000000"/>
      <name val="Calibri"/>
      <family val="2"/>
      <charset val="1"/>
    </font>
    <font>
      <b val="true"/>
      <sz val="12"/>
      <color rgb="FFC6D9F1"/>
      <name val="Calibri"/>
      <family val="2"/>
      <charset val="1"/>
    </font>
    <font>
      <b val="true"/>
      <sz val="11"/>
      <color rgb="FF000000"/>
      <name val="Calibri"/>
      <family val="2"/>
      <charset val="1"/>
    </font>
  </fonts>
  <fills count="18">
    <fill>
      <patternFill patternType="none"/>
    </fill>
    <fill>
      <patternFill patternType="gray125"/>
    </fill>
    <fill>
      <patternFill patternType="solid">
        <fgColor rgb="FFFFFF00"/>
        <bgColor rgb="FFFFFF00"/>
      </patternFill>
    </fill>
    <fill>
      <patternFill patternType="solid">
        <fgColor rgb="FFD9D9D9"/>
        <bgColor rgb="FFD7E4BD"/>
      </patternFill>
    </fill>
    <fill>
      <patternFill patternType="solid">
        <fgColor rgb="FFC4BD97"/>
        <bgColor rgb="FFBFBFBF"/>
      </patternFill>
    </fill>
    <fill>
      <patternFill patternType="solid">
        <fgColor rgb="FF8EB4E3"/>
        <bgColor rgb="FFB3A2C7"/>
      </patternFill>
    </fill>
    <fill>
      <patternFill patternType="solid">
        <fgColor rgb="FFE6B9B8"/>
        <bgColor rgb="FFCCC1DA"/>
      </patternFill>
    </fill>
    <fill>
      <patternFill patternType="solid">
        <fgColor rgb="FFD7E4BD"/>
        <bgColor rgb="FFD9D9D9"/>
      </patternFill>
    </fill>
    <fill>
      <patternFill patternType="solid">
        <fgColor rgb="FFFCD5B5"/>
        <bgColor rgb="FFD9D9D9"/>
      </patternFill>
    </fill>
    <fill>
      <patternFill patternType="solid">
        <fgColor rgb="FFFFFF99"/>
        <bgColor rgb="FFF2F2F2"/>
      </patternFill>
    </fill>
    <fill>
      <patternFill patternType="solid">
        <fgColor rgb="FFCCC1DA"/>
        <bgColor rgb="FFBFBFBF"/>
      </patternFill>
    </fill>
    <fill>
      <patternFill patternType="solid">
        <fgColor rgb="FFB3A2C7"/>
        <bgColor rgb="FFBFBFBF"/>
      </patternFill>
    </fill>
    <fill>
      <patternFill patternType="solid">
        <fgColor rgb="FF604A7B"/>
        <bgColor rgb="FF595959"/>
      </patternFill>
    </fill>
    <fill>
      <patternFill patternType="solid">
        <fgColor rgb="FF31859C"/>
        <bgColor rgb="FF008080"/>
      </patternFill>
    </fill>
    <fill>
      <patternFill patternType="solid">
        <fgColor rgb="FF92D050"/>
        <bgColor rgb="FF9BBB59"/>
      </patternFill>
    </fill>
    <fill>
      <patternFill patternType="solid">
        <fgColor rgb="FFBFBFBF"/>
        <bgColor rgb="FFCCC1DA"/>
      </patternFill>
    </fill>
    <fill>
      <patternFill patternType="solid">
        <fgColor rgb="FFF2F2F2"/>
        <bgColor rgb="FFFFFFFF"/>
      </patternFill>
    </fill>
    <fill>
      <patternFill patternType="solid">
        <fgColor rgb="FF595959"/>
        <bgColor rgb="FF604A7B"/>
      </patternFill>
    </fill>
  </fills>
  <borders count="13">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style="medium"/>
      <top/>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7" borderId="2" xfId="0" applyFont="true" applyBorder="true" applyAlignment="true" applyProtection="false">
      <alignment horizontal="center" vertical="center" textRotation="0" wrapText="true" indent="0" shrinkToFit="false"/>
      <protection locked="true" hidden="false"/>
    </xf>
    <xf numFmtId="164" fontId="5" fillId="8" borderId="2" xfId="0" applyFont="true" applyBorder="true" applyAlignment="true" applyProtection="false">
      <alignment horizontal="center" vertical="center" textRotation="0" wrapText="true" indent="0" shrinkToFit="false"/>
      <protection locked="true" hidden="false"/>
    </xf>
    <xf numFmtId="164" fontId="5" fillId="9" borderId="2" xfId="0" applyFont="true" applyBorder="true" applyAlignment="true" applyProtection="false">
      <alignment horizontal="center" vertical="center" textRotation="0" wrapText="tru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1" borderId="2" xfId="0" applyFont="true" applyBorder="true" applyAlignment="true" applyProtection="false">
      <alignment horizontal="center" vertical="center" textRotation="0" wrapText="true" indent="0" shrinkToFit="false"/>
      <protection locked="true" hidden="false"/>
    </xf>
    <xf numFmtId="164" fontId="5" fillId="12" borderId="2" xfId="0" applyFont="true" applyBorder="true" applyAlignment="true" applyProtection="false">
      <alignment horizontal="center" vertical="center" textRotation="0" wrapText="true" indent="0" shrinkToFit="false"/>
      <protection locked="true" hidden="false"/>
    </xf>
    <xf numFmtId="164" fontId="5" fillId="13" borderId="2"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5" fillId="4" borderId="4" xfId="0" applyFont="true" applyBorder="true" applyAlignment="true" applyProtection="false">
      <alignment horizontal="center" vertical="center" textRotation="0" wrapText="tru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5" fillId="6" borderId="4" xfId="0" applyFont="true" applyBorder="true" applyAlignment="true" applyProtection="false">
      <alignment horizontal="center" vertical="center" textRotation="0" wrapText="true" indent="0" shrinkToFit="false"/>
      <protection locked="true" hidden="false"/>
    </xf>
    <xf numFmtId="164" fontId="5" fillId="7" borderId="4" xfId="0" applyFont="true" applyBorder="true" applyAlignment="true" applyProtection="false">
      <alignment horizontal="center" vertical="center" textRotation="0" wrapText="true" indent="0" shrinkToFit="false"/>
      <protection locked="true" hidden="false"/>
    </xf>
    <xf numFmtId="164" fontId="5" fillId="8" borderId="4" xfId="0" applyFont="true" applyBorder="true" applyAlignment="true" applyProtection="false">
      <alignment horizontal="center" vertical="center" textRotation="0" wrapText="true" indent="0" shrinkToFit="false"/>
      <protection locked="true" hidden="false"/>
    </xf>
    <xf numFmtId="164" fontId="5" fillId="9" borderId="4" xfId="0" applyFont="true" applyBorder="true" applyAlignment="true" applyProtection="false">
      <alignment horizontal="center" vertical="center" textRotation="0" wrapText="true" indent="0" shrinkToFit="false"/>
      <protection locked="true" hidden="false"/>
    </xf>
    <xf numFmtId="164" fontId="5" fillId="10" borderId="4" xfId="0" applyFont="true" applyBorder="true" applyAlignment="true" applyProtection="false">
      <alignment horizontal="center" vertical="center" textRotation="0" wrapText="true" indent="0" shrinkToFit="false"/>
      <protection locked="true" hidden="false"/>
    </xf>
    <xf numFmtId="164" fontId="5" fillId="11" borderId="4" xfId="0" applyFont="true" applyBorder="true" applyAlignment="true" applyProtection="false">
      <alignment horizontal="center" vertical="center" textRotation="0" wrapText="true" indent="0" shrinkToFit="false"/>
      <protection locked="true" hidden="false"/>
    </xf>
    <xf numFmtId="164" fontId="5" fillId="12" borderId="4" xfId="0" applyFont="true" applyBorder="true" applyAlignment="true" applyProtection="false">
      <alignment horizontal="center" vertical="center" textRotation="0" wrapText="true" indent="0" shrinkToFit="false"/>
      <protection locked="true" hidden="false"/>
    </xf>
    <xf numFmtId="164" fontId="5" fillId="13"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4" borderId="5" xfId="0" applyFont="true" applyBorder="true" applyAlignment="true" applyProtection="false">
      <alignment horizontal="center" vertical="center" textRotation="0" wrapText="true" indent="0" shrinkToFit="false"/>
      <protection locked="true" hidden="false"/>
    </xf>
    <xf numFmtId="164" fontId="6" fillId="5" borderId="5" xfId="0" applyFont="true" applyBorder="true" applyAlignment="true" applyProtection="false">
      <alignment horizontal="center" vertical="center" textRotation="0" wrapText="true" indent="0" shrinkToFit="false"/>
      <protection locked="true" hidden="false"/>
    </xf>
    <xf numFmtId="164" fontId="6" fillId="6" borderId="5" xfId="0" applyFont="true" applyBorder="true" applyAlignment="true" applyProtection="false">
      <alignment horizontal="center" vertical="center" textRotation="0" wrapText="true" indent="0" shrinkToFit="false"/>
      <protection locked="true" hidden="false"/>
    </xf>
    <xf numFmtId="164" fontId="6" fillId="7" borderId="5" xfId="0" applyFont="true" applyBorder="true" applyAlignment="true" applyProtection="false">
      <alignment horizontal="center" vertical="center" textRotation="0" wrapText="true" indent="0" shrinkToFit="false"/>
      <protection locked="true" hidden="false"/>
    </xf>
    <xf numFmtId="164" fontId="6" fillId="8" borderId="5" xfId="0" applyFont="true" applyBorder="true" applyAlignment="true" applyProtection="false">
      <alignment horizontal="center" vertical="center" textRotation="0" wrapText="true" indent="0" shrinkToFit="false"/>
      <protection locked="true" hidden="false"/>
    </xf>
    <xf numFmtId="164" fontId="6" fillId="9" borderId="5" xfId="0" applyFont="true" applyBorder="true" applyAlignment="true" applyProtection="false">
      <alignment horizontal="center" vertical="center" textRotation="0" wrapText="true" indent="0" shrinkToFit="false"/>
      <protection locked="true" hidden="false"/>
    </xf>
    <xf numFmtId="164" fontId="6" fillId="10" borderId="5" xfId="0" applyFont="true" applyBorder="true" applyAlignment="true" applyProtection="false">
      <alignment horizontal="center" vertical="center" textRotation="0" wrapText="true" indent="0" shrinkToFit="false"/>
      <protection locked="true" hidden="false"/>
    </xf>
    <xf numFmtId="164" fontId="6" fillId="11" borderId="5" xfId="0" applyFont="true" applyBorder="true" applyAlignment="true" applyProtection="false">
      <alignment horizontal="center" vertical="center" textRotation="0" wrapText="true" indent="0" shrinkToFit="false"/>
      <protection locked="true" hidden="false"/>
    </xf>
    <xf numFmtId="164" fontId="6" fillId="12" borderId="5" xfId="0" applyFont="true" applyBorder="true" applyAlignment="true" applyProtection="false">
      <alignment horizontal="center" vertical="center" textRotation="0" wrapText="true" indent="0" shrinkToFit="false"/>
      <protection locked="true" hidden="false"/>
    </xf>
    <xf numFmtId="164" fontId="6" fillId="13"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5"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5" fontId="8" fillId="3" borderId="5" xfId="0" applyFont="true" applyBorder="true" applyAlignment="true" applyProtection="false">
      <alignment horizontal="center" vertical="center" textRotation="0" wrapText="true" indent="0" shrinkToFit="false"/>
      <protection locked="true" hidden="false"/>
    </xf>
    <xf numFmtId="166" fontId="8" fillId="3" borderId="5" xfId="0" applyFont="true" applyBorder="true" applyAlignment="true" applyProtection="false">
      <alignment horizontal="center" vertical="center" textRotation="0" wrapText="true" indent="0" shrinkToFit="false"/>
      <protection locked="true" hidden="false"/>
    </xf>
    <xf numFmtId="165" fontId="8" fillId="4" borderId="5" xfId="0" applyFont="true" applyBorder="true" applyAlignment="true" applyProtection="false">
      <alignment horizontal="center" vertical="center" textRotation="0" wrapText="true" indent="0" shrinkToFit="false"/>
      <protection locked="true" hidden="false"/>
    </xf>
    <xf numFmtId="166" fontId="8" fillId="4" borderId="5" xfId="0" applyFont="true" applyBorder="true" applyAlignment="true" applyProtection="false">
      <alignment horizontal="center" vertical="center" textRotation="0" wrapText="true" indent="0" shrinkToFit="false"/>
      <protection locked="true" hidden="false"/>
    </xf>
    <xf numFmtId="165" fontId="8" fillId="5" borderId="5" xfId="0" applyFont="true" applyBorder="true" applyAlignment="true" applyProtection="false">
      <alignment horizontal="center" vertical="center" textRotation="0" wrapText="true" indent="0" shrinkToFit="false"/>
      <protection locked="true" hidden="false"/>
    </xf>
    <xf numFmtId="166" fontId="8" fillId="5" borderId="5" xfId="0" applyFont="true" applyBorder="true" applyAlignment="true" applyProtection="false">
      <alignment horizontal="center" vertical="center" textRotation="0" wrapText="true" indent="0" shrinkToFit="false"/>
      <protection locked="true" hidden="false"/>
    </xf>
    <xf numFmtId="165" fontId="8" fillId="6" borderId="5" xfId="0" applyFont="true" applyBorder="true" applyAlignment="true" applyProtection="false">
      <alignment horizontal="center" vertical="center" textRotation="0" wrapText="true" indent="0" shrinkToFit="false"/>
      <protection locked="true" hidden="false"/>
    </xf>
    <xf numFmtId="166" fontId="8" fillId="6" borderId="5" xfId="0" applyFont="true" applyBorder="true" applyAlignment="true" applyProtection="false">
      <alignment horizontal="center" vertical="center" textRotation="0" wrapText="true" indent="0" shrinkToFit="false"/>
      <protection locked="true" hidden="false"/>
    </xf>
    <xf numFmtId="165" fontId="8" fillId="7" borderId="5" xfId="0" applyFont="true" applyBorder="true" applyAlignment="true" applyProtection="false">
      <alignment horizontal="center" vertical="center" textRotation="0" wrapText="true" indent="0" shrinkToFit="false"/>
      <protection locked="true" hidden="false"/>
    </xf>
    <xf numFmtId="166" fontId="8" fillId="7" borderId="5" xfId="0" applyFont="true" applyBorder="true" applyAlignment="true" applyProtection="false">
      <alignment horizontal="center" vertical="center" textRotation="0" wrapText="true" indent="0" shrinkToFit="false"/>
      <protection locked="true" hidden="false"/>
    </xf>
    <xf numFmtId="165" fontId="8" fillId="8" borderId="5" xfId="0" applyFont="true" applyBorder="true" applyAlignment="true" applyProtection="false">
      <alignment horizontal="center" vertical="center" textRotation="0" wrapText="true" indent="0" shrinkToFit="false"/>
      <protection locked="true" hidden="false"/>
    </xf>
    <xf numFmtId="166" fontId="8" fillId="8" borderId="5" xfId="0" applyFont="true" applyBorder="true" applyAlignment="true" applyProtection="false">
      <alignment horizontal="center" vertical="center" textRotation="0" wrapText="true" indent="0" shrinkToFit="false"/>
      <protection locked="true" hidden="false"/>
    </xf>
    <xf numFmtId="165" fontId="8" fillId="9" borderId="5" xfId="0" applyFont="true" applyBorder="true" applyAlignment="true" applyProtection="false">
      <alignment horizontal="center" vertical="center" textRotation="0" wrapText="true" indent="0" shrinkToFit="false"/>
      <protection locked="true" hidden="false"/>
    </xf>
    <xf numFmtId="166" fontId="8" fillId="9" borderId="5" xfId="0" applyFont="true" applyBorder="true" applyAlignment="true" applyProtection="false">
      <alignment horizontal="center" vertical="center" textRotation="0" wrapText="true" indent="0" shrinkToFit="false"/>
      <protection locked="true" hidden="false"/>
    </xf>
    <xf numFmtId="165" fontId="8" fillId="10" borderId="5" xfId="0" applyFont="true" applyBorder="true" applyAlignment="true" applyProtection="false">
      <alignment horizontal="center" vertical="center" textRotation="0" wrapText="true" indent="0" shrinkToFit="false"/>
      <protection locked="true" hidden="false"/>
    </xf>
    <xf numFmtId="166" fontId="8" fillId="10" borderId="5" xfId="0" applyFont="true" applyBorder="true" applyAlignment="true" applyProtection="false">
      <alignment horizontal="center" vertical="center" textRotation="0" wrapText="true" indent="0" shrinkToFit="false"/>
      <protection locked="true" hidden="false"/>
    </xf>
    <xf numFmtId="165" fontId="8" fillId="11" borderId="5" xfId="0" applyFont="true" applyBorder="true" applyAlignment="true" applyProtection="false">
      <alignment horizontal="center" vertical="center" textRotation="0" wrapText="true" indent="0" shrinkToFit="false"/>
      <protection locked="true" hidden="false"/>
    </xf>
    <xf numFmtId="166" fontId="8" fillId="11" borderId="5" xfId="0" applyFont="true" applyBorder="true" applyAlignment="true" applyProtection="false">
      <alignment horizontal="center" vertical="center" textRotation="0" wrapText="true" indent="0" shrinkToFit="false"/>
      <protection locked="true" hidden="false"/>
    </xf>
    <xf numFmtId="165" fontId="8" fillId="12" borderId="5" xfId="0" applyFont="true" applyBorder="true" applyAlignment="true" applyProtection="false">
      <alignment horizontal="center" vertical="center" textRotation="0" wrapText="true" indent="0" shrinkToFit="false"/>
      <protection locked="true" hidden="false"/>
    </xf>
    <xf numFmtId="166" fontId="8" fillId="12" borderId="5" xfId="0" applyFont="true" applyBorder="true" applyAlignment="true" applyProtection="false">
      <alignment horizontal="center" vertical="center" textRotation="0" wrapText="true" indent="0" shrinkToFit="false"/>
      <protection locked="true" hidden="false"/>
    </xf>
    <xf numFmtId="165" fontId="8" fillId="13" borderId="5" xfId="0" applyFont="true" applyBorder="true" applyAlignment="true" applyProtection="false">
      <alignment horizontal="center" vertical="center" textRotation="0" wrapText="true" indent="0" shrinkToFit="false"/>
      <protection locked="true" hidden="false"/>
    </xf>
    <xf numFmtId="166" fontId="8" fillId="13" borderId="5"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5" fontId="8" fillId="14" borderId="5" xfId="0" applyFont="true" applyBorder="true" applyAlignment="true" applyProtection="false">
      <alignment horizontal="center" vertical="center" textRotation="0" wrapText="true" indent="0" shrinkToFit="false"/>
      <protection locked="true" hidden="false"/>
    </xf>
    <xf numFmtId="166" fontId="8" fillId="14" borderId="5" xfId="0" applyFont="true" applyBorder="true" applyAlignment="true" applyProtection="false">
      <alignment horizontal="center" vertical="center" textRotation="0" wrapText="true" indent="0" shrinkToFit="false"/>
      <protection locked="true" hidden="false"/>
    </xf>
    <xf numFmtId="165" fontId="9" fillId="15" borderId="1"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7" fontId="9" fillId="15" borderId="1" xfId="0" applyFont="true" applyBorder="true" applyAlignment="true" applyProtection="false">
      <alignment horizontal="center" vertical="bottom" textRotation="0" wrapText="false" indent="0" shrinkToFit="false"/>
      <protection locked="true" hidden="false"/>
    </xf>
    <xf numFmtId="166" fontId="6" fillId="4" borderId="5" xfId="0" applyFont="true" applyBorder="true" applyAlignment="true" applyProtection="false">
      <alignment horizontal="center" vertical="center" textRotation="0" wrapText="true" indent="0" shrinkToFit="false"/>
      <protection locked="true" hidden="false"/>
    </xf>
    <xf numFmtId="165" fontId="4" fillId="0" borderId="7"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9" fillId="6" borderId="1" xfId="0" applyFont="true" applyBorder="true" applyAlignment="true" applyProtection="false">
      <alignment horizontal="center" vertical="bottom" textRotation="0" wrapText="false" indent="0" shrinkToFit="false"/>
      <protection locked="true" hidden="false"/>
    </xf>
    <xf numFmtId="164" fontId="9" fillId="7" borderId="1" xfId="0" applyFont="true" applyBorder="true" applyAlignment="true" applyProtection="false">
      <alignment horizontal="center" vertical="bottom" textRotation="0" wrapText="false" indent="0" shrinkToFit="false"/>
      <protection locked="true" hidden="false"/>
    </xf>
    <xf numFmtId="164" fontId="9" fillId="8" borderId="1" xfId="0" applyFont="true" applyBorder="true" applyAlignment="true" applyProtection="false">
      <alignment horizontal="center" vertical="bottom" textRotation="0" wrapText="false" indent="0" shrinkToFit="false"/>
      <protection locked="true" hidden="false"/>
    </xf>
    <xf numFmtId="164" fontId="9" fillId="9" borderId="3" xfId="0" applyFont="true" applyBorder="true" applyAlignment="true" applyProtection="false">
      <alignment horizontal="center" vertical="bottom" textRotation="0" wrapText="false" indent="0" shrinkToFit="false"/>
      <protection locked="true" hidden="false"/>
    </xf>
    <xf numFmtId="164" fontId="9" fillId="16" borderId="8" xfId="0" applyFont="true" applyBorder="true" applyAlignment="false" applyProtection="false">
      <alignment horizontal="general" vertical="bottom" textRotation="0" wrapText="false" indent="0" shrinkToFit="false"/>
      <protection locked="true" hidden="false"/>
    </xf>
    <xf numFmtId="164" fontId="10" fillId="3" borderId="9" xfId="0" applyFont="true" applyBorder="true" applyAlignment="true" applyProtection="false">
      <alignment horizontal="center" vertical="bottom" textRotation="0" wrapText="false" indent="0" shrinkToFit="false"/>
      <protection locked="true" hidden="false"/>
    </xf>
    <xf numFmtId="164" fontId="10" fillId="4" borderId="9" xfId="0" applyFont="true" applyBorder="true" applyAlignment="true" applyProtection="false">
      <alignment horizontal="center" vertical="bottom" textRotation="0" wrapText="false" indent="0" shrinkToFit="false"/>
      <protection locked="true" hidden="false"/>
    </xf>
    <xf numFmtId="164" fontId="10" fillId="5" borderId="9" xfId="0" applyFont="true" applyBorder="true" applyAlignment="true" applyProtection="false">
      <alignment horizontal="center" vertical="bottom" textRotation="0" wrapText="false" indent="0" shrinkToFit="false"/>
      <protection locked="true" hidden="false"/>
    </xf>
    <xf numFmtId="164" fontId="10" fillId="6" borderId="9" xfId="0" applyFont="true" applyBorder="true" applyAlignment="true" applyProtection="false">
      <alignment horizontal="center" vertical="bottom" textRotation="0" wrapText="false" indent="0" shrinkToFit="false"/>
      <protection locked="true" hidden="false"/>
    </xf>
    <xf numFmtId="164" fontId="10" fillId="7" borderId="9" xfId="0" applyFont="true" applyBorder="true" applyAlignment="true" applyProtection="false">
      <alignment horizontal="center" vertical="bottom" textRotation="0" wrapText="false" indent="0" shrinkToFit="false"/>
      <protection locked="true" hidden="false"/>
    </xf>
    <xf numFmtId="164" fontId="10" fillId="8" borderId="9" xfId="0" applyFont="true" applyBorder="true" applyAlignment="true" applyProtection="false">
      <alignment horizontal="center" vertical="bottom" textRotation="0" wrapText="false" indent="0" shrinkToFit="false"/>
      <protection locked="true" hidden="false"/>
    </xf>
    <xf numFmtId="164" fontId="10" fillId="9" borderId="6" xfId="0" applyFont="true" applyBorder="true" applyAlignment="true" applyProtection="false">
      <alignment horizontal="center" vertical="bottom" textRotation="0" wrapText="false" indent="0" shrinkToFit="false"/>
      <protection locked="true" hidden="false"/>
    </xf>
    <xf numFmtId="164" fontId="9" fillId="16" borderId="3" xfId="0" applyFont="true" applyBorder="true" applyAlignment="false" applyProtection="false">
      <alignment horizontal="general" vertical="bottom" textRotation="0" wrapText="false" indent="0" shrinkToFit="false"/>
      <protection locked="true" hidden="false"/>
    </xf>
    <xf numFmtId="168" fontId="0" fillId="3" borderId="9" xfId="0" applyFont="false" applyBorder="true" applyAlignment="false" applyProtection="false">
      <alignment horizontal="general" vertical="bottom" textRotation="0" wrapText="false" indent="0" shrinkToFit="false"/>
      <protection locked="true" hidden="false"/>
    </xf>
    <xf numFmtId="168" fontId="0" fillId="4" borderId="9" xfId="0" applyFont="false" applyBorder="true" applyAlignment="false" applyProtection="false">
      <alignment horizontal="general" vertical="bottom" textRotation="0" wrapText="false" indent="0" shrinkToFit="false"/>
      <protection locked="true" hidden="false"/>
    </xf>
    <xf numFmtId="168" fontId="0" fillId="5" borderId="9" xfId="0" applyFont="false" applyBorder="true" applyAlignment="false" applyProtection="false">
      <alignment horizontal="general" vertical="bottom" textRotation="0" wrapText="false" indent="0" shrinkToFit="false"/>
      <protection locked="true" hidden="false"/>
    </xf>
    <xf numFmtId="168" fontId="0" fillId="6" borderId="9" xfId="0" applyFont="false" applyBorder="true" applyAlignment="false" applyProtection="false">
      <alignment horizontal="general" vertical="bottom" textRotation="0" wrapText="false" indent="0" shrinkToFit="false"/>
      <protection locked="true" hidden="false"/>
    </xf>
    <xf numFmtId="168" fontId="0" fillId="7" borderId="9" xfId="0" applyFont="false" applyBorder="true" applyAlignment="false" applyProtection="false">
      <alignment horizontal="general" vertical="bottom" textRotation="0" wrapText="false" indent="0" shrinkToFit="false"/>
      <protection locked="true" hidden="false"/>
    </xf>
    <xf numFmtId="168" fontId="0" fillId="8" borderId="9" xfId="0" applyFont="false" applyBorder="true" applyAlignment="false" applyProtection="false">
      <alignment horizontal="general" vertical="bottom" textRotation="0" wrapText="false" indent="0" shrinkToFit="false"/>
      <protection locked="true" hidden="false"/>
    </xf>
    <xf numFmtId="168" fontId="0" fillId="9" borderId="6" xfId="0" applyFont="false" applyBorder="true" applyAlignment="false" applyProtection="false">
      <alignment horizontal="general" vertical="bottom" textRotation="0" wrapText="false" indent="0" shrinkToFit="false"/>
      <protection locked="true" hidden="false"/>
    </xf>
    <xf numFmtId="164" fontId="9" fillId="16" borderId="9" xfId="0" applyFont="true" applyBorder="true" applyAlignment="false" applyProtection="false">
      <alignment horizontal="general" vertical="bottom" textRotation="0" wrapText="false" indent="0" shrinkToFit="false"/>
      <protection locked="true" hidden="false"/>
    </xf>
    <xf numFmtId="164" fontId="11" fillId="17" borderId="1" xfId="0" applyFont="true" applyBorder="true" applyAlignment="true" applyProtection="false">
      <alignment horizontal="center" vertical="bottom" textRotation="0" wrapText="false" indent="0" shrinkToFit="false"/>
      <protection locked="true" hidden="false"/>
    </xf>
    <xf numFmtId="164" fontId="11" fillId="17" borderId="2" xfId="0" applyFont="true" applyBorder="true" applyAlignment="true" applyProtection="false">
      <alignment horizontal="center" vertical="bottom" textRotation="0" wrapText="false" indent="0" shrinkToFit="false"/>
      <protection locked="true" hidden="false"/>
    </xf>
    <xf numFmtId="164" fontId="11" fillId="17" borderId="10" xfId="0" applyFont="true" applyBorder="true" applyAlignment="true" applyProtection="false">
      <alignment horizontal="center" vertical="bottom" textRotation="0" wrapText="false" indent="0" shrinkToFit="false"/>
      <protection locked="true" hidden="false"/>
    </xf>
    <xf numFmtId="164" fontId="9"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0" borderId="12" xfId="0" applyFont="true" applyBorder="true" applyAlignment="true" applyProtection="false">
      <alignment horizontal="general" vertical="center"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11" fillId="17" borderId="7"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CCC1DA"/>
      <rgbColor rgb="FFC0504D"/>
      <rgbColor rgb="FFF2F2F2"/>
      <rgbColor rgb="FFD9D9D9"/>
      <rgbColor rgb="FF660066"/>
      <rgbColor rgb="FFC4BD97"/>
      <rgbColor rgb="FF0066CC"/>
      <rgbColor rgb="FFC6D9F1"/>
      <rgbColor rgb="FF000080"/>
      <rgbColor rgb="FFFF00FF"/>
      <rgbColor rgb="FFFFFF00"/>
      <rgbColor rgb="FF00FFFF"/>
      <rgbColor rgb="FF800080"/>
      <rgbColor rgb="FF800000"/>
      <rgbColor rgb="FF008080"/>
      <rgbColor rgb="FF0000FF"/>
      <rgbColor rgb="FF00CCFF"/>
      <rgbColor rgb="FFCCFFFF"/>
      <rgbColor rgb="FFD7E4BD"/>
      <rgbColor rgb="FFFFFF99"/>
      <rgbColor rgb="FF8EB4E3"/>
      <rgbColor rgb="FFE6B9B8"/>
      <rgbColor rgb="FFB3A2C7"/>
      <rgbColor rgb="FFFCD5B5"/>
      <rgbColor rgb="FF3366FF"/>
      <rgbColor rgb="FF4BACC6"/>
      <rgbColor rgb="FF92D050"/>
      <rgbColor rgb="FFFFCC00"/>
      <rgbColor rgb="FFFF9900"/>
      <rgbColor rgb="FFFF6600"/>
      <rgbColor rgb="FF604A7B"/>
      <rgbColor rgb="FF9BBB59"/>
      <rgbColor rgb="FF003366"/>
      <rgbColor rgb="FF31859C"/>
      <rgbColor rgb="FF003300"/>
      <rgbColor rgb="FF333300"/>
      <rgbColor rgb="FF993300"/>
      <rgbColor rgb="FF993366"/>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5.6" zeroHeight="false" outlineLevelRow="0" outlineLevelCol="0"/>
  <cols>
    <col collapsed="false" customWidth="true" hidden="false" outlineLevel="0" max="1" min="1" style="0" width="92.1"/>
    <col collapsed="false" customWidth="true" hidden="false" outlineLevel="0" max="1025" min="2" style="0" width="11.2"/>
  </cols>
  <sheetData>
    <row r="1" customFormat="false" ht="15.6" hidden="false" customHeight="false" outlineLevel="0" collapsed="false">
      <c r="A1" s="0" t="s">
        <v>0</v>
      </c>
    </row>
    <row r="3" customFormat="false" ht="15.6" hidden="false" customHeight="false" outlineLevel="0" collapsed="false">
      <c r="A3" s="0" t="s">
        <v>1</v>
      </c>
    </row>
    <row r="4" customFormat="false" ht="15.6" hidden="false" customHeight="false" outlineLevel="0" collapsed="false">
      <c r="A4" s="0" t="s">
        <v>2</v>
      </c>
    </row>
    <row r="5" customFormat="false" ht="15.6" hidden="false" customHeight="false" outlineLevel="0" collapsed="false">
      <c r="A5" s="0" t="s">
        <v>3</v>
      </c>
    </row>
    <row r="6" customFormat="false" ht="15.6" hidden="false" customHeight="false" outlineLevel="0" collapsed="false">
      <c r="A6" s="0" t="s">
        <v>4</v>
      </c>
    </row>
    <row r="7" customFormat="false" ht="15.6" hidden="false" customHeight="false" outlineLevel="0" collapsed="false">
      <c r="A7" s="0" t="s">
        <v>5</v>
      </c>
    </row>
    <row r="8" customFormat="false" ht="15.6" hidden="false" customHeight="false" outlineLevel="0" collapsed="false">
      <c r="A8" s="0" t="s">
        <v>6</v>
      </c>
    </row>
    <row r="10" customFormat="false" ht="15.6" hidden="false" customHeight="false" outlineLevel="0" collapsed="false">
      <c r="A10" s="0" t="s">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BBB59"/>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5.6" zeroHeight="false" outlineLevelRow="0" outlineLevelCol="0"/>
  <cols>
    <col collapsed="false" customWidth="true" hidden="false" outlineLevel="0" max="1" min="1" style="0" width="24"/>
    <col collapsed="false" customWidth="true" hidden="false" outlineLevel="0" max="8" min="2" style="0" width="19.8"/>
    <col collapsed="false" customWidth="true" hidden="false" outlineLevel="0" max="1025" min="9" style="0" width="8.7"/>
  </cols>
  <sheetData>
    <row r="1" customFormat="false" ht="15.6" hidden="false" customHeight="false" outlineLevel="0" collapsed="false">
      <c r="A1" s="74" t="str">
        <f aca="false">Retrieved!A1</f>
        <v>Select Relays</v>
      </c>
      <c r="B1" s="75" t="s">
        <v>93</v>
      </c>
      <c r="C1" s="76" t="s">
        <v>123</v>
      </c>
      <c r="D1" s="77" t="s">
        <v>95</v>
      </c>
      <c r="E1" s="78" t="s">
        <v>124</v>
      </c>
      <c r="F1" s="79" t="s">
        <v>97</v>
      </c>
      <c r="G1" s="80" t="s">
        <v>98</v>
      </c>
      <c r="H1" s="81" t="s">
        <v>99</v>
      </c>
    </row>
    <row r="2" s="39" customFormat="true" ht="15.6" hidden="false" customHeight="false" outlineLevel="0" collapsed="false">
      <c r="A2" s="82" t="s">
        <v>125</v>
      </c>
      <c r="B2" s="83" t="s">
        <v>61</v>
      </c>
      <c r="C2" s="84" t="s">
        <v>61</v>
      </c>
      <c r="D2" s="85" t="s">
        <v>61</v>
      </c>
      <c r="E2" s="86" t="s">
        <v>61</v>
      </c>
      <c r="F2" s="87" t="s">
        <v>61</v>
      </c>
      <c r="G2" s="88" t="s">
        <v>61</v>
      </c>
      <c r="H2" s="89" t="s">
        <v>61</v>
      </c>
    </row>
    <row r="3" customFormat="false" ht="15.6" hidden="false" customHeight="false" outlineLevel="0" collapsed="false">
      <c r="A3" s="90" t="s">
        <v>126</v>
      </c>
      <c r="B3" s="91" t="n">
        <f aca="false">IFERROR(VLOOKUP(CONCATENATE("'",RELAYS!B$2,"'-","S1A_"),BandwidthStats!$1:$1048576,5,0),0)</f>
        <v>0</v>
      </c>
      <c r="C3" s="92" t="n">
        <f aca="false">IFERROR(VLOOKUP(CONCATENATE("'",RELAYS!F$2,"'-","S1A_"),BandwidthStats!$1:$1048576,5,0),0)</f>
        <v>0</v>
      </c>
      <c r="D3" s="93" t="n">
        <f aca="false">IFERROR(VLOOKUP(CONCATENATE("'",RELAYS!J$2,"'-","S1A_"),BandwidthStats!$1:$1048576,5,0),0)</f>
        <v>0</v>
      </c>
      <c r="E3" s="94" t="n">
        <f aca="false">IFERROR(VLOOKUP(CONCATENATE("'",RELAYS!N$2,"'-","S1A_"),BandwidthStats!$1:$1048576,5,0),0)</f>
        <v>0</v>
      </c>
      <c r="F3" s="95" t="n">
        <f aca="false">IFERROR(VLOOKUP(CONCATENATE("'",RELAYS!R$2,"'-","S1A_"),BandwidthStats!$1:$1048576,5,0),0)</f>
        <v>0</v>
      </c>
      <c r="G3" s="96" t="n">
        <f aca="false">IFERROR(VLOOKUP(CONCATENATE("'",RELAYS!V$2,"'-","S1A_"),BandwidthStats!$1:$1048576,5,0),0)</f>
        <v>0</v>
      </c>
      <c r="H3" s="97" t="n">
        <f aca="false">IFERROR(VLOOKUP(CONCATENATE("'",RELAYS!Z$2,"'-","S1A_"),BandwidthStats!$1:$1048576,5,0),0)</f>
        <v>0</v>
      </c>
    </row>
    <row r="4" customFormat="false" ht="15.6" hidden="false" customHeight="false" outlineLevel="0" collapsed="false">
      <c r="A4" s="98" t="s">
        <v>127</v>
      </c>
      <c r="B4" s="91" t="n">
        <f aca="false">IFERROR(VLOOKUP(CONCATENATE("'",RELAYS!B$2,"'-","S2A_"),BandwidthStats!$1:$1048576,5,0),0)</f>
        <v>0</v>
      </c>
      <c r="C4" s="92" t="n">
        <f aca="false">IFERROR(VLOOKUP(CONCATENATE("'",RELAYS!F$2,"'-","S2A_"),BandwidthStats!$1:$1048576,5,0),0)</f>
        <v>0</v>
      </c>
      <c r="D4" s="93" t="n">
        <f aca="false">IFERROR(VLOOKUP(CONCATENATE("'",RELAYS!J$2,"'-","S2A_"),BandwidthStats!$1:$1048576,5,0),0)</f>
        <v>0</v>
      </c>
      <c r="E4" s="94" t="n">
        <f aca="false">IFERROR(VLOOKUP(CONCATENATE("'",RELAYS!N$2,"'-","S2A_"),BandwidthStats!$1:$1048576,5,0),0)</f>
        <v>0</v>
      </c>
      <c r="F4" s="95" t="n">
        <f aca="false">IFERROR(VLOOKUP(CONCATENATE("'",RELAYS!R$2,"'-","S2A_"),BandwidthStats!$1:$1048576,5,0),0)</f>
        <v>0</v>
      </c>
      <c r="G4" s="96" t="n">
        <f aca="false">IFERROR(VLOOKUP(CONCATENATE("'",RELAYS!V$2,"'-","S2A_"),BandwidthStats!$1:$1048576,5,0),0)</f>
        <v>0</v>
      </c>
      <c r="H4" s="97" t="n">
        <f aca="false">IFERROR(VLOOKUP(CONCATENATE("'",RELAYS!Z$2,"'-","S2A_"),BandwidthStats!$1:$1048576,5,0),0)</f>
        <v>0</v>
      </c>
    </row>
    <row r="5" customFormat="false" ht="15.6" hidden="false" customHeight="false" outlineLevel="0" collapsed="false">
      <c r="A5" s="90" t="s">
        <v>128</v>
      </c>
      <c r="B5" s="91" t="n">
        <f aca="false">IFERROR(VLOOKUP(CONCATENATE("'",RELAYS!B$2,"'-","S3A_.._"),BandwidthStats!$1:$1048576,5,0),0)</f>
        <v>0</v>
      </c>
      <c r="C5" s="92" t="n">
        <f aca="false">IFERROR(VLOOKUP(CONCATENATE("'",RELAYS!F$2,"'-","S3A_.._"),BandwidthStats!$1:$1048576,5,0),0)</f>
        <v>0</v>
      </c>
      <c r="D5" s="93" t="n">
        <f aca="false">IFERROR(VLOOKUP(CONCATENATE("'",RELAYS!J$2,"'-","S3A_.._"),BandwidthStats!$1:$1048576,5,0),0)</f>
        <v>0</v>
      </c>
      <c r="E5" s="94" t="n">
        <f aca="false">IFERROR(VLOOKUP(CONCATENATE("'",RELAYS!N$2,"'-","S3A_.._"),BandwidthStats!$1:$1048576,5,0),0)</f>
        <v>0</v>
      </c>
      <c r="F5" s="95" t="n">
        <f aca="false">IFERROR(VLOOKUP(CONCATENATE("'",RELAYS!R$2,"'-","S3A_.._"),BandwidthStats!$1:$1048576,5,0),0)</f>
        <v>0</v>
      </c>
      <c r="G5" s="96" t="n">
        <f aca="false">IFERROR(VLOOKUP(CONCATENATE("'",RELAYS!V$2,"'-","S3A_.._"),BandwidthStats!$1:$1048576,5,0),0)</f>
        <v>0</v>
      </c>
      <c r="H5" s="97" t="n">
        <f aca="false">IFERROR(VLOOKUP(CONCATENATE("'",RELAYS!Z$2,"'-","S3A_.._"),BandwidthStats!$1:$1048576,5,0),0)</f>
        <v>0</v>
      </c>
    </row>
    <row r="6" customFormat="false" ht="15.6" hidden="false" customHeight="false" outlineLevel="0" collapsed="false">
      <c r="A6" s="98" t="s">
        <v>129</v>
      </c>
      <c r="B6" s="91" t="n">
        <f aca="false">IFERROR(VLOOKUP(CONCATENATE("'",RELAYS!B$2,"'-","S1B_"),BandwidthStats!$1:$1048576,5,0),0)</f>
        <v>0</v>
      </c>
      <c r="C6" s="92" t="n">
        <f aca="false">IFERROR(VLOOKUP(CONCATENATE("'",RELAYS!F$2,"'-","S1B_"),BandwidthStats!$1:$1048576,5,0),0)</f>
        <v>0</v>
      </c>
      <c r="D6" s="93" t="n">
        <f aca="false">IFERROR(VLOOKUP(CONCATENATE("'",RELAYS!J$2,"'-","S1B_"),BandwidthStats!$1:$1048576,5,0),0)</f>
        <v>0</v>
      </c>
      <c r="E6" s="94" t="n">
        <f aca="false">IFERROR(VLOOKUP(CONCATENATE("'",RELAYS!N$2,"'-","S1B_"),BandwidthStats!$1:$1048576,5,0),0)</f>
        <v>0</v>
      </c>
      <c r="F6" s="95" t="n">
        <f aca="false">IFERROR(VLOOKUP(CONCATENATE("'",RELAYS!R$2,"'-","S1B_"),BandwidthStats!$1:$1048576,5,0),0)</f>
        <v>0</v>
      </c>
      <c r="G6" s="96" t="n">
        <f aca="false">IFERROR(VLOOKUP(CONCATENATE("'",RELAYS!V$2,"'-","S1B_"),BandwidthStats!$1:$1048576,5,0),0)</f>
        <v>0</v>
      </c>
      <c r="H6" s="97" t="n">
        <f aca="false">IFERROR(VLOOKUP(CONCATENATE("'",RELAYS!Z$2,"'-","S1B_"),BandwidthStats!$1:$1048576,5,0),0)</f>
        <v>0</v>
      </c>
    </row>
    <row r="7" customFormat="false" ht="15.6" hidden="false" customHeight="false" outlineLevel="0" collapsed="false">
      <c r="A7" s="90" t="s">
        <v>130</v>
      </c>
      <c r="B7" s="91" t="n">
        <f aca="false">IFERROR(VLOOKUP(CONCATENATE("'",RELAYS!B$2,"'-","S2B_"),BandwidthStats!$1:$1048576,5,0),0)</f>
        <v>0</v>
      </c>
      <c r="C7" s="92" t="n">
        <f aca="false">IFERROR(VLOOKUP(CONCATENATE("'",RELAYS!F$2,"'-","S2B_"),BandwidthStats!$1:$1048576,5,0),0)</f>
        <v>0</v>
      </c>
      <c r="D7" s="93" t="n">
        <f aca="false">IFERROR(VLOOKUP(CONCATENATE("'",RELAYS!J$2,"'-","S2B_"),BandwidthStats!$1:$1048576,5,0),0)</f>
        <v>0</v>
      </c>
      <c r="E7" s="94" t="n">
        <f aca="false">IFERROR(VLOOKUP(CONCATENATE("'",RELAYS!N$2,"'-","S2B_"),BandwidthStats!$1:$1048576,5,0),0)</f>
        <v>0</v>
      </c>
      <c r="F7" s="95" t="n">
        <f aca="false">IFERROR(VLOOKUP(CONCATENATE("'",RELAYS!R$2,"'-","S2B_"),BandwidthStats!$1:$1048576,5,0),0)</f>
        <v>0</v>
      </c>
      <c r="G7" s="96" t="n">
        <f aca="false">IFERROR(VLOOKUP(CONCATENATE("'",RELAYS!V$2,"'-","S2B_"),BandwidthStats!$1:$1048576,5,0),0)</f>
        <v>0</v>
      </c>
      <c r="H7" s="97" t="n">
        <f aca="false">IFERROR(VLOOKUP(CONCATENATE("'",RELAYS!Z$2,"'-","S2B_"),BandwidthStats!$1:$1048576,5,0),0)</f>
        <v>0</v>
      </c>
    </row>
    <row r="8" customFormat="false" ht="15.6" hidden="false" customHeight="false" outlineLevel="0" collapsed="false">
      <c r="A8" s="98" t="s">
        <v>131</v>
      </c>
      <c r="B8" s="91" t="n">
        <f aca="false">IFERROR(VLOOKUP(CONCATENATE("'",RELAYS!B$2,"'-","S3B_.._"),BandwidthStats!$1:$1048576,5,0),0)</f>
        <v>0</v>
      </c>
      <c r="C8" s="92" t="n">
        <f aca="false">IFERROR(VLOOKUP(CONCATENATE("'",RELAYS!F$2,"'-","S3B_.._"),BandwidthStats!$1:$1048576,5,0),0)</f>
        <v>0</v>
      </c>
      <c r="D8" s="93" t="n">
        <f aca="false">IFERROR(VLOOKUP(CONCATENATE("'",RELAYS!J$2,"'-","S3B_.._"),BandwidthStats!$1:$1048576,5,0),0)</f>
        <v>0</v>
      </c>
      <c r="E8" s="94" t="n">
        <f aca="false">IFERROR(VLOOKUP(CONCATENATE("'",RELAYS!N$2,"'-","S3B_.._"),BandwidthStats!$1:$1048576,5,0),0)</f>
        <v>0</v>
      </c>
      <c r="F8" s="95" t="n">
        <f aca="false">IFERROR(VLOOKUP(CONCATENATE("'",RELAYS!R$2,"'-","S3B_.._"),BandwidthStats!$1:$1048576,5,0),0)</f>
        <v>0</v>
      </c>
      <c r="G8" s="96" t="n">
        <f aca="false">IFERROR(VLOOKUP(CONCATENATE("'",RELAYS!V$2,"'-","S3B_.._"),BandwidthStats!$1:$1048576,5,0),0)</f>
        <v>0</v>
      </c>
      <c r="H8" s="97" t="n">
        <f aca="false">IFERROR(VLOOKUP(CONCATENATE("'",RELAYS!Z$2,"'-","S3B_.._"),BandwidthStats!$1:$1048576,5,0),0)</f>
        <v>0</v>
      </c>
    </row>
    <row r="9" customFormat="false" ht="15.6" hidden="false" customHeight="false" outlineLevel="0" collapsed="false">
      <c r="A9" s="98" t="s">
        <v>132</v>
      </c>
      <c r="B9" s="91" t="n">
        <f aca="false">IFERROR(VLOOKUP(CONCATENATE("'",RELAYS!B$2,"'-","S5P"),BandwidthStats!$1:$1048576,5,0),0)</f>
        <v>0</v>
      </c>
      <c r="C9" s="92" t="n">
        <f aca="false">IFERROR(VLOOKUP(CONCATENATE("'",RELAYS!F$2,"'-","S5P"),BandwidthStats!$1:$1048576,5,0),0)</f>
        <v>0</v>
      </c>
      <c r="D9" s="93" t="n">
        <f aca="false">IFERROR(VLOOKUP(CONCATENATE("'",RELAYS!J$2,"'-","S5P"),BandwidthStats!$1:$1048576,5,0),0)</f>
        <v>0</v>
      </c>
      <c r="E9" s="94" t="n">
        <f aca="false">IFERROR(VLOOKUP(CONCATENATE("'",RELAYS!N$2,"'-","S5P"),BandwidthStats!$1:$1048576,5,0),0)</f>
        <v>0</v>
      </c>
      <c r="F9" s="95" t="n">
        <f aca="false">IFERROR(VLOOKUP(CONCATENATE("'",RELAYS!R$2,"'-","S5P"),BandwidthStats!$1:$1048576,5,0),0)</f>
        <v>0</v>
      </c>
      <c r="G9" s="96" t="n">
        <f aca="false">IFERROR(VLOOKUP(CONCATENATE("'",RELAYS!V$2,"'-","S5P"),BandwidthStats!$1:$1048576,5,0),0)</f>
        <v>0</v>
      </c>
      <c r="H9" s="97" t="n">
        <f aca="false">IFERROR(VLOOKUP(CONCATENATE("'",RELAYS!Z$2,"'-","S5P"),BandwidthStats!$1:$1048576,5,0),0)</f>
        <v>0</v>
      </c>
    </row>
    <row r="10" customFormat="false" ht="15.6" hidden="false" customHeight="false" outlineLevel="0" collapsed="false">
      <c r="A10" s="98" t="s">
        <v>133</v>
      </c>
      <c r="B10" s="91" t="n">
        <f aca="false">IFERROR(VLOOKUP(CONCATENATE("'",RELAYS!B$2,"'-","S5"),BandwidthStats!$1:$1048576,5,0),0)</f>
        <v>0</v>
      </c>
      <c r="C10" s="92" t="n">
        <f aca="false">IFERROR(VLOOKUP(CONCATENATE("'",RELAYS!F$2,"'-","S5"),BandwidthStats!$1:$1048576,5,0),0)</f>
        <v>0</v>
      </c>
      <c r="D10" s="93" t="n">
        <f aca="false">IFERROR(VLOOKUP(CONCATENATE("'",RELAYS!J$2,"'-","S5"),BandwidthStats!$1:$1048576,5,0),0)</f>
        <v>0</v>
      </c>
      <c r="E10" s="94" t="n">
        <f aca="false">IFERROR(VLOOKUP(CONCATENATE("'",RELAYS!N$2,"'-","S5"),BandwidthStats!$1:$1048576,5,0),0)</f>
        <v>0</v>
      </c>
      <c r="F10" s="95" t="n">
        <f aca="false">IFERROR(VLOOKUP(CONCATENATE("'",RELAYS!R$2,"'-","S5"),BandwidthStats!$1:$1048576,5,0),0)</f>
        <v>0</v>
      </c>
      <c r="G10" s="96" t="n">
        <f aca="false">IFERROR(VLOOKUP(CONCATENATE("'",RELAYS!V$2,"'-","S5"),BandwidthStats!$1:$1048576,5,0),0)</f>
        <v>0</v>
      </c>
      <c r="H10" s="97" t="n">
        <f aca="false">IFERROR(VLOOKUP(CONCATENATE("'",RELAYS!Z$2,"'-","S5"),BandwidthStats!$1:$1048576,5,0),0)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4BACC6"/>
    <pageSetUpPr fitToPage="false"/>
  </sheetPr>
  <dimension ref="A1:J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RowHeight="15.6" zeroHeight="false" outlineLevelRow="0" outlineLevelCol="0"/>
  <cols>
    <col collapsed="false" customWidth="true" hidden="false" outlineLevel="0" max="1" min="1" style="1" width="49.1"/>
    <col collapsed="false" customWidth="true" hidden="false" outlineLevel="0" max="2" min="2" style="1" width="88.6"/>
    <col collapsed="false" customWidth="true" hidden="false" outlineLevel="0" max="3" min="3" style="1" width="47.5"/>
    <col collapsed="false" customWidth="true" hidden="false" outlineLevel="0" max="1025" min="4" style="1" width="11.2"/>
  </cols>
  <sheetData>
    <row r="1" customFormat="false" ht="15.6" hidden="false" customHeight="false" outlineLevel="0" collapsed="false">
      <c r="A1" s="99" t="s">
        <v>134</v>
      </c>
      <c r="B1" s="100" t="s">
        <v>135</v>
      </c>
      <c r="C1" s="101" t="s">
        <v>136</v>
      </c>
    </row>
    <row r="2" s="107" customFormat="true" ht="31.2" hidden="false" customHeight="false" outlineLevel="0" collapsed="false">
      <c r="A2" s="102" t="s">
        <v>137</v>
      </c>
      <c r="B2" s="103" t="s">
        <v>138</v>
      </c>
      <c r="C2" s="104" t="s">
        <v>139</v>
      </c>
      <c r="D2" s="105"/>
      <c r="E2" s="105"/>
      <c r="F2" s="105"/>
      <c r="G2" s="105"/>
      <c r="H2" s="105"/>
      <c r="I2" s="105"/>
      <c r="J2" s="106"/>
    </row>
    <row r="3" customFormat="false" ht="31.2" hidden="false" customHeight="false" outlineLevel="0" collapsed="false">
      <c r="A3" s="108" t="s">
        <v>140</v>
      </c>
      <c r="B3" s="109" t="s">
        <v>141</v>
      </c>
      <c r="C3" s="104" t="s">
        <v>139</v>
      </c>
      <c r="D3" s="105"/>
      <c r="E3" s="105"/>
      <c r="F3" s="105"/>
      <c r="G3" s="105"/>
      <c r="H3" s="105"/>
      <c r="I3" s="105"/>
      <c r="J3" s="110"/>
    </row>
    <row r="4" customFormat="false" ht="31.2" hidden="false" customHeight="false" outlineLevel="0" collapsed="false">
      <c r="A4" s="108" t="s">
        <v>142</v>
      </c>
      <c r="B4" s="109" t="s">
        <v>143</v>
      </c>
      <c r="C4" s="104" t="s">
        <v>139</v>
      </c>
      <c r="D4" s="105"/>
      <c r="E4" s="105"/>
      <c r="F4" s="105"/>
      <c r="G4" s="105"/>
      <c r="H4" s="105"/>
      <c r="I4" s="105"/>
      <c r="J4" s="110"/>
    </row>
    <row r="5" customFormat="false" ht="46.8" hidden="false" customHeight="false" outlineLevel="0" collapsed="false">
      <c r="A5" s="108" t="s">
        <v>144</v>
      </c>
      <c r="B5" s="109" t="s">
        <v>145</v>
      </c>
      <c r="C5" s="104" t="s">
        <v>146</v>
      </c>
      <c r="D5" s="111"/>
      <c r="E5" s="111"/>
      <c r="F5" s="111"/>
      <c r="G5" s="111"/>
      <c r="H5" s="111"/>
      <c r="I5" s="111"/>
      <c r="J5" s="110"/>
    </row>
    <row r="6" customFormat="false" ht="46.8" hidden="false" customHeight="false" outlineLevel="0" collapsed="false">
      <c r="A6" s="112" t="s">
        <v>147</v>
      </c>
      <c r="B6" s="113" t="s">
        <v>148</v>
      </c>
      <c r="C6" s="114" t="s">
        <v>146</v>
      </c>
      <c r="D6" s="111"/>
      <c r="E6" s="111"/>
      <c r="F6" s="111"/>
      <c r="G6" s="111"/>
      <c r="H6" s="111"/>
      <c r="I6" s="111"/>
      <c r="J6" s="110"/>
    </row>
    <row r="7" customFormat="false" ht="15.6" hidden="false" customHeight="false" outlineLevel="0" collapsed="false">
      <c r="A7" s="111"/>
      <c r="B7" s="111"/>
      <c r="C7" s="111"/>
      <c r="D7" s="111"/>
      <c r="E7" s="111"/>
      <c r="F7" s="111"/>
      <c r="G7" s="111"/>
      <c r="H7" s="111"/>
      <c r="I7" s="111"/>
      <c r="J7" s="110"/>
    </row>
    <row r="8" customFormat="false" ht="15.6" hidden="false" customHeight="false" outlineLevel="0" collapsed="false">
      <c r="A8" s="111"/>
      <c r="B8" s="111"/>
      <c r="C8" s="111"/>
      <c r="D8" s="111"/>
      <c r="E8" s="111"/>
      <c r="F8" s="111"/>
      <c r="G8" s="111"/>
      <c r="H8" s="111"/>
      <c r="I8" s="111"/>
      <c r="J8" s="110"/>
    </row>
    <row r="9" customFormat="false" ht="15.6" hidden="false" customHeight="false" outlineLevel="0" collapsed="false">
      <c r="A9" s="111"/>
      <c r="B9" s="111"/>
      <c r="C9" s="111"/>
      <c r="D9" s="111"/>
      <c r="E9" s="111"/>
      <c r="F9" s="111"/>
      <c r="G9" s="111"/>
      <c r="H9" s="111"/>
      <c r="I9" s="111"/>
      <c r="J9" s="110"/>
    </row>
    <row r="10" customFormat="false" ht="15.6" hidden="false" customHeight="false" outlineLevel="0" collapsed="false">
      <c r="A10" s="111"/>
      <c r="B10" s="111"/>
      <c r="C10" s="111"/>
      <c r="D10" s="111"/>
      <c r="E10" s="111"/>
      <c r="F10" s="111"/>
      <c r="G10" s="111"/>
      <c r="H10" s="111"/>
      <c r="I10" s="111"/>
      <c r="J10" s="110"/>
    </row>
    <row r="11" customFormat="false" ht="15.6" hidden="false" customHeight="false" outlineLevel="0" collapsed="false">
      <c r="A11" s="115" t="s">
        <v>149</v>
      </c>
      <c r="B11" s="115"/>
      <c r="C11" s="111"/>
      <c r="D11" s="111"/>
      <c r="E11" s="111"/>
      <c r="F11" s="111"/>
      <c r="G11" s="111"/>
      <c r="H11" s="111"/>
      <c r="I11" s="111"/>
      <c r="J11" s="110"/>
    </row>
    <row r="12" customFormat="false" ht="15.6" hidden="false" customHeight="false" outlineLevel="0" collapsed="false">
      <c r="A12" s="115"/>
      <c r="B12" s="115"/>
      <c r="C12" s="111"/>
      <c r="D12" s="111"/>
      <c r="E12" s="111"/>
      <c r="F12" s="111"/>
      <c r="G12" s="111"/>
      <c r="H12" s="111"/>
      <c r="I12" s="111"/>
      <c r="J12" s="110"/>
    </row>
    <row r="13" customFormat="false" ht="202.8" hidden="false" customHeight="false" outlineLevel="0" collapsed="false">
      <c r="A13" s="116" t="s">
        <v>150</v>
      </c>
      <c r="B13" s="117" t="s">
        <v>151</v>
      </c>
      <c r="C13" s="111"/>
      <c r="D13" s="111"/>
      <c r="E13" s="111"/>
      <c r="F13" s="111"/>
      <c r="G13" s="111"/>
      <c r="H13" s="111"/>
      <c r="I13" s="111"/>
      <c r="J13" s="110"/>
    </row>
    <row r="14" customFormat="false" ht="249.6" hidden="false" customHeight="false" outlineLevel="0" collapsed="false">
      <c r="A14" s="116" t="s">
        <v>152</v>
      </c>
      <c r="B14" s="117" t="s">
        <v>153</v>
      </c>
      <c r="C14" s="111"/>
      <c r="D14" s="111"/>
      <c r="E14" s="111"/>
      <c r="F14" s="111"/>
      <c r="G14" s="111"/>
      <c r="H14" s="111"/>
      <c r="I14" s="111"/>
      <c r="J14" s="110"/>
    </row>
    <row r="15" customFormat="false" ht="234" hidden="false" customHeight="false" outlineLevel="0" collapsed="false">
      <c r="A15" s="116" t="s">
        <v>154</v>
      </c>
      <c r="B15" s="117" t="s">
        <v>155</v>
      </c>
      <c r="C15" s="111"/>
      <c r="D15" s="111"/>
      <c r="E15" s="111"/>
      <c r="F15" s="111"/>
      <c r="G15" s="111"/>
      <c r="H15" s="111"/>
      <c r="I15" s="111"/>
      <c r="J15" s="110"/>
    </row>
    <row r="16" customFormat="false" ht="31.2" hidden="false" customHeight="false" outlineLevel="0" collapsed="false">
      <c r="A16" s="108" t="s">
        <v>156</v>
      </c>
      <c r="B16" s="104" t="s">
        <v>157</v>
      </c>
      <c r="C16" s="111"/>
      <c r="D16" s="111"/>
      <c r="E16" s="111"/>
      <c r="F16" s="111"/>
      <c r="G16" s="111"/>
      <c r="H16" s="111"/>
      <c r="I16" s="111"/>
      <c r="J16" s="110"/>
    </row>
    <row r="17" customFormat="false" ht="31.2" hidden="false" customHeight="false" outlineLevel="0" collapsed="false">
      <c r="A17" s="112" t="s">
        <v>158</v>
      </c>
      <c r="B17" s="114" t="s">
        <v>159</v>
      </c>
      <c r="C17" s="110"/>
      <c r="D17" s="110"/>
      <c r="E17" s="110"/>
      <c r="F17" s="110"/>
      <c r="G17" s="110"/>
      <c r="H17" s="110"/>
      <c r="I17" s="110"/>
      <c r="J17" s="110"/>
    </row>
  </sheetData>
  <mergeCells count="1">
    <mergeCell ref="A11:B1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RowHeight="15.6" zeroHeight="false" outlineLevelRow="0" outlineLevelCol="0"/>
  <cols>
    <col collapsed="false" customWidth="true" hidden="false" outlineLevel="0" max="1" min="1" style="0" width="11.59"/>
    <col collapsed="false" customWidth="true" hidden="false" outlineLevel="0" max="2" min="2" style="0" width="8.7"/>
    <col collapsed="false" customWidth="true" hidden="false" outlineLevel="0" max="4" min="3" style="0" width="10.1"/>
    <col collapsed="false" customWidth="true" hidden="false" outlineLevel="0" max="1025" min="5" style="0" width="8.7"/>
  </cols>
  <sheetData>
    <row r="1" customFormat="false" ht="15.6" hidden="false" customHeight="false" outlineLevel="0" collapsed="false">
      <c r="A1" s="118" t="s">
        <v>160</v>
      </c>
    </row>
    <row r="2" customFormat="false" ht="15.6" hidden="false" customHeight="false" outlineLevel="0" collapsed="false">
      <c r="A2" s="27" t="s">
        <v>39</v>
      </c>
    </row>
    <row r="3" customFormat="false" ht="15.6" hidden="false" customHeight="false" outlineLevel="0" collapsed="false">
      <c r="A3" s="27" t="s">
        <v>14</v>
      </c>
    </row>
    <row r="4" customFormat="false" ht="15.6" hidden="false" customHeight="false" outlineLevel="0" collapsed="false">
      <c r="A4" s="27" t="s">
        <v>40</v>
      </c>
    </row>
    <row r="5" customFormat="false" ht="15.6" hidden="false" customHeight="false" outlineLevel="0" collapsed="false">
      <c r="A5" s="27" t="s">
        <v>10</v>
      </c>
    </row>
    <row r="6" customFormat="false" ht="15.6" hidden="false" customHeight="false" outlineLevel="0" collapsed="false">
      <c r="A6" s="27" t="s">
        <v>161</v>
      </c>
    </row>
    <row r="7" customFormat="false" ht="15.6" hidden="false" customHeight="false" outlineLevel="0" collapsed="false">
      <c r="A7" s="27" t="s">
        <v>42</v>
      </c>
    </row>
    <row r="8" customFormat="false" ht="15.6" hidden="false" customHeight="false" outlineLevel="0" collapsed="false">
      <c r="A8" s="27" t="s">
        <v>13</v>
      </c>
    </row>
    <row r="9" customFormat="false" ht="15.6" hidden="false" customHeight="false" outlineLevel="0" collapsed="false">
      <c r="A9" s="27" t="s">
        <v>45</v>
      </c>
    </row>
    <row r="13" customFormat="false" ht="15.6" hidden="false" customHeight="false" outlineLevel="0" collapsed="false">
      <c r="A13" s="119" t="s">
        <v>162</v>
      </c>
      <c r="B13" s="119" t="s">
        <v>163</v>
      </c>
      <c r="C13" s="119" t="s">
        <v>164</v>
      </c>
      <c r="D13" s="119" t="s">
        <v>165</v>
      </c>
    </row>
    <row r="14" customFormat="false" ht="15.6" hidden="false" customHeight="false" outlineLevel="0" collapsed="false">
      <c r="A14" s="119" t="n">
        <v>2017</v>
      </c>
      <c r="B14" s="119" t="n">
        <v>44</v>
      </c>
      <c r="C14" s="120" t="n">
        <v>43038</v>
      </c>
      <c r="D14" s="120" t="n">
        <v>43044</v>
      </c>
    </row>
    <row r="15" customFormat="false" ht="15.6" hidden="false" customHeight="false" outlineLevel="0" collapsed="false">
      <c r="A15" s="119" t="n">
        <v>2017</v>
      </c>
      <c r="B15" s="119" t="n">
        <v>45</v>
      </c>
      <c r="C15" s="120" t="n">
        <v>43045</v>
      </c>
      <c r="D15" s="120" t="n">
        <v>43051</v>
      </c>
    </row>
    <row r="16" customFormat="false" ht="15.6" hidden="false" customHeight="false" outlineLevel="0" collapsed="false">
      <c r="A16" s="119" t="n">
        <v>2017</v>
      </c>
      <c r="B16" s="119" t="n">
        <v>46</v>
      </c>
      <c r="C16" s="120" t="n">
        <v>43052</v>
      </c>
      <c r="D16" s="120" t="n">
        <v>43058</v>
      </c>
    </row>
    <row r="17" customFormat="false" ht="15.6" hidden="false" customHeight="false" outlineLevel="0" collapsed="false">
      <c r="A17" s="119" t="n">
        <v>2017</v>
      </c>
      <c r="B17" s="119" t="n">
        <v>47</v>
      </c>
      <c r="C17" s="120" t="n">
        <v>43059</v>
      </c>
      <c r="D17" s="120" t="n">
        <v>43065</v>
      </c>
    </row>
    <row r="18" customFormat="false" ht="15.6" hidden="false" customHeight="false" outlineLevel="0" collapsed="false">
      <c r="A18" s="119" t="n">
        <v>2017</v>
      </c>
      <c r="B18" s="119" t="n">
        <v>48</v>
      </c>
      <c r="C18" s="120" t="n">
        <v>43066</v>
      </c>
      <c r="D18" s="120" t="n">
        <v>43072</v>
      </c>
    </row>
    <row r="19" customFormat="false" ht="15.6" hidden="false" customHeight="false" outlineLevel="0" collapsed="false">
      <c r="A19" s="119" t="n">
        <v>2017</v>
      </c>
      <c r="B19" s="119" t="n">
        <v>49</v>
      </c>
      <c r="C19" s="120" t="n">
        <v>43073</v>
      </c>
      <c r="D19" s="120" t="n">
        <v>43079</v>
      </c>
    </row>
    <row r="20" customFormat="false" ht="15.6" hidden="false" customHeight="false" outlineLevel="0" collapsed="false">
      <c r="A20" s="119" t="n">
        <v>2017</v>
      </c>
      <c r="B20" s="119" t="n">
        <v>50</v>
      </c>
      <c r="C20" s="120" t="n">
        <v>43080</v>
      </c>
      <c r="D20" s="120" t="n">
        <v>43086</v>
      </c>
    </row>
    <row r="21" customFormat="false" ht="15.6" hidden="false" customHeight="false" outlineLevel="0" collapsed="false">
      <c r="A21" s="119" t="n">
        <v>2017</v>
      </c>
      <c r="B21" s="119" t="n">
        <v>51</v>
      </c>
      <c r="C21" s="120" t="n">
        <v>43087</v>
      </c>
      <c r="D21" s="120" t="n">
        <v>43093</v>
      </c>
    </row>
    <row r="22" customFormat="false" ht="15.6" hidden="false" customHeight="false" outlineLevel="0" collapsed="false">
      <c r="A22" s="119" t="n">
        <v>2017</v>
      </c>
      <c r="B22" s="119" t="n">
        <v>52</v>
      </c>
      <c r="C22" s="120" t="n">
        <v>43094</v>
      </c>
      <c r="D22" s="120" t="n">
        <v>43100</v>
      </c>
    </row>
    <row r="23" customFormat="false" ht="15.6" hidden="false" customHeight="false" outlineLevel="0" collapsed="false">
      <c r="A23" s="119" t="n">
        <v>2018</v>
      </c>
      <c r="B23" s="119" t="n">
        <v>1</v>
      </c>
      <c r="C23" s="120" t="n">
        <v>43101</v>
      </c>
      <c r="D23" s="120" t="n">
        <v>43107</v>
      </c>
    </row>
    <row r="24" customFormat="false" ht="15.6" hidden="false" customHeight="false" outlineLevel="0" collapsed="false">
      <c r="A24" s="119" t="n">
        <v>2018</v>
      </c>
      <c r="B24" s="119" t="n">
        <v>2</v>
      </c>
      <c r="C24" s="120" t="n">
        <v>43108</v>
      </c>
      <c r="D24" s="120" t="n">
        <v>43114</v>
      </c>
    </row>
    <row r="25" customFormat="false" ht="15.6" hidden="false" customHeight="false" outlineLevel="0" collapsed="false">
      <c r="A25" s="119" t="n">
        <v>2018</v>
      </c>
      <c r="B25" s="119" t="n">
        <v>3</v>
      </c>
      <c r="C25" s="120" t="n">
        <v>43115</v>
      </c>
      <c r="D25" s="120" t="n">
        <v>43121</v>
      </c>
    </row>
    <row r="26" customFormat="false" ht="15.6" hidden="false" customHeight="false" outlineLevel="0" collapsed="false">
      <c r="A26" s="119" t="n">
        <v>2018</v>
      </c>
      <c r="B26" s="119" t="n">
        <v>4</v>
      </c>
      <c r="C26" s="120" t="n">
        <v>43122</v>
      </c>
      <c r="D26" s="120" t="n">
        <v>43128</v>
      </c>
    </row>
    <row r="27" customFormat="false" ht="15.6" hidden="false" customHeight="false" outlineLevel="0" collapsed="false">
      <c r="A27" s="119" t="n">
        <v>2018</v>
      </c>
      <c r="B27" s="119" t="n">
        <v>5</v>
      </c>
      <c r="C27" s="120" t="n">
        <v>43129</v>
      </c>
      <c r="D27" s="120" t="n">
        <v>43135</v>
      </c>
    </row>
    <row r="28" customFormat="false" ht="15.6" hidden="false" customHeight="false" outlineLevel="0" collapsed="false">
      <c r="A28" s="119" t="n">
        <v>2018</v>
      </c>
      <c r="B28" s="119" t="n">
        <v>6</v>
      </c>
      <c r="C28" s="120" t="n">
        <v>43136</v>
      </c>
      <c r="D28" s="120" t="n">
        <v>43142</v>
      </c>
    </row>
  </sheetData>
  <autoFilter ref="A1:A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5" zeroHeight="false" outlineLevelRow="0" outlineLevelCol="0"/>
  <cols>
    <col collapsed="false" customWidth="true" hidden="false" outlineLevel="0" max="1" min="1" style="0" width="4.8"/>
    <col collapsed="false" customWidth="true" hidden="false" outlineLevel="0" max="2" min="2" style="0" width="18.29"/>
    <col collapsed="false" customWidth="true" hidden="true" outlineLevel="0" max="4" min="3" style="0" width="10.5"/>
    <col collapsed="false" customWidth="true" hidden="true" outlineLevel="0" max="5" min="5" style="0" width="5.79"/>
    <col collapsed="false" customWidth="true" hidden="false" outlineLevel="0" max="6" min="6" style="0" width="24.2"/>
    <col collapsed="false" customWidth="true" hidden="true" outlineLevel="0" max="9" min="7" style="0" width="10.5"/>
    <col collapsed="false" customWidth="true" hidden="false" outlineLevel="0" max="10" min="10" style="0" width="20.7"/>
    <col collapsed="false" customWidth="true" hidden="true" outlineLevel="0" max="13" min="11" style="0" width="10.5"/>
    <col collapsed="false" customWidth="true" hidden="false" outlineLevel="0" max="14" min="14" style="0" width="24.2"/>
    <col collapsed="false" customWidth="true" hidden="true" outlineLevel="0" max="17" min="15" style="0" width="10.5"/>
    <col collapsed="false" customWidth="true" hidden="false" outlineLevel="0" max="18" min="18" style="0" width="24.4"/>
    <col collapsed="false" customWidth="true" hidden="true" outlineLevel="0" max="21" min="19" style="0" width="10.5"/>
    <col collapsed="false" customWidth="true" hidden="false" outlineLevel="0" max="22" min="22" style="0" width="24.69"/>
    <col collapsed="false" customWidth="true" hidden="true" outlineLevel="0" max="25" min="23" style="0" width="10.5"/>
    <col collapsed="false" customWidth="true" hidden="false" outlineLevel="0" max="26" min="26" style="0" width="27.8"/>
    <col collapsed="false" customWidth="true" hidden="false" outlineLevel="0" max="1025" min="27" style="0" width="11.2"/>
  </cols>
  <sheetData>
    <row r="1" customFormat="false" ht="15" hidden="false" customHeight="false" outlineLevel="0" collapsed="false">
      <c r="B1" s="0" t="s">
        <v>8</v>
      </c>
      <c r="F1" s="0" t="s">
        <v>9</v>
      </c>
      <c r="J1" s="0" t="s">
        <v>10</v>
      </c>
      <c r="N1" s="0" t="s">
        <v>11</v>
      </c>
      <c r="R1" s="0" t="s">
        <v>12</v>
      </c>
      <c r="V1" s="0" t="s">
        <v>13</v>
      </c>
      <c r="Z1" s="0" t="s">
        <v>14</v>
      </c>
      <c r="AB1" s="1" t="s">
        <v>15</v>
      </c>
      <c r="AC1" s="1"/>
      <c r="AD1" s="1" t="s">
        <v>16</v>
      </c>
      <c r="AE1" s="1"/>
      <c r="AF1" s="1" t="s">
        <v>17</v>
      </c>
      <c r="AG1" s="1"/>
      <c r="AH1" s="0" t="s">
        <v>18</v>
      </c>
    </row>
    <row r="2" customFormat="false" ht="15" hidden="false" customHeight="false" outlineLevel="0" collapsed="false">
      <c r="A2" s="0" t="s">
        <v>19</v>
      </c>
      <c r="B2" s="1" t="s">
        <v>20</v>
      </c>
      <c r="F2" s="0" t="s">
        <v>21</v>
      </c>
      <c r="J2" s="1" t="s">
        <v>22</v>
      </c>
      <c r="N2" s="0" t="s">
        <v>23</v>
      </c>
      <c r="R2" s="0" t="s">
        <v>24</v>
      </c>
      <c r="V2" s="0" t="s">
        <v>25</v>
      </c>
      <c r="Z2" s="1" t="s">
        <v>26</v>
      </c>
      <c r="AB2" s="2"/>
      <c r="AC2" s="1"/>
      <c r="AD2" s="2"/>
      <c r="AE2" s="1"/>
      <c r="AF2" s="2"/>
      <c r="AH2" s="2"/>
    </row>
    <row r="3" customFormat="false" ht="15" hidden="false" customHeight="false" outlineLevel="0" collapsed="false">
      <c r="A3" s="0" t="s">
        <v>27</v>
      </c>
      <c r="B3" s="0" t="s">
        <v>28</v>
      </c>
      <c r="F3" s="0" t="s">
        <v>29</v>
      </c>
      <c r="J3" s="0" t="s">
        <v>30</v>
      </c>
      <c r="N3" s="0" t="s">
        <v>31</v>
      </c>
      <c r="R3" s="0" t="s">
        <v>32</v>
      </c>
      <c r="V3" s="0" t="s">
        <v>33</v>
      </c>
      <c r="Z3" s="1" t="s">
        <v>34</v>
      </c>
      <c r="AB3" s="1" t="s">
        <v>35</v>
      </c>
      <c r="AC3" s="1"/>
      <c r="AD3" s="1" t="s">
        <v>36</v>
      </c>
      <c r="AE3" s="1"/>
      <c r="AF3" s="1" t="s">
        <v>37</v>
      </c>
      <c r="AH3" s="0" t="s">
        <v>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6" zeroHeight="false" outlineLevelRow="0" outlineLevelCol="0"/>
  <cols>
    <col collapsed="false" customWidth="true" hidden="false" outlineLevel="0" max="1" min="1" style="0" width="4.8"/>
    <col collapsed="false" customWidth="true" hidden="false" outlineLevel="0" max="2" min="2" style="0" width="18.29"/>
    <col collapsed="false" customWidth="true" hidden="true" outlineLevel="0" max="5" min="3" style="0" width="9.6"/>
    <col collapsed="false" customWidth="true" hidden="false" outlineLevel="0" max="6" min="6" style="0" width="24.3"/>
    <col collapsed="false" customWidth="true" hidden="true" outlineLevel="0" max="9" min="7" style="0" width="11.2"/>
    <col collapsed="false" customWidth="true" hidden="false" outlineLevel="0" max="10" min="10" style="0" width="20.7"/>
    <col collapsed="false" customWidth="true" hidden="true" outlineLevel="0" max="13" min="11" style="0" width="7.2"/>
    <col collapsed="false" customWidth="true" hidden="false" outlineLevel="0" max="14" min="14" style="0" width="24.2"/>
    <col collapsed="false" customWidth="true" hidden="true" outlineLevel="0" max="17" min="15" style="0" width="7.2"/>
    <col collapsed="false" customWidth="true" hidden="false" outlineLevel="0" max="18" min="18" style="0" width="24.4"/>
    <col collapsed="false" customWidth="true" hidden="true" outlineLevel="0" max="21" min="19" style="0" width="7.2"/>
    <col collapsed="false" customWidth="true" hidden="false" outlineLevel="0" max="22" min="22" style="0" width="24.69"/>
    <col collapsed="false" customWidth="true" hidden="true" outlineLevel="0" max="25" min="23" style="0" width="7.2"/>
    <col collapsed="false" customWidth="true" hidden="false" outlineLevel="0" max="26" min="26" style="0" width="27.8"/>
    <col collapsed="false" customWidth="true" hidden="false" outlineLevel="0" max="1025" min="27" style="0" width="11.2"/>
  </cols>
  <sheetData>
    <row r="1" customFormat="false" ht="15.6" hidden="false" customHeight="false" outlineLevel="0" collapsed="false">
      <c r="B1" s="0" t="s">
        <v>39</v>
      </c>
      <c r="F1" s="0" t="s">
        <v>40</v>
      </c>
      <c r="J1" s="0" t="s">
        <v>10</v>
      </c>
      <c r="N1" s="0" t="s">
        <v>41</v>
      </c>
      <c r="R1" s="0" t="s">
        <v>42</v>
      </c>
      <c r="V1" s="0" t="s">
        <v>13</v>
      </c>
      <c r="Z1" s="0" t="s">
        <v>14</v>
      </c>
    </row>
    <row r="2" customFormat="false" ht="15.6" hidden="false" customHeight="false" outlineLevel="0" collapsed="false">
      <c r="A2" s="0" t="s">
        <v>19</v>
      </c>
      <c r="B2" s="2" t="s">
        <v>43</v>
      </c>
      <c r="F2" s="2" t="s">
        <v>44</v>
      </c>
      <c r="J2" s="2" t="s">
        <v>43</v>
      </c>
      <c r="K2" s="2" t="s">
        <v>43</v>
      </c>
      <c r="L2" s="2" t="s">
        <v>43</v>
      </c>
      <c r="M2" s="2" t="s">
        <v>43</v>
      </c>
      <c r="N2" s="2" t="s">
        <v>43</v>
      </c>
      <c r="O2" s="2" t="s">
        <v>43</v>
      </c>
      <c r="P2" s="2" t="s">
        <v>43</v>
      </c>
      <c r="Q2" s="2" t="s">
        <v>43</v>
      </c>
      <c r="R2" s="2" t="s">
        <v>43</v>
      </c>
      <c r="S2" s="2" t="s">
        <v>43</v>
      </c>
      <c r="T2" s="2" t="s">
        <v>43</v>
      </c>
      <c r="U2" s="2" t="s">
        <v>43</v>
      </c>
      <c r="V2" s="2" t="s">
        <v>43</v>
      </c>
      <c r="W2" s="2" t="s">
        <v>43</v>
      </c>
      <c r="X2" s="2" t="s">
        <v>43</v>
      </c>
      <c r="Y2" s="2" t="s">
        <v>43</v>
      </c>
      <c r="Z2" s="2" t="s">
        <v>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6" zeroHeight="false" outlineLevelRow="0" outlineLevelCol="0"/>
  <cols>
    <col collapsed="false" customWidth="true" hidden="false" outlineLevel="0" max="1" min="1" style="0" width="32.2"/>
    <col collapsed="false" customWidth="true" hidden="false" outlineLevel="0" max="2" min="2" style="0" width="40.2"/>
    <col collapsed="false" customWidth="true" hidden="false" outlineLevel="0" max="3" min="3" style="0" width="3.7"/>
    <col collapsed="false" customWidth="true" hidden="false" outlineLevel="0" max="4" min="4" style="0" width="12.3"/>
    <col collapsed="false" customWidth="true" hidden="false" outlineLevel="0" max="5" min="5" style="0" width="11"/>
    <col collapsed="false" customWidth="true" hidden="false" outlineLevel="0" max="6" min="6" style="0" width="7.9"/>
    <col collapsed="false" customWidth="true" hidden="false" outlineLevel="0" max="7" min="7" style="0" width="22.4"/>
    <col collapsed="false" customWidth="true" hidden="false" outlineLevel="0" max="1025" min="8" style="0" width="11.2"/>
  </cols>
  <sheetData>
    <row r="1" customFormat="false" ht="15.6" hidden="false" customHeight="false" outlineLevel="0" collapsed="false">
      <c r="A1" s="1"/>
      <c r="B1" s="1"/>
      <c r="C1" s="1"/>
      <c r="D1" s="1"/>
      <c r="E1" s="1"/>
      <c r="F1" s="1"/>
      <c r="G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20.8"/>
    <col collapsed="false" customWidth="true" hidden="false" outlineLevel="0" max="2" min="2" style="0" width="4.9"/>
    <col collapsed="false" customWidth="true" hidden="false" outlineLevel="0" max="3" min="3" style="0" width="8.6"/>
    <col collapsed="false" customWidth="true" hidden="false" outlineLevel="0" max="4" min="4" style="0" width="12.3"/>
    <col collapsed="false" customWidth="true" hidden="false" outlineLevel="0" max="5" min="5" style="0" width="11"/>
    <col collapsed="false" customWidth="true" hidden="false" outlineLevel="0" max="6" min="6" style="0" width="7.9"/>
    <col collapsed="false" customWidth="true" hidden="false" outlineLevel="0" max="7" min="7" style="0" width="22.4"/>
    <col collapsed="false" customWidth="true" hidden="false" outlineLevel="0" max="1025" min="8" style="0" width="11.2"/>
  </cols>
  <sheetData>
    <row r="1" customFormat="false" ht="15.6" hidden="false" customHeight="false" outlineLevel="0" collapsed="false">
      <c r="A1" s="1"/>
      <c r="B1" s="1"/>
      <c r="C1" s="1"/>
      <c r="D1" s="1"/>
      <c r="E1" s="1"/>
      <c r="F1" s="1"/>
      <c r="G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5.6" zeroHeight="false" outlineLevelRow="0" outlineLevelCol="0"/>
  <cols>
    <col collapsed="false" customWidth="true" hidden="false" outlineLevel="0" max="1" min="1" style="0" width="20.8"/>
    <col collapsed="false" customWidth="true" hidden="false" outlineLevel="0" max="2" min="2" style="0" width="4.9"/>
    <col collapsed="false" customWidth="true" hidden="false" outlineLevel="0" max="3" min="3" style="0" width="8.6"/>
    <col collapsed="false" customWidth="true" hidden="false" outlineLevel="0" max="4" min="4" style="0" width="12.3"/>
    <col collapsed="false" customWidth="true" hidden="false" outlineLevel="0" max="5" min="5" style="0" width="15.4"/>
    <col collapsed="false" customWidth="true" hidden="false" outlineLevel="0" max="6" min="6" style="0" width="22.4"/>
    <col collapsed="false" customWidth="true" hidden="false" outlineLevel="0" max="1025" min="7" style="0" width="11.2"/>
  </cols>
  <sheetData>
    <row r="1" customFormat="false" ht="15.6" hidden="false" customHeight="false" outlineLevel="0" collapsed="false">
      <c r="A1" s="1"/>
      <c r="B1" s="1"/>
      <c r="C1" s="1"/>
      <c r="D1" s="1"/>
      <c r="E1" s="1"/>
      <c r="F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C0504D"/>
    <pageSetUpPr fitToPage="false"/>
  </sheetPr>
  <dimension ref="A1:W5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H1" activeCellId="0" sqref="H1"/>
    </sheetView>
  </sheetViews>
  <sheetFormatPr defaultRowHeight="15.6" zeroHeight="false" outlineLevelRow="0" outlineLevelCol="0"/>
  <cols>
    <col collapsed="false" customWidth="true" hidden="false" outlineLevel="0" max="1" min="1" style="0" width="47.5"/>
    <col collapsed="false" customWidth="true" hidden="false" outlineLevel="0" max="15" min="2" style="0" width="19.8"/>
    <col collapsed="false" customWidth="true" hidden="false" outlineLevel="0" max="23" min="16" style="0" width="19.2"/>
    <col collapsed="false" customWidth="true" hidden="false" outlineLevel="0" max="1025" min="24" style="0" width="11.2"/>
  </cols>
  <sheetData>
    <row r="1" customFormat="false" ht="16.2" hidden="false" customHeight="true" outlineLevel="0" collapsed="false">
      <c r="A1" s="3" t="s">
        <v>45</v>
      </c>
      <c r="B1" s="4" t="s">
        <v>46</v>
      </c>
      <c r="C1" s="4"/>
      <c r="D1" s="5" t="s">
        <v>47</v>
      </c>
      <c r="E1" s="5"/>
      <c r="F1" s="6" t="s">
        <v>48</v>
      </c>
      <c r="G1" s="6"/>
      <c r="H1" s="7" t="s">
        <v>49</v>
      </c>
      <c r="I1" s="7"/>
      <c r="J1" s="8" t="s">
        <v>50</v>
      </c>
      <c r="K1" s="8"/>
      <c r="L1" s="9" t="s">
        <v>51</v>
      </c>
      <c r="M1" s="9"/>
      <c r="N1" s="10" t="s">
        <v>52</v>
      </c>
      <c r="O1" s="10"/>
      <c r="P1" s="11" t="s">
        <v>53</v>
      </c>
      <c r="Q1" s="11"/>
      <c r="R1" s="12" t="s">
        <v>54</v>
      </c>
      <c r="S1" s="12"/>
      <c r="T1" s="13" t="s">
        <v>55</v>
      </c>
      <c r="U1" s="13"/>
      <c r="V1" s="14" t="s">
        <v>56</v>
      </c>
      <c r="W1" s="14"/>
    </row>
    <row r="2" s="27" customFormat="true" ht="36" hidden="false" customHeight="true" outlineLevel="0" collapsed="false">
      <c r="A2" s="15" t="s">
        <v>57</v>
      </c>
      <c r="B2" s="16" t="s">
        <v>58</v>
      </c>
      <c r="C2" s="16" t="s">
        <v>59</v>
      </c>
      <c r="D2" s="17" t="s">
        <v>58</v>
      </c>
      <c r="E2" s="17" t="s">
        <v>60</v>
      </c>
      <c r="F2" s="18" t="s">
        <v>58</v>
      </c>
      <c r="G2" s="18" t="s">
        <v>60</v>
      </c>
      <c r="H2" s="19" t="s">
        <v>58</v>
      </c>
      <c r="I2" s="19" t="s">
        <v>60</v>
      </c>
      <c r="J2" s="20" t="s">
        <v>58</v>
      </c>
      <c r="K2" s="20" t="s">
        <v>60</v>
      </c>
      <c r="L2" s="21" t="s">
        <v>58</v>
      </c>
      <c r="M2" s="21" t="s">
        <v>60</v>
      </c>
      <c r="N2" s="22" t="s">
        <v>58</v>
      </c>
      <c r="O2" s="22" t="s">
        <v>60</v>
      </c>
      <c r="P2" s="23" t="s">
        <v>58</v>
      </c>
      <c r="Q2" s="23" t="s">
        <v>60</v>
      </c>
      <c r="R2" s="24" t="s">
        <v>58</v>
      </c>
      <c r="S2" s="24" t="s">
        <v>60</v>
      </c>
      <c r="T2" s="25" t="s">
        <v>58</v>
      </c>
      <c r="U2" s="25" t="s">
        <v>60</v>
      </c>
      <c r="V2" s="26" t="s">
        <v>58</v>
      </c>
      <c r="W2" s="26" t="s">
        <v>60</v>
      </c>
    </row>
    <row r="3" s="39" customFormat="true" ht="18" hidden="false" customHeight="true" outlineLevel="0" collapsed="false">
      <c r="A3" s="15"/>
      <c r="B3" s="28" t="s">
        <v>61</v>
      </c>
      <c r="C3" s="28" t="s">
        <v>61</v>
      </c>
      <c r="D3" s="29" t="s">
        <v>61</v>
      </c>
      <c r="E3" s="29" t="s">
        <v>61</v>
      </c>
      <c r="F3" s="30" t="s">
        <v>61</v>
      </c>
      <c r="G3" s="30" t="s">
        <v>61</v>
      </c>
      <c r="H3" s="31" t="s">
        <v>61</v>
      </c>
      <c r="I3" s="31" t="s">
        <v>61</v>
      </c>
      <c r="J3" s="32" t="s">
        <v>61</v>
      </c>
      <c r="K3" s="32" t="s">
        <v>61</v>
      </c>
      <c r="L3" s="33" t="s">
        <v>61</v>
      </c>
      <c r="M3" s="33" t="s">
        <v>61</v>
      </c>
      <c r="N3" s="34" t="s">
        <v>61</v>
      </c>
      <c r="O3" s="34" t="s">
        <v>61</v>
      </c>
      <c r="P3" s="35" t="s">
        <v>61</v>
      </c>
      <c r="Q3" s="35" t="s">
        <v>61</v>
      </c>
      <c r="R3" s="36" t="s">
        <v>61</v>
      </c>
      <c r="S3" s="36" t="s">
        <v>61</v>
      </c>
      <c r="T3" s="37" t="s">
        <v>61</v>
      </c>
      <c r="U3" s="37" t="s">
        <v>61</v>
      </c>
      <c r="V3" s="38" t="s">
        <v>61</v>
      </c>
      <c r="W3" s="38" t="s">
        <v>61</v>
      </c>
    </row>
    <row r="4" customFormat="false" ht="15.6" hidden="false" customHeight="false" outlineLevel="0" collapsed="false">
      <c r="A4" s="40" t="s">
        <v>62</v>
      </c>
      <c r="B4" s="41" t="n">
        <f aca="false">SUM(B5,B13)</f>
        <v>0</v>
      </c>
      <c r="C4" s="42" t="n">
        <f aca="false">SUM(C5,C13)</f>
        <v>0</v>
      </c>
      <c r="D4" s="41" t="n">
        <f aca="false">SUM(D5,D13)</f>
        <v>0</v>
      </c>
      <c r="E4" s="42" t="n">
        <f aca="false">SUM(E5,E13)</f>
        <v>0</v>
      </c>
      <c r="F4" s="41" t="n">
        <f aca="false">SUM(F5,F13)</f>
        <v>0</v>
      </c>
      <c r="G4" s="42" t="n">
        <f aca="false">SUM(G5,G13)</f>
        <v>0</v>
      </c>
      <c r="H4" s="41" t="n">
        <f aca="false">SUM(H5,H13)</f>
        <v>0</v>
      </c>
      <c r="I4" s="42" t="n">
        <f aca="false">SUM(I5,I13)</f>
        <v>0</v>
      </c>
      <c r="J4" s="41" t="n">
        <f aca="false">SUM(J5,J13)</f>
        <v>0</v>
      </c>
      <c r="K4" s="42" t="n">
        <f aca="false">SUM(K5,K13)</f>
        <v>0</v>
      </c>
      <c r="L4" s="41" t="n">
        <f aca="false">SUM(L5,L13)</f>
        <v>0</v>
      </c>
      <c r="M4" s="42" t="n">
        <f aca="false">SUM(M5,M13)</f>
        <v>0</v>
      </c>
      <c r="N4" s="41" t="n">
        <f aca="false">SUM(N5,N13)</f>
        <v>0</v>
      </c>
      <c r="O4" s="42" t="n">
        <f aca="false">SUM(O5,O13)</f>
        <v>0</v>
      </c>
      <c r="P4" s="41" t="n">
        <f aca="false">SUM(P5,P13)</f>
        <v>0</v>
      </c>
      <c r="Q4" s="42" t="n">
        <f aca="false">SUM(Q5,Q13)</f>
        <v>0</v>
      </c>
      <c r="R4" s="41" t="n">
        <f aca="false">SUM(R5,R13)</f>
        <v>0</v>
      </c>
      <c r="S4" s="42" t="n">
        <f aca="false">SUM(S5,S13)</f>
        <v>0</v>
      </c>
      <c r="T4" s="41" t="n">
        <f aca="false">SUM(T5,T13)</f>
        <v>0</v>
      </c>
      <c r="U4" s="42" t="n">
        <f aca="false">SUM(U5,U13)</f>
        <v>0</v>
      </c>
      <c r="V4" s="41" t="n">
        <f aca="false">SUM(V5,V13)</f>
        <v>0</v>
      </c>
      <c r="W4" s="42" t="n">
        <f aca="false">SUM(W5,W13)</f>
        <v>0</v>
      </c>
    </row>
    <row r="5" s="1" customFormat="true" ht="15.6" hidden="false" customHeight="false" outlineLevel="0" collapsed="false">
      <c r="A5" s="40" t="s">
        <v>63</v>
      </c>
      <c r="B5" s="41" t="n">
        <f aca="false">SUM(B6:B12)</f>
        <v>0</v>
      </c>
      <c r="C5" s="42" t="n">
        <f aca="false">SUM(C6:C12)</f>
        <v>0</v>
      </c>
      <c r="D5" s="41" t="n">
        <f aca="false">SUM(D6:D12)</f>
        <v>0</v>
      </c>
      <c r="E5" s="42" t="n">
        <f aca="false">SUM(E6:E12)</f>
        <v>0</v>
      </c>
      <c r="F5" s="41" t="n">
        <f aca="false">SUM(F6:F12)</f>
        <v>0</v>
      </c>
      <c r="G5" s="42" t="n">
        <f aca="false">SUM(G6:G12)</f>
        <v>0</v>
      </c>
      <c r="H5" s="41" t="n">
        <f aca="false">SUM(H6:H12)</f>
        <v>0</v>
      </c>
      <c r="I5" s="42" t="n">
        <f aca="false">SUM(I6:I12)</f>
        <v>0</v>
      </c>
      <c r="J5" s="41" t="n">
        <f aca="false">SUM(J6:J12)</f>
        <v>0</v>
      </c>
      <c r="K5" s="42" t="n">
        <f aca="false">SUM(K6:K12)</f>
        <v>0</v>
      </c>
      <c r="L5" s="41" t="n">
        <f aca="false">SUM(L6:L12)</f>
        <v>0</v>
      </c>
      <c r="M5" s="42" t="n">
        <f aca="false">SUM(M6:M12)</f>
        <v>0</v>
      </c>
      <c r="N5" s="41" t="n">
        <f aca="false">SUM(N6:N12)</f>
        <v>0</v>
      </c>
      <c r="O5" s="42" t="n">
        <f aca="false">SUM(O6:O12)</f>
        <v>0</v>
      </c>
      <c r="P5" s="41" t="n">
        <f aca="false">SUM(P6:P12)</f>
        <v>0</v>
      </c>
      <c r="Q5" s="42" t="n">
        <f aca="false">SUM(Q6:Q12)</f>
        <v>0</v>
      </c>
      <c r="R5" s="41" t="n">
        <f aca="false">SUM(R6:R12)</f>
        <v>0</v>
      </c>
      <c r="S5" s="42" t="n">
        <f aca="false">SUM(S6:S12)</f>
        <v>0</v>
      </c>
      <c r="T5" s="41" t="n">
        <f aca="false">SUM(T6:T12)</f>
        <v>0</v>
      </c>
      <c r="U5" s="42" t="n">
        <f aca="false">SUM(U6:U12)</f>
        <v>0</v>
      </c>
      <c r="V5" s="41" t="n">
        <f aca="false">SUM(V6:V12)</f>
        <v>0</v>
      </c>
      <c r="W5" s="42" t="n">
        <f aca="false">SUM(W6:W12)</f>
        <v>0</v>
      </c>
    </row>
    <row r="6" s="1" customFormat="true" ht="15.6" hidden="false" customHeight="false" outlineLevel="0" collapsed="false">
      <c r="A6" s="43" t="s">
        <v>64</v>
      </c>
      <c r="B6" s="44" t="n">
        <f aca="false">IFERROR(VLOOKUP(CONCATENATE(RELAYS!B$3,"-","S1A_.._RAW_"),RetrieveStats!$1:$1048576,5,0),0)</f>
        <v>0</v>
      </c>
      <c r="C6" s="45" t="n">
        <f aca="false">IFERROR(VLOOKUP(CONCATENATE(RELAYS!B$3,"-","S1A_.._RAW_"),RetrieveStats!$1:$1048576,6,0),0)</f>
        <v>0</v>
      </c>
      <c r="D6" s="46" t="n">
        <f aca="false">IFERROR(VLOOKUP(CONCATENATE(RELAYS!F$3,"-","S1A_.._RAW_"),RetrieveStats!$1:$1048576,5,0),0)</f>
        <v>0</v>
      </c>
      <c r="E6" s="47" t="n">
        <f aca="false">IFERROR(VLOOKUP(CONCATENATE(RELAYS!F$3,"-","S1A_.._RAW_"),RetrieveStats!$1:$1048576,6,0),0)</f>
        <v>0</v>
      </c>
      <c r="F6" s="48" t="n">
        <f aca="false">IFERROR(VLOOKUP(CONCATENATE(RELAYS!J$3,"-","S1A_.._RAW_"),RetrieveStats!$1:$1048576,5,0),0)</f>
        <v>0</v>
      </c>
      <c r="G6" s="49" t="n">
        <f aca="false">IFERROR(VLOOKUP(CONCATENATE(RELAYS!J$3,"-","S1A_.._RAW_"),RetrieveStats!$1:$1048576,6,0),0)</f>
        <v>0</v>
      </c>
      <c r="H6" s="50" t="n">
        <f aca="false">IFERROR(VLOOKUP(CONCATENATE(RELAYS!N$3,"-","S1A_.._RAW_"),RetrieveStats!$1:$1048576,5,0),0)</f>
        <v>0</v>
      </c>
      <c r="I6" s="51" t="n">
        <f aca="false">IFERROR(VLOOKUP(CONCATENATE(RELAYS!N$3,"-","S1A_.._RAW_"),RetrieveStats!$1:$1048576,6,0),0)</f>
        <v>0</v>
      </c>
      <c r="J6" s="52" t="n">
        <f aca="false">IFERROR(VLOOKUP(CONCATENATE(RELAYS!R$3,"-","S1A_.._RAW_"),RetrieveStats!$1:$1048576,5,0),0)</f>
        <v>0</v>
      </c>
      <c r="K6" s="53" t="n">
        <f aca="false">IFERROR(VLOOKUP(CONCATENATE(RELAYS!R$3,"-","S1A_.._RAW_"),RetrieveStats!$1:$1048576,6,0),0)</f>
        <v>0</v>
      </c>
      <c r="L6" s="54" t="n">
        <f aca="false">IFERROR(VLOOKUP(CONCATENATE(RELAYS!V$3,"-","S1A_.._RAW_"),RetrieveStats!$1:$1048576,5,0),0)</f>
        <v>0</v>
      </c>
      <c r="M6" s="55" t="n">
        <f aca="false">IFERROR(VLOOKUP(CONCATENATE(RELAYS!V$3,"-","S1A_.._RAW_"),RetrieveStats!$1:$1048576,6,0),0)</f>
        <v>0</v>
      </c>
      <c r="N6" s="56" t="n">
        <f aca="false">IFERROR(VLOOKUP(CONCATENATE(RELAYS!Z$3,"-","S1A_.._RAW_"),RetrieveStats!$1:$1048576,5,0),0)</f>
        <v>0</v>
      </c>
      <c r="O6" s="57" t="n">
        <f aca="false">IFERROR(VLOOKUP(CONCATENATE(RELAYS!Z$3,"-","S1A_.._RAW_"),RetrieveStats!$1:$1048576,6,0),0)</f>
        <v>0</v>
      </c>
      <c r="P6" s="58" t="n">
        <f aca="false">IFERROR(VLOOKUP(CONCATENATE(RELAYS!AB$3,"-","S1A_.._RAW_"),RetrieveStats!$1:$1048576,5,0),0)</f>
        <v>0</v>
      </c>
      <c r="Q6" s="59" t="n">
        <f aca="false">IFERROR(VLOOKUP(CONCATENATE(RELAYS!AB$3,"-","S1A_.._RAW_"),RetrieveStats!$1:$1048576,6,0),0)</f>
        <v>0</v>
      </c>
      <c r="R6" s="60" t="n">
        <f aca="false">IFERROR(VLOOKUP(CONCATENATE(RELAYS!AD$3,"-","S1A_.._RAW_"),RetrieveStats!$1:$1048576,5,0),0)</f>
        <v>0</v>
      </c>
      <c r="S6" s="61" t="n">
        <f aca="false">IFERROR(VLOOKUP(CONCATENATE(RELAYS!AD$3,"-","S1A_.._RAW_"),RetrieveStats!$1:$1048576,6,0),0)</f>
        <v>0</v>
      </c>
      <c r="T6" s="62" t="n">
        <f aca="false">IFERROR(VLOOKUP(CONCATENATE(RELAYS!AF$3,"-","S1A_.._RAW_"),RetrieveStats!$1:$1048576,5,0),0)</f>
        <v>0</v>
      </c>
      <c r="U6" s="63" t="n">
        <f aca="false">IFERROR(VLOOKUP(CONCATENATE(RELAYS!AF$3,"-","S1A_.._RAW_"),RetrieveStats!$1:$1048576,6,0),0)</f>
        <v>0</v>
      </c>
      <c r="V6" s="64" t="n">
        <f aca="false">IFERROR(VLOOKUP(CONCATENATE(RELAYS!AH$3,"-","S1A_.._RAW_"),RetrieveStats!$1:$1048576,5,0),0)</f>
        <v>0</v>
      </c>
      <c r="W6" s="65" t="n">
        <f aca="false">IFERROR(VLOOKUP(CONCATENATE(RELAYS!AH$3,"-","S1A_.._RAW_"),RetrieveStats!$1:$1048576,6,0),0)</f>
        <v>0</v>
      </c>
    </row>
    <row r="7" s="1" customFormat="true" ht="31.2" hidden="false" customHeight="false" outlineLevel="0" collapsed="false">
      <c r="A7" s="43" t="s">
        <v>65</v>
      </c>
      <c r="B7" s="44" t="n">
        <f aca="false">IFERROR(VLOOKUP(CONCATENATE(RELAYS!B$3,"-","S1A_.._GRDM"),RetrieveStats!$1:$1048576,5,0),0)</f>
        <v>0</v>
      </c>
      <c r="C7" s="45" t="n">
        <f aca="false">IFERROR(VLOOKUP(CONCATENATE(RELAYS!B$3,"-","S1A_.._GRDM"),RetrieveStats!$1:$1048576,6,0),0)</f>
        <v>0</v>
      </c>
      <c r="D7" s="46" t="n">
        <f aca="false">IFERROR(VLOOKUP(CONCATENATE(RELAYS!F$3,"-","S1A_.._GRDM"),RetrieveStats!$1:$1048576,5,0),0)</f>
        <v>0</v>
      </c>
      <c r="E7" s="47" t="n">
        <f aca="false">IFERROR(VLOOKUP(CONCATENATE(RELAYS!F$3,"-","S1A_.._GRDM"),RetrieveStats!$1:$1048576,6,0),0)</f>
        <v>0</v>
      </c>
      <c r="F7" s="48" t="n">
        <f aca="false">IFERROR(VLOOKUP(CONCATENATE(RELAYS!J$3,"-","S1A_.._GRDM"),RetrieveStats!$1:$1048576,5,0),0)</f>
        <v>0</v>
      </c>
      <c r="G7" s="49" t="n">
        <f aca="false">IFERROR(VLOOKUP(CONCATENATE(RELAYS!J$3,"-","S1A_.._GRDM"),RetrieveStats!$1:$1048576,6,0),0)</f>
        <v>0</v>
      </c>
      <c r="H7" s="50" t="n">
        <f aca="false">IFERROR(VLOOKUP(CONCATENATE(RELAYS!N$3,"-","S1A_.._GRDM"),RetrieveStats!$1:$1048576,5,0),0)</f>
        <v>0</v>
      </c>
      <c r="I7" s="51" t="n">
        <f aca="false">IFERROR(VLOOKUP(CONCATENATE(RELAYS!N$3,"-","S1A_.._GRDM"),RetrieveStats!$1:$1048576,6,0),0)</f>
        <v>0</v>
      </c>
      <c r="J7" s="52" t="n">
        <f aca="false">IFERROR(VLOOKUP(CONCATENATE(RELAYS!R$3,"-","S1A_.._GRDM"),RetrieveStats!$1:$1048576,5,0),0)</f>
        <v>0</v>
      </c>
      <c r="K7" s="53" t="n">
        <f aca="false">IFERROR(VLOOKUP(CONCATENATE(RELAYS!R$3,"-","S1A_.._GRDM"),RetrieveStats!$1:$1048576,6,0),0)</f>
        <v>0</v>
      </c>
      <c r="L7" s="54" t="n">
        <f aca="false">IFERROR(VLOOKUP(CONCATENATE(RELAYS!V$3,"-","S1A_.._GRDM"),RetrieveStats!$1:$1048576,5,0),0)</f>
        <v>0</v>
      </c>
      <c r="M7" s="55" t="n">
        <f aca="false">IFERROR(VLOOKUP(CONCATENATE(RELAYS!V$3,"-","S1A_.._GRDM"),RetrieveStats!$1:$1048576,6,0),0)</f>
        <v>0</v>
      </c>
      <c r="N7" s="56" t="n">
        <f aca="false">IFERROR(VLOOKUP(CONCATENATE(RELAYS!Z$3,"-","S1A_.._GRDM"),RetrieveStats!$1:$1048576,5,0),0)</f>
        <v>0</v>
      </c>
      <c r="O7" s="57" t="n">
        <f aca="false">IFERROR(VLOOKUP(CONCATENATE(RELAYS!Z$3,"-","S1A_.._GRDM"),RetrieveStats!$1:$1048576,6,0),0)</f>
        <v>0</v>
      </c>
      <c r="P7" s="58" t="n">
        <f aca="false">IFERROR(VLOOKUP(CONCATENATE(RELAYS!AB$3,"-","S1A_.._GRDM"),RetrieveStats!$1:$1048576,5,0),0)</f>
        <v>0</v>
      </c>
      <c r="Q7" s="59" t="n">
        <f aca="false">IFERROR(VLOOKUP(CONCATENATE(RELAYS!AB$3,"-","S1A_.._GRDM"),RetrieveStats!$1:$1048576,6,0),0)</f>
        <v>0</v>
      </c>
      <c r="R7" s="60" t="n">
        <f aca="false">IFERROR(VLOOKUP(CONCATENATE(RELAYS!AD$3,"-","S1A_.._GRDM"),RetrieveStats!$1:$1048576,5,0),0)</f>
        <v>0</v>
      </c>
      <c r="S7" s="61" t="n">
        <f aca="false">IFERROR(VLOOKUP(CONCATENATE(RELAYS!AD$3,"-","S1A_.._GRDM"),RetrieveStats!$1:$1048576,6,0),0)</f>
        <v>0</v>
      </c>
      <c r="T7" s="62" t="n">
        <f aca="false">IFERROR(VLOOKUP(CONCATENATE(RELAYS!AF$3,"-","S1A_.._GRDM"),RetrieveStats!$1:$1048576,5,0),0)</f>
        <v>0</v>
      </c>
      <c r="U7" s="63" t="n">
        <f aca="false">IFERROR(VLOOKUP(CONCATENATE(RELAYS!AF$3,"-","S1A_.._GRDM"),RetrieveStats!$1:$1048576,6,0),0)</f>
        <v>0</v>
      </c>
      <c r="V7" s="64" t="n">
        <f aca="false">IFERROR(VLOOKUP(CONCATENATE(RELAYS!AH$3,"-","S1A_.._GRDM"),RetrieveStats!$1:$1048576,5,0),0)</f>
        <v>0</v>
      </c>
      <c r="W7" s="65" t="n">
        <f aca="false">IFERROR(VLOOKUP(CONCATENATE(RELAYS!AH$3,"-","S1A_.._GRDM"),RetrieveStats!$1:$1048576,6,0),0)</f>
        <v>0</v>
      </c>
    </row>
    <row r="8" s="1" customFormat="true" ht="31.2" hidden="false" customHeight="false" outlineLevel="0" collapsed="false">
      <c r="A8" s="43" t="s">
        <v>66</v>
      </c>
      <c r="B8" s="44" t="n">
        <f aca="false">IFERROR(VLOOKUP(CONCATENATE(RELAYS!B$3,"-","S1A_.._GRDH"),RetrieveStats!$1:$1048576,5,0),0)</f>
        <v>0</v>
      </c>
      <c r="C8" s="45" t="n">
        <f aca="false">IFERROR(VLOOKUP(CONCATENATE(RELAYS!B$3,"-","S1A_.._GRDH"),RetrieveStats!$1:$1048576,6,0),0)</f>
        <v>0</v>
      </c>
      <c r="D8" s="46" t="n">
        <f aca="false">IFERROR(VLOOKUP(CONCATENATE(RELAYS!F$3,"-","S1A_.._GRDH"),RetrieveStats!$1:$1048576,5,0),0)</f>
        <v>0</v>
      </c>
      <c r="E8" s="47" t="n">
        <f aca="false">IFERROR(VLOOKUP(CONCATENATE(RELAYS!F$3,"-","S1A_.._GRDH"),RetrieveStats!$1:$1048576,6,0),0)</f>
        <v>0</v>
      </c>
      <c r="F8" s="48" t="n">
        <f aca="false">IFERROR(VLOOKUP(CONCATENATE(RELAYS!J$3,"-","S1A_.._GRDH"),RetrieveStats!$1:$1048576,5,0),0)</f>
        <v>0</v>
      </c>
      <c r="G8" s="49" t="n">
        <f aca="false">IFERROR(VLOOKUP(CONCATENATE(RELAYS!J$3,"-","S1A_.._GRDH"),RetrieveStats!$1:$1048576,6,0),0)</f>
        <v>0</v>
      </c>
      <c r="H8" s="50" t="n">
        <f aca="false">IFERROR(VLOOKUP(CONCATENATE(RELAYS!N$3,"-","S1A_.._GRDH"),RetrieveStats!$1:$1048576,5,0),0)</f>
        <v>0</v>
      </c>
      <c r="I8" s="51" t="n">
        <f aca="false">IFERROR(VLOOKUP(CONCATENATE(RELAYS!N$3,"-","S1A_.._GRDH"),RetrieveStats!$1:$1048576,6,0),0)</f>
        <v>0</v>
      </c>
      <c r="J8" s="52" t="n">
        <f aca="false">IFERROR(VLOOKUP(CONCATENATE(RELAYS!R$3,"-","S1A_.._GRDH"),RetrieveStats!$1:$1048576,5,0),0)</f>
        <v>0</v>
      </c>
      <c r="K8" s="53" t="n">
        <f aca="false">IFERROR(VLOOKUP(CONCATENATE(RELAYS!R$3,"-","S1A_.._GRDH"),RetrieveStats!$1:$1048576,6,0),0)</f>
        <v>0</v>
      </c>
      <c r="L8" s="54" t="n">
        <f aca="false">IFERROR(VLOOKUP(CONCATENATE(RELAYS!V$3,"-","S1A_.._GRDH"),RetrieveStats!$1:$1048576,5,0),0)</f>
        <v>0</v>
      </c>
      <c r="M8" s="55" t="n">
        <f aca="false">IFERROR(VLOOKUP(CONCATENATE(RELAYS!V$3,"-","S1A_.._GRDH"),RetrieveStats!$1:$1048576,6,0),0)</f>
        <v>0</v>
      </c>
      <c r="N8" s="56" t="n">
        <f aca="false">IFERROR(VLOOKUP(CONCATENATE(RELAYS!Z$3,"-","S1A_.._GRDH"),RetrieveStats!$1:$1048576,5,0),0)</f>
        <v>0</v>
      </c>
      <c r="O8" s="57" t="n">
        <f aca="false">IFERROR(VLOOKUP(CONCATENATE(RELAYS!Z$3,"-","S1A_.._GRDH"),RetrieveStats!$1:$1048576,6,0),0)</f>
        <v>0</v>
      </c>
      <c r="P8" s="58" t="n">
        <f aca="false">IFERROR(VLOOKUP(CONCATENATE(RELAYS!AB$3,"-","S1A_.._GRDH"),RetrieveStats!$1:$1048576,5,0),0)</f>
        <v>0</v>
      </c>
      <c r="Q8" s="59" t="n">
        <f aca="false">IFERROR(VLOOKUP(CONCATENATE(RELAYS!AB$3,"-","S1A_.._GRDH"),RetrieveStats!$1:$1048576,6,0),0)</f>
        <v>0</v>
      </c>
      <c r="R8" s="60" t="n">
        <f aca="false">IFERROR(VLOOKUP(CONCATENATE(RELAYS!AD$3,"-","S1A_.._GRDH"),RetrieveStats!$1:$1048576,5,0),0)</f>
        <v>0</v>
      </c>
      <c r="S8" s="61" t="n">
        <f aca="false">IFERROR(VLOOKUP(CONCATENATE(RELAYS!AD$3,"-","S1A_.._GRDH"),RetrieveStats!$1:$1048576,6,0),0)</f>
        <v>0</v>
      </c>
      <c r="T8" s="62" t="n">
        <f aca="false">IFERROR(VLOOKUP(CONCATENATE(RELAYS!AF$3,"-","S1A_.._GRDH"),RetrieveStats!$1:$1048576,5,0),0)</f>
        <v>0</v>
      </c>
      <c r="U8" s="63" t="n">
        <f aca="false">IFERROR(VLOOKUP(CONCATENATE(RELAYS!AF$3,"-","S1A_.._GRDH"),RetrieveStats!$1:$1048576,6,0),0)</f>
        <v>0</v>
      </c>
      <c r="V8" s="64" t="n">
        <f aca="false">IFERROR(VLOOKUP(CONCATENATE(RELAYS!AH$3,"-","S1A_.._GRDH"),RetrieveStats!$1:$1048576,5,0),0)</f>
        <v>0</v>
      </c>
      <c r="W8" s="65" t="n">
        <f aca="false">IFERROR(VLOOKUP(CONCATENATE(RELAYS!AH$3,"-","S1A_.._GRDH"),RetrieveStats!$1:$1048576,6,0),0)</f>
        <v>0</v>
      </c>
    </row>
    <row r="9" s="1" customFormat="true" ht="31.2" hidden="false" customHeight="false" outlineLevel="0" collapsed="false">
      <c r="A9" s="43" t="s">
        <v>67</v>
      </c>
      <c r="B9" s="44" t="n">
        <f aca="false">IFERROR(VLOOKUP(CONCATENATE(RELAYS!B$3,"-","S1A_.._GRDF"),RetrieveStats!$1:$1048576,5,0),0)</f>
        <v>0</v>
      </c>
      <c r="C9" s="45" t="n">
        <f aca="false">IFERROR(VLOOKUP(CONCATENATE(RELAYS!B$3,"-","S1A_.._GRDF"),RetrieveStats!$1:$1048576,6,0),0)</f>
        <v>0</v>
      </c>
      <c r="D9" s="46" t="n">
        <f aca="false">IFERROR(VLOOKUP(CONCATENATE(RELAYS!F$3,"-","S1A_.._GRDF"),RetrieveStats!$1:$1048576,5,0),0)</f>
        <v>0</v>
      </c>
      <c r="E9" s="47" t="n">
        <f aca="false">IFERROR(VLOOKUP(CONCATENATE(RELAYS!F$3,"-","S1A_.._GRDF"),RetrieveStats!$1:$1048576,6,0),0)</f>
        <v>0</v>
      </c>
      <c r="F9" s="48" t="n">
        <f aca="false">IFERROR(VLOOKUP(CONCATENATE(RELAYS!J$3,"-","S1A_.._GRDF"),RetrieveStats!$1:$1048576,5,0),0)</f>
        <v>0</v>
      </c>
      <c r="G9" s="49" t="n">
        <f aca="false">IFERROR(VLOOKUP(CONCATENATE(RELAYS!J$3,"-","S1A_.._GRDF"),RetrieveStats!$1:$1048576,6,0),0)</f>
        <v>0</v>
      </c>
      <c r="H9" s="50" t="n">
        <f aca="false">IFERROR(VLOOKUP(CONCATENATE(RELAYS!N$3,"-","S1A_.._GRDF"),RetrieveStats!$1:$1048576,5,0),0)</f>
        <v>0</v>
      </c>
      <c r="I9" s="51" t="n">
        <f aca="false">IFERROR(VLOOKUP(CONCATENATE(RELAYS!N$3,"-","S1A_.._GRDF"),RetrieveStats!$1:$1048576,6,0),0)</f>
        <v>0</v>
      </c>
      <c r="J9" s="52" t="n">
        <f aca="false">IFERROR(VLOOKUP(CONCATENATE(RELAYS!R$3,"-","S1A_.._GRDF"),RetrieveStats!$1:$1048576,5,0),0)</f>
        <v>0</v>
      </c>
      <c r="K9" s="53" t="n">
        <f aca="false">IFERROR(VLOOKUP(CONCATENATE(RELAYS!R$3,"-","S1A_.._GRDF"),RetrieveStats!$1:$1048576,6,0),0)</f>
        <v>0</v>
      </c>
      <c r="L9" s="54" t="n">
        <f aca="false">IFERROR(VLOOKUP(CONCATENATE(RELAYS!V$3,"-","S1A_.._GRDF"),RetrieveStats!$1:$1048576,5,0),0)</f>
        <v>0</v>
      </c>
      <c r="M9" s="55" t="n">
        <f aca="false">IFERROR(VLOOKUP(CONCATENATE(RELAYS!V$3,"-","S1A_.._GRDF"),RetrieveStats!$1:$1048576,6,0),0)</f>
        <v>0</v>
      </c>
      <c r="N9" s="56" t="n">
        <f aca="false">IFERROR(VLOOKUP(CONCATENATE(RELAYS!Z$3,"-","S1A_.._GRDF"),RetrieveStats!$1:$1048576,5,0),0)</f>
        <v>0</v>
      </c>
      <c r="O9" s="57" t="n">
        <f aca="false">IFERROR(VLOOKUP(CONCATENATE(RELAYS!Z$3,"-","S1A_.._GRDF"),RetrieveStats!$1:$1048576,6,0),0)</f>
        <v>0</v>
      </c>
      <c r="P9" s="58" t="n">
        <f aca="false">IFERROR(VLOOKUP(CONCATENATE(RELAYS!AB$3,"-","S1A_.._GRDF"),RetrieveStats!$1:$1048576,5,0),0)</f>
        <v>0</v>
      </c>
      <c r="Q9" s="59" t="n">
        <f aca="false">IFERROR(VLOOKUP(CONCATENATE(RELAYS!AB$3,"-","S1A_.._GRDF"),RetrieveStats!$1:$1048576,6,0),0)</f>
        <v>0</v>
      </c>
      <c r="R9" s="60" t="n">
        <f aca="false">IFERROR(VLOOKUP(CONCATENATE(RELAYS!AD$3,"-","S1A_.._GRDF"),RetrieveStats!$1:$1048576,5,0),0)</f>
        <v>0</v>
      </c>
      <c r="S9" s="61" t="n">
        <f aca="false">IFERROR(VLOOKUP(CONCATENATE(RELAYS!AD$3,"-","S1A_.._GRDF"),RetrieveStats!$1:$1048576,6,0),0)</f>
        <v>0</v>
      </c>
      <c r="T9" s="62" t="n">
        <f aca="false">IFERROR(VLOOKUP(CONCATENATE(RELAYS!AF$3,"-","S1A_.._GRDF"),RetrieveStats!$1:$1048576,5,0),0)</f>
        <v>0</v>
      </c>
      <c r="U9" s="63" t="n">
        <f aca="false">IFERROR(VLOOKUP(CONCATENATE(RELAYS!AF$3,"-","S1A_.._GRDF"),RetrieveStats!$1:$1048576,6,0),0)</f>
        <v>0</v>
      </c>
      <c r="V9" s="64" t="n">
        <f aca="false">IFERROR(VLOOKUP(CONCATENATE(RELAYS!AH$3,"-","S1A_.._GRDF"),RetrieveStats!$1:$1048576,5,0),0)</f>
        <v>0</v>
      </c>
      <c r="W9" s="65" t="n">
        <f aca="false">IFERROR(VLOOKUP(CONCATENATE(RELAYS!AH$3,"-","S1A_.._GRDF"),RetrieveStats!$1:$1048576,6,0),0)</f>
        <v>0</v>
      </c>
    </row>
    <row r="10" s="1" customFormat="true" ht="15.6" hidden="false" customHeight="false" outlineLevel="0" collapsed="false">
      <c r="A10" s="43" t="s">
        <v>68</v>
      </c>
      <c r="B10" s="44" t="n">
        <f aca="false">IFERROR(VLOOKUP(CONCATENATE(RELAYS!B$3,"-","S1A_.._SLC_"),RetrieveStats!$1:$1048576,5,0),0)</f>
        <v>0</v>
      </c>
      <c r="C10" s="45" t="n">
        <f aca="false">IFERROR(VLOOKUP(CONCATENATE(RELAYS!B$3,"-","S1A_.._SLC_"),RetrieveStats!$1:$1048576,6,0),0)</f>
        <v>0</v>
      </c>
      <c r="D10" s="46" t="n">
        <f aca="false">IFERROR(VLOOKUP(CONCATENATE(RELAYS!F$3,"-","S1A_.._SLC_"),RetrieveStats!$1:$1048576,5,0),0)</f>
        <v>0</v>
      </c>
      <c r="E10" s="47" t="n">
        <f aca="false">IFERROR(VLOOKUP(CONCATENATE(RELAYS!F$3,"-","S1A_.._SLC_"),RetrieveStats!$1:$1048576,6,0),0)</f>
        <v>0</v>
      </c>
      <c r="F10" s="48" t="n">
        <f aca="false">IFERROR(VLOOKUP(CONCATENATE(RELAYS!J$3,"-","S1A_.._SLC_"),RetrieveStats!$1:$1048576,5,0),0)</f>
        <v>0</v>
      </c>
      <c r="G10" s="49" t="n">
        <f aca="false">IFERROR(VLOOKUP(CONCATENATE(RELAYS!J$3,"-","S1A_.._SLC_"),RetrieveStats!$1:$1048576,6,0),0)</f>
        <v>0</v>
      </c>
      <c r="H10" s="50" t="n">
        <f aca="false">IFERROR(VLOOKUP(CONCATENATE(RELAYS!N$3,"-","S1A_.._SLC_"),RetrieveStats!$1:$1048576,5,0),0)</f>
        <v>0</v>
      </c>
      <c r="I10" s="51" t="n">
        <f aca="false">IFERROR(VLOOKUP(CONCATENATE(RELAYS!N$3,"-","S1A_.._SLC_"),RetrieveStats!$1:$1048576,6,0),0)</f>
        <v>0</v>
      </c>
      <c r="J10" s="52" t="n">
        <f aca="false">IFERROR(VLOOKUP(CONCATENATE(RELAYS!R$3,"-","S1A_.._SLC_"),RetrieveStats!$1:$1048576,5,0),0)</f>
        <v>0</v>
      </c>
      <c r="K10" s="53" t="n">
        <f aca="false">IFERROR(VLOOKUP(CONCATENATE(RELAYS!R$3,"-","S1A_.._SLC_"),RetrieveStats!$1:$1048576,6,0),0)</f>
        <v>0</v>
      </c>
      <c r="L10" s="54" t="n">
        <f aca="false">IFERROR(VLOOKUP(CONCATENATE(RELAYS!V$3,"-","S1A_.._SLC_"),RetrieveStats!$1:$1048576,5,0),0)</f>
        <v>0</v>
      </c>
      <c r="M10" s="55" t="n">
        <f aca="false">IFERROR(VLOOKUP(CONCATENATE(RELAYS!V$3,"-","S1A_.._SLC_"),RetrieveStats!$1:$1048576,6,0),0)</f>
        <v>0</v>
      </c>
      <c r="N10" s="56" t="n">
        <f aca="false">IFERROR(VLOOKUP(CONCATENATE(RELAYS!Z$3,"-","S1A_.._SLC_"),RetrieveStats!$1:$1048576,5,0),0)</f>
        <v>0</v>
      </c>
      <c r="O10" s="57" t="n">
        <f aca="false">IFERROR(VLOOKUP(CONCATENATE(RELAYS!Z$3,"-","S1A_.._SLC_"),RetrieveStats!$1:$1048576,6,0),0)</f>
        <v>0</v>
      </c>
      <c r="P10" s="58" t="n">
        <f aca="false">IFERROR(VLOOKUP(CONCATENATE(RELAYS!AB$3,"-","S1A_.._SLC_"),RetrieveStats!$1:$1048576,5,0),0)</f>
        <v>0</v>
      </c>
      <c r="Q10" s="59" t="n">
        <f aca="false">IFERROR(VLOOKUP(CONCATENATE(RELAYS!AB$3,"-","S1A_.._SLC_"),RetrieveStats!$1:$1048576,6,0),0)</f>
        <v>0</v>
      </c>
      <c r="R10" s="60" t="n">
        <f aca="false">IFERROR(VLOOKUP(CONCATENATE(RELAYS!AD$3,"-","S1A_.._SLC_"),RetrieveStats!$1:$1048576,5,0),0)</f>
        <v>0</v>
      </c>
      <c r="S10" s="61" t="n">
        <f aca="false">IFERROR(VLOOKUP(CONCATENATE(RELAYS!AD$3,"-","S1A_.._SLC_"),RetrieveStats!$1:$1048576,6,0),0)</f>
        <v>0</v>
      </c>
      <c r="T10" s="62" t="n">
        <f aca="false">IFERROR(VLOOKUP(CONCATENATE(RELAYS!AF$3,"-","S1A_.._SLC_"),RetrieveStats!$1:$1048576,5,0),0)</f>
        <v>0</v>
      </c>
      <c r="U10" s="63" t="n">
        <f aca="false">IFERROR(VLOOKUP(CONCATENATE(RELAYS!AF$3,"-","S1A_.._SLC_"),RetrieveStats!$1:$1048576,6,0),0)</f>
        <v>0</v>
      </c>
      <c r="V10" s="64" t="n">
        <f aca="false">IFERROR(VLOOKUP(CONCATENATE(RELAYS!AH$3,"-","S1A_.._SLC_"),RetrieveStats!$1:$1048576,5,0),0)</f>
        <v>0</v>
      </c>
      <c r="W10" s="65" t="n">
        <f aca="false">IFERROR(VLOOKUP(CONCATENATE(RELAYS!AH$3,"-","S1A_.._SLC_"),RetrieveStats!$1:$1048576,6,0),0)</f>
        <v>0</v>
      </c>
    </row>
    <row r="11" s="1" customFormat="true" ht="15.6" hidden="false" customHeight="false" outlineLevel="0" collapsed="false">
      <c r="A11" s="43" t="s">
        <v>69</v>
      </c>
      <c r="B11" s="44" t="n">
        <f aca="false">IFERROR(VLOOKUP(CONCATENATE(RELAYS!B$3,"-","S1A_.._OCN_"),RetrieveStats!$1:$1048576,5,0),0)</f>
        <v>0</v>
      </c>
      <c r="C11" s="45" t="n">
        <f aca="false">IFERROR(VLOOKUP(CONCATENATE(RELAYS!B$3,"-","S1A_.._OCN_"),RetrieveStats!$1:$1048576,6,0),0)</f>
        <v>0</v>
      </c>
      <c r="D11" s="46" t="n">
        <f aca="false">IFERROR(VLOOKUP(CONCATENATE(RELAYS!F$3,"-","S1A_.._OCN_"),RetrieveStats!$1:$1048576,5,0),0)</f>
        <v>0</v>
      </c>
      <c r="E11" s="47" t="n">
        <f aca="false">IFERROR(VLOOKUP(CONCATENATE(RELAYS!F$3,"-","S1A_.._OCN_"),RetrieveStats!$1:$1048576,6,0),0)</f>
        <v>0</v>
      </c>
      <c r="F11" s="48" t="n">
        <f aca="false">IFERROR(VLOOKUP(CONCATENATE(RELAYS!J$3,"-","S1A_.._OCN_"),RetrieveStats!$1:$1048576,5,0),0)</f>
        <v>0</v>
      </c>
      <c r="G11" s="49" t="n">
        <f aca="false">IFERROR(VLOOKUP(CONCATENATE(RELAYS!J$3,"-","S1A_.._OCN_"),RetrieveStats!$1:$1048576,6,0),0)</f>
        <v>0</v>
      </c>
      <c r="H11" s="50" t="n">
        <f aca="false">IFERROR(VLOOKUP(CONCATENATE(RELAYS!N$3,"-","S1A_.._OCN_"),RetrieveStats!$1:$1048576,5,0),0)</f>
        <v>0</v>
      </c>
      <c r="I11" s="51" t="n">
        <f aca="false">IFERROR(VLOOKUP(CONCATENATE(RELAYS!N$3,"-","S1A_.._OCN_"),RetrieveStats!$1:$1048576,6,0),0)</f>
        <v>0</v>
      </c>
      <c r="J11" s="52" t="n">
        <f aca="false">IFERROR(VLOOKUP(CONCATENATE(RELAYS!R$3,"-","S1A_.._OCN_"),RetrieveStats!$1:$1048576,5,0),0)</f>
        <v>0</v>
      </c>
      <c r="K11" s="53" t="n">
        <f aca="false">IFERROR(VLOOKUP(CONCATENATE(RELAYS!R$3,"-","S1A_.._OCN_"),RetrieveStats!$1:$1048576,6,0),0)</f>
        <v>0</v>
      </c>
      <c r="L11" s="54" t="n">
        <f aca="false">IFERROR(VLOOKUP(CONCATENATE(RELAYS!V$3,"-","S1A_.._OCN_"),RetrieveStats!$1:$1048576,5,0),0)</f>
        <v>0</v>
      </c>
      <c r="M11" s="55" t="n">
        <f aca="false">IFERROR(VLOOKUP(CONCATENATE(RELAYS!V$3,"-","S1A_.._OCN_"),RetrieveStats!$1:$1048576,6,0),0)</f>
        <v>0</v>
      </c>
      <c r="N11" s="56" t="n">
        <f aca="false">IFERROR(VLOOKUP(CONCATENATE(RELAYS!Z$3,"-","S1A_.._OCN_"),RetrieveStats!$1:$1048576,5,0),0)</f>
        <v>0</v>
      </c>
      <c r="O11" s="57" t="n">
        <f aca="false">IFERROR(VLOOKUP(CONCATENATE(RELAYS!Z$3,"-","S1A_.._OCN_"),RetrieveStats!$1:$1048576,6,0),0)</f>
        <v>0</v>
      </c>
      <c r="P11" s="58" t="n">
        <f aca="false">IFERROR(VLOOKUP(CONCATENATE(RELAYS!AB$3,"-","S1A_.._OCN_"),RetrieveStats!$1:$1048576,5,0),0)</f>
        <v>0</v>
      </c>
      <c r="Q11" s="59" t="n">
        <f aca="false">IFERROR(VLOOKUP(CONCATENATE(RELAYS!AB$3,"-","S1A_.._OCN_"),RetrieveStats!$1:$1048576,6,0),0)</f>
        <v>0</v>
      </c>
      <c r="R11" s="60" t="n">
        <f aca="false">IFERROR(VLOOKUP(CONCATENATE(RELAYS!AD$3,"-","S1A_.._OCN_"),RetrieveStats!$1:$1048576,5,0),0)</f>
        <v>0</v>
      </c>
      <c r="S11" s="61" t="n">
        <f aca="false">IFERROR(VLOOKUP(CONCATENATE(RELAYS!AD$3,"-","S1A_.._OCN_"),RetrieveStats!$1:$1048576,6,0),0)</f>
        <v>0</v>
      </c>
      <c r="T11" s="62" t="n">
        <f aca="false">IFERROR(VLOOKUP(CONCATENATE(RELAYS!AF$3,"-","S1A_.._OCN_"),RetrieveStats!$1:$1048576,5,0),0)</f>
        <v>0</v>
      </c>
      <c r="U11" s="63" t="n">
        <f aca="false">IFERROR(VLOOKUP(CONCATENATE(RELAYS!AF$3,"-","S1A_.._OCN_"),RetrieveStats!$1:$1048576,6,0),0)</f>
        <v>0</v>
      </c>
      <c r="V11" s="64" t="n">
        <f aca="false">IFERROR(VLOOKUP(CONCATENATE(RELAYS!AH$3,"-","S1A_.._OCN_"),RetrieveStats!$1:$1048576,5,0),0)</f>
        <v>0</v>
      </c>
      <c r="W11" s="65" t="n">
        <f aca="false">IFERROR(VLOOKUP(CONCATENATE(RELAYS!AH$3,"-","S1A_.._OCN_"),RetrieveStats!$1:$1048576,6,0),0)</f>
        <v>0</v>
      </c>
    </row>
    <row r="12" s="1" customFormat="true" ht="15.6" hidden="false" customHeight="false" outlineLevel="0" collapsed="false">
      <c r="A12" s="43" t="s">
        <v>70</v>
      </c>
      <c r="B12" s="44"/>
      <c r="C12" s="45"/>
      <c r="D12" s="46"/>
      <c r="E12" s="47"/>
      <c r="F12" s="48"/>
      <c r="G12" s="49"/>
      <c r="H12" s="50"/>
      <c r="I12" s="51"/>
      <c r="J12" s="52"/>
      <c r="K12" s="53"/>
      <c r="L12" s="54"/>
      <c r="M12" s="55"/>
      <c r="N12" s="56"/>
      <c r="O12" s="57"/>
      <c r="P12" s="58"/>
      <c r="Q12" s="59"/>
      <c r="R12" s="60"/>
      <c r="S12" s="61"/>
      <c r="T12" s="62"/>
      <c r="U12" s="63"/>
      <c r="V12" s="64"/>
      <c r="W12" s="65"/>
    </row>
    <row r="13" s="1" customFormat="true" ht="15.6" hidden="false" customHeight="false" outlineLevel="0" collapsed="false">
      <c r="A13" s="40" t="s">
        <v>71</v>
      </c>
      <c r="B13" s="41" t="n">
        <f aca="false">SUM(B14:B20)</f>
        <v>0</v>
      </c>
      <c r="C13" s="42" t="n">
        <f aca="false">SUM(C14:C20)</f>
        <v>0</v>
      </c>
      <c r="D13" s="41" t="n">
        <f aca="false">SUM(D14:D20)</f>
        <v>0</v>
      </c>
      <c r="E13" s="42" t="n">
        <f aca="false">SUM(E14:E20)</f>
        <v>0</v>
      </c>
      <c r="F13" s="41" t="n">
        <f aca="false">SUM(F14:F20)</f>
        <v>0</v>
      </c>
      <c r="G13" s="42" t="n">
        <f aca="false">SUM(G14:G20)</f>
        <v>0</v>
      </c>
      <c r="H13" s="41" t="n">
        <f aca="false">SUM(H14:H20)</f>
        <v>0</v>
      </c>
      <c r="I13" s="42" t="n">
        <f aca="false">SUM(I14:I20)</f>
        <v>0</v>
      </c>
      <c r="J13" s="41" t="n">
        <f aca="false">SUM(J14:J20)</f>
        <v>0</v>
      </c>
      <c r="K13" s="42" t="n">
        <f aca="false">SUM(K14:K20)</f>
        <v>0</v>
      </c>
      <c r="L13" s="41" t="n">
        <f aca="false">SUM(L14:L20)</f>
        <v>0</v>
      </c>
      <c r="M13" s="42" t="n">
        <f aca="false">SUM(M14:M20)</f>
        <v>0</v>
      </c>
      <c r="N13" s="41" t="n">
        <f aca="false">SUM(N14:N20)</f>
        <v>0</v>
      </c>
      <c r="O13" s="42" t="n">
        <f aca="false">SUM(O14:O20)</f>
        <v>0</v>
      </c>
      <c r="P13" s="41" t="n">
        <f aca="false">SUM(P14:P20)</f>
        <v>0</v>
      </c>
      <c r="Q13" s="42" t="n">
        <f aca="false">SUM(Q14:Q20)</f>
        <v>0</v>
      </c>
      <c r="R13" s="41" t="n">
        <f aca="false">SUM(R14:R20)</f>
        <v>0</v>
      </c>
      <c r="S13" s="42" t="n">
        <f aca="false">SUM(S14:S20)</f>
        <v>0</v>
      </c>
      <c r="T13" s="41" t="n">
        <f aca="false">SUM(T14:T20)</f>
        <v>0</v>
      </c>
      <c r="U13" s="42" t="n">
        <f aca="false">SUM(U14:U20)</f>
        <v>0</v>
      </c>
      <c r="V13" s="41" t="n">
        <f aca="false">SUM(V14:V20)</f>
        <v>0</v>
      </c>
      <c r="W13" s="42" t="n">
        <f aca="false">SUM(W14:W20)</f>
        <v>0</v>
      </c>
    </row>
    <row r="14" customFormat="false" ht="15.6" hidden="false" customHeight="false" outlineLevel="0" collapsed="false">
      <c r="A14" s="43" t="s">
        <v>64</v>
      </c>
      <c r="B14" s="44" t="n">
        <f aca="false">IFERROR(VLOOKUP(CONCATENATE(RELAYS!B$3,"-","S1B_.._RAW_"),RetrieveStats!$1:$1048576,5,0),0)</f>
        <v>0</v>
      </c>
      <c r="C14" s="45" t="n">
        <f aca="false">IFERROR(VLOOKUP(CONCATENATE(RELAYS!B$3,"-","S1B_.._RAW_"),RetrieveStats!$1:$1048576,6,0),0)</f>
        <v>0</v>
      </c>
      <c r="D14" s="46" t="n">
        <f aca="false">IFERROR(VLOOKUP(CONCATENATE(RELAYS!F$3,"-","S1B_.._RAW_"),RetrieveStats!$1:$1048576,5,0),0)</f>
        <v>0</v>
      </c>
      <c r="E14" s="47" t="n">
        <f aca="false">IFERROR(VLOOKUP(CONCATENATE(RELAYS!F$3,"-","S1B_.._RAW_"),RetrieveStats!$1:$1048576,6,0),0)</f>
        <v>0</v>
      </c>
      <c r="F14" s="48" t="n">
        <f aca="false">IFERROR(VLOOKUP(CONCATENATE(RELAYS!J$3,"-","S1B_.._RAW_"),RetrieveStats!$1:$1048576,5,0),0)</f>
        <v>0</v>
      </c>
      <c r="G14" s="49" t="n">
        <f aca="false">IFERROR(VLOOKUP(CONCATENATE(RELAYS!J$3,"-","S1B_.._RAW_"),RetrieveStats!$1:$1048576,6,0),0)</f>
        <v>0</v>
      </c>
      <c r="H14" s="50" t="n">
        <f aca="false">IFERROR(VLOOKUP(CONCATENATE(RELAYS!N$3,"-","S1B_.._RAW_"),RetrieveStats!$1:$1048576,5,0),0)</f>
        <v>0</v>
      </c>
      <c r="I14" s="51" t="n">
        <f aca="false">IFERROR(VLOOKUP(CONCATENATE(RELAYS!N$3,"-","S1B_.._RAW_"),RetrieveStats!$1:$1048576,6,0),0)</f>
        <v>0</v>
      </c>
      <c r="J14" s="52" t="n">
        <f aca="false">IFERROR(VLOOKUP(CONCATENATE(RELAYS!R$3,"-","S1B_.._RAW_"),RetrieveStats!$1:$1048576,5,0),0)</f>
        <v>0</v>
      </c>
      <c r="K14" s="53" t="n">
        <f aca="false">IFERROR(VLOOKUP(CONCATENATE(RELAYS!R$3,"-","S1B_.._RAW_"),RetrieveStats!$1:$1048576,6,0),0)</f>
        <v>0</v>
      </c>
      <c r="L14" s="54" t="n">
        <f aca="false">IFERROR(VLOOKUP(CONCATENATE(RELAYS!V$3,"-","S1B_.._RAW_"),RetrieveStats!$1:$1048576,5,0),0)</f>
        <v>0</v>
      </c>
      <c r="M14" s="55" t="n">
        <f aca="false">IFERROR(VLOOKUP(CONCATENATE(RELAYS!V$3,"-","S1B_.._RAW_"),RetrieveStats!$1:$1048576,6,0),0)</f>
        <v>0</v>
      </c>
      <c r="N14" s="56" t="n">
        <f aca="false">IFERROR(VLOOKUP(CONCATENATE(RELAYS!Z$3,"-","S1B_.._RAW_"),RetrieveStats!$1:$1048576,5,0),0)</f>
        <v>0</v>
      </c>
      <c r="O14" s="57" t="n">
        <f aca="false">IFERROR(VLOOKUP(CONCATENATE(RELAYS!Z$3,"-","S1B_.._RAW_"),RetrieveStats!$1:$1048576,6,0),0)</f>
        <v>0</v>
      </c>
      <c r="P14" s="58" t="n">
        <f aca="false">IFERROR(VLOOKUP(CONCATENATE(RELAYS!AB$3,"-","S1B_.._RAW_"),RetrieveStats!$1:$1048576,5,0),0)</f>
        <v>0</v>
      </c>
      <c r="Q14" s="59" t="n">
        <f aca="false">IFERROR(VLOOKUP(CONCATENATE(RELAYS!AB$3,"-","S1B_.._RAW_"),RetrieveStats!$1:$1048576,6,0),0)</f>
        <v>0</v>
      </c>
      <c r="R14" s="60" t="n">
        <f aca="false">IFERROR(VLOOKUP(CONCATENATE(RELAYS!AD$3,"-","S1B_.._RAW_"),RetrieveStats!$1:$1048576,5,0),0)</f>
        <v>0</v>
      </c>
      <c r="S14" s="61" t="n">
        <f aca="false">IFERROR(VLOOKUP(CONCATENATE(RELAYS!AD$3,"-","S1B_.._RAW_"),RetrieveStats!$1:$1048576,6,0),0)</f>
        <v>0</v>
      </c>
      <c r="T14" s="62" t="n">
        <f aca="false">IFERROR(VLOOKUP(CONCATENATE(RELAYS!AF$3,"-","S1B_.._RAW_"),RetrieveStats!$1:$1048576,5,0),0)</f>
        <v>0</v>
      </c>
      <c r="U14" s="63" t="n">
        <f aca="false">IFERROR(VLOOKUP(CONCATENATE(RELAYS!AF$3,"-","S1B_.._RAW_"),RetrieveStats!$1:$1048576,6,0),0)</f>
        <v>0</v>
      </c>
      <c r="V14" s="64" t="n">
        <f aca="false">IFERROR(VLOOKUP(CONCATENATE(RELAYS!AH$3,"-","S1B_.._RAW_"),RetrieveStats!$1:$1048576,5,0),0)</f>
        <v>0</v>
      </c>
      <c r="W14" s="65" t="n">
        <f aca="false">IFERROR(VLOOKUP(CONCATENATE(RELAYS!AH$3,"-","S1B_.._RAW_"),RetrieveStats!$1:$1048576,6,0),0)</f>
        <v>0</v>
      </c>
    </row>
    <row r="15" customFormat="false" ht="31.2" hidden="false" customHeight="false" outlineLevel="0" collapsed="false">
      <c r="A15" s="43" t="s">
        <v>72</v>
      </c>
      <c r="B15" s="44" t="n">
        <f aca="false">IFERROR(VLOOKUP(CONCATENATE(RELAYS!B$3,"-","S1B_.._GRDM"),RetrieveStats!$1:$1048576,5,0),0)</f>
        <v>0</v>
      </c>
      <c r="C15" s="45" t="n">
        <f aca="false">IFERROR(VLOOKUP(CONCATENATE(RELAYS!B$3,"-","S1B_.._GRDM"),RetrieveStats!$1:$1048576,6,0),0)</f>
        <v>0</v>
      </c>
      <c r="D15" s="46" t="n">
        <f aca="false">IFERROR(VLOOKUP(CONCATENATE(RELAYS!F$3,"-","S1B_.._GRDM"),RetrieveStats!$1:$1048576,5,0),0)</f>
        <v>0</v>
      </c>
      <c r="E15" s="47" t="n">
        <f aca="false">IFERROR(VLOOKUP(CONCATENATE(RELAYS!F$3,"-","S1B_.._GRDM"),RetrieveStats!$1:$1048576,6,0),0)</f>
        <v>0</v>
      </c>
      <c r="F15" s="48" t="n">
        <f aca="false">IFERROR(VLOOKUP(CONCATENATE(RELAYS!J$3,"-","S1B_.._GRDM"),RetrieveStats!$1:$1048576,5,0),0)</f>
        <v>0</v>
      </c>
      <c r="G15" s="49" t="n">
        <f aca="false">IFERROR(VLOOKUP(CONCATENATE(RELAYS!J$3,"-","S1B_.._GRDM"),RetrieveStats!$1:$1048576,6,0),0)</f>
        <v>0</v>
      </c>
      <c r="H15" s="50" t="n">
        <f aca="false">IFERROR(VLOOKUP(CONCATENATE(RELAYS!N$3,"-","S1B_.._GRDM"),RetrieveStats!$1:$1048576,5,0),0)</f>
        <v>0</v>
      </c>
      <c r="I15" s="51" t="n">
        <f aca="false">IFERROR(VLOOKUP(CONCATENATE(RELAYS!N$3,"-","S1B_.._GRDM"),RetrieveStats!$1:$1048576,6,0),0)</f>
        <v>0</v>
      </c>
      <c r="J15" s="52" t="n">
        <f aca="false">IFERROR(VLOOKUP(CONCATENATE(RELAYS!R$3,"-","S1B_.._GRDM"),RetrieveStats!$1:$1048576,5,0),0)</f>
        <v>0</v>
      </c>
      <c r="K15" s="53" t="n">
        <f aca="false">IFERROR(VLOOKUP(CONCATENATE(RELAYS!R$3,"-","S1B_.._GRDM"),RetrieveStats!$1:$1048576,6,0),0)</f>
        <v>0</v>
      </c>
      <c r="L15" s="54" t="n">
        <f aca="false">IFERROR(VLOOKUP(CONCATENATE(RELAYS!V$3,"-","S1B_.._GRDM"),RetrieveStats!$1:$1048576,5,0),0)</f>
        <v>0</v>
      </c>
      <c r="M15" s="55" t="n">
        <f aca="false">IFERROR(VLOOKUP(CONCATENATE(RELAYS!V$3,"-","S1B_.._GRDM"),RetrieveStats!$1:$1048576,6,0),0)</f>
        <v>0</v>
      </c>
      <c r="N15" s="56" t="n">
        <f aca="false">IFERROR(VLOOKUP(CONCATENATE(RELAYS!Z$3,"-","S1B_.._GRDM"),RetrieveStats!$1:$1048576,5,0),0)</f>
        <v>0</v>
      </c>
      <c r="O15" s="57" t="n">
        <f aca="false">IFERROR(VLOOKUP(CONCATENATE(RELAYS!Z$3,"-","S1B_.._GRDM"),RetrieveStats!$1:$1048576,6,0),0)</f>
        <v>0</v>
      </c>
      <c r="P15" s="58" t="n">
        <f aca="false">IFERROR(VLOOKUP(CONCATENATE(RELAYS!AB$3,"-","S1B_.._GRDM"),RetrieveStats!$1:$1048576,5,0),0)</f>
        <v>0</v>
      </c>
      <c r="Q15" s="59" t="n">
        <f aca="false">IFERROR(VLOOKUP(CONCATENATE(RELAYS!AB$3,"-","S1B_.._GRDM"),RetrieveStats!$1:$1048576,6,0),0)</f>
        <v>0</v>
      </c>
      <c r="R15" s="60" t="n">
        <f aca="false">IFERROR(VLOOKUP(CONCATENATE(RELAYS!AD$3,"-","S1B_.._GRDM"),RetrieveStats!$1:$1048576,5,0),0)</f>
        <v>0</v>
      </c>
      <c r="S15" s="61" t="n">
        <f aca="false">IFERROR(VLOOKUP(CONCATENATE(RELAYS!AD$3,"-","S1B_.._GRDM"),RetrieveStats!$1:$1048576,6,0),0)</f>
        <v>0</v>
      </c>
      <c r="T15" s="62" t="n">
        <f aca="false">IFERROR(VLOOKUP(CONCATENATE(RELAYS!AF$3,"-","S1B_.._GRDM"),RetrieveStats!$1:$1048576,5,0),0)</f>
        <v>0</v>
      </c>
      <c r="U15" s="63" t="n">
        <f aca="false">IFERROR(VLOOKUP(CONCATENATE(RELAYS!AF$3,"-","S1B_.._GRDM"),RetrieveStats!$1:$1048576,6,0),0)</f>
        <v>0</v>
      </c>
      <c r="V15" s="64" t="n">
        <f aca="false">IFERROR(VLOOKUP(CONCATENATE(RELAYS!AH$3,"-","S1B_.._GRDM"),RetrieveStats!$1:$1048576,5,0),0)</f>
        <v>0</v>
      </c>
      <c r="W15" s="65" t="n">
        <f aca="false">IFERROR(VLOOKUP(CONCATENATE(RELAYS!AH$3,"-","S1B_.._GRDM"),RetrieveStats!$1:$1048576,6,0),0)</f>
        <v>0</v>
      </c>
    </row>
    <row r="16" customFormat="false" ht="31.2" hidden="false" customHeight="false" outlineLevel="0" collapsed="false">
      <c r="A16" s="43" t="s">
        <v>73</v>
      </c>
      <c r="B16" s="44" t="n">
        <f aca="false">IFERROR(VLOOKUP(CONCATENATE(RELAYS!B$3,"-","S1B_.._GRDH"),RetrieveStats!$1:$1048576,5,0),0)</f>
        <v>0</v>
      </c>
      <c r="C16" s="45" t="n">
        <f aca="false">IFERROR(VLOOKUP(CONCATENATE(RELAYS!B$3,"-","S1B_.._GRDH"),RetrieveStats!$1:$1048576,6,0),0)</f>
        <v>0</v>
      </c>
      <c r="D16" s="46" t="n">
        <f aca="false">IFERROR(VLOOKUP(CONCATENATE(RELAYS!F$3,"-","S1B_.._GRDH"),RetrieveStats!$1:$1048576,5,0),0)</f>
        <v>0</v>
      </c>
      <c r="E16" s="47" t="n">
        <f aca="false">IFERROR(VLOOKUP(CONCATENATE(RELAYS!F$3,"-","S1B_.._GRDH"),RetrieveStats!$1:$1048576,6,0),0)</f>
        <v>0</v>
      </c>
      <c r="F16" s="48" t="n">
        <f aca="false">IFERROR(VLOOKUP(CONCATENATE(RELAYS!J$3,"-","S1B_.._GRDH"),RetrieveStats!$1:$1048576,5,0),0)</f>
        <v>0</v>
      </c>
      <c r="G16" s="49" t="n">
        <f aca="false">IFERROR(VLOOKUP(CONCATENATE(RELAYS!J$3,"-","S1B_.._GRDH"),RetrieveStats!$1:$1048576,6,0),0)</f>
        <v>0</v>
      </c>
      <c r="H16" s="50" t="n">
        <f aca="false">IFERROR(VLOOKUP(CONCATENATE(RELAYS!N$3,"-","S1B_.._GRDH"),RetrieveStats!$1:$1048576,5,0),0)</f>
        <v>0</v>
      </c>
      <c r="I16" s="51" t="n">
        <f aca="false">IFERROR(VLOOKUP(CONCATENATE(RELAYS!N$3,"-","S1B_.._GRDH"),RetrieveStats!$1:$1048576,6,0),0)</f>
        <v>0</v>
      </c>
      <c r="J16" s="52" t="n">
        <f aca="false">IFERROR(VLOOKUP(CONCATENATE(RELAYS!R$3,"-","S1B_.._GRDH"),RetrieveStats!$1:$1048576,5,0),0)</f>
        <v>0</v>
      </c>
      <c r="K16" s="53" t="n">
        <f aca="false">IFERROR(VLOOKUP(CONCATENATE(RELAYS!R$3,"-","S1B_.._GRDH"),RetrieveStats!$1:$1048576,6,0),0)</f>
        <v>0</v>
      </c>
      <c r="L16" s="54" t="n">
        <f aca="false">IFERROR(VLOOKUP(CONCATENATE(RELAYS!V$3,"-","S1B_.._GRDH"),RetrieveStats!$1:$1048576,5,0),0)</f>
        <v>0</v>
      </c>
      <c r="M16" s="55" t="n">
        <f aca="false">IFERROR(VLOOKUP(CONCATENATE(RELAYS!V$3,"-","S1B_.._GRDH"),RetrieveStats!$1:$1048576,6,0),0)</f>
        <v>0</v>
      </c>
      <c r="N16" s="56" t="n">
        <f aca="false">IFERROR(VLOOKUP(CONCATENATE(RELAYS!Z$3,"-","S1B_.._GRDH"),RetrieveStats!$1:$1048576,5,0),0)</f>
        <v>0</v>
      </c>
      <c r="O16" s="57" t="n">
        <f aca="false">IFERROR(VLOOKUP(CONCATENATE(RELAYS!Z$3,"-","S1B_.._GRDH"),RetrieveStats!$1:$1048576,6,0),0)</f>
        <v>0</v>
      </c>
      <c r="P16" s="58" t="n">
        <f aca="false">IFERROR(VLOOKUP(CONCATENATE(RELAYS!AB$3,"-","S1B_.._GRDH"),RetrieveStats!$1:$1048576,5,0),0)</f>
        <v>0</v>
      </c>
      <c r="Q16" s="59" t="n">
        <f aca="false">IFERROR(VLOOKUP(CONCATENATE(RELAYS!AB$3,"-","S1B_.._GRDH"),RetrieveStats!$1:$1048576,6,0),0)</f>
        <v>0</v>
      </c>
      <c r="R16" s="60" t="n">
        <f aca="false">IFERROR(VLOOKUP(CONCATENATE(RELAYS!AD$3,"-","S1B_.._GRDH"),RetrieveStats!$1:$1048576,5,0),0)</f>
        <v>0</v>
      </c>
      <c r="S16" s="61" t="n">
        <f aca="false">IFERROR(VLOOKUP(CONCATENATE(RELAYS!AD$3,"-","S1B_.._GRDH"),RetrieveStats!$1:$1048576,6,0),0)</f>
        <v>0</v>
      </c>
      <c r="T16" s="62" t="n">
        <f aca="false">IFERROR(VLOOKUP(CONCATENATE(RELAYS!AF$3,"-","S1B_.._GRDH"),RetrieveStats!$1:$1048576,5,0),0)</f>
        <v>0</v>
      </c>
      <c r="U16" s="63" t="n">
        <f aca="false">IFERROR(VLOOKUP(CONCATENATE(RELAYS!AF$3,"-","S1B_.._GRDH"),RetrieveStats!$1:$1048576,6,0),0)</f>
        <v>0</v>
      </c>
      <c r="V16" s="64" t="n">
        <f aca="false">IFERROR(VLOOKUP(CONCATENATE(RELAYS!AH$3,"-","S1B_.._GRDH"),RetrieveStats!$1:$1048576,5,0),0)</f>
        <v>0</v>
      </c>
      <c r="W16" s="65" t="n">
        <f aca="false">IFERROR(VLOOKUP(CONCATENATE(RELAYS!AH$3,"-","S1B_.._GRDH"),RetrieveStats!$1:$1048576,6,0),0)</f>
        <v>0</v>
      </c>
    </row>
    <row r="17" customFormat="false" ht="31.2" hidden="false" customHeight="false" outlineLevel="0" collapsed="false">
      <c r="A17" s="43" t="s">
        <v>74</v>
      </c>
      <c r="B17" s="44" t="n">
        <f aca="false">IFERROR(VLOOKUP(CONCATENATE(RELAYS!B$3,"-","S1B_.._GRDF"),RetrieveStats!$1:$1048576,5,0),0)</f>
        <v>0</v>
      </c>
      <c r="C17" s="45" t="n">
        <f aca="false">IFERROR(VLOOKUP(CONCATENATE(RELAYS!B$3,"-","S1B_.._GRDF"),RetrieveStats!$1:$1048576,6,0),0)</f>
        <v>0</v>
      </c>
      <c r="D17" s="46" t="n">
        <f aca="false">IFERROR(VLOOKUP(CONCATENATE(RELAYS!F$3,"-","S1B_.._GRDF"),RetrieveStats!$1:$1048576,5,0),0)</f>
        <v>0</v>
      </c>
      <c r="E17" s="47" t="n">
        <f aca="false">IFERROR(VLOOKUP(CONCATENATE(RELAYS!F$3,"-","S1B_.._GRDF"),RetrieveStats!$1:$1048576,6,0),0)</f>
        <v>0</v>
      </c>
      <c r="F17" s="48" t="n">
        <f aca="false">IFERROR(VLOOKUP(CONCATENATE(RELAYS!J$3,"-","S1B_.._GRDF"),RetrieveStats!$1:$1048576,5,0),0)</f>
        <v>0</v>
      </c>
      <c r="G17" s="49" t="n">
        <f aca="false">IFERROR(VLOOKUP(CONCATENATE(RELAYS!J$3,"-","S1B_.._GRDF"),RetrieveStats!$1:$1048576,6,0),0)</f>
        <v>0</v>
      </c>
      <c r="H17" s="50" t="n">
        <f aca="false">IFERROR(VLOOKUP(CONCATENATE(RELAYS!N$3,"-","S1B_.._GRDF"),RetrieveStats!$1:$1048576,5,0),0)</f>
        <v>0</v>
      </c>
      <c r="I17" s="51" t="n">
        <f aca="false">IFERROR(VLOOKUP(CONCATENATE(RELAYS!N$3,"-","S1B_.._GRDF"),RetrieveStats!$1:$1048576,6,0),0)</f>
        <v>0</v>
      </c>
      <c r="J17" s="52" t="n">
        <f aca="false">IFERROR(VLOOKUP(CONCATENATE(RELAYS!R$3,"-","S1B_.._GRDF"),RetrieveStats!$1:$1048576,5,0),0)</f>
        <v>0</v>
      </c>
      <c r="K17" s="53" t="n">
        <f aca="false">IFERROR(VLOOKUP(CONCATENATE(RELAYS!R$3,"-","S1B_.._GRDF"),RetrieveStats!$1:$1048576,6,0),0)</f>
        <v>0</v>
      </c>
      <c r="L17" s="54" t="n">
        <f aca="false">IFERROR(VLOOKUP(CONCATENATE(RELAYS!V$3,"-","S1B_.._GRDF"),RetrieveStats!$1:$1048576,5,0),0)</f>
        <v>0</v>
      </c>
      <c r="M17" s="55" t="n">
        <f aca="false">IFERROR(VLOOKUP(CONCATENATE(RELAYS!V$3,"-","S1B_.._GRDF"),RetrieveStats!$1:$1048576,6,0),0)</f>
        <v>0</v>
      </c>
      <c r="N17" s="56" t="n">
        <f aca="false">IFERROR(VLOOKUP(CONCATENATE(RELAYS!Z$3,"-","S1B_.._GRDF"),RetrieveStats!$1:$1048576,5,0),0)</f>
        <v>0</v>
      </c>
      <c r="O17" s="57" t="n">
        <f aca="false">IFERROR(VLOOKUP(CONCATENATE(RELAYS!Z$3,"-","S1B_.._GRDF"),RetrieveStats!$1:$1048576,6,0),0)</f>
        <v>0</v>
      </c>
      <c r="P17" s="58" t="n">
        <f aca="false">IFERROR(VLOOKUP(CONCATENATE(RELAYS!AB$3,"-","S1B_.._GRDF"),RetrieveStats!$1:$1048576,5,0),0)</f>
        <v>0</v>
      </c>
      <c r="Q17" s="59" t="n">
        <f aca="false">IFERROR(VLOOKUP(CONCATENATE(RELAYS!AB$3,"-","S1B_.._GRDF"),RetrieveStats!$1:$1048576,6,0),0)</f>
        <v>0</v>
      </c>
      <c r="R17" s="60" t="n">
        <f aca="false">IFERROR(VLOOKUP(CONCATENATE(RELAYS!AD$3,"-","S1B_.._GRDF"),RetrieveStats!$1:$1048576,5,0),0)</f>
        <v>0</v>
      </c>
      <c r="S17" s="61" t="n">
        <f aca="false">IFERROR(VLOOKUP(CONCATENATE(RELAYS!AD$3,"-","S1B_.._GRDF"),RetrieveStats!$1:$1048576,6,0),0)</f>
        <v>0</v>
      </c>
      <c r="T17" s="62" t="n">
        <f aca="false">IFERROR(VLOOKUP(CONCATENATE(RELAYS!AF$3,"-","S1B_.._GRDF"),RetrieveStats!$1:$1048576,5,0),0)</f>
        <v>0</v>
      </c>
      <c r="U17" s="63" t="n">
        <f aca="false">IFERROR(VLOOKUP(CONCATENATE(RELAYS!AF$3,"-","S1B_.._GRDF"),RetrieveStats!$1:$1048576,6,0),0)</f>
        <v>0</v>
      </c>
      <c r="V17" s="64" t="n">
        <f aca="false">IFERROR(VLOOKUP(CONCATENATE(RELAYS!AH$3,"-","S1B_.._GRDF"),RetrieveStats!$1:$1048576,5,0),0)</f>
        <v>0</v>
      </c>
      <c r="W17" s="65" t="n">
        <f aca="false">IFERROR(VLOOKUP(CONCATENATE(RELAYS!AH$3,"-","S1B_.._GRDF"),RetrieveStats!$1:$1048576,6,0),0)</f>
        <v>0</v>
      </c>
    </row>
    <row r="18" customFormat="false" ht="15.6" hidden="false" customHeight="false" outlineLevel="0" collapsed="false">
      <c r="A18" s="43" t="s">
        <v>68</v>
      </c>
      <c r="B18" s="44" t="n">
        <f aca="false">IFERROR(VLOOKUP(CONCATENATE(RELAYS!B$3,"-","S1B_.._SLC_"),RetrieveStats!$1:$1048576,5,0),0)</f>
        <v>0</v>
      </c>
      <c r="C18" s="45" t="n">
        <f aca="false">IFERROR(VLOOKUP(CONCATENATE(RELAYS!B$3,"-","S1B_.._SLC_"),RetrieveStats!$1:$1048576,6,0),0)</f>
        <v>0</v>
      </c>
      <c r="D18" s="46" t="n">
        <f aca="false">IFERROR(VLOOKUP(CONCATENATE(RELAYS!F$3,"-","S1B_.._SLC_"),RetrieveStats!$1:$1048576,5,0),0)</f>
        <v>0</v>
      </c>
      <c r="E18" s="47" t="n">
        <f aca="false">IFERROR(VLOOKUP(CONCATENATE(RELAYS!F$3,"-","S1B_.._SLC_"),RetrieveStats!$1:$1048576,6,0),0)</f>
        <v>0</v>
      </c>
      <c r="F18" s="48" t="n">
        <f aca="false">IFERROR(VLOOKUP(CONCATENATE(RELAYS!J$3,"-","S1B_.._SLC_"),RetrieveStats!$1:$1048576,5,0),0)</f>
        <v>0</v>
      </c>
      <c r="G18" s="49" t="n">
        <f aca="false">IFERROR(VLOOKUP(CONCATENATE(RELAYS!J$3,"-","S1B_.._SLC_"),RetrieveStats!$1:$1048576,6,0),0)</f>
        <v>0</v>
      </c>
      <c r="H18" s="50" t="n">
        <f aca="false">IFERROR(VLOOKUP(CONCATENATE(RELAYS!N$3,"-","S1B_.._SLC_"),RetrieveStats!$1:$1048576,5,0),0)</f>
        <v>0</v>
      </c>
      <c r="I18" s="51" t="n">
        <f aca="false">IFERROR(VLOOKUP(CONCATENATE(RELAYS!N$3,"-","S1B_.._SLC_"),RetrieveStats!$1:$1048576,6,0),0)</f>
        <v>0</v>
      </c>
      <c r="J18" s="52" t="n">
        <f aca="false">IFERROR(VLOOKUP(CONCATENATE(RELAYS!R$3,"-","S1B_.._SLC_"),RetrieveStats!$1:$1048576,5,0),0)</f>
        <v>0</v>
      </c>
      <c r="K18" s="53" t="n">
        <f aca="false">IFERROR(VLOOKUP(CONCATENATE(RELAYS!R$3,"-","S1B_.._SLC_"),RetrieveStats!$1:$1048576,6,0),0)</f>
        <v>0</v>
      </c>
      <c r="L18" s="54" t="n">
        <f aca="false">IFERROR(VLOOKUP(CONCATENATE(RELAYS!V$3,"-","S1B_.._SLC_"),RetrieveStats!$1:$1048576,5,0),0)</f>
        <v>0</v>
      </c>
      <c r="M18" s="55" t="n">
        <f aca="false">IFERROR(VLOOKUP(CONCATENATE(RELAYS!V$3,"-","S1B_.._SLC_"),RetrieveStats!$1:$1048576,6,0),0)</f>
        <v>0</v>
      </c>
      <c r="N18" s="56" t="n">
        <f aca="false">IFERROR(VLOOKUP(CONCATENATE(RELAYS!Z$3,"-","S1B_.._SLC_"),RetrieveStats!$1:$1048576,5,0),0)</f>
        <v>0</v>
      </c>
      <c r="O18" s="57" t="n">
        <f aca="false">IFERROR(VLOOKUP(CONCATENATE(RELAYS!Z$3,"-","S1B_.._SLC_"),RetrieveStats!$1:$1048576,6,0),0)</f>
        <v>0</v>
      </c>
      <c r="P18" s="58" t="n">
        <f aca="false">IFERROR(VLOOKUP(CONCATENATE(RELAYS!AB$3,"-","S1B_.._SLC_"),RetrieveStats!$1:$1048576,5,0),0)</f>
        <v>0</v>
      </c>
      <c r="Q18" s="59" t="n">
        <f aca="false">IFERROR(VLOOKUP(CONCATENATE(RELAYS!AB$3,"-","S1B_.._SLC_"),RetrieveStats!$1:$1048576,6,0),0)</f>
        <v>0</v>
      </c>
      <c r="R18" s="60" t="n">
        <f aca="false">IFERROR(VLOOKUP(CONCATENATE(RELAYS!AD$3,"-","S1B_.._SLC_"),RetrieveStats!$1:$1048576,5,0),0)</f>
        <v>0</v>
      </c>
      <c r="S18" s="61" t="n">
        <f aca="false">IFERROR(VLOOKUP(CONCATENATE(RELAYS!AD$3,"-","S1B_.._SLC_"),RetrieveStats!$1:$1048576,6,0),0)</f>
        <v>0</v>
      </c>
      <c r="T18" s="62" t="n">
        <f aca="false">IFERROR(VLOOKUP(CONCATENATE(RELAYS!AF$3,"-","S1B_.._SLC_"),RetrieveStats!$1:$1048576,5,0),0)</f>
        <v>0</v>
      </c>
      <c r="U18" s="63" t="n">
        <f aca="false">IFERROR(VLOOKUP(CONCATENATE(RELAYS!AF$3,"-","S1B_.._SLC_"),RetrieveStats!$1:$1048576,6,0),0)</f>
        <v>0</v>
      </c>
      <c r="V18" s="64" t="n">
        <f aca="false">IFERROR(VLOOKUP(CONCATENATE(RELAYS!AH$3,"-","S1B_.._SLC_"),RetrieveStats!$1:$1048576,5,0),0)</f>
        <v>0</v>
      </c>
      <c r="W18" s="65" t="n">
        <f aca="false">IFERROR(VLOOKUP(CONCATENATE(RELAYS!AH$3,"-","S1B_.._SLC_"),RetrieveStats!$1:$1048576,6,0),0)</f>
        <v>0</v>
      </c>
    </row>
    <row r="19" customFormat="false" ht="15.6" hidden="false" customHeight="false" outlineLevel="0" collapsed="false">
      <c r="A19" s="43" t="s">
        <v>75</v>
      </c>
      <c r="B19" s="44" t="n">
        <f aca="false">IFERROR(VLOOKUP(CONCATENATE(RELAYS!B$3,"-","S1B_.._OCN_"),RetrieveStats!$1:$1048576,5,0),0)</f>
        <v>0</v>
      </c>
      <c r="C19" s="45" t="n">
        <f aca="false">IFERROR(VLOOKUP(CONCATENATE(RELAYS!B$3,"-","S1B_.._OCN_"),RetrieveStats!$1:$1048576,6,0),0)</f>
        <v>0</v>
      </c>
      <c r="D19" s="46" t="n">
        <f aca="false">IFERROR(VLOOKUP(CONCATENATE(RELAYS!F$3,"-","S1B_.._OCN_"),RetrieveStats!$1:$1048576,5,0),0)</f>
        <v>0</v>
      </c>
      <c r="E19" s="47" t="n">
        <f aca="false">IFERROR(VLOOKUP(CONCATENATE(RELAYS!F$3,"-","S1B_.._OCN_"),RetrieveStats!$1:$1048576,6,0),0)</f>
        <v>0</v>
      </c>
      <c r="F19" s="48" t="n">
        <f aca="false">IFERROR(VLOOKUP(CONCATENATE(RELAYS!J$3,"-","S1B_.._OCN_"),RetrieveStats!$1:$1048576,5,0),0)</f>
        <v>0</v>
      </c>
      <c r="G19" s="49" t="n">
        <f aca="false">IFERROR(VLOOKUP(CONCATENATE(RELAYS!J$3,"-","S1B_.._OCN_"),RetrieveStats!$1:$1048576,6,0),0)</f>
        <v>0</v>
      </c>
      <c r="H19" s="50" t="n">
        <f aca="false">IFERROR(VLOOKUP(CONCATENATE(RELAYS!N$3,"-","S1B_.._OCN_"),RetrieveStats!$1:$1048576,5,0),0)</f>
        <v>0</v>
      </c>
      <c r="I19" s="51" t="n">
        <f aca="false">IFERROR(VLOOKUP(CONCATENATE(RELAYS!N$3,"-","S1B_.._OCN_"),RetrieveStats!$1:$1048576,6,0),0)</f>
        <v>0</v>
      </c>
      <c r="J19" s="52" t="n">
        <f aca="false">IFERROR(VLOOKUP(CONCATENATE(RELAYS!R$3,"-","S1B_.._OCN_"),RetrieveStats!$1:$1048576,5,0),0)</f>
        <v>0</v>
      </c>
      <c r="K19" s="53" t="n">
        <f aca="false">IFERROR(VLOOKUP(CONCATENATE(RELAYS!R$3,"-","S1B_.._OCN_"),RetrieveStats!$1:$1048576,6,0),0)</f>
        <v>0</v>
      </c>
      <c r="L19" s="54" t="n">
        <f aca="false">IFERROR(VLOOKUP(CONCATENATE(RELAYS!V$3,"-","S1B_.._OCN_"),RetrieveStats!$1:$1048576,5,0),0)</f>
        <v>0</v>
      </c>
      <c r="M19" s="55" t="n">
        <f aca="false">IFERROR(VLOOKUP(CONCATENATE(RELAYS!V$3,"-","S1B_.._OCN_"),RetrieveStats!$1:$1048576,6,0),0)</f>
        <v>0</v>
      </c>
      <c r="N19" s="56" t="n">
        <f aca="false">IFERROR(VLOOKUP(CONCATENATE(RELAYS!Z$3,"-","S1B_.._OCN_"),RetrieveStats!$1:$1048576,5,0),0)</f>
        <v>0</v>
      </c>
      <c r="O19" s="57" t="n">
        <f aca="false">IFERROR(VLOOKUP(CONCATENATE(RELAYS!Z$3,"-","S1B_.._OCN_"),RetrieveStats!$1:$1048576,6,0),0)</f>
        <v>0</v>
      </c>
      <c r="P19" s="58" t="n">
        <f aca="false">IFERROR(VLOOKUP(CONCATENATE(RELAYS!AB$3,"-","S1B_.._OCN_"),RetrieveStats!$1:$1048576,5,0),0)</f>
        <v>0</v>
      </c>
      <c r="Q19" s="59" t="n">
        <f aca="false">IFERROR(VLOOKUP(CONCATENATE(RELAYS!AB$3,"-","S1B_.._OCN_"),RetrieveStats!$1:$1048576,6,0),0)</f>
        <v>0</v>
      </c>
      <c r="R19" s="60" t="n">
        <f aca="false">IFERROR(VLOOKUP(CONCATENATE(RELAYS!AD$3,"-","S1B_.._OCN_"),RetrieveStats!$1:$1048576,5,0),0)</f>
        <v>0</v>
      </c>
      <c r="S19" s="61" t="n">
        <f aca="false">IFERROR(VLOOKUP(CONCATENATE(RELAYS!AD$3,"-","S1B_.._OCN_"),RetrieveStats!$1:$1048576,6,0),0)</f>
        <v>0</v>
      </c>
      <c r="T19" s="62" t="n">
        <f aca="false">IFERROR(VLOOKUP(CONCATENATE(RELAYS!AF$3,"-","S1B_.._OCN_"),RetrieveStats!$1:$1048576,5,0),0)</f>
        <v>0</v>
      </c>
      <c r="U19" s="63" t="n">
        <f aca="false">IFERROR(VLOOKUP(CONCATENATE(RELAYS!AF$3,"-","S1B_.._OCN_"),RetrieveStats!$1:$1048576,6,0),0)</f>
        <v>0</v>
      </c>
      <c r="V19" s="64" t="n">
        <f aca="false">IFERROR(VLOOKUP(CONCATENATE(RELAYS!AH$3,"-","S1B_.._OCN_"),RetrieveStats!$1:$1048576,5,0),0)</f>
        <v>0</v>
      </c>
      <c r="W19" s="65" t="n">
        <f aca="false">IFERROR(VLOOKUP(CONCATENATE(RELAYS!AH$3,"-","S1B_.._OCN_"),RetrieveStats!$1:$1048576,6,0),0)</f>
        <v>0</v>
      </c>
    </row>
    <row r="20" customFormat="false" ht="15.6" hidden="false" customHeight="false" outlineLevel="0" collapsed="false">
      <c r="A20" s="43" t="s">
        <v>70</v>
      </c>
      <c r="B20" s="44"/>
      <c r="C20" s="45"/>
      <c r="D20" s="46"/>
      <c r="E20" s="47"/>
      <c r="F20" s="48"/>
      <c r="G20" s="49"/>
      <c r="H20" s="50"/>
      <c r="I20" s="51"/>
      <c r="J20" s="52"/>
      <c r="K20" s="53"/>
      <c r="L20" s="54"/>
      <c r="M20" s="55"/>
      <c r="N20" s="56"/>
      <c r="O20" s="57"/>
      <c r="P20" s="58"/>
      <c r="Q20" s="59"/>
      <c r="R20" s="60"/>
      <c r="S20" s="61"/>
      <c r="T20" s="62"/>
      <c r="U20" s="63"/>
      <c r="V20" s="64"/>
      <c r="W20" s="65"/>
    </row>
    <row r="21" customFormat="false" ht="15.6" hidden="false" customHeight="false" outlineLevel="0" collapsed="false">
      <c r="A21" s="40" t="s">
        <v>76</v>
      </c>
      <c r="B21" s="41" t="n">
        <f aca="false">SUM(B22,B25)</f>
        <v>0</v>
      </c>
      <c r="C21" s="42" t="n">
        <f aca="false">SUM(C22,C25)</f>
        <v>0</v>
      </c>
      <c r="D21" s="41" t="n">
        <f aca="false">SUM(D22,D25)</f>
        <v>0</v>
      </c>
      <c r="E21" s="42" t="n">
        <f aca="false">SUM(E22,E25)</f>
        <v>0</v>
      </c>
      <c r="F21" s="41" t="n">
        <f aca="false">SUM(F22,F25)</f>
        <v>0</v>
      </c>
      <c r="G21" s="42" t="n">
        <f aca="false">SUM(G22,G25)</f>
        <v>0</v>
      </c>
      <c r="H21" s="41" t="n">
        <f aca="false">SUM(H22,H25)</f>
        <v>0</v>
      </c>
      <c r="I21" s="42" t="n">
        <f aca="false">SUM(I22,I25)</f>
        <v>0</v>
      </c>
      <c r="J21" s="41" t="n">
        <f aca="false">SUM(J22,J25)</f>
        <v>0</v>
      </c>
      <c r="K21" s="42" t="n">
        <f aca="false">SUM(K22,K25)</f>
        <v>0</v>
      </c>
      <c r="L21" s="41" t="n">
        <f aca="false">SUM(L22,L25)</f>
        <v>0</v>
      </c>
      <c r="M21" s="42" t="n">
        <f aca="false">SUM(M22,M25)</f>
        <v>0</v>
      </c>
      <c r="N21" s="41" t="n">
        <f aca="false">SUM(N22,N25)</f>
        <v>0</v>
      </c>
      <c r="O21" s="42" t="n">
        <f aca="false">SUM(O22,O25)</f>
        <v>0</v>
      </c>
      <c r="P21" s="41" t="n">
        <f aca="false">SUM(P22,P25)</f>
        <v>0</v>
      </c>
      <c r="Q21" s="42" t="n">
        <f aca="false">SUM(Q22,Q25)</f>
        <v>0</v>
      </c>
      <c r="R21" s="41" t="n">
        <f aca="false">SUM(R22,R25)</f>
        <v>0</v>
      </c>
      <c r="S21" s="42" t="n">
        <f aca="false">SUM(S22,S25)</f>
        <v>0</v>
      </c>
      <c r="T21" s="41" t="n">
        <f aca="false">SUM(T22,T25)</f>
        <v>0</v>
      </c>
      <c r="U21" s="42" t="n">
        <f aca="false">SUM(U22,U25)</f>
        <v>0</v>
      </c>
      <c r="V21" s="41" t="n">
        <f aca="false">SUM(V22,V25)</f>
        <v>0</v>
      </c>
      <c r="W21" s="42" t="n">
        <f aca="false">SUM(W22,W25)</f>
        <v>0</v>
      </c>
    </row>
    <row r="22" s="1" customFormat="true" ht="15.6" hidden="false" customHeight="false" outlineLevel="0" collapsed="false">
      <c r="A22" s="40" t="s">
        <v>77</v>
      </c>
      <c r="B22" s="41" t="n">
        <f aca="false">SUM(B23:B24)</f>
        <v>0</v>
      </c>
      <c r="C22" s="42" t="n">
        <f aca="false">SUM(C23:C24)</f>
        <v>0</v>
      </c>
      <c r="D22" s="41" t="n">
        <f aca="false">SUM(D23:D24)</f>
        <v>0</v>
      </c>
      <c r="E22" s="42" t="n">
        <f aca="false">SUM(E23:E24)</f>
        <v>0</v>
      </c>
      <c r="F22" s="41" t="n">
        <f aca="false">SUM(F23:F24)</f>
        <v>0</v>
      </c>
      <c r="G22" s="42" t="n">
        <f aca="false">SUM(G23:G24)</f>
        <v>0</v>
      </c>
      <c r="H22" s="41" t="n">
        <f aca="false">SUM(H23:H24)</f>
        <v>0</v>
      </c>
      <c r="I22" s="42" t="n">
        <f aca="false">SUM(I23:I24)</f>
        <v>0</v>
      </c>
      <c r="J22" s="41" t="n">
        <f aca="false">SUM(J23:J24)</f>
        <v>0</v>
      </c>
      <c r="K22" s="42" t="n">
        <f aca="false">SUM(K23:K24)</f>
        <v>0</v>
      </c>
      <c r="L22" s="41" t="n">
        <f aca="false">SUM(L23:L24)</f>
        <v>0</v>
      </c>
      <c r="M22" s="42" t="n">
        <f aca="false">SUM(M23:M24)</f>
        <v>0</v>
      </c>
      <c r="N22" s="41" t="n">
        <f aca="false">SUM(N23:N24)</f>
        <v>0</v>
      </c>
      <c r="O22" s="42" t="n">
        <f aca="false">SUM(O23:O24)</f>
        <v>0</v>
      </c>
      <c r="P22" s="41" t="n">
        <f aca="false">SUM(P23:P24)</f>
        <v>0</v>
      </c>
      <c r="Q22" s="42" t="n">
        <f aca="false">SUM(Q23:Q24)</f>
        <v>0</v>
      </c>
      <c r="R22" s="41" t="n">
        <f aca="false">SUM(R23:R24)</f>
        <v>0</v>
      </c>
      <c r="S22" s="42" t="n">
        <f aca="false">SUM(S23:S24)</f>
        <v>0</v>
      </c>
      <c r="T22" s="41" t="n">
        <f aca="false">SUM(T23:T24)</f>
        <v>0</v>
      </c>
      <c r="U22" s="42" t="n">
        <f aca="false">SUM(U23:U24)</f>
        <v>0</v>
      </c>
      <c r="V22" s="41" t="n">
        <f aca="false">SUM(V23:V24)</f>
        <v>0</v>
      </c>
      <c r="W22" s="42" t="n">
        <f aca="false">SUM(W23:W24)</f>
        <v>0</v>
      </c>
    </row>
    <row r="23" s="1" customFormat="true" ht="15.6" hidden="false" customHeight="false" outlineLevel="0" collapsed="false">
      <c r="A23" s="43" t="s">
        <v>78</v>
      </c>
      <c r="B23" s="44" t="n">
        <f aca="false">IFERROR(VLOOKUP(CONCATENATE(RELAYS!B$3,"-","S2A_MSIL1C_"),RetrieveStats!$1:$1048576,5,0),0)</f>
        <v>0</v>
      </c>
      <c r="C23" s="45" t="n">
        <f aca="false">IFERROR(VLOOKUP(CONCATENATE(RELAYS!B$3,"-","S2A_MSIL1C_"),RetrieveStats!$1:$1048576,6,0),0)</f>
        <v>0</v>
      </c>
      <c r="D23" s="46" t="n">
        <f aca="false">IFERROR(VLOOKUP(CONCATENATE(RELAYS!F$3,"-","S2A_MSIL1C_"),RetrieveStats!$1:$1048576,5,0),0)</f>
        <v>0</v>
      </c>
      <c r="E23" s="47" t="n">
        <f aca="false">IFERROR(VLOOKUP(CONCATENATE(RELAYS!F$3,"-","S2A_MSIL1C_"),RetrieveStats!$1:$1048576,6,0),0)</f>
        <v>0</v>
      </c>
      <c r="F23" s="48" t="n">
        <f aca="false">IFERROR(VLOOKUP(CONCATENATE(RELAYS!J$3,"-","S2A_MSIL1C_"),RetrieveStats!$1:$1048576,5,0),0)</f>
        <v>0</v>
      </c>
      <c r="G23" s="49" t="n">
        <f aca="false">IFERROR(VLOOKUP(CONCATENATE(RELAYS!J$3,"-","S2A_MSIL1C_"),RetrieveStats!$1:$1048576,6,0),0)</f>
        <v>0</v>
      </c>
      <c r="H23" s="50" t="n">
        <f aca="false">IFERROR(VLOOKUP(CONCATENATE(RELAYS!N$3,"-","S2A_MSIL1C_"),RetrieveStats!$1:$1048576,5,0),0)</f>
        <v>0</v>
      </c>
      <c r="I23" s="51" t="n">
        <f aca="false">IFERROR(VLOOKUP(CONCATENATE(RELAYS!N$3,"-","S2A_MSIL1C_"),RetrieveStats!$1:$1048576,6,0),0)</f>
        <v>0</v>
      </c>
      <c r="J23" s="52" t="n">
        <f aca="false">IFERROR(VLOOKUP(CONCATENATE(RELAYS!R$3,"-","S2A_MSIL1C_"),RetrieveStats!$1:$1048576,5,0),0)</f>
        <v>0</v>
      </c>
      <c r="K23" s="53" t="n">
        <f aca="false">IFERROR(VLOOKUP(CONCATENATE(RELAYS!R$3,"-","S2A_MSIL1C_"),RetrieveStats!$1:$1048576,6,0),0)</f>
        <v>0</v>
      </c>
      <c r="L23" s="54" t="n">
        <f aca="false">IFERROR(VLOOKUP(CONCATENATE(RELAYS!V$3,"-","S2A_MSIL1C_"),RetrieveStats!$1:$1048576,5,0),0)</f>
        <v>0</v>
      </c>
      <c r="M23" s="55" t="n">
        <f aca="false">IFERROR(VLOOKUP(CONCATENATE(RELAYS!V$3,"-","S2A_MSIL1C_"),RetrieveStats!$1:$1048576,6,0),0)</f>
        <v>0</v>
      </c>
      <c r="N23" s="56" t="n">
        <f aca="false">IFERROR(VLOOKUP(CONCATENATE(RELAYS!Z$3,"-","S2A_MSIL1C_"),RetrieveStats!$1:$1048576,5,0),0)</f>
        <v>0</v>
      </c>
      <c r="O23" s="57" t="n">
        <f aca="false">IFERROR(VLOOKUP(CONCATENATE(RELAYS!Z$3,"-","S2A_MSIL1C_"),RetrieveStats!$1:$1048576,6,0),0)</f>
        <v>0</v>
      </c>
      <c r="P23" s="58" t="n">
        <f aca="false">IFERROR(VLOOKUP(CONCATENATE(RELAYS!AB$3,"-","S2A_MSIL1C_"),RetrieveStats!$1:$1048576,5,0),0)</f>
        <v>0</v>
      </c>
      <c r="Q23" s="59" t="n">
        <f aca="false">IFERROR(VLOOKUP(CONCATENATE(RELAYS!AB$3,"-","S2A_MSIL1C_"),RetrieveStats!$1:$1048576,6,0),0)</f>
        <v>0</v>
      </c>
      <c r="R23" s="60" t="n">
        <f aca="false">IFERROR(VLOOKUP(CONCATENATE(RELAYS!AD$3,"-","S2A_MSIL1C_"),RetrieveStats!$1:$1048576,5,0),0)</f>
        <v>0</v>
      </c>
      <c r="S23" s="61" t="n">
        <f aca="false">IFERROR(VLOOKUP(CONCATENATE(RELAYS!AD$3,"-","S2A_MSIL1C_"),RetrieveStats!$1:$1048576,6,0),0)</f>
        <v>0</v>
      </c>
      <c r="T23" s="62" t="n">
        <f aca="false">IFERROR(VLOOKUP(CONCATENATE(RELAYS!AF$3,"-","S2A_MSIL1C_"),RetrieveStats!$1:$1048576,5,0),0)</f>
        <v>0</v>
      </c>
      <c r="U23" s="63" t="n">
        <f aca="false">IFERROR(VLOOKUP(CONCATENATE(RELAYS!AF$3,"-","S2A_MSIL1C_"),RetrieveStats!$1:$1048576,6,0),0)</f>
        <v>0</v>
      </c>
      <c r="V23" s="64" t="n">
        <f aca="false">IFERROR(VLOOKUP(CONCATENATE(RELAYS!AH$3,"-","S2A_MSIL1C_"),RetrieveStats!$1:$1048576,5,0),0)</f>
        <v>0</v>
      </c>
      <c r="W23" s="65" t="n">
        <f aca="false">IFERROR(VLOOKUP(CONCATENATE(RELAYS!AH$3,"-","S2A_MSIL1C_"),RetrieveStats!$1:$1048576,6,0),0)</f>
        <v>0</v>
      </c>
    </row>
    <row r="24" s="1" customFormat="true" ht="15.6" hidden="false" customHeight="false" outlineLevel="0" collapsed="false">
      <c r="A24" s="43" t="s">
        <v>79</v>
      </c>
      <c r="B24" s="44" t="n">
        <f aca="false">IFERROR(VLOOKUP(CONCATENATE(RELAYS!B$3,"-","S2A_MSIL2A_"),RetrieveStats!$1:$1048576,5,0),0)</f>
        <v>0</v>
      </c>
      <c r="C24" s="45" t="n">
        <f aca="false">IFERROR(VLOOKUP(CONCATENATE(RELAYS!B$3,"-","S2A_MSIL2A_"),RetrieveStats!$1:$1048576,6,0),0)</f>
        <v>0</v>
      </c>
      <c r="D24" s="46" t="n">
        <f aca="false">IFERROR(VLOOKUP(CONCATENATE(RELAYS!F$3,"-","S2A_MSIL2A_"),RetrieveStats!$1:$1048576,5,0),0)</f>
        <v>0</v>
      </c>
      <c r="E24" s="47" t="n">
        <f aca="false">IFERROR(VLOOKUP(CONCATENATE(RELAYS!F$3,"-","S2A_MSIL2A_"),RetrieveStats!$1:$1048576,6,0),0)</f>
        <v>0</v>
      </c>
      <c r="F24" s="48" t="n">
        <f aca="false">IFERROR(VLOOKUP(CONCATENATE(RELAYS!J$3,"-","S2A_MSIL2A_"),RetrieveStats!$1:$1048576,5,0),0)</f>
        <v>0</v>
      </c>
      <c r="G24" s="49" t="n">
        <f aca="false">IFERROR(VLOOKUP(CONCATENATE(RELAYS!J$3,"-","S2A_MSIL2A_"),RetrieveStats!$1:$1048576,6,0),0)</f>
        <v>0</v>
      </c>
      <c r="H24" s="50" t="n">
        <f aca="false">IFERROR(VLOOKUP(CONCATENATE(RELAYS!N$3,"-","S2A_MSIL2A_"),RetrieveStats!$1:$1048576,5,0),0)</f>
        <v>0</v>
      </c>
      <c r="I24" s="51" t="n">
        <f aca="false">IFERROR(VLOOKUP(CONCATENATE(RELAYS!N$3,"-","S2A_MSIL2A_"),RetrieveStats!$1:$1048576,6,0),0)</f>
        <v>0</v>
      </c>
      <c r="J24" s="52" t="n">
        <f aca="false">IFERROR(VLOOKUP(CONCATENATE(RELAYS!R$3,"-","S2A_MSIL2A_"),RetrieveStats!$1:$1048576,5,0),0)</f>
        <v>0</v>
      </c>
      <c r="K24" s="53" t="n">
        <f aca="false">IFERROR(VLOOKUP(CONCATENATE(RELAYS!R$3,"-","S2A_MSIL2A_"),RetrieveStats!$1:$1048576,6,0),0)</f>
        <v>0</v>
      </c>
      <c r="L24" s="54" t="n">
        <f aca="false">IFERROR(VLOOKUP(CONCATENATE(RELAYS!V$3,"-","S2A_MSIL2A_"),RetrieveStats!$1:$1048576,5,0),0)</f>
        <v>0</v>
      </c>
      <c r="M24" s="55" t="n">
        <f aca="false">IFERROR(VLOOKUP(CONCATENATE(RELAYS!V$3,"-","S2A_MSIL2A_"),RetrieveStats!$1:$1048576,6,0),0)</f>
        <v>0</v>
      </c>
      <c r="N24" s="56" t="n">
        <f aca="false">IFERROR(VLOOKUP(CONCATENATE(RELAYS!Z$3,"-","S2A_MSIL2A_"),RetrieveStats!$1:$1048576,5,0),0)</f>
        <v>0</v>
      </c>
      <c r="O24" s="57" t="n">
        <f aca="false">IFERROR(VLOOKUP(CONCATENATE(RELAYS!Z$3,"-","S2A_MSIL2A_"),RetrieveStats!$1:$1048576,6,0),0)</f>
        <v>0</v>
      </c>
      <c r="P24" s="58" t="n">
        <f aca="false">IFERROR(VLOOKUP(CONCATENATE(RELAYS!AB$3,"-","S2A_MSIL2A_"),RetrieveStats!$1:$1048576,5,0),0)</f>
        <v>0</v>
      </c>
      <c r="Q24" s="59" t="n">
        <f aca="false">IFERROR(VLOOKUP(CONCATENATE(RELAYS!AB$3,"-","S2A_MSIL2A_"),RetrieveStats!$1:$1048576,6,0),0)</f>
        <v>0</v>
      </c>
      <c r="R24" s="60" t="n">
        <f aca="false">IFERROR(VLOOKUP(CONCATENATE(RELAYS!AD$3,"-","S2A_MSIL2A_"),RetrieveStats!$1:$1048576,5,0),0)</f>
        <v>0</v>
      </c>
      <c r="S24" s="61" t="n">
        <f aca="false">IFERROR(VLOOKUP(CONCATENATE(RELAYS!AD$3,"-","S2A_MSIL2A_"),RetrieveStats!$1:$1048576,6,0),0)</f>
        <v>0</v>
      </c>
      <c r="T24" s="62" t="n">
        <f aca="false">IFERROR(VLOOKUP(CONCATENATE(RELAYS!AF$3,"-","S2A_MSIL2A_"),RetrieveStats!$1:$1048576,5,0),0)</f>
        <v>0</v>
      </c>
      <c r="U24" s="63" t="n">
        <f aca="false">IFERROR(VLOOKUP(CONCATENATE(RELAYS!AF$3,"-","S2A_MSIL2A_"),RetrieveStats!$1:$1048576,6,0),0)</f>
        <v>0</v>
      </c>
      <c r="V24" s="64" t="n">
        <f aca="false">IFERROR(VLOOKUP(CONCATENATE(RELAYS!AH$3,"-","S2A_MSIL2A_"),RetrieveStats!$1:$1048576,5,0),0)</f>
        <v>0</v>
      </c>
      <c r="W24" s="65" t="n">
        <f aca="false">IFERROR(VLOOKUP(CONCATENATE(RELAYS!AH$3,"-","S2A_MSIL2A_"),RetrieveStats!$1:$1048576,6,0),0)</f>
        <v>0</v>
      </c>
    </row>
    <row r="25" s="1" customFormat="true" ht="15.6" hidden="false" customHeight="false" outlineLevel="0" collapsed="false">
      <c r="A25" s="40" t="s">
        <v>80</v>
      </c>
      <c r="B25" s="41" t="n">
        <f aca="false">SUM(B26:B27)</f>
        <v>0</v>
      </c>
      <c r="C25" s="42" t="n">
        <f aca="false">SUM(C26:C27)</f>
        <v>0</v>
      </c>
      <c r="D25" s="41" t="n">
        <f aca="false">SUM(D26:D27)</f>
        <v>0</v>
      </c>
      <c r="E25" s="42" t="n">
        <f aca="false">SUM(E26:E27)</f>
        <v>0</v>
      </c>
      <c r="F25" s="41" t="n">
        <f aca="false">SUM(F26:F27)</f>
        <v>0</v>
      </c>
      <c r="G25" s="42" t="n">
        <f aca="false">SUM(G26:G27)</f>
        <v>0</v>
      </c>
      <c r="H25" s="41" t="n">
        <f aca="false">SUM(H26:H27)</f>
        <v>0</v>
      </c>
      <c r="I25" s="42" t="n">
        <f aca="false">SUM(I26:I27)</f>
        <v>0</v>
      </c>
      <c r="J25" s="41" t="n">
        <f aca="false">SUM(J26:J27)</f>
        <v>0</v>
      </c>
      <c r="K25" s="42" t="n">
        <f aca="false">SUM(K26:K27)</f>
        <v>0</v>
      </c>
      <c r="L25" s="41" t="n">
        <f aca="false">SUM(L26:L27)</f>
        <v>0</v>
      </c>
      <c r="M25" s="42" t="n">
        <f aca="false">SUM(M26:M27)</f>
        <v>0</v>
      </c>
      <c r="N25" s="41" t="n">
        <f aca="false">SUM(N26:N27)</f>
        <v>0</v>
      </c>
      <c r="O25" s="42" t="n">
        <f aca="false">SUM(O26:O27)</f>
        <v>0</v>
      </c>
      <c r="P25" s="41" t="n">
        <f aca="false">SUM(P26:P27)</f>
        <v>0</v>
      </c>
      <c r="Q25" s="42" t="n">
        <f aca="false">SUM(Q26:Q27)</f>
        <v>0</v>
      </c>
      <c r="R25" s="41" t="n">
        <f aca="false">SUM(R26:R27)</f>
        <v>0</v>
      </c>
      <c r="S25" s="42" t="n">
        <f aca="false">SUM(S26:S27)</f>
        <v>0</v>
      </c>
      <c r="T25" s="41" t="n">
        <f aca="false">SUM(T26:T27)</f>
        <v>0</v>
      </c>
      <c r="U25" s="42" t="n">
        <f aca="false">SUM(U26:U27)</f>
        <v>0</v>
      </c>
      <c r="V25" s="41" t="n">
        <f aca="false">SUM(V26:V27)</f>
        <v>0</v>
      </c>
      <c r="W25" s="42" t="n">
        <f aca="false">SUM(W26:W27)</f>
        <v>0</v>
      </c>
    </row>
    <row r="26" customFormat="false" ht="15.6" hidden="false" customHeight="false" outlineLevel="0" collapsed="false">
      <c r="A26" s="43" t="s">
        <v>81</v>
      </c>
      <c r="B26" s="44" t="n">
        <f aca="false">IFERROR(VLOOKUP(CONCATENATE(RELAYS!B$3,"-","S2B_MSIL1C_"),RetrieveStats!$1:$1048576,5,0),0)</f>
        <v>0</v>
      </c>
      <c r="C26" s="45" t="n">
        <f aca="false">IFERROR(VLOOKUP(CONCATENATE(RELAYS!B$3,"-","S2B_MSIL1C_"),RetrieveStats!$1:$1048576,6,0),0)</f>
        <v>0</v>
      </c>
      <c r="D26" s="46" t="n">
        <f aca="false">IFERROR(VLOOKUP(CONCATENATE(RELAYS!F$3,"-","S2B_MSIL1C_"),RetrieveStats!$1:$1048576,5,0),0)</f>
        <v>0</v>
      </c>
      <c r="E26" s="47" t="n">
        <f aca="false">IFERROR(VLOOKUP(CONCATENATE(RELAYS!F$3,"-","S2B_MSIL1C_"),RetrieveStats!$1:$1048576,6,0),0)</f>
        <v>0</v>
      </c>
      <c r="F26" s="48" t="n">
        <f aca="false">IFERROR(VLOOKUP(CONCATENATE(RELAYS!J$3,"-","S2B_MSIL1C_"),RetrieveStats!$1:$1048576,5,0),0)</f>
        <v>0</v>
      </c>
      <c r="G26" s="49" t="n">
        <f aca="false">IFERROR(VLOOKUP(CONCATENATE(RELAYS!J$3,"-","S2B_MSIL1C_"),RetrieveStats!$1:$1048576,6,0),0)</f>
        <v>0</v>
      </c>
      <c r="H26" s="50" t="n">
        <f aca="false">IFERROR(VLOOKUP(CONCATENATE(RELAYS!N$3,"-","S2B_MSIL1C_"),RetrieveStats!$1:$1048576,5,0),0)</f>
        <v>0</v>
      </c>
      <c r="I26" s="51" t="n">
        <f aca="false">IFERROR(VLOOKUP(CONCATENATE(RELAYS!N$3,"-","S2B_MSIL1C_"),RetrieveStats!$1:$1048576,6,0),0)</f>
        <v>0</v>
      </c>
      <c r="J26" s="52" t="n">
        <f aca="false">IFERROR(VLOOKUP(CONCATENATE(RELAYS!R$3,"-","S2B_MSIL1C_"),RetrieveStats!$1:$1048576,5,0),0)</f>
        <v>0</v>
      </c>
      <c r="K26" s="53" t="n">
        <f aca="false">IFERROR(VLOOKUP(CONCATENATE(RELAYS!R$3,"-","S2B_MSIL1C_"),RetrieveStats!$1:$1048576,6,0),0)</f>
        <v>0</v>
      </c>
      <c r="L26" s="54" t="n">
        <f aca="false">IFERROR(VLOOKUP(CONCATENATE(RELAYS!V$3,"-","S2B_MSIL1C_"),RetrieveStats!$1:$1048576,5,0),0)</f>
        <v>0</v>
      </c>
      <c r="M26" s="55" t="n">
        <f aca="false">IFERROR(VLOOKUP(CONCATENATE(RELAYS!V$3,"-","S2B_MSIL1C_"),RetrieveStats!$1:$1048576,6,0),0)</f>
        <v>0</v>
      </c>
      <c r="N26" s="56" t="n">
        <f aca="false">IFERROR(VLOOKUP(CONCATENATE(RELAYS!Z$3,"-","S2B_MSIL1C_"),RetrieveStats!$1:$1048576,5,0),0)</f>
        <v>0</v>
      </c>
      <c r="O26" s="57" t="n">
        <f aca="false">IFERROR(VLOOKUP(CONCATENATE(RELAYS!Z$3,"-","S2B_MSIL1C_"),RetrieveStats!$1:$1048576,6,0),0)</f>
        <v>0</v>
      </c>
      <c r="P26" s="58" t="n">
        <f aca="false">IFERROR(VLOOKUP(CONCATENATE(RELAYS!AB$3,"-","S2B_MSIL1C_"),RetrieveStats!$1:$1048576,5,0),0)</f>
        <v>0</v>
      </c>
      <c r="Q26" s="59" t="n">
        <f aca="false">IFERROR(VLOOKUP(CONCATENATE(RELAYS!AB$3,"-","S2B_MSIL1C_"),RetrieveStats!$1:$1048576,6,0),0)</f>
        <v>0</v>
      </c>
      <c r="R26" s="60" t="n">
        <f aca="false">IFERROR(VLOOKUP(CONCATENATE(RELAYS!AD$3,"-","S2B_MSIL1C_"),RetrieveStats!$1:$1048576,5,0),0)</f>
        <v>0</v>
      </c>
      <c r="S26" s="61" t="n">
        <f aca="false">IFERROR(VLOOKUP(CONCATENATE(RELAYS!AD$3,"-","S2B_MSIL1C_"),RetrieveStats!$1:$1048576,6,0),0)</f>
        <v>0</v>
      </c>
      <c r="T26" s="62" t="n">
        <f aca="false">IFERROR(VLOOKUP(CONCATENATE(RELAYS!AF$3,"-","S2B_MSIL1C_"),RetrieveStats!$1:$1048576,5,0),0)</f>
        <v>0</v>
      </c>
      <c r="U26" s="63" t="n">
        <f aca="false">IFERROR(VLOOKUP(CONCATENATE(RELAYS!AF$3,"-","S2B_MSIL1C_"),RetrieveStats!$1:$1048576,6,0),0)</f>
        <v>0</v>
      </c>
      <c r="V26" s="64" t="n">
        <f aca="false">IFERROR(VLOOKUP(CONCATENATE(RELAYS!AH$3,"-","S2B_MSIL1C_"),RetrieveStats!$1:$1048576,5,0),0)</f>
        <v>0</v>
      </c>
      <c r="W26" s="65" t="n">
        <f aca="false">IFERROR(VLOOKUP(CONCATENATE(RELAYS!AH$3,"-","S2B_MSIL1C_"),RetrieveStats!$1:$1048576,6,0),0)</f>
        <v>0</v>
      </c>
    </row>
    <row r="27" customFormat="false" ht="15.6" hidden="false" customHeight="false" outlineLevel="0" collapsed="false">
      <c r="A27" s="43" t="s">
        <v>82</v>
      </c>
      <c r="B27" s="44" t="n">
        <f aca="false">IFERROR(VLOOKUP(CONCATENATE(RELAYS!B$3,"-","S2B_MSIL2A_"),RetrieveStats!$1:$1048576,5,0),0)</f>
        <v>0</v>
      </c>
      <c r="C27" s="45" t="n">
        <f aca="false">IFERROR(VLOOKUP(CONCATENATE(RELAYS!B$3,"-","S2B_MSIL2A_"),RetrieveStats!$1:$1048576,6,0),0)</f>
        <v>0</v>
      </c>
      <c r="D27" s="46" t="n">
        <f aca="false">IFERROR(VLOOKUP(CONCATENATE(RELAYS!F$3,"-","S2B_MSIL2A_"),RetrieveStats!$1:$1048576,5,0),0)</f>
        <v>0</v>
      </c>
      <c r="E27" s="47" t="n">
        <f aca="false">IFERROR(VLOOKUP(CONCATENATE(RELAYS!F$3,"-","S2B_MSIL2A_"),RetrieveStats!$1:$1048576,6,0),0)</f>
        <v>0</v>
      </c>
      <c r="F27" s="48" t="n">
        <f aca="false">IFERROR(VLOOKUP(CONCATENATE(RELAYS!J$3,"-","S2B_MSIL2A_"),RetrieveStats!$1:$1048576,5,0),0)</f>
        <v>0</v>
      </c>
      <c r="G27" s="49" t="n">
        <f aca="false">IFERROR(VLOOKUP(CONCATENATE(RELAYS!J$3,"-","S2B_MSIL2A_"),RetrieveStats!$1:$1048576,6,0),0)</f>
        <v>0</v>
      </c>
      <c r="H27" s="50" t="n">
        <f aca="false">IFERROR(VLOOKUP(CONCATENATE(RELAYS!N$3,"-","S2B_MSIL2A_"),RetrieveStats!$1:$1048576,5,0),0)</f>
        <v>0</v>
      </c>
      <c r="I27" s="51" t="n">
        <f aca="false">IFERROR(VLOOKUP(CONCATENATE(RELAYS!N$3,"-","S2B_MSIL2A_"),RetrieveStats!$1:$1048576,6,0),0)</f>
        <v>0</v>
      </c>
      <c r="J27" s="52" t="n">
        <f aca="false">IFERROR(VLOOKUP(CONCATENATE(RELAYS!R$3,"-","S2B_MSIL2A_"),RetrieveStats!$1:$1048576,5,0),0)</f>
        <v>0</v>
      </c>
      <c r="K27" s="53" t="n">
        <f aca="false">IFERROR(VLOOKUP(CONCATENATE(RELAYS!R$3,"-","S2B_MSIL2A_"),RetrieveStats!$1:$1048576,6,0),0)</f>
        <v>0</v>
      </c>
      <c r="L27" s="54" t="n">
        <f aca="false">IFERROR(VLOOKUP(CONCATENATE(RELAYS!V$3,"-","S2B_MSIL2A_"),RetrieveStats!$1:$1048576,5,0),0)</f>
        <v>0</v>
      </c>
      <c r="M27" s="55" t="n">
        <f aca="false">IFERROR(VLOOKUP(CONCATENATE(RELAYS!V$3,"-","S2B_MSIL2A_"),RetrieveStats!$1:$1048576,6,0),0)</f>
        <v>0</v>
      </c>
      <c r="N27" s="56" t="n">
        <f aca="false">IFERROR(VLOOKUP(CONCATENATE(RELAYS!Z$3,"-","S2B_MSIL2A_"),RetrieveStats!$1:$1048576,5,0),0)</f>
        <v>0</v>
      </c>
      <c r="O27" s="57" t="n">
        <f aca="false">IFERROR(VLOOKUP(CONCATENATE(RELAYS!Z$3,"-","S2B_MSIL2A_"),RetrieveStats!$1:$1048576,6,0),0)</f>
        <v>0</v>
      </c>
      <c r="P27" s="58" t="n">
        <f aca="false">IFERROR(VLOOKUP(CONCATENATE(RELAYS!AB$3,"-","S2B_MSIL2A_"),RetrieveStats!$1:$1048576,5,0),0)</f>
        <v>0</v>
      </c>
      <c r="Q27" s="59" t="n">
        <f aca="false">IFERROR(VLOOKUP(CONCATENATE(RELAYS!AB$3,"-","S2B_MSIL2A_"),RetrieveStats!$1:$1048576,6,0),0)</f>
        <v>0</v>
      </c>
      <c r="R27" s="60" t="n">
        <f aca="false">IFERROR(VLOOKUP(CONCATENATE(RELAYS!AD$3,"-","S2B_MSIL2A_"),RetrieveStats!$1:$1048576,5,0),0)</f>
        <v>0</v>
      </c>
      <c r="S27" s="61" t="n">
        <f aca="false">IFERROR(VLOOKUP(CONCATENATE(RELAYS!AD$3,"-","S2B_MSIL2A_"),RetrieveStats!$1:$1048576,6,0),0)</f>
        <v>0</v>
      </c>
      <c r="T27" s="62" t="n">
        <f aca="false">IFERROR(VLOOKUP(CONCATENATE(RELAYS!AF$3,"-","S2B_MSIL2A_"),RetrieveStats!$1:$1048576,5,0),0)</f>
        <v>0</v>
      </c>
      <c r="U27" s="63" t="n">
        <f aca="false">IFERROR(VLOOKUP(CONCATENATE(RELAYS!AF$3,"-","S2B_MSIL2A_"),RetrieveStats!$1:$1048576,6,0),0)</f>
        <v>0</v>
      </c>
      <c r="V27" s="64" t="n">
        <f aca="false">IFERROR(VLOOKUP(CONCATENATE(RELAYS!AH$3,"-","S2B_MSIL2A_"),RetrieveStats!$1:$1048576,5,0),0)</f>
        <v>0</v>
      </c>
      <c r="W27" s="65" t="n">
        <f aca="false">IFERROR(VLOOKUP(CONCATENATE(RELAYS!AH$3,"-","S2B_MSIL2A_"),RetrieveStats!$1:$1048576,6,0),0)</f>
        <v>0</v>
      </c>
    </row>
    <row r="28" customFormat="false" ht="15.6" hidden="false" customHeight="false" outlineLevel="0" collapsed="false">
      <c r="A28" s="40" t="s">
        <v>83</v>
      </c>
      <c r="B28" s="41" t="n">
        <f aca="false">SUM(B29,B35)</f>
        <v>0</v>
      </c>
      <c r="C28" s="42" t="n">
        <f aca="false">SUM(C29,C35)</f>
        <v>0</v>
      </c>
      <c r="D28" s="41" t="n">
        <f aca="false">SUM(D29,D35)</f>
        <v>0</v>
      </c>
      <c r="E28" s="42" t="n">
        <f aca="false">SUM(E29,E35)</f>
        <v>0</v>
      </c>
      <c r="F28" s="41" t="n">
        <f aca="false">SUM(F29,F35)</f>
        <v>0</v>
      </c>
      <c r="G28" s="42" t="n">
        <f aca="false">SUM(G29,G35)</f>
        <v>0</v>
      </c>
      <c r="H28" s="41" t="n">
        <f aca="false">SUM(H29,H35)</f>
        <v>0</v>
      </c>
      <c r="I28" s="42" t="n">
        <f aca="false">SUM(I29,I35)</f>
        <v>0</v>
      </c>
      <c r="J28" s="41" t="n">
        <f aca="false">SUM(J29,J35)</f>
        <v>0</v>
      </c>
      <c r="K28" s="42" t="n">
        <f aca="false">SUM(K29,K35)</f>
        <v>0</v>
      </c>
      <c r="L28" s="41" t="n">
        <f aca="false">SUM(L29,L35)</f>
        <v>0</v>
      </c>
      <c r="M28" s="42" t="n">
        <f aca="false">SUM(M29,M35)</f>
        <v>0</v>
      </c>
      <c r="N28" s="41" t="n">
        <f aca="false">SUM(N29,N35)</f>
        <v>0</v>
      </c>
      <c r="O28" s="42" t="n">
        <f aca="false">SUM(O29,O35)</f>
        <v>0</v>
      </c>
      <c r="P28" s="41" t="n">
        <f aca="false">SUM(P29,P35)</f>
        <v>0</v>
      </c>
      <c r="Q28" s="42" t="n">
        <f aca="false">SUM(Q29,Q35)</f>
        <v>0</v>
      </c>
      <c r="R28" s="41" t="n">
        <f aca="false">SUM(R29,R35)</f>
        <v>0</v>
      </c>
      <c r="S28" s="42" t="n">
        <f aca="false">SUM(S29,S35)</f>
        <v>0</v>
      </c>
      <c r="T28" s="41" t="n">
        <f aca="false">SUM(T29,T35)</f>
        <v>0</v>
      </c>
      <c r="U28" s="42" t="n">
        <f aca="false">SUM(U29,U35)</f>
        <v>0</v>
      </c>
      <c r="V28" s="41" t="n">
        <f aca="false">SUM(V29,V35)</f>
        <v>0</v>
      </c>
      <c r="W28" s="42" t="n">
        <f aca="false">SUM(W29,W35)</f>
        <v>0</v>
      </c>
    </row>
    <row r="29" customFormat="false" ht="15.6" hidden="false" customHeight="false" outlineLevel="0" collapsed="false">
      <c r="A29" s="40" t="s">
        <v>84</v>
      </c>
      <c r="B29" s="41" t="n">
        <f aca="false">SUM(B30:B32)</f>
        <v>0</v>
      </c>
      <c r="C29" s="42" t="n">
        <f aca="false">SUM(C30:C32)</f>
        <v>0</v>
      </c>
      <c r="D29" s="41" t="n">
        <f aca="false">SUM(D30:D32)</f>
        <v>0</v>
      </c>
      <c r="E29" s="42" t="n">
        <f aca="false">SUM(E30:E32)</f>
        <v>0</v>
      </c>
      <c r="F29" s="41" t="n">
        <f aca="false">SUM(F30:F32)</f>
        <v>0</v>
      </c>
      <c r="G29" s="42" t="n">
        <f aca="false">SUM(G30:G32)</f>
        <v>0</v>
      </c>
      <c r="H29" s="41" t="n">
        <f aca="false">SUM(H30:H32)</f>
        <v>0</v>
      </c>
      <c r="I29" s="42" t="n">
        <f aca="false">SUM(I30:I32)</f>
        <v>0</v>
      </c>
      <c r="J29" s="41" t="n">
        <f aca="false">SUM(J30:J32)</f>
        <v>0</v>
      </c>
      <c r="K29" s="42" t="n">
        <f aca="false">SUM(K30:K32)</f>
        <v>0</v>
      </c>
      <c r="L29" s="41" t="n">
        <f aca="false">SUM(L30:L32)</f>
        <v>0</v>
      </c>
      <c r="M29" s="42" t="n">
        <f aca="false">SUM(M30:M32)</f>
        <v>0</v>
      </c>
      <c r="N29" s="41" t="n">
        <f aca="false">SUM(N30:N32)</f>
        <v>0</v>
      </c>
      <c r="O29" s="42" t="n">
        <f aca="false">SUM(O30:O32)</f>
        <v>0</v>
      </c>
      <c r="P29" s="41" t="n">
        <f aca="false">SUM(P30:P32)</f>
        <v>0</v>
      </c>
      <c r="Q29" s="42" t="n">
        <f aca="false">SUM(Q30:Q32)</f>
        <v>0</v>
      </c>
      <c r="R29" s="41" t="n">
        <f aca="false">SUM(R30:R32)</f>
        <v>0</v>
      </c>
      <c r="S29" s="42" t="n">
        <f aca="false">SUM(S30:S32)</f>
        <v>0</v>
      </c>
      <c r="T29" s="41" t="n">
        <f aca="false">SUM(T30:T32)</f>
        <v>0</v>
      </c>
      <c r="U29" s="42" t="n">
        <f aca="false">SUM(U30:U32)</f>
        <v>0</v>
      </c>
      <c r="V29" s="41" t="n">
        <f aca="false">SUM(V30:V32)</f>
        <v>0</v>
      </c>
      <c r="W29" s="42" t="n">
        <f aca="false">SUM(W30:W32)</f>
        <v>0</v>
      </c>
    </row>
    <row r="30" s="1" customFormat="true" ht="15.6" hidden="false" customHeight="false" outlineLevel="0" collapsed="false">
      <c r="A30" s="43" t="s">
        <v>85</v>
      </c>
      <c r="B30" s="44" t="n">
        <f aca="false">IFERROR(VLOOKUP(CONCATENATE(RELAYS!B$3,"-","S3A_SR_"),RetrieveStats!$1:$1048576,5,0),0)</f>
        <v>0</v>
      </c>
      <c r="C30" s="45" t="n">
        <f aca="false">IFERROR(VLOOKUP(CONCATENATE(RELAYS!B$3,"-","S3A_SR_"),RetrieveStats!$1:$1048576,6,0),0)</f>
        <v>0</v>
      </c>
      <c r="D30" s="46" t="n">
        <f aca="false">IFERROR(VLOOKUP(CONCATENATE(RELAYS!F$3,"-","S3A_SR_"),RetrieveStats!$1:$1048576,5,0),0)</f>
        <v>0</v>
      </c>
      <c r="E30" s="47" t="n">
        <f aca="false">IFERROR(VLOOKUP(CONCATENATE(RELAYS!F$3,"-","S3A_SR_"),RetrieveStats!$1:$1048576,6,0),0)</f>
        <v>0</v>
      </c>
      <c r="F30" s="48" t="n">
        <f aca="false">IFERROR(VLOOKUP(CONCATENATE(RELAYS!J$3,"-","S3A_SR_"),RetrieveStats!$1:$1048576,5,0),0)</f>
        <v>0</v>
      </c>
      <c r="G30" s="49" t="n">
        <f aca="false">IFERROR(VLOOKUP(CONCATENATE(RELAYS!J$3,"-","S3A_SR_"),RetrieveStats!$1:$1048576,6,0),0)</f>
        <v>0</v>
      </c>
      <c r="H30" s="50" t="n">
        <f aca="false">IFERROR(VLOOKUP(CONCATENATE(RELAYS!N$3,"-","S3A_SR_"),RetrieveStats!$1:$1048576,5,0),0)</f>
        <v>0</v>
      </c>
      <c r="I30" s="51" t="n">
        <f aca="false">IFERROR(VLOOKUP(CONCATENATE(RELAYS!N$3,"-","S3A_SR_"),RetrieveStats!$1:$1048576,6,0),0)</f>
        <v>0</v>
      </c>
      <c r="J30" s="52" t="n">
        <f aca="false">IFERROR(VLOOKUP(CONCATENATE(RELAYS!R$3,"-","S3A_SR_"),RetrieveStats!$1:$1048576,5,0),0)</f>
        <v>0</v>
      </c>
      <c r="K30" s="53" t="n">
        <f aca="false">IFERROR(VLOOKUP(CONCATENATE(RELAYS!R$3,"-","S3A_SR_"),RetrieveStats!$1:$1048576,6,0),0)</f>
        <v>0</v>
      </c>
      <c r="L30" s="54" t="n">
        <f aca="false">IFERROR(VLOOKUP(CONCATENATE(RELAYS!V$3,"-","S3A_SR_"),RetrieveStats!$1:$1048576,5,0),0)</f>
        <v>0</v>
      </c>
      <c r="M30" s="55" t="n">
        <f aca="false">IFERROR(VLOOKUP(CONCATENATE(RELAYS!V$3,"-","S3A_SR_"),RetrieveStats!$1:$1048576,6,0),0)</f>
        <v>0</v>
      </c>
      <c r="N30" s="56" t="n">
        <f aca="false">IFERROR(VLOOKUP(CONCATENATE(RELAYS!Z$3,"-","S3A_SR_"),RetrieveStats!$1:$1048576,5,0),0)</f>
        <v>0</v>
      </c>
      <c r="O30" s="57" t="n">
        <f aca="false">IFERROR(VLOOKUP(CONCATENATE(RELAYS!Z$3,"-","S3A_SR_"),RetrieveStats!$1:$1048576,6,0),0)</f>
        <v>0</v>
      </c>
      <c r="P30" s="58" t="n">
        <f aca="false">IFERROR(VLOOKUP(CONCATENATE(RELAYS!AB$3,"-","S3A_SR_"),RetrieveStats!$1:$1048576,5,0),0)</f>
        <v>0</v>
      </c>
      <c r="Q30" s="59" t="n">
        <f aca="false">IFERROR(VLOOKUP(CONCATENATE(RELAYS!AB$3,"-","S3A_SR_"),RetrieveStats!$1:$1048576,6,0),0)</f>
        <v>0</v>
      </c>
      <c r="R30" s="60" t="n">
        <f aca="false">IFERROR(VLOOKUP(CONCATENATE(RELAYS!AD$3,"-","S3A_SR_"),RetrieveStats!$1:$1048576,5,0),0)</f>
        <v>0</v>
      </c>
      <c r="S30" s="61" t="n">
        <f aca="false">IFERROR(VLOOKUP(CONCATENATE(RELAYS!AD$3,"-","S3A_SR_"),RetrieveStats!$1:$1048576,6,0),0)</f>
        <v>0</v>
      </c>
      <c r="T30" s="62" t="n">
        <f aca="false">IFERROR(VLOOKUP(CONCATENATE(RELAYS!AF$3,"-","S3A_SR_"),RetrieveStats!$1:$1048576,5,0),0)</f>
        <v>0</v>
      </c>
      <c r="U30" s="63" t="n">
        <f aca="false">IFERROR(VLOOKUP(CONCATENATE(RELAYS!AF$3,"-","S3A_SR_"),RetrieveStats!$1:$1048576,6,0),0)</f>
        <v>0</v>
      </c>
      <c r="V30" s="64" t="n">
        <f aca="false">IFERROR(VLOOKUP(CONCATENATE(RELAYS!AH$3,"-","S3A_SR_"),RetrieveStats!$1:$1048576,5,0),0)</f>
        <v>0</v>
      </c>
      <c r="W30" s="65" t="n">
        <f aca="false">IFERROR(VLOOKUP(CONCATENATE(RELAYS!AH$3,"-","S3A_SR_"),RetrieveStats!$1:$1048576,6,0),0)</f>
        <v>0</v>
      </c>
    </row>
    <row r="31" s="1" customFormat="true" ht="15.6" hidden="false" customHeight="false" outlineLevel="0" collapsed="false">
      <c r="A31" s="43" t="s">
        <v>86</v>
      </c>
      <c r="B31" s="44" t="n">
        <f aca="false">IFERROR(VLOOKUP(CONCATENATE(RELAYS!B$3,"-","S3A_OL_"),RetrieveStats!$1:$1048576,5,0),0)</f>
        <v>0</v>
      </c>
      <c r="C31" s="45" t="n">
        <f aca="false">IFERROR(VLOOKUP(CONCATENATE(RELAYS!B$3,"-","S3A_OL_"),RetrieveStats!$1:$1048576,6,0),0)</f>
        <v>0</v>
      </c>
      <c r="D31" s="46" t="n">
        <f aca="false">IFERROR(VLOOKUP(CONCATENATE(RELAYS!F$3,"-","S3A_OL_"),RetrieveStats!$1:$1048576,5,0),0)</f>
        <v>0</v>
      </c>
      <c r="E31" s="47" t="n">
        <f aca="false">IFERROR(VLOOKUP(CONCATENATE(RELAYS!F$3,"-","S3A_OL_"),RetrieveStats!$1:$1048576,6,0),0)</f>
        <v>0</v>
      </c>
      <c r="F31" s="48" t="n">
        <f aca="false">IFERROR(VLOOKUP(CONCATENATE(RELAYS!J$3,"-","S3A_OL_"),RetrieveStats!$1:$1048576,5,0),0)</f>
        <v>0</v>
      </c>
      <c r="G31" s="49" t="n">
        <f aca="false">IFERROR(VLOOKUP(CONCATENATE(RELAYS!J$3,"-","S3A_OL_"),RetrieveStats!$1:$1048576,6,0),0)</f>
        <v>0</v>
      </c>
      <c r="H31" s="50" t="n">
        <f aca="false">IFERROR(VLOOKUP(CONCATENATE(RELAYS!N$3,"-","S3A_OL_"),RetrieveStats!$1:$1048576,5,0),0)</f>
        <v>0</v>
      </c>
      <c r="I31" s="51" t="n">
        <f aca="false">IFERROR(VLOOKUP(CONCATENATE(RELAYS!N$3,"-","S3A_OL_"),RetrieveStats!$1:$1048576,6,0),0)</f>
        <v>0</v>
      </c>
      <c r="J31" s="52" t="n">
        <f aca="false">IFERROR(VLOOKUP(CONCATENATE(RELAYS!R$3,"-","S3A_OL_"),RetrieveStats!$1:$1048576,5,0),0)</f>
        <v>0</v>
      </c>
      <c r="K31" s="53" t="n">
        <f aca="false">IFERROR(VLOOKUP(CONCATENATE(RELAYS!R$3,"-","S3A_OL_"),RetrieveStats!$1:$1048576,6,0),0)</f>
        <v>0</v>
      </c>
      <c r="L31" s="54" t="n">
        <f aca="false">IFERROR(VLOOKUP(CONCATENATE(RELAYS!V$3,"-","S3A_OL_"),RetrieveStats!$1:$1048576,5,0),0)</f>
        <v>0</v>
      </c>
      <c r="M31" s="55" t="n">
        <f aca="false">IFERROR(VLOOKUP(CONCATENATE(RELAYS!V$3,"-","S3A_OL_"),RetrieveStats!$1:$1048576,6,0),0)</f>
        <v>0</v>
      </c>
      <c r="N31" s="56" t="n">
        <f aca="false">IFERROR(VLOOKUP(CONCATENATE(RELAYS!Z$3,"-","S3A_OL_"),RetrieveStats!$1:$1048576,5,0),0)</f>
        <v>0</v>
      </c>
      <c r="O31" s="57" t="n">
        <f aca="false">IFERROR(VLOOKUP(CONCATENATE(RELAYS!Z$3,"-","S3A_OL_"),RetrieveStats!$1:$1048576,6,0),0)</f>
        <v>0</v>
      </c>
      <c r="P31" s="58" t="n">
        <f aca="false">IFERROR(VLOOKUP(CONCATENATE(RELAYS!AB$3,"-","S3A_OL_"),RetrieveStats!$1:$1048576,5,0),0)</f>
        <v>0</v>
      </c>
      <c r="Q31" s="59" t="n">
        <f aca="false">IFERROR(VLOOKUP(CONCATENATE(RELAYS!AB$3,"-","S3A_OL_"),RetrieveStats!$1:$1048576,6,0),0)</f>
        <v>0</v>
      </c>
      <c r="R31" s="60" t="n">
        <f aca="false">IFERROR(VLOOKUP(CONCATENATE(RELAYS!AD$3,"-","S3A_OL_"),RetrieveStats!$1:$1048576,5,0),0)</f>
        <v>0</v>
      </c>
      <c r="S31" s="61" t="n">
        <f aca="false">IFERROR(VLOOKUP(CONCATENATE(RELAYS!AD$3,"-","S3A_OL_"),RetrieveStats!$1:$1048576,6,0),0)</f>
        <v>0</v>
      </c>
      <c r="T31" s="62" t="n">
        <f aca="false">IFERROR(VLOOKUP(CONCATENATE(RELAYS!AF$3,"-","S3A_OL_"),RetrieveStats!$1:$1048576,5,0),0)</f>
        <v>0</v>
      </c>
      <c r="U31" s="63" t="n">
        <f aca="false">IFERROR(VLOOKUP(CONCATENATE(RELAYS!AF$3,"-","S3A_OL_"),RetrieveStats!$1:$1048576,6,0),0)</f>
        <v>0</v>
      </c>
      <c r="V31" s="64" t="n">
        <f aca="false">IFERROR(VLOOKUP(CONCATENATE(RELAYS!AH$3,"-","S3A_OL_"),RetrieveStats!$1:$1048576,5,0),0)</f>
        <v>0</v>
      </c>
      <c r="W31" s="65" t="n">
        <f aca="false">IFERROR(VLOOKUP(CONCATENATE(RELAYS!AH$3,"-","S3A_OL_"),RetrieveStats!$1:$1048576,6,0),0)</f>
        <v>0</v>
      </c>
    </row>
    <row r="32" s="1" customFormat="true" ht="15.6" hidden="false" customHeight="false" outlineLevel="0" collapsed="false">
      <c r="A32" s="43" t="s">
        <v>87</v>
      </c>
      <c r="B32" s="44" t="n">
        <f aca="false">IFERROR(VLOOKUP(CONCATENATE(RELAYS!B$3,"-","S3A_SL_"),RetrieveStats!$1:$1048576,5,0),0)</f>
        <v>0</v>
      </c>
      <c r="C32" s="45" t="n">
        <f aca="false">IFERROR(VLOOKUP(CONCATENATE(RELAYS!B$3,"-","S3A_SL_"),RetrieveStats!$1:$1048576,6,0),0)</f>
        <v>0</v>
      </c>
      <c r="D32" s="46" t="n">
        <f aca="false">IFERROR(VLOOKUP(CONCATENATE(RELAYS!F$3,"-","S3A_SL_"),RetrieveStats!$1:$1048576,5,0),0)</f>
        <v>0</v>
      </c>
      <c r="E32" s="47" t="n">
        <f aca="false">IFERROR(VLOOKUP(CONCATENATE(RELAYS!F$3,"-","S3A_SL_"),RetrieveStats!$1:$1048576,6,0),0)</f>
        <v>0</v>
      </c>
      <c r="F32" s="48" t="n">
        <f aca="false">IFERROR(VLOOKUP(CONCATENATE(RELAYS!J$3,"-","S3A_SL_"),RetrieveStats!$1:$1048576,5,0),0)</f>
        <v>0</v>
      </c>
      <c r="G32" s="49" t="n">
        <f aca="false">IFERROR(VLOOKUP(CONCATENATE(RELAYS!J$3,"-","S3A_SL_"),RetrieveStats!$1:$1048576,6,0),0)</f>
        <v>0</v>
      </c>
      <c r="H32" s="50" t="n">
        <f aca="false">IFERROR(VLOOKUP(CONCATENATE(RELAYS!N$3,"-","S3A_SL_"),RetrieveStats!$1:$1048576,5,0),0)</f>
        <v>0</v>
      </c>
      <c r="I32" s="51" t="n">
        <f aca="false">IFERROR(VLOOKUP(CONCATENATE(RELAYS!N$3,"-","S3A_SL_"),RetrieveStats!$1:$1048576,6,0),0)</f>
        <v>0</v>
      </c>
      <c r="J32" s="52" t="n">
        <f aca="false">IFERROR(VLOOKUP(CONCATENATE(RELAYS!R$3,"-","S3A_SL_"),RetrieveStats!$1:$1048576,5,0),0)</f>
        <v>0</v>
      </c>
      <c r="K32" s="53" t="n">
        <f aca="false">IFERROR(VLOOKUP(CONCATENATE(RELAYS!R$3,"-","S3A_SL_"),RetrieveStats!$1:$1048576,6,0),0)</f>
        <v>0</v>
      </c>
      <c r="L32" s="54" t="n">
        <f aca="false">IFERROR(VLOOKUP(CONCATENATE(RELAYS!V$3,"-","S3A_SL_"),RetrieveStats!$1:$1048576,5,0),0)</f>
        <v>0</v>
      </c>
      <c r="M32" s="55" t="n">
        <f aca="false">IFERROR(VLOOKUP(CONCATENATE(RELAYS!V$3,"-","S3A_SL_"),RetrieveStats!$1:$1048576,6,0),0)</f>
        <v>0</v>
      </c>
      <c r="N32" s="56" t="n">
        <f aca="false">IFERROR(VLOOKUP(CONCATENATE(RELAYS!Z$3,"-","S3A_SL_"),RetrieveStats!$1:$1048576,5,0),0)</f>
        <v>0</v>
      </c>
      <c r="O32" s="57" t="n">
        <f aca="false">IFERROR(VLOOKUP(CONCATENATE(RELAYS!Z$3,"-","S3A_SL_"),RetrieveStats!$1:$1048576,6,0),0)</f>
        <v>0</v>
      </c>
      <c r="P32" s="58" t="n">
        <f aca="false">IFERROR(VLOOKUP(CONCATENATE(RELAYS!AB$3,"-","S3A_SL_"),RetrieveStats!$1:$1048576,5,0),0)</f>
        <v>0</v>
      </c>
      <c r="Q32" s="59" t="n">
        <f aca="false">IFERROR(VLOOKUP(CONCATENATE(RELAYS!AB$3,"-","S3A_SL_"),RetrieveStats!$1:$1048576,6,0),0)</f>
        <v>0</v>
      </c>
      <c r="R32" s="60" t="n">
        <f aca="false">IFERROR(VLOOKUP(CONCATENATE(RELAYS!AD$3,"-","S3A_SL_"),RetrieveStats!$1:$1048576,5,0),0)</f>
        <v>0</v>
      </c>
      <c r="S32" s="61" t="n">
        <f aca="false">IFERROR(VLOOKUP(CONCATENATE(RELAYS!AD$3,"-","S3A_SL_"),RetrieveStats!$1:$1048576,6,0),0)</f>
        <v>0</v>
      </c>
      <c r="T32" s="62" t="n">
        <f aca="false">IFERROR(VLOOKUP(CONCATENATE(RELAYS!AF$3,"-","S3A_SL_"),RetrieveStats!$1:$1048576,5,0),0)</f>
        <v>0</v>
      </c>
      <c r="U32" s="63" t="n">
        <f aca="false">IFERROR(VLOOKUP(CONCATENATE(RELAYS!AF$3,"-","S3A_SL_"),RetrieveStats!$1:$1048576,6,0),0)</f>
        <v>0</v>
      </c>
      <c r="V32" s="64" t="n">
        <f aca="false">IFERROR(VLOOKUP(CONCATENATE(RELAYS!AH$3,"-","S3A_SL_"),RetrieveStats!$1:$1048576,5,0),0)</f>
        <v>0</v>
      </c>
      <c r="W32" s="65" t="n">
        <f aca="false">IFERROR(VLOOKUP(CONCATENATE(RELAYS!AH$3,"-","S3A_SL_"),RetrieveStats!$1:$1048576,6,0),0)</f>
        <v>0</v>
      </c>
    </row>
    <row r="33" s="1" customFormat="true" ht="15.6" hidden="false" customHeight="false" outlineLevel="0" collapsed="false">
      <c r="A33" s="43"/>
      <c r="B33" s="44"/>
      <c r="C33" s="45"/>
      <c r="D33" s="46"/>
      <c r="E33" s="47"/>
      <c r="F33" s="48"/>
      <c r="G33" s="49"/>
      <c r="H33" s="50"/>
      <c r="I33" s="51"/>
      <c r="J33" s="52"/>
      <c r="K33" s="53"/>
      <c r="L33" s="54"/>
      <c r="M33" s="55"/>
      <c r="N33" s="56"/>
      <c r="O33" s="57"/>
      <c r="P33" s="58"/>
      <c r="Q33" s="59"/>
      <c r="R33" s="60"/>
      <c r="S33" s="61"/>
      <c r="T33" s="62"/>
      <c r="U33" s="63"/>
      <c r="V33" s="64"/>
      <c r="W33" s="65"/>
    </row>
    <row r="34" s="1" customFormat="true" ht="15.6" hidden="false" customHeight="false" outlineLevel="0" collapsed="false">
      <c r="A34" s="43"/>
      <c r="B34" s="44"/>
      <c r="C34" s="45"/>
      <c r="D34" s="46"/>
      <c r="E34" s="47"/>
      <c r="F34" s="48"/>
      <c r="G34" s="49"/>
      <c r="H34" s="50"/>
      <c r="I34" s="51"/>
      <c r="J34" s="52"/>
      <c r="K34" s="53"/>
      <c r="L34" s="54"/>
      <c r="M34" s="55"/>
      <c r="N34" s="56"/>
      <c r="O34" s="57"/>
      <c r="P34" s="58"/>
      <c r="Q34" s="59"/>
      <c r="R34" s="60"/>
      <c r="S34" s="61"/>
      <c r="T34" s="62"/>
      <c r="U34" s="63"/>
      <c r="V34" s="64"/>
      <c r="W34" s="65"/>
    </row>
    <row r="35" customFormat="false" ht="15.6" hidden="false" customHeight="false" outlineLevel="0" collapsed="false">
      <c r="A35" s="40" t="s">
        <v>88</v>
      </c>
      <c r="B35" s="41" t="n">
        <f aca="false">SUM(B36:B38)</f>
        <v>0</v>
      </c>
      <c r="C35" s="42" t="n">
        <f aca="false">SUM(C36:C38)</f>
        <v>0</v>
      </c>
      <c r="D35" s="41" t="n">
        <f aca="false">SUM(D36:D38)</f>
        <v>0</v>
      </c>
      <c r="E35" s="42" t="n">
        <f aca="false">SUM(E36:E38)</f>
        <v>0</v>
      </c>
      <c r="F35" s="41" t="n">
        <f aca="false">SUM(F36:F38)</f>
        <v>0</v>
      </c>
      <c r="G35" s="42" t="n">
        <f aca="false">SUM(G36:G38)</f>
        <v>0</v>
      </c>
      <c r="H35" s="41" t="n">
        <f aca="false">SUM(H36:H38)</f>
        <v>0</v>
      </c>
      <c r="I35" s="42" t="n">
        <f aca="false">SUM(I36:I38)</f>
        <v>0</v>
      </c>
      <c r="J35" s="41" t="n">
        <f aca="false">SUM(J36:J38)</f>
        <v>0</v>
      </c>
      <c r="K35" s="42" t="n">
        <f aca="false">SUM(K36:K38)</f>
        <v>0</v>
      </c>
      <c r="L35" s="41" t="n">
        <f aca="false">SUM(L36:L38)</f>
        <v>0</v>
      </c>
      <c r="M35" s="42" t="n">
        <f aca="false">SUM(M36:M38)</f>
        <v>0</v>
      </c>
      <c r="N35" s="41" t="n">
        <f aca="false">SUM(N36:N38)</f>
        <v>0</v>
      </c>
      <c r="O35" s="42" t="n">
        <f aca="false">SUM(O36:O38)</f>
        <v>0</v>
      </c>
      <c r="P35" s="41" t="n">
        <f aca="false">SUM(P36:P38)</f>
        <v>0</v>
      </c>
      <c r="Q35" s="42" t="n">
        <f aca="false">SUM(Q36:Q38)</f>
        <v>0</v>
      </c>
      <c r="R35" s="41" t="n">
        <f aca="false">SUM(R36:R38)</f>
        <v>0</v>
      </c>
      <c r="S35" s="42" t="n">
        <f aca="false">SUM(S36:S38)</f>
        <v>0</v>
      </c>
      <c r="T35" s="41" t="n">
        <f aca="false">SUM(T36:T38)</f>
        <v>0</v>
      </c>
      <c r="U35" s="42" t="n">
        <f aca="false">SUM(U36:U38)</f>
        <v>0</v>
      </c>
      <c r="V35" s="41" t="n">
        <f aca="false">SUM(V36:V38)</f>
        <v>0</v>
      </c>
      <c r="W35" s="42" t="n">
        <f aca="false">SUM(W36:W38)</f>
        <v>0</v>
      </c>
    </row>
    <row r="36" s="1" customFormat="true" ht="15.6" hidden="false" customHeight="false" outlineLevel="0" collapsed="false">
      <c r="A36" s="43" t="s">
        <v>85</v>
      </c>
      <c r="B36" s="44" t="n">
        <f aca="false">IFERROR(VLOOKUP(CONCATENATE(RELAYS!B$3,"-","S3B_SR_"),RetrieveStats!$1:$1048576,5,0),0)</f>
        <v>0</v>
      </c>
      <c r="C36" s="45" t="n">
        <f aca="false">IFERROR(VLOOKUP(CONCATENATE(RELAYS!B$3,"-","S3B_SR_"),RetrieveStats!$1:$1048576,6,0),0)</f>
        <v>0</v>
      </c>
      <c r="D36" s="46" t="n">
        <f aca="false">IFERROR(VLOOKUP(CONCATENATE(RELAYS!F$3,"-","S3B_SR_"),RetrieveStats!$1:$1048576,5,0),0)</f>
        <v>0</v>
      </c>
      <c r="E36" s="47" t="n">
        <f aca="false">IFERROR(VLOOKUP(CONCATENATE(RELAYS!F$3,"-","S3B_SR_"),RetrieveStats!$1:$1048576,6,0),0)</f>
        <v>0</v>
      </c>
      <c r="F36" s="48" t="n">
        <f aca="false">IFERROR(VLOOKUP(CONCATENATE(RELAYS!J$3,"-","S3B_SR_"),RetrieveStats!$1:$1048576,5,0),0)</f>
        <v>0</v>
      </c>
      <c r="G36" s="49" t="n">
        <f aca="false">IFERROR(VLOOKUP(CONCATENATE(RELAYS!J$3,"-","S3B_SR_"),RetrieveStats!$1:$1048576,6,0),0)</f>
        <v>0</v>
      </c>
      <c r="H36" s="50" t="n">
        <f aca="false">IFERROR(VLOOKUP(CONCATENATE(RELAYS!N$3,"-","S3B_SR_"),RetrieveStats!$1:$1048576,5,0),0)</f>
        <v>0</v>
      </c>
      <c r="I36" s="51" t="n">
        <f aca="false">IFERROR(VLOOKUP(CONCATENATE(RELAYS!N$3,"-","S3B_SR_"),RetrieveStats!$1:$1048576,6,0),0)</f>
        <v>0</v>
      </c>
      <c r="J36" s="52" t="n">
        <f aca="false">IFERROR(VLOOKUP(CONCATENATE(RELAYS!R$3,"-","S3B_SR_"),RetrieveStats!$1:$1048576,5,0),0)</f>
        <v>0</v>
      </c>
      <c r="K36" s="53" t="n">
        <f aca="false">IFERROR(VLOOKUP(CONCATENATE(RELAYS!R$3,"-","S3B_SR_"),RetrieveStats!$1:$1048576,6,0),0)</f>
        <v>0</v>
      </c>
      <c r="L36" s="54" t="n">
        <f aca="false">IFERROR(VLOOKUP(CONCATENATE(RELAYS!V$3,"-","S3B_SR_"),RetrieveStats!$1:$1048576,5,0),0)</f>
        <v>0</v>
      </c>
      <c r="M36" s="55" t="n">
        <f aca="false">IFERROR(VLOOKUP(CONCATENATE(RELAYS!V$3,"-","S3B_SR_"),RetrieveStats!$1:$1048576,6,0),0)</f>
        <v>0</v>
      </c>
      <c r="N36" s="56" t="n">
        <f aca="false">IFERROR(VLOOKUP(CONCATENATE(RELAYS!Z$3,"-","S3B_SR_"),RetrieveStats!$1:$1048576,5,0),0)</f>
        <v>0</v>
      </c>
      <c r="O36" s="57" t="n">
        <f aca="false">IFERROR(VLOOKUP(CONCATENATE(RELAYS!Z$3,"-","S3B_SR_"),RetrieveStats!$1:$1048576,6,0),0)</f>
        <v>0</v>
      </c>
      <c r="P36" s="58" t="n">
        <f aca="false">IFERROR(VLOOKUP(CONCATENATE(RELAYS!AB$3,"-","S3B_SR_"),RetrieveStats!$1:$1048576,5,0),0)</f>
        <v>0</v>
      </c>
      <c r="Q36" s="59" t="n">
        <f aca="false">IFERROR(VLOOKUP(CONCATENATE(RELAYS!AB$3,"-","S3B_SR_"),RetrieveStats!$1:$1048576,6,0),0)</f>
        <v>0</v>
      </c>
      <c r="R36" s="60" t="n">
        <f aca="false">IFERROR(VLOOKUP(CONCATENATE(RELAYS!AD$3,"-","S3B_SR_"),RetrieveStats!$1:$1048576,5,0),0)</f>
        <v>0</v>
      </c>
      <c r="S36" s="61" t="n">
        <f aca="false">IFERROR(VLOOKUP(CONCATENATE(RELAYS!AD$3,"-","S3B_SR_"),RetrieveStats!$1:$1048576,6,0),0)</f>
        <v>0</v>
      </c>
      <c r="T36" s="62" t="n">
        <f aca="false">IFERROR(VLOOKUP(CONCATENATE(RELAYS!AF$3,"-","S3B_SR_"),RetrieveStats!$1:$1048576,5,0),0)</f>
        <v>0</v>
      </c>
      <c r="U36" s="63" t="n">
        <f aca="false">IFERROR(VLOOKUP(CONCATENATE(RELAYS!AF$3,"-","S3B_SR_"),RetrieveStats!$1:$1048576,6,0),0)</f>
        <v>0</v>
      </c>
      <c r="V36" s="64" t="n">
        <f aca="false">IFERROR(VLOOKUP(CONCATENATE(RELAYS!AH$3,"-","S3B_SR_"),RetrieveStats!$1:$1048576,5,0),0)</f>
        <v>0</v>
      </c>
      <c r="W36" s="65" t="n">
        <f aca="false">IFERROR(VLOOKUP(CONCATENATE(RELAYS!AH$3,"-","S3B_SR_"),RetrieveStats!$1:$1048576,6,0),0)</f>
        <v>0</v>
      </c>
    </row>
    <row r="37" s="1" customFormat="true" ht="15.6" hidden="false" customHeight="false" outlineLevel="0" collapsed="false">
      <c r="A37" s="43" t="s">
        <v>86</v>
      </c>
      <c r="B37" s="44" t="n">
        <f aca="false">IFERROR(VLOOKUP(CONCATENATE(RELAYS!B$3,"-","S3B_OL_"),RetrieveStats!$1:$1048576,5,0),0)</f>
        <v>0</v>
      </c>
      <c r="C37" s="45" t="n">
        <f aca="false">IFERROR(VLOOKUP(CONCATENATE(RELAYS!B$3,"-","S3B_OL_"),RetrieveStats!$1:$1048576,6,0),0)</f>
        <v>0</v>
      </c>
      <c r="D37" s="46" t="n">
        <f aca="false">IFERROR(VLOOKUP(CONCATENATE(RELAYS!F$3,"-","S3B_OL_"),RetrieveStats!$1:$1048576,5,0),0)</f>
        <v>0</v>
      </c>
      <c r="E37" s="47" t="n">
        <f aca="false">IFERROR(VLOOKUP(CONCATENATE(RELAYS!F$3,"-","S3B_OL_"),RetrieveStats!$1:$1048576,6,0),0)</f>
        <v>0</v>
      </c>
      <c r="F37" s="48" t="n">
        <f aca="false">IFERROR(VLOOKUP(CONCATENATE(RELAYS!J$3,"-","S3B_OL_"),RetrieveStats!$1:$1048576,5,0),0)</f>
        <v>0</v>
      </c>
      <c r="G37" s="49" t="n">
        <f aca="false">IFERROR(VLOOKUP(CONCATENATE(RELAYS!J$3,"-","S3B_OL_"),RetrieveStats!$1:$1048576,6,0),0)</f>
        <v>0</v>
      </c>
      <c r="H37" s="50" t="n">
        <f aca="false">IFERROR(VLOOKUP(CONCATENATE(RELAYS!N$3,"-","S3B_OL_"),RetrieveStats!$1:$1048576,5,0),0)</f>
        <v>0</v>
      </c>
      <c r="I37" s="51" t="n">
        <f aca="false">IFERROR(VLOOKUP(CONCATENATE(RELAYS!N$3,"-","S3B_OL_"),RetrieveStats!$1:$1048576,6,0),0)</f>
        <v>0</v>
      </c>
      <c r="J37" s="52" t="n">
        <f aca="false">IFERROR(VLOOKUP(CONCATENATE(RELAYS!R$3,"-","S3B_OL_"),RetrieveStats!$1:$1048576,5,0),0)</f>
        <v>0</v>
      </c>
      <c r="K37" s="53" t="n">
        <f aca="false">IFERROR(VLOOKUP(CONCATENATE(RELAYS!R$3,"-","S3B_OL_"),RetrieveStats!$1:$1048576,6,0),0)</f>
        <v>0</v>
      </c>
      <c r="L37" s="54" t="n">
        <f aca="false">IFERROR(VLOOKUP(CONCATENATE(RELAYS!V$3,"-","S3B_OL_"),RetrieveStats!$1:$1048576,5,0),0)</f>
        <v>0</v>
      </c>
      <c r="M37" s="55" t="n">
        <f aca="false">IFERROR(VLOOKUP(CONCATENATE(RELAYS!V$3,"-","S3B_OL_"),RetrieveStats!$1:$1048576,6,0),0)</f>
        <v>0</v>
      </c>
      <c r="N37" s="56" t="n">
        <f aca="false">IFERROR(VLOOKUP(CONCATENATE(RELAYS!Z$3,"-","S3B_OL_"),RetrieveStats!$1:$1048576,5,0),0)</f>
        <v>0</v>
      </c>
      <c r="O37" s="57" t="n">
        <f aca="false">IFERROR(VLOOKUP(CONCATENATE(RELAYS!Z$3,"-","S3B_OL_"),RetrieveStats!$1:$1048576,6,0),0)</f>
        <v>0</v>
      </c>
      <c r="P37" s="58" t="n">
        <f aca="false">IFERROR(VLOOKUP(CONCATENATE(RELAYS!AB$3,"-","S3B_OL_"),RetrieveStats!$1:$1048576,5,0),0)</f>
        <v>0</v>
      </c>
      <c r="Q37" s="59" t="n">
        <f aca="false">IFERROR(VLOOKUP(CONCATENATE(RELAYS!AB$3,"-","S3B_OL_"),RetrieveStats!$1:$1048576,6,0),0)</f>
        <v>0</v>
      </c>
      <c r="R37" s="60" t="n">
        <f aca="false">IFERROR(VLOOKUP(CONCATENATE(RELAYS!AD$3,"-","S3B_OL_"),RetrieveStats!$1:$1048576,5,0),0)</f>
        <v>0</v>
      </c>
      <c r="S37" s="61" t="n">
        <f aca="false">IFERROR(VLOOKUP(CONCATENATE(RELAYS!AD$3,"-","S3B_OL_"),RetrieveStats!$1:$1048576,6,0),0)</f>
        <v>0</v>
      </c>
      <c r="T37" s="62" t="n">
        <f aca="false">IFERROR(VLOOKUP(CONCATENATE(RELAYS!AF$3,"-","S3B_OL_"),RetrieveStats!$1:$1048576,5,0),0)</f>
        <v>0</v>
      </c>
      <c r="U37" s="63" t="n">
        <f aca="false">IFERROR(VLOOKUP(CONCATENATE(RELAYS!AF$3,"-","S3B_OL_"),RetrieveStats!$1:$1048576,6,0),0)</f>
        <v>0</v>
      </c>
      <c r="V37" s="64" t="n">
        <f aca="false">IFERROR(VLOOKUP(CONCATENATE(RELAYS!AH$3,"-","S3B_OL_"),RetrieveStats!$1:$1048576,5,0),0)</f>
        <v>0</v>
      </c>
      <c r="W37" s="65" t="n">
        <f aca="false">IFERROR(VLOOKUP(CONCATENATE(RELAYS!AH$3,"-","S3B_OL_"),RetrieveStats!$1:$1048576,6,0),0)</f>
        <v>0</v>
      </c>
    </row>
    <row r="38" s="1" customFormat="true" ht="15.6" hidden="false" customHeight="false" outlineLevel="0" collapsed="false">
      <c r="A38" s="43" t="s">
        <v>87</v>
      </c>
      <c r="B38" s="44" t="n">
        <f aca="false">IFERROR(VLOOKUP(CONCATENATE(RELAYS!B$3,"-","S3B_SL_"),RetrieveStats!$1:$1048576,5,0),0)</f>
        <v>0</v>
      </c>
      <c r="C38" s="45" t="n">
        <f aca="false">IFERROR(VLOOKUP(CONCATENATE(RELAYS!B$3,"-","S3B_SL_"),RetrieveStats!$1:$1048576,6,0),0)</f>
        <v>0</v>
      </c>
      <c r="D38" s="46" t="n">
        <f aca="false">IFERROR(VLOOKUP(CONCATENATE(RELAYS!F$3,"-","S3B_SL_"),RetrieveStats!$1:$1048576,5,0),0)</f>
        <v>0</v>
      </c>
      <c r="E38" s="47" t="n">
        <f aca="false">IFERROR(VLOOKUP(CONCATENATE(RELAYS!F$3,"-","S3B_SL_"),RetrieveStats!$1:$1048576,6,0),0)</f>
        <v>0</v>
      </c>
      <c r="F38" s="48" t="n">
        <f aca="false">IFERROR(VLOOKUP(CONCATENATE(RELAYS!J$3,"-","S3B_SL_"),RetrieveStats!$1:$1048576,5,0),0)</f>
        <v>0</v>
      </c>
      <c r="G38" s="49" t="n">
        <f aca="false">IFERROR(VLOOKUP(CONCATENATE(RELAYS!J$3,"-","S3B_SL_"),RetrieveStats!$1:$1048576,6,0),0)</f>
        <v>0</v>
      </c>
      <c r="H38" s="50" t="n">
        <f aca="false">IFERROR(VLOOKUP(CONCATENATE(RELAYS!N$3,"-","S3B_SL_"),RetrieveStats!$1:$1048576,5,0),0)</f>
        <v>0</v>
      </c>
      <c r="I38" s="51" t="n">
        <f aca="false">IFERROR(VLOOKUP(CONCATENATE(RELAYS!N$3,"-","S3B_SL_"),RetrieveStats!$1:$1048576,6,0),0)</f>
        <v>0</v>
      </c>
      <c r="J38" s="52" t="n">
        <f aca="false">IFERROR(VLOOKUP(CONCATENATE(RELAYS!R$3,"-","S3B_SL_"),RetrieveStats!$1:$1048576,5,0),0)</f>
        <v>0</v>
      </c>
      <c r="K38" s="53" t="n">
        <f aca="false">IFERROR(VLOOKUP(CONCATENATE(RELAYS!R$3,"-","S3B_SL_"),RetrieveStats!$1:$1048576,6,0),0)</f>
        <v>0</v>
      </c>
      <c r="L38" s="54" t="n">
        <f aca="false">IFERROR(VLOOKUP(CONCATENATE(RELAYS!V$3,"-","S3B_SL_"),RetrieveStats!$1:$1048576,5,0),0)</f>
        <v>0</v>
      </c>
      <c r="M38" s="55" t="n">
        <f aca="false">IFERROR(VLOOKUP(CONCATENATE(RELAYS!V$3,"-","S3B_SL_"),RetrieveStats!$1:$1048576,6,0),0)</f>
        <v>0</v>
      </c>
      <c r="N38" s="56" t="n">
        <f aca="false">IFERROR(VLOOKUP(CONCATENATE(RELAYS!Z$3,"-","S3B_SL_"),RetrieveStats!$1:$1048576,5,0),0)</f>
        <v>0</v>
      </c>
      <c r="O38" s="57" t="n">
        <f aca="false">IFERROR(VLOOKUP(CONCATENATE(RELAYS!Z$3,"-","S3B_SL_"),RetrieveStats!$1:$1048576,6,0),0)</f>
        <v>0</v>
      </c>
      <c r="P38" s="58" t="n">
        <f aca="false">IFERROR(VLOOKUP(CONCATENATE(RELAYS!AB$3,"-","S3B_SL_"),RetrieveStats!$1:$1048576,5,0),0)</f>
        <v>0</v>
      </c>
      <c r="Q38" s="59" t="n">
        <f aca="false">IFERROR(VLOOKUP(CONCATENATE(RELAYS!AB$3,"-","S3B_SL_"),RetrieveStats!$1:$1048576,6,0),0)</f>
        <v>0</v>
      </c>
      <c r="R38" s="60" t="n">
        <f aca="false">IFERROR(VLOOKUP(CONCATENATE(RELAYS!AD$3,"-","S3B_SL_"),RetrieveStats!$1:$1048576,5,0),0)</f>
        <v>0</v>
      </c>
      <c r="S38" s="61" t="n">
        <f aca="false">IFERROR(VLOOKUP(CONCATENATE(RELAYS!AD$3,"-","S3B_SL_"),RetrieveStats!$1:$1048576,6,0),0)</f>
        <v>0</v>
      </c>
      <c r="T38" s="62" t="n">
        <f aca="false">IFERROR(VLOOKUP(CONCATENATE(RELAYS!AF$3,"-","S3B_SL_"),RetrieveStats!$1:$1048576,5,0),0)</f>
        <v>0</v>
      </c>
      <c r="U38" s="63" t="n">
        <f aca="false">IFERROR(VLOOKUP(CONCATENATE(RELAYS!AF$3,"-","S3B_SL_"),RetrieveStats!$1:$1048576,6,0),0)</f>
        <v>0</v>
      </c>
      <c r="V38" s="64" t="n">
        <f aca="false">IFERROR(VLOOKUP(CONCATENATE(RELAYS!AH$3,"-","S3B_SL_"),RetrieveStats!$1:$1048576,5,0),0)</f>
        <v>0</v>
      </c>
      <c r="W38" s="65" t="n">
        <f aca="false">IFERROR(VLOOKUP(CONCATENATE(RELAYS!AH$3,"-","S3B_SL_"),RetrieveStats!$1:$1048576,6,0),0)</f>
        <v>0</v>
      </c>
    </row>
    <row r="39" s="1" customFormat="true" ht="15.6" hidden="false" customHeight="false" outlineLevel="0" collapsed="false">
      <c r="A39" s="43"/>
      <c r="B39" s="44"/>
      <c r="C39" s="45"/>
      <c r="D39" s="46"/>
      <c r="E39" s="47"/>
      <c r="F39" s="48"/>
      <c r="G39" s="49"/>
      <c r="H39" s="50"/>
      <c r="I39" s="51"/>
      <c r="J39" s="52"/>
      <c r="K39" s="53"/>
      <c r="L39" s="54"/>
      <c r="M39" s="55"/>
      <c r="N39" s="56"/>
      <c r="O39" s="57"/>
      <c r="P39" s="58"/>
      <c r="Q39" s="59"/>
      <c r="R39" s="60"/>
      <c r="S39" s="61"/>
      <c r="T39" s="62"/>
      <c r="U39" s="63"/>
      <c r="V39" s="64"/>
      <c r="W39" s="65"/>
    </row>
    <row r="40" s="1" customFormat="true" ht="15.6" hidden="false" customHeight="false" outlineLevel="0" collapsed="false">
      <c r="A40" s="43"/>
      <c r="B40" s="44"/>
      <c r="C40" s="45"/>
      <c r="D40" s="46"/>
      <c r="E40" s="47"/>
      <c r="F40" s="48"/>
      <c r="G40" s="49"/>
      <c r="H40" s="50"/>
      <c r="I40" s="51"/>
      <c r="J40" s="52"/>
      <c r="K40" s="53"/>
      <c r="L40" s="54"/>
      <c r="M40" s="55"/>
      <c r="N40" s="56"/>
      <c r="O40" s="57"/>
      <c r="P40" s="58"/>
      <c r="Q40" s="59"/>
      <c r="R40" s="60"/>
      <c r="S40" s="61"/>
      <c r="T40" s="62"/>
      <c r="U40" s="63"/>
      <c r="V40" s="64"/>
      <c r="W40" s="65"/>
    </row>
    <row r="41" customFormat="false" ht="15.6" hidden="false" customHeight="false" outlineLevel="0" collapsed="false">
      <c r="A41" s="40" t="s">
        <v>89</v>
      </c>
      <c r="B41" s="41" t="n">
        <f aca="false">SUM(B42:B44)</f>
        <v>0</v>
      </c>
      <c r="C41" s="42" t="n">
        <f aca="false">SUM(C42:C44)</f>
        <v>0</v>
      </c>
      <c r="D41" s="41" t="n">
        <f aca="false">SUM(D42:D44)</f>
        <v>0</v>
      </c>
      <c r="E41" s="42" t="n">
        <f aca="false">SUM(E42:E44)</f>
        <v>0</v>
      </c>
      <c r="F41" s="41" t="n">
        <f aca="false">SUM(F42:F44)</f>
        <v>0</v>
      </c>
      <c r="G41" s="42" t="n">
        <f aca="false">SUM(G42:G44)</f>
        <v>0</v>
      </c>
      <c r="H41" s="41" t="n">
        <f aca="false">SUM(H42:H44)</f>
        <v>0</v>
      </c>
      <c r="I41" s="42" t="n">
        <f aca="false">SUM(I42:I44)</f>
        <v>0</v>
      </c>
      <c r="J41" s="41" t="n">
        <f aca="false">SUM(J42:J44)</f>
        <v>0</v>
      </c>
      <c r="K41" s="42" t="n">
        <f aca="false">SUM(K42:K44)</f>
        <v>0</v>
      </c>
      <c r="L41" s="41" t="n">
        <f aca="false">SUM(L42:L44)</f>
        <v>0</v>
      </c>
      <c r="M41" s="42" t="n">
        <f aca="false">SUM(M42:M44)</f>
        <v>0</v>
      </c>
      <c r="N41" s="41" t="n">
        <f aca="false">SUM(N42:N44)</f>
        <v>0</v>
      </c>
      <c r="O41" s="42" t="n">
        <f aca="false">SUM(O42:O44)</f>
        <v>0</v>
      </c>
      <c r="P41" s="41" t="n">
        <f aca="false">SUM(P42:P44)</f>
        <v>0</v>
      </c>
      <c r="Q41" s="42" t="n">
        <f aca="false">SUM(Q42:Q44)</f>
        <v>0</v>
      </c>
      <c r="R41" s="41" t="n">
        <f aca="false">SUM(R42:R44)</f>
        <v>0</v>
      </c>
      <c r="S41" s="42" t="n">
        <f aca="false">SUM(S42:S44)</f>
        <v>0</v>
      </c>
      <c r="T41" s="41" t="n">
        <f aca="false">SUM(T42:T44)</f>
        <v>0</v>
      </c>
      <c r="U41" s="42" t="n">
        <f aca="false">SUM(U42:U44)</f>
        <v>0</v>
      </c>
      <c r="V41" s="41" t="n">
        <f aca="false">SUM(V42:V44)</f>
        <v>0</v>
      </c>
      <c r="W41" s="42" t="n">
        <f aca="false">SUM(W42:W44)</f>
        <v>0</v>
      </c>
    </row>
    <row r="42" s="1" customFormat="true" ht="15.6" hidden="false" customHeight="false" outlineLevel="0" collapsed="false">
      <c r="A42" s="43"/>
      <c r="B42" s="44"/>
      <c r="C42" s="45"/>
      <c r="D42" s="46"/>
      <c r="E42" s="47"/>
      <c r="F42" s="48"/>
      <c r="G42" s="49"/>
      <c r="H42" s="50"/>
      <c r="I42" s="51"/>
      <c r="J42" s="52"/>
      <c r="K42" s="53"/>
      <c r="L42" s="54"/>
      <c r="M42" s="55"/>
      <c r="N42" s="56"/>
      <c r="O42" s="57"/>
      <c r="P42" s="58"/>
      <c r="Q42" s="59"/>
      <c r="R42" s="60"/>
      <c r="S42" s="61"/>
      <c r="T42" s="62"/>
      <c r="U42" s="63"/>
      <c r="V42" s="64"/>
      <c r="W42" s="65"/>
    </row>
    <row r="43" s="1" customFormat="true" ht="15.6" hidden="false" customHeight="false" outlineLevel="0" collapsed="false">
      <c r="A43" s="43"/>
      <c r="B43" s="44"/>
      <c r="C43" s="45"/>
      <c r="D43" s="46"/>
      <c r="E43" s="47"/>
      <c r="F43" s="48"/>
      <c r="G43" s="49"/>
      <c r="H43" s="50"/>
      <c r="I43" s="51"/>
      <c r="J43" s="52"/>
      <c r="K43" s="53"/>
      <c r="L43" s="54"/>
      <c r="M43" s="55"/>
      <c r="N43" s="56"/>
      <c r="O43" s="57"/>
      <c r="P43" s="58"/>
      <c r="Q43" s="59"/>
      <c r="R43" s="60"/>
      <c r="S43" s="61"/>
      <c r="T43" s="62"/>
      <c r="U43" s="63"/>
      <c r="V43" s="64"/>
      <c r="W43" s="65"/>
    </row>
    <row r="44" s="1" customFormat="true" ht="15.6" hidden="false" customHeight="false" outlineLevel="0" collapsed="false">
      <c r="A44" s="43"/>
      <c r="B44" s="44"/>
      <c r="C44" s="45"/>
      <c r="D44" s="46"/>
      <c r="E44" s="47"/>
      <c r="F44" s="48"/>
      <c r="G44" s="49"/>
      <c r="H44" s="50"/>
      <c r="I44" s="51"/>
      <c r="J44" s="52"/>
      <c r="K44" s="53"/>
      <c r="L44" s="54"/>
      <c r="M44" s="55"/>
      <c r="N44" s="56"/>
      <c r="O44" s="57"/>
      <c r="P44" s="58"/>
      <c r="Q44" s="59"/>
      <c r="R44" s="60"/>
      <c r="S44" s="61"/>
      <c r="T44" s="62"/>
      <c r="U44" s="63"/>
      <c r="V44" s="64"/>
      <c r="W44" s="65"/>
    </row>
    <row r="45" s="1" customFormat="true" ht="15.6" hidden="false" customHeight="false" outlineLevel="0" collapsed="false">
      <c r="A45" s="43"/>
      <c r="B45" s="44"/>
      <c r="C45" s="45"/>
      <c r="D45" s="46"/>
      <c r="E45" s="47"/>
      <c r="F45" s="48"/>
      <c r="G45" s="49"/>
      <c r="H45" s="50"/>
      <c r="I45" s="51"/>
      <c r="J45" s="52"/>
      <c r="K45" s="53"/>
      <c r="L45" s="54"/>
      <c r="M45" s="55"/>
      <c r="N45" s="56"/>
      <c r="O45" s="57"/>
      <c r="P45" s="58"/>
      <c r="Q45" s="59"/>
      <c r="R45" s="60"/>
      <c r="S45" s="61"/>
      <c r="T45" s="62"/>
      <c r="U45" s="63"/>
      <c r="V45" s="64"/>
      <c r="W45" s="65"/>
    </row>
    <row r="46" customFormat="false" ht="15.6" hidden="false" customHeight="false" outlineLevel="0" collapsed="false">
      <c r="A46" s="40" t="s">
        <v>90</v>
      </c>
      <c r="B46" s="41" t="n">
        <f aca="false">SUM(B47:B49)</f>
        <v>0</v>
      </c>
      <c r="C46" s="42" t="n">
        <f aca="false">SUM(C47:C49)</f>
        <v>0</v>
      </c>
      <c r="D46" s="41" t="n">
        <f aca="false">SUM(D47:D49)</f>
        <v>0</v>
      </c>
      <c r="E46" s="42" t="n">
        <f aca="false">SUM(E47:E49)</f>
        <v>0</v>
      </c>
      <c r="F46" s="41" t="n">
        <f aca="false">SUM(F47:F49)</f>
        <v>0</v>
      </c>
      <c r="G46" s="42" t="n">
        <f aca="false">SUM(G47:G49)</f>
        <v>0</v>
      </c>
      <c r="H46" s="41" t="n">
        <f aca="false">SUM(H47:H49)</f>
        <v>0</v>
      </c>
      <c r="I46" s="42" t="n">
        <f aca="false">SUM(I47:I49)</f>
        <v>0</v>
      </c>
      <c r="J46" s="41" t="n">
        <f aca="false">SUM(J47:J49)</f>
        <v>0</v>
      </c>
      <c r="K46" s="42" t="n">
        <f aca="false">SUM(K47:K49)</f>
        <v>0</v>
      </c>
      <c r="L46" s="41" t="n">
        <f aca="false">SUM(L47:L49)</f>
        <v>0</v>
      </c>
      <c r="M46" s="42" t="n">
        <f aca="false">SUM(M47:M49)</f>
        <v>0</v>
      </c>
      <c r="N46" s="41" t="n">
        <f aca="false">SUM(N47:N49)</f>
        <v>0</v>
      </c>
      <c r="O46" s="42" t="n">
        <f aca="false">SUM(O47:O49)</f>
        <v>0</v>
      </c>
      <c r="P46" s="41" t="n">
        <f aca="false">SUM(P47:P49)</f>
        <v>0</v>
      </c>
      <c r="Q46" s="42" t="n">
        <f aca="false">SUM(Q47:Q49)</f>
        <v>0</v>
      </c>
      <c r="R46" s="41" t="n">
        <f aca="false">SUM(R47:R49)</f>
        <v>0</v>
      </c>
      <c r="S46" s="42" t="n">
        <f aca="false">SUM(S47:S49)</f>
        <v>0</v>
      </c>
      <c r="T46" s="41" t="n">
        <f aca="false">SUM(T47:T49)</f>
        <v>0</v>
      </c>
      <c r="U46" s="42" t="n">
        <f aca="false">SUM(U47:U49)</f>
        <v>0</v>
      </c>
      <c r="V46" s="41" t="n">
        <f aca="false">SUM(V47:V49)</f>
        <v>0</v>
      </c>
      <c r="W46" s="42" t="n">
        <f aca="false">SUM(W47:W49)</f>
        <v>0</v>
      </c>
    </row>
    <row r="47" s="1" customFormat="true" ht="15.6" hidden="false" customHeight="false" outlineLevel="0" collapsed="false">
      <c r="A47" s="43"/>
      <c r="B47" s="44"/>
      <c r="C47" s="45"/>
      <c r="D47" s="46"/>
      <c r="E47" s="47"/>
      <c r="F47" s="48"/>
      <c r="G47" s="49"/>
      <c r="H47" s="50"/>
      <c r="I47" s="51"/>
      <c r="J47" s="52"/>
      <c r="K47" s="53"/>
      <c r="L47" s="54"/>
      <c r="M47" s="55"/>
      <c r="N47" s="56"/>
      <c r="O47" s="57"/>
      <c r="P47" s="58"/>
      <c r="Q47" s="59"/>
      <c r="R47" s="60"/>
      <c r="S47" s="61"/>
      <c r="T47" s="62"/>
      <c r="U47" s="63"/>
      <c r="V47" s="64"/>
      <c r="W47" s="65"/>
    </row>
    <row r="48" s="1" customFormat="true" ht="15.6" hidden="false" customHeight="false" outlineLevel="0" collapsed="false">
      <c r="A48" s="43"/>
      <c r="B48" s="44"/>
      <c r="C48" s="45"/>
      <c r="D48" s="46"/>
      <c r="E48" s="47"/>
      <c r="F48" s="48"/>
      <c r="G48" s="49"/>
      <c r="H48" s="50"/>
      <c r="I48" s="51"/>
      <c r="J48" s="52"/>
      <c r="K48" s="53"/>
      <c r="L48" s="54"/>
      <c r="M48" s="55"/>
      <c r="N48" s="56"/>
      <c r="O48" s="57"/>
      <c r="P48" s="58"/>
      <c r="Q48" s="59"/>
      <c r="R48" s="60"/>
      <c r="S48" s="61"/>
      <c r="T48" s="62"/>
      <c r="U48" s="63"/>
      <c r="V48" s="64"/>
      <c r="W48" s="65"/>
    </row>
    <row r="49" s="1" customFormat="true" ht="15.6" hidden="false" customHeight="false" outlineLevel="0" collapsed="false">
      <c r="A49" s="43"/>
      <c r="B49" s="44"/>
      <c r="C49" s="45"/>
      <c r="D49" s="46"/>
      <c r="E49" s="47"/>
      <c r="F49" s="48"/>
      <c r="G49" s="49"/>
      <c r="H49" s="50"/>
      <c r="I49" s="51"/>
      <c r="J49" s="52"/>
      <c r="K49" s="53"/>
      <c r="L49" s="54"/>
      <c r="M49" s="55"/>
      <c r="N49" s="56"/>
      <c r="O49" s="57"/>
      <c r="P49" s="58"/>
      <c r="Q49" s="59"/>
      <c r="R49" s="60"/>
      <c r="S49" s="61"/>
      <c r="T49" s="62"/>
      <c r="U49" s="63"/>
      <c r="V49" s="64"/>
      <c r="W49" s="65"/>
    </row>
    <row r="50" s="1" customFormat="true" ht="15.6" hidden="false" customHeight="false" outlineLevel="0" collapsed="false">
      <c r="A50" s="43"/>
      <c r="B50" s="44"/>
      <c r="C50" s="45"/>
      <c r="D50" s="46"/>
      <c r="E50" s="47"/>
      <c r="F50" s="48"/>
      <c r="G50" s="49"/>
      <c r="H50" s="50"/>
      <c r="I50" s="51"/>
      <c r="J50" s="52"/>
      <c r="K50" s="53"/>
      <c r="L50" s="54"/>
      <c r="M50" s="55"/>
      <c r="N50" s="56"/>
      <c r="O50" s="57"/>
      <c r="P50" s="58"/>
      <c r="Q50" s="59"/>
      <c r="R50" s="60"/>
      <c r="S50" s="61"/>
      <c r="T50" s="62"/>
      <c r="U50" s="63"/>
      <c r="V50" s="64"/>
      <c r="W50" s="65"/>
    </row>
    <row r="51" customFormat="false" ht="15.6" hidden="false" customHeight="false" outlineLevel="0" collapsed="false">
      <c r="A51" s="66" t="s">
        <v>91</v>
      </c>
      <c r="B51" s="67" t="n">
        <f aca="false">SUM(B21,B4,B28)</f>
        <v>0</v>
      </c>
      <c r="C51" s="68" t="n">
        <f aca="false">SUM(C21,C4,C28)</f>
        <v>0</v>
      </c>
      <c r="D51" s="67" t="n">
        <f aca="false">SUM(D21,D4,D28)</f>
        <v>0</v>
      </c>
      <c r="E51" s="68" t="n">
        <f aca="false">SUM(E21,E4,E28)</f>
        <v>0</v>
      </c>
      <c r="F51" s="67" t="n">
        <f aca="false">SUM(F21,F4,F28)</f>
        <v>0</v>
      </c>
      <c r="G51" s="68" t="n">
        <f aca="false">SUM(G21,G4,G28)</f>
        <v>0</v>
      </c>
      <c r="H51" s="67" t="n">
        <f aca="false">SUM(H21,H4,H28)</f>
        <v>0</v>
      </c>
      <c r="I51" s="68" t="n">
        <f aca="false">SUM(I21,I4,I28)</f>
        <v>0</v>
      </c>
      <c r="J51" s="67" t="n">
        <f aca="false">SUM(J21,J4,J28)</f>
        <v>0</v>
      </c>
      <c r="K51" s="68" t="n">
        <f aca="false">SUM(K21,K4,K28)</f>
        <v>0</v>
      </c>
      <c r="L51" s="67" t="n">
        <f aca="false">SUM(L21,L4,L28)</f>
        <v>0</v>
      </c>
      <c r="M51" s="68" t="n">
        <f aca="false">SUM(M21,M4,M28)</f>
        <v>0</v>
      </c>
      <c r="N51" s="67" t="n">
        <f aca="false">SUM(N21,N4,N28)</f>
        <v>0</v>
      </c>
      <c r="O51" s="68" t="n">
        <f aca="false">SUM(O21,O4,O28)</f>
        <v>0</v>
      </c>
      <c r="P51" s="67" t="n">
        <f aca="false">SUM(P21,P4,P28)</f>
        <v>0</v>
      </c>
      <c r="Q51" s="68" t="n">
        <f aca="false">SUM(Q21,Q4,Q28)</f>
        <v>0</v>
      </c>
      <c r="R51" s="67" t="n">
        <f aca="false">SUM(R21,R4,R28)</f>
        <v>0</v>
      </c>
      <c r="S51" s="68" t="n">
        <f aca="false">SUM(S21,S4,S28)</f>
        <v>0</v>
      </c>
      <c r="T51" s="67" t="n">
        <f aca="false">SUM(T21,T4,T28)</f>
        <v>0</v>
      </c>
      <c r="U51" s="68" t="n">
        <f aca="false">SUM(U21,U4,U28)</f>
        <v>0</v>
      </c>
      <c r="V51" s="67" t="n">
        <f aca="false">SUM(V21,V4,V28)</f>
        <v>0</v>
      </c>
      <c r="W51" s="68" t="n">
        <f aca="false">SUM(W21,W4,W28)</f>
        <v>0</v>
      </c>
    </row>
    <row r="52" customFormat="false" ht="15.6" hidden="false" customHeight="false" outlineLevel="0" collapsed="false">
      <c r="A52" s="66" t="s">
        <v>92</v>
      </c>
      <c r="B52" s="69" t="n">
        <f aca="false">SUM(B51,D51,F51,H51,J51,L51,N51)</f>
        <v>0</v>
      </c>
      <c r="C52" s="69" t="n">
        <f aca="false">SUM(C51,E51,G51,I51,K51,M51,O51)</f>
        <v>0</v>
      </c>
    </row>
  </sheetData>
  <mergeCells count="12">
    <mergeCell ref="B1:C1"/>
    <mergeCell ref="D1:E1"/>
    <mergeCell ref="F1:G1"/>
    <mergeCell ref="H1:I1"/>
    <mergeCell ref="J1:K1"/>
    <mergeCell ref="L1:M1"/>
    <mergeCell ref="N1:O1"/>
    <mergeCell ref="P1:Q1"/>
    <mergeCell ref="R1:S1"/>
    <mergeCell ref="T1:U1"/>
    <mergeCell ref="V1:W1"/>
    <mergeCell ref="A2:A3"/>
  </mergeCells>
  <dataValidations count="1">
    <dataValidation allowBlank="true" operator="between" prompt="select which Relays the report belong to" promptTitle="Select reporting Relay" showDropDown="false" showErrorMessage="true" showInputMessage="true" sqref="A1" type="list">
      <formula1>'Relays-Weeks Number'!$A$2:$A$9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C0504D"/>
    <pageSetUpPr fitToPage="false"/>
  </sheetPr>
  <dimension ref="A1:O5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N15" activeCellId="0" sqref="N15"/>
    </sheetView>
  </sheetViews>
  <sheetFormatPr defaultRowHeight="15.6" zeroHeight="false" outlineLevelRow="0" outlineLevelCol="0"/>
  <cols>
    <col collapsed="false" customWidth="true" hidden="false" outlineLevel="0" max="1" min="1" style="0" width="47.5"/>
    <col collapsed="false" customWidth="true" hidden="false" outlineLevel="0" max="15" min="2" style="0" width="19.8"/>
    <col collapsed="false" customWidth="true" hidden="false" outlineLevel="0" max="1025" min="16" style="0" width="11.2"/>
  </cols>
  <sheetData>
    <row r="1" customFormat="false" ht="16.2" hidden="false" customHeight="true" outlineLevel="0" collapsed="false">
      <c r="A1" s="70" t="str">
        <f aca="false">Retrieved!A1</f>
        <v>Select Relays</v>
      </c>
      <c r="B1" s="4" t="s">
        <v>93</v>
      </c>
      <c r="C1" s="4"/>
      <c r="D1" s="5" t="s">
        <v>94</v>
      </c>
      <c r="E1" s="5"/>
      <c r="F1" s="6" t="s">
        <v>95</v>
      </c>
      <c r="G1" s="6"/>
      <c r="H1" s="7" t="s">
        <v>96</v>
      </c>
      <c r="I1" s="7"/>
      <c r="J1" s="8" t="s">
        <v>97</v>
      </c>
      <c r="K1" s="8"/>
      <c r="L1" s="9" t="s">
        <v>98</v>
      </c>
      <c r="M1" s="9"/>
      <c r="N1" s="10" t="s">
        <v>99</v>
      </c>
      <c r="O1" s="10"/>
    </row>
    <row r="2" s="39" customFormat="true" ht="36" hidden="false" customHeight="true" outlineLevel="0" collapsed="false">
      <c r="A2" s="71" t="s">
        <v>57</v>
      </c>
      <c r="B2" s="16" t="s">
        <v>100</v>
      </c>
      <c r="C2" s="16" t="s">
        <v>101</v>
      </c>
      <c r="D2" s="17" t="s">
        <v>100</v>
      </c>
      <c r="E2" s="17" t="s">
        <v>102</v>
      </c>
      <c r="F2" s="18" t="s">
        <v>100</v>
      </c>
      <c r="G2" s="18" t="s">
        <v>102</v>
      </c>
      <c r="H2" s="19" t="s">
        <v>100</v>
      </c>
      <c r="I2" s="19" t="s">
        <v>102</v>
      </c>
      <c r="J2" s="20" t="s">
        <v>100</v>
      </c>
      <c r="K2" s="20" t="s">
        <v>102</v>
      </c>
      <c r="L2" s="21" t="s">
        <v>100</v>
      </c>
      <c r="M2" s="21" t="s">
        <v>102</v>
      </c>
      <c r="N2" s="22" t="s">
        <v>100</v>
      </c>
      <c r="O2" s="22" t="s">
        <v>102</v>
      </c>
    </row>
    <row r="3" s="39" customFormat="true" ht="18" hidden="false" customHeight="true" outlineLevel="0" collapsed="false">
      <c r="A3" s="71"/>
      <c r="B3" s="28" t="s">
        <v>61</v>
      </c>
      <c r="C3" s="28" t="s">
        <v>61</v>
      </c>
      <c r="D3" s="29" t="s">
        <v>61</v>
      </c>
      <c r="E3" s="29" t="s">
        <v>61</v>
      </c>
      <c r="F3" s="30" t="s">
        <v>61</v>
      </c>
      <c r="G3" s="30" t="s">
        <v>61</v>
      </c>
      <c r="H3" s="31" t="s">
        <v>61</v>
      </c>
      <c r="I3" s="31" t="s">
        <v>61</v>
      </c>
      <c r="J3" s="32" t="s">
        <v>61</v>
      </c>
      <c r="K3" s="32" t="s">
        <v>61</v>
      </c>
      <c r="L3" s="33" t="s">
        <v>61</v>
      </c>
      <c r="M3" s="33" t="s">
        <v>61</v>
      </c>
      <c r="N3" s="34" t="s">
        <v>61</v>
      </c>
      <c r="O3" s="34" t="s">
        <v>61</v>
      </c>
    </row>
    <row r="4" customFormat="false" ht="15.6" hidden="false" customHeight="false" outlineLevel="0" collapsed="false">
      <c r="A4" s="40" t="s">
        <v>62</v>
      </c>
      <c r="B4" s="41" t="n">
        <f aca="false">SUM(B5,B13)</f>
        <v>0</v>
      </c>
      <c r="C4" s="42" t="n">
        <f aca="false">SUM(C5,C13)</f>
        <v>0</v>
      </c>
      <c r="D4" s="41" t="n">
        <f aca="false">SUM(D5,D13)</f>
        <v>0</v>
      </c>
      <c r="E4" s="42" t="n">
        <f aca="false">SUM(E5,E13)</f>
        <v>0</v>
      </c>
      <c r="F4" s="41" t="n">
        <f aca="false">SUM(F5,F13)</f>
        <v>0</v>
      </c>
      <c r="G4" s="42" t="n">
        <f aca="false">SUM(G5,G13)</f>
        <v>0</v>
      </c>
      <c r="H4" s="41" t="n">
        <f aca="false">SUM(H5,H13)</f>
        <v>0</v>
      </c>
      <c r="I4" s="42" t="n">
        <f aca="false">SUM(I5,I13)</f>
        <v>0</v>
      </c>
      <c r="J4" s="41" t="n">
        <f aca="false">SUM(J5,J13)</f>
        <v>0</v>
      </c>
      <c r="K4" s="42" t="n">
        <f aca="false">SUM(K5,K13)</f>
        <v>0</v>
      </c>
      <c r="L4" s="41" t="n">
        <f aca="false">SUM(L5,L13)</f>
        <v>0</v>
      </c>
      <c r="M4" s="42" t="n">
        <f aca="false">SUM(M5,M13)</f>
        <v>0</v>
      </c>
      <c r="N4" s="41" t="n">
        <f aca="false">SUM(N5,N13)</f>
        <v>0</v>
      </c>
      <c r="O4" s="42" t="n">
        <f aca="false">SUM(O5,O13)</f>
        <v>0</v>
      </c>
    </row>
    <row r="5" s="1" customFormat="true" ht="15.6" hidden="false" customHeight="false" outlineLevel="0" collapsed="false">
      <c r="A5" s="40" t="s">
        <v>63</v>
      </c>
      <c r="B5" s="41" t="n">
        <f aca="false">SUM(B6:B12)</f>
        <v>0</v>
      </c>
      <c r="C5" s="42" t="n">
        <f aca="false">SUM(C6:C12)</f>
        <v>0</v>
      </c>
      <c r="D5" s="41" t="n">
        <f aca="false">SUM(D6:D12)</f>
        <v>0</v>
      </c>
      <c r="E5" s="42" t="n">
        <f aca="false">SUM(E6:E12)</f>
        <v>0</v>
      </c>
      <c r="F5" s="41" t="n">
        <f aca="false">SUM(F6:F12)</f>
        <v>0</v>
      </c>
      <c r="G5" s="42" t="n">
        <f aca="false">SUM(G6:G12)</f>
        <v>0</v>
      </c>
      <c r="H5" s="41" t="n">
        <f aca="false">SUM(H6:H12)</f>
        <v>0</v>
      </c>
      <c r="I5" s="42" t="n">
        <f aca="false">SUM(I6:I12)</f>
        <v>0</v>
      </c>
      <c r="J5" s="41" t="n">
        <f aca="false">SUM(J6:J12)</f>
        <v>0</v>
      </c>
      <c r="K5" s="42" t="n">
        <f aca="false">SUM(K6:K12)</f>
        <v>0</v>
      </c>
      <c r="L5" s="41" t="n">
        <f aca="false">SUM(L6:L12)</f>
        <v>0</v>
      </c>
      <c r="M5" s="42" t="n">
        <f aca="false">SUM(M6:M12)</f>
        <v>0</v>
      </c>
      <c r="N5" s="41" t="n">
        <f aca="false">SUM(N6:N12)</f>
        <v>0</v>
      </c>
      <c r="O5" s="42" t="n">
        <f aca="false">SUM(O6:O12)</f>
        <v>0</v>
      </c>
    </row>
    <row r="6" customFormat="false" ht="15.6" hidden="false" customHeight="false" outlineLevel="0" collapsed="false">
      <c r="A6" s="43" t="str">
        <f aca="false">Retrieved!A14</f>
        <v>Level 0</v>
      </c>
      <c r="B6" s="44" t="n">
        <f aca="false">IFERROR(VLOOKUP(CONCATENATE("'",RELAYS!B$2,"'-","S1A_.._RAW_"),DistributedStats!$1:$1048576,5,0),0)</f>
        <v>0</v>
      </c>
      <c r="C6" s="45" t="n">
        <f aca="false">IFERROR(VLOOKUP(CONCATENATE("'",RELAYS!B$2,"'-","S1A_.._RAW_"),DistributedStats!$1:$1048576,6,0),0)</f>
        <v>0</v>
      </c>
      <c r="D6" s="46" t="n">
        <f aca="false">IFERROR(VLOOKUP(CONCATENATE("'",RELAYS!F$2,"'-","S1A_.._RAW_"),DistributedStats!$1:$1048576,5,0),0)</f>
        <v>0</v>
      </c>
      <c r="E6" s="47" t="n">
        <f aca="false">IFERROR(VLOOKUP(CONCATENATE("'",RELAYS!F$2,"'-","S1A_.._RAW_"),DistributedStats!$1:$1048576,6,0),0)</f>
        <v>0</v>
      </c>
      <c r="F6" s="48" t="n">
        <f aca="false">IFERROR(VLOOKUP(CONCATENATE("'",RELAYS!J$2,"'-","S1A_.._RAW_"),DistributedStats!$1:$1048576,5,0),0)</f>
        <v>0</v>
      </c>
      <c r="G6" s="49" t="n">
        <f aca="false">IFERROR(VLOOKUP(CONCATENATE("'",RELAYS!J$2,"'-","S1A_.._RAW_"),DistributedStats!$1:$1048576,6,0),0)</f>
        <v>0</v>
      </c>
      <c r="H6" s="50" t="n">
        <f aca="false">IFERROR(VLOOKUP(CONCATENATE("'",RELAYS!N$2,"'-","S1A_.._RAW_"),DistributedStats!$1:$1048576,5,0),0)</f>
        <v>0</v>
      </c>
      <c r="I6" s="51" t="n">
        <f aca="false">IFERROR(VLOOKUP(CONCATENATE("'",RELAYS!N$2,"'-","S1A_.._RAW_"),DistributedStats!$1:$1048576,6,0),0)</f>
        <v>0</v>
      </c>
      <c r="J6" s="52" t="n">
        <f aca="false">IFERROR(VLOOKUP(CONCATENATE("'",RELAYS!R$2,"'-","S1A_.._RAW_"),DistributedStats!$1:$1048576,5,0),0)</f>
        <v>0</v>
      </c>
      <c r="K6" s="53" t="n">
        <f aca="false">IFERROR(VLOOKUP(CONCATENATE("'",RELAYS!R$2,"'-","S1A_.._RAW_"),DistributedStats!$1:$1048576,6,0),0)</f>
        <v>0</v>
      </c>
      <c r="L6" s="54" t="n">
        <f aca="false">IFERROR(VLOOKUP(CONCATENATE("'",RELAYS!V$2,"'-","S1A_.._RAW_"),DistributedStats!$1:$1048576,5,0),0)</f>
        <v>0</v>
      </c>
      <c r="M6" s="55" t="n">
        <f aca="false">IFERROR(VLOOKUP(CONCATENATE("'",RELAYS!V$2,"'-","S1A_.._RAW_"),DistributedStats!$1:$1048576,6,0),0)</f>
        <v>0</v>
      </c>
      <c r="N6" s="56" t="n">
        <f aca="false">IFERROR(VLOOKUP(CONCATENATE("'",RELAYS!Z$2,"'-","S1A_.._RAW_"),DistributedStats!$1:$1048576,5,0),0)</f>
        <v>0</v>
      </c>
      <c r="O6" s="57" t="n">
        <f aca="false">IFERROR(VLOOKUP(CONCATENATE("'",RELAYS!Z$2,"'-","S1A_.._RAW_"),DistributedStats!$1:$1048576,6,0),0)</f>
        <v>0</v>
      </c>
    </row>
    <row r="7" customFormat="false" ht="31.2" hidden="false" customHeight="false" outlineLevel="0" collapsed="false">
      <c r="A7" s="43" t="str">
        <f aca="false">Retrieved!A15</f>
        <v>L1 S1B_.._GRDM (Ground Range, Multi-Look, Detected: Medium Resolution)</v>
      </c>
      <c r="B7" s="44" t="n">
        <f aca="false">IFERROR(VLOOKUP(CONCATENATE("'",RELAYS!B$2,"'-","S1A_.._GRDM"),DistributedStats!$1:$1048576,5,0),0)</f>
        <v>0</v>
      </c>
      <c r="C7" s="45" t="n">
        <f aca="false">IFERROR(VLOOKUP(CONCATENATE("'",RELAYS!B$2,"'-","S1A_.._GRDM"),DistributedStats!$1:$1048576,6,0),0)</f>
        <v>0</v>
      </c>
      <c r="D7" s="46" t="n">
        <f aca="false">IFERROR(VLOOKUP(CONCATENATE("'",RELAYS!F$2,"'-","S1A_.._GRDM"),DistributedStats!$1:$1048576,5,0),0)</f>
        <v>0</v>
      </c>
      <c r="E7" s="47" t="n">
        <f aca="false">IFERROR(VLOOKUP(CONCATENATE("'",RELAYS!F$2,"'-","S1A_.._GRDM"),DistributedStats!$1:$1048576,6,0),0)</f>
        <v>0</v>
      </c>
      <c r="F7" s="48" t="n">
        <f aca="false">IFERROR(VLOOKUP(CONCATENATE("'",RELAYS!J$2,"'-","S1A_.._GRDM"),DistributedStats!$1:$1048576,5,0),0)</f>
        <v>0</v>
      </c>
      <c r="G7" s="49" t="n">
        <f aca="false">IFERROR(VLOOKUP(CONCATENATE("'",RELAYS!J$2,"'-","S1A_.._GRDM"),DistributedStats!$1:$1048576,6,0),0)</f>
        <v>0</v>
      </c>
      <c r="H7" s="50" t="n">
        <f aca="false">IFERROR(VLOOKUP(CONCATENATE("'",RELAYS!N$2,"'-","S1A_.._GRDM"),DistributedStats!$1:$1048576,5,0),0)</f>
        <v>0</v>
      </c>
      <c r="I7" s="51" t="n">
        <f aca="false">IFERROR(VLOOKUP(CONCATENATE("'",RELAYS!N$2,"'-","S1A_.._GRDM"),DistributedStats!$1:$1048576,6,0),0)</f>
        <v>0</v>
      </c>
      <c r="J7" s="52" t="n">
        <f aca="false">IFERROR(VLOOKUP(CONCATENATE("'",RELAYS!R$2,"'-","S1A_.._GRDM"),DistributedStats!$1:$1048576,5,0),0)</f>
        <v>0</v>
      </c>
      <c r="K7" s="53" t="n">
        <f aca="false">IFERROR(VLOOKUP(CONCATENATE("'",RELAYS!R$2,"'-","S1A_.._GRDM"),DistributedStats!$1:$1048576,6,0),0)</f>
        <v>0</v>
      </c>
      <c r="L7" s="54" t="n">
        <f aca="false">IFERROR(VLOOKUP(CONCATENATE("'",RELAYS!V$2,"'-","S1A_.._GRDM"),DistributedStats!$1:$1048576,5,0),0)</f>
        <v>0</v>
      </c>
      <c r="M7" s="55" t="n">
        <f aca="false">IFERROR(VLOOKUP(CONCATENATE("'",RELAYS!V$2,"'-","S1A_.._GRDM"),DistributedStats!$1:$1048576,6,0),0)</f>
        <v>0</v>
      </c>
      <c r="N7" s="56" t="n">
        <f aca="false">IFERROR(VLOOKUP(CONCATENATE("'",RELAYS!Z$2,"'-","S1A_.._GRDM"),DistributedStats!$1:$1048576,5,0),0)</f>
        <v>0</v>
      </c>
      <c r="O7" s="57" t="n">
        <f aca="false">IFERROR(VLOOKUP(CONCATENATE("'",RELAYS!Z$2,"'-","S1A_.._GRDM"),DistributedStats!$1:$1048576,6,0),0)</f>
        <v>0</v>
      </c>
    </row>
    <row r="8" customFormat="false" ht="31.2" hidden="false" customHeight="false" outlineLevel="0" collapsed="false">
      <c r="A8" s="43" t="str">
        <f aca="false">Retrieved!A16</f>
        <v>L1 S1B_.._GRDH (Ground Range, Multi-Look, Detected: High Resolution)</v>
      </c>
      <c r="B8" s="44" t="n">
        <f aca="false">IFERROR(VLOOKUP(CONCATENATE("'",RELAYS!B$2,"'-","S1A_.._GRDH"),DistributedStats!$1:$1048576,5,0),0)</f>
        <v>0</v>
      </c>
      <c r="C8" s="45" t="n">
        <f aca="false">IFERROR(VLOOKUP(CONCATENATE("'",RELAYS!B$2,"'-","S1A_.._GRDH"),DistributedStats!$1:$1048576,6,0),0)</f>
        <v>0</v>
      </c>
      <c r="D8" s="46" t="n">
        <f aca="false">IFERROR(VLOOKUP(CONCATENATE("'",RELAYS!F$2,"'-","S1A_.._GRDH"),DistributedStats!$1:$1048576,5,0),0)</f>
        <v>0</v>
      </c>
      <c r="E8" s="47" t="n">
        <f aca="false">IFERROR(VLOOKUP(CONCATENATE("'",RELAYS!F$2,"'-","S1A_.._GRDH"),DistributedStats!$1:$1048576,6,0),0)</f>
        <v>0</v>
      </c>
      <c r="F8" s="48" t="n">
        <f aca="false">IFERROR(VLOOKUP(CONCATENATE("'",RELAYS!J$2,"'-","S1A_.._GRDH"),DistributedStats!$1:$1048576,5,0),0)</f>
        <v>0</v>
      </c>
      <c r="G8" s="49" t="n">
        <f aca="false">IFERROR(VLOOKUP(CONCATENATE("'",RELAYS!J$2,"'-","S1A_.._GRDH"),DistributedStats!$1:$1048576,6,0),0)</f>
        <v>0</v>
      </c>
      <c r="H8" s="50" t="n">
        <f aca="false">IFERROR(VLOOKUP(CONCATENATE("'",RELAYS!N$2,"'-","S1A_.._GRDH"),DistributedStats!$1:$1048576,5,0),0)</f>
        <v>0</v>
      </c>
      <c r="I8" s="51" t="n">
        <f aca="false">IFERROR(VLOOKUP(CONCATENATE("'",RELAYS!N$2,"'-","S1A_.._GRDH"),DistributedStats!$1:$1048576,6,0),0)</f>
        <v>0</v>
      </c>
      <c r="J8" s="52" t="n">
        <f aca="false">IFERROR(VLOOKUP(CONCATENATE("'",RELAYS!R$2,"'-","S1A_.._GRDH"),DistributedStats!$1:$1048576,5,0),0)</f>
        <v>0</v>
      </c>
      <c r="K8" s="53" t="n">
        <f aca="false">IFERROR(VLOOKUP(CONCATENATE("'",RELAYS!R$2,"'-","S1A_.._GRDH"),DistributedStats!$1:$1048576,6,0),0)</f>
        <v>0</v>
      </c>
      <c r="L8" s="54" t="n">
        <f aca="false">IFERROR(VLOOKUP(CONCATENATE("'",RELAYS!V$2,"'-","S1A_.._GRDH"),DistributedStats!$1:$1048576,5,0),0)</f>
        <v>0</v>
      </c>
      <c r="M8" s="55" t="n">
        <f aca="false">IFERROR(VLOOKUP(CONCATENATE("'",RELAYS!V$2,"'-","S1A_.._GRDH"),DistributedStats!$1:$1048576,6,0),0)</f>
        <v>0</v>
      </c>
      <c r="N8" s="56" t="n">
        <f aca="false">IFERROR(VLOOKUP(CONCATENATE("'",RELAYS!Z$2,"'-","S1A_.._GRDH"),DistributedStats!$1:$1048576,5,0),0)</f>
        <v>0</v>
      </c>
      <c r="O8" s="57" t="n">
        <f aca="false">IFERROR(VLOOKUP(CONCATENATE("'",RELAYS!Z$2,"'-","S1A_.._GRDH"),DistributedStats!$1:$1048576,6,0),0)</f>
        <v>0</v>
      </c>
    </row>
    <row r="9" customFormat="false" ht="31.2" hidden="false" customHeight="false" outlineLevel="0" collapsed="false">
      <c r="A9" s="43" t="str">
        <f aca="false">Retrieved!A17</f>
        <v>L1 S1B_.._GRDF (Ground Range, Multi-Look, Detected: Full Resolution)</v>
      </c>
      <c r="B9" s="44" t="n">
        <f aca="false">IFERROR(VLOOKUP(CONCATENATE("'",RELAYS!B$2,"'-","S1A_.._GRDF"),DistributedStats!$1:$1048576,5,0),0)</f>
        <v>0</v>
      </c>
      <c r="C9" s="45" t="n">
        <f aca="false">IFERROR(VLOOKUP(CONCATENATE("'",RELAYS!B$2,"'-","S1A_.._GRDF"),DistributedStats!$1:$1048576,6,0),0)</f>
        <v>0</v>
      </c>
      <c r="D9" s="46" t="n">
        <f aca="false">IFERROR(VLOOKUP(CONCATENATE("'",RELAYS!F$2,"'-","S1A_.._GRDF"),DistributedStats!$1:$1048576,5,0),0)</f>
        <v>0</v>
      </c>
      <c r="E9" s="47" t="n">
        <f aca="false">IFERROR(VLOOKUP(CONCATENATE("'",RELAYS!F$2,"'-","S1A_.._GRDF"),DistributedStats!$1:$1048576,6,0),0)</f>
        <v>0</v>
      </c>
      <c r="F9" s="48" t="n">
        <f aca="false">IFERROR(VLOOKUP(CONCATENATE("'",RELAYS!J$2,"'-","S1A_.._GRDF"),DistributedStats!$1:$1048576,5,0),0)</f>
        <v>0</v>
      </c>
      <c r="G9" s="49" t="n">
        <f aca="false">IFERROR(VLOOKUP(CONCATENATE("'",RELAYS!J$2,"'-","S1A_.._GRDF"),DistributedStats!$1:$1048576,6,0),0)</f>
        <v>0</v>
      </c>
      <c r="H9" s="50" t="n">
        <f aca="false">IFERROR(VLOOKUP(CONCATENATE("'",RELAYS!N$2,"'-","S1A_.._GRDF"),DistributedStats!$1:$1048576,5,0),0)</f>
        <v>0</v>
      </c>
      <c r="I9" s="51" t="n">
        <f aca="false">IFERROR(VLOOKUP(CONCATENATE("'",RELAYS!N$2,"'-","S1A_.._GRDF"),DistributedStats!$1:$1048576,6,0),0)</f>
        <v>0</v>
      </c>
      <c r="J9" s="52" t="n">
        <f aca="false">IFERROR(VLOOKUP(CONCATENATE("'",RELAYS!R$2,"'-","S1A_.._GRDF"),DistributedStats!$1:$1048576,5,0),0)</f>
        <v>0</v>
      </c>
      <c r="K9" s="53" t="n">
        <f aca="false">IFERROR(VLOOKUP(CONCATENATE("'",RELAYS!R$2,"'-","S1A_.._GRDF"),DistributedStats!$1:$1048576,6,0),0)</f>
        <v>0</v>
      </c>
      <c r="L9" s="54" t="n">
        <f aca="false">IFERROR(VLOOKUP(CONCATENATE("'",RELAYS!V$2,"'-","S1A_.._GRDF"),DistributedStats!$1:$1048576,5,0),0)</f>
        <v>0</v>
      </c>
      <c r="M9" s="55" t="n">
        <f aca="false">IFERROR(VLOOKUP(CONCATENATE("'",RELAYS!V$2,"'-","S1A_.._GRDF"),DistributedStats!$1:$1048576,6,0),0)</f>
        <v>0</v>
      </c>
      <c r="N9" s="56" t="n">
        <f aca="false">IFERROR(VLOOKUP(CONCATENATE("'",RELAYS!Z$2,"'-","S1A_.._GRDF"),DistributedStats!$1:$1048576,5,0),0)</f>
        <v>0</v>
      </c>
      <c r="O9" s="57" t="n">
        <f aca="false">IFERROR(VLOOKUP(CONCATENATE("'",RELAYS!Z$2,"'-","S1A_.._GRDF"),DistributedStats!$1:$1048576,6,0),0)</f>
        <v>0</v>
      </c>
    </row>
    <row r="10" customFormat="false" ht="15.6" hidden="false" customHeight="false" outlineLevel="0" collapsed="false">
      <c r="A10" s="43" t="str">
        <f aca="false">Retrieved!A18</f>
        <v>L1 SLC (Single-Look Complex)</v>
      </c>
      <c r="B10" s="44" t="n">
        <f aca="false">IFERROR(VLOOKUP(CONCATENATE("'",RELAYS!B$2,"'-","S1A_.._SLC_"),DistributedStats!$1:$1048576,5,0),0)</f>
        <v>0</v>
      </c>
      <c r="C10" s="45" t="n">
        <f aca="false">IFERROR(VLOOKUP(CONCATENATE("'",RELAYS!B$2,"'-","S1A_.._SLC_"),DistributedStats!$1:$1048576,6,0),0)</f>
        <v>0</v>
      </c>
      <c r="D10" s="46" t="n">
        <f aca="false">IFERROR(VLOOKUP(CONCATENATE("'",RELAYS!F$2,"'-","S1A_.._SLC_"),DistributedStats!$1:$1048576,5,0),0)</f>
        <v>0</v>
      </c>
      <c r="E10" s="47" t="n">
        <f aca="false">IFERROR(VLOOKUP(CONCATENATE("'",RELAYS!F$2,"'-","S1A_.._SLC_"),DistributedStats!$1:$1048576,6,0),0)</f>
        <v>0</v>
      </c>
      <c r="F10" s="48" t="n">
        <f aca="false">IFERROR(VLOOKUP(CONCATENATE("'",RELAYS!J$2,"'-","S1A_.._SLC_"),DistributedStats!$1:$1048576,5,0),0)</f>
        <v>0</v>
      </c>
      <c r="G10" s="49" t="n">
        <f aca="false">IFERROR(VLOOKUP(CONCATENATE("'",RELAYS!J$2,"'-","S1A_.._SLC_"),DistributedStats!$1:$1048576,6,0),0)</f>
        <v>0</v>
      </c>
      <c r="H10" s="50" t="n">
        <f aca="false">IFERROR(VLOOKUP(CONCATENATE("'",RELAYS!N$2,"'-","S1A_.._SLC_"),DistributedStats!$1:$1048576,5,0),0)</f>
        <v>0</v>
      </c>
      <c r="I10" s="51" t="n">
        <f aca="false">IFERROR(VLOOKUP(CONCATENATE("'",RELAYS!N$2,"'-","S1A_.._SLC_"),DistributedStats!$1:$1048576,6,0),0)</f>
        <v>0</v>
      </c>
      <c r="J10" s="52" t="n">
        <f aca="false">IFERROR(VLOOKUP(CONCATENATE("'",RELAYS!R$2,"'-","S1A_.._SLC_"),DistributedStats!$1:$1048576,5,0),0)</f>
        <v>0</v>
      </c>
      <c r="K10" s="53" t="n">
        <f aca="false">IFERROR(VLOOKUP(CONCATENATE("'",RELAYS!R$2,"'-","S1A_.._SLC_"),DistributedStats!$1:$1048576,6,0),0)</f>
        <v>0</v>
      </c>
      <c r="L10" s="54" t="n">
        <f aca="false">IFERROR(VLOOKUP(CONCATENATE("'",RELAYS!V$2,"'-","S1A_.._SLC_"),DistributedStats!$1:$1048576,5,0),0)</f>
        <v>0</v>
      </c>
      <c r="M10" s="55" t="n">
        <f aca="false">IFERROR(VLOOKUP(CONCATENATE("'",RELAYS!V$2,"'-","S1A_.._SLC_"),DistributedStats!$1:$1048576,6,0),0)</f>
        <v>0</v>
      </c>
      <c r="N10" s="56" t="n">
        <f aca="false">IFERROR(VLOOKUP(CONCATENATE("'",RELAYS!Z$2,"'-","S1A_.._SLC_"),DistributedStats!$1:$1048576,5,0),0)</f>
        <v>0</v>
      </c>
      <c r="O10" s="57" t="n">
        <f aca="false">IFERROR(VLOOKUP(CONCATENATE("'",RELAYS!Z$2,"'-","S1A_.._SLC_"),DistributedStats!$1:$1048576,6,0),0)</f>
        <v>0</v>
      </c>
    </row>
    <row r="11" customFormat="false" ht="15.6" hidden="false" customHeight="false" outlineLevel="0" collapsed="false">
      <c r="A11" s="43" t="str">
        <f aca="false">Retrieved!A19</f>
        <v>L2 - S1B_.._OCN_ (L2 Ocean)</v>
      </c>
      <c r="B11" s="44" t="n">
        <f aca="false">IFERROR(VLOOKUP(CONCATENATE("'",RELAYS!B$2,"'-","S1A_.._OCN_"),DistributedStats!$1:$1048576,5,0),0)</f>
        <v>0</v>
      </c>
      <c r="C11" s="45" t="n">
        <f aca="false">IFERROR(VLOOKUP(CONCATENATE("'",RELAYS!B$2,"'-","S1A_.._OCN_"),DistributedStats!$1:$1048576,6,0),0)</f>
        <v>0</v>
      </c>
      <c r="D11" s="46" t="n">
        <f aca="false">IFERROR(VLOOKUP(CONCATENATE("'",RELAYS!F$2,"'-","S1A_.._OCN_"),DistributedStats!$1:$1048576,5,0),0)</f>
        <v>0</v>
      </c>
      <c r="E11" s="47" t="n">
        <f aca="false">IFERROR(VLOOKUP(CONCATENATE("'",RELAYS!F$2,"'-","S1A_.._OCN_"),DistributedStats!$1:$1048576,6,0),0)</f>
        <v>0</v>
      </c>
      <c r="F11" s="48" t="n">
        <f aca="false">IFERROR(VLOOKUP(CONCATENATE("'",RELAYS!J$2,"'-","S1A_.._OCN_"),DistributedStats!$1:$1048576,5,0),0)</f>
        <v>0</v>
      </c>
      <c r="G11" s="49" t="n">
        <f aca="false">IFERROR(VLOOKUP(CONCATENATE("'",RELAYS!J$2,"'-","S1A_.._OCN_"),DistributedStats!$1:$1048576,6,0),0)</f>
        <v>0</v>
      </c>
      <c r="H11" s="50" t="n">
        <f aca="false">IFERROR(VLOOKUP(CONCATENATE("'",RELAYS!N$2,"'-","S1A_.._OCN_"),DistributedStats!$1:$1048576,5,0),0)</f>
        <v>0</v>
      </c>
      <c r="I11" s="51" t="n">
        <f aca="false">IFERROR(VLOOKUP(CONCATENATE("'",RELAYS!N$2,"'-","S1A_.._OCN_"),DistributedStats!$1:$1048576,6,0),0)</f>
        <v>0</v>
      </c>
      <c r="J11" s="52" t="n">
        <f aca="false">IFERROR(VLOOKUP(CONCATENATE("'",RELAYS!R$2,"'-","S1A_.._OCN_"),DistributedStats!$1:$1048576,5,0),0)</f>
        <v>0</v>
      </c>
      <c r="K11" s="53" t="n">
        <f aca="false">IFERROR(VLOOKUP(CONCATENATE("'",RELAYS!R$2,"'-","S1A_.._OCN_"),DistributedStats!$1:$1048576,6,0),0)</f>
        <v>0</v>
      </c>
      <c r="L11" s="54" t="n">
        <f aca="false">IFERROR(VLOOKUP(CONCATENATE("'",RELAYS!V$2,"'-","S1A_.._OCN_"),DistributedStats!$1:$1048576,5,0),0)</f>
        <v>0</v>
      </c>
      <c r="M11" s="55" t="n">
        <f aca="false">IFERROR(VLOOKUP(CONCATENATE("'",RELAYS!V$2,"'-","S1A_.._OCN_"),DistributedStats!$1:$1048576,6,0),0)</f>
        <v>0</v>
      </c>
      <c r="N11" s="56" t="n">
        <f aca="false">IFERROR(VLOOKUP(CONCATENATE("'",RELAYS!Z$2,"'-","S1A_.._OCN_"),DistributedStats!$1:$1048576,5,0),0)</f>
        <v>0</v>
      </c>
      <c r="O11" s="57" t="n">
        <f aca="false">IFERROR(VLOOKUP(CONCATENATE("'",RELAYS!Z$2,"'-","S1A_.._OCN_"),DistributedStats!$1:$1048576,6,0),0)</f>
        <v>0</v>
      </c>
    </row>
    <row r="12" customFormat="false" ht="15.6" hidden="false" customHeight="false" outlineLevel="0" collapsed="false">
      <c r="A12" s="43" t="str">
        <f aca="false">Retrieved!A20</f>
        <v>…e.g. x value added product</v>
      </c>
      <c r="B12" s="44"/>
      <c r="C12" s="45"/>
      <c r="D12" s="46"/>
      <c r="E12" s="47"/>
      <c r="F12" s="48"/>
      <c r="G12" s="49"/>
      <c r="H12" s="50"/>
      <c r="I12" s="51"/>
      <c r="J12" s="52"/>
      <c r="K12" s="53"/>
      <c r="L12" s="54"/>
      <c r="M12" s="55"/>
      <c r="N12" s="56"/>
      <c r="O12" s="57"/>
    </row>
    <row r="13" s="1" customFormat="true" ht="15.6" hidden="false" customHeight="false" outlineLevel="0" collapsed="false">
      <c r="A13" s="40" t="s">
        <v>71</v>
      </c>
      <c r="B13" s="41" t="n">
        <f aca="false">SUM(B14:B20)</f>
        <v>0</v>
      </c>
      <c r="C13" s="42" t="n">
        <f aca="false">SUM(C14:C20)</f>
        <v>0</v>
      </c>
      <c r="D13" s="41" t="n">
        <f aca="false">SUM(D14:D20)</f>
        <v>0</v>
      </c>
      <c r="E13" s="42" t="n">
        <f aca="false">SUM(E14:E20)</f>
        <v>0</v>
      </c>
      <c r="F13" s="41" t="n">
        <f aca="false">SUM(F14:F20)</f>
        <v>0</v>
      </c>
      <c r="G13" s="42" t="n">
        <f aca="false">SUM(G14:G20)</f>
        <v>0</v>
      </c>
      <c r="H13" s="41" t="n">
        <f aca="false">SUM(H14:H20)</f>
        <v>0</v>
      </c>
      <c r="I13" s="42" t="n">
        <f aca="false">SUM(I14:I20)</f>
        <v>0</v>
      </c>
      <c r="J13" s="41" t="n">
        <f aca="false">SUM(J14:J20)</f>
        <v>0</v>
      </c>
      <c r="K13" s="42" t="n">
        <f aca="false">SUM(K14:K20)</f>
        <v>0</v>
      </c>
      <c r="L13" s="41" t="n">
        <f aca="false">SUM(L14:L20)</f>
        <v>0</v>
      </c>
      <c r="M13" s="42" t="n">
        <f aca="false">SUM(M14:M20)</f>
        <v>0</v>
      </c>
      <c r="N13" s="41" t="n">
        <f aca="false">SUM(N14:N20)</f>
        <v>0</v>
      </c>
      <c r="O13" s="42" t="n">
        <f aca="false">SUM(O14:O20)</f>
        <v>0</v>
      </c>
    </row>
    <row r="14" s="1" customFormat="true" ht="15.6" hidden="false" customHeight="false" outlineLevel="0" collapsed="false">
      <c r="A14" s="43" t="s">
        <v>64</v>
      </c>
      <c r="B14" s="44" t="n">
        <f aca="false">IFERROR(VLOOKUP(CONCATENATE("'",RELAYS!B$2,"'-","S1B_.._RAW"),DistributedStats!$1:$1048576,5,0),0)</f>
        <v>0</v>
      </c>
      <c r="C14" s="45" t="n">
        <f aca="false">IFERROR(VLOOKUP(CONCATENATE("'",RELAYS!B$2,"'-","S1B_.._RAW"),DistributedStats!$1:$1048576,6,0),0)</f>
        <v>0</v>
      </c>
      <c r="D14" s="46" t="n">
        <f aca="false">IFERROR(VLOOKUP(CONCATENATE("'",RELAYS!F$2,"'-","S1B_.._RAW"),DistributedStats!$1:$1048576,5,0),0)</f>
        <v>0</v>
      </c>
      <c r="E14" s="47" t="n">
        <f aca="false">IFERROR(VLOOKUP(CONCATENATE("'",RELAYS!F$2,"'-","S1B_.._RAW"),DistributedStats!$1:$1048576,6,0),0)</f>
        <v>0</v>
      </c>
      <c r="F14" s="48" t="n">
        <f aca="false">IFERROR(VLOOKUP(CONCATENATE("'",RELAYS!J$2,"'-","S1B_.._RAW"),DistributedStats!$1:$1048576,5,0),0)</f>
        <v>0</v>
      </c>
      <c r="G14" s="49" t="n">
        <f aca="false">IFERROR(VLOOKUP(CONCATENATE("'",RELAYS!J$2,"'-","S1B_.._RAW"),DistributedStats!$1:$1048576,6,0),0)</f>
        <v>0</v>
      </c>
      <c r="H14" s="50" t="n">
        <f aca="false">IFERROR(VLOOKUP(CONCATENATE("'",RELAYS!N$2,"'-","S1B_.._RAW"),DistributedStats!$1:$1048576,5,0),0)</f>
        <v>0</v>
      </c>
      <c r="I14" s="51" t="n">
        <f aca="false">IFERROR(VLOOKUP(CONCATENATE("'",RELAYS!N$2,"'-","S1B_.._RAW"),DistributedStats!$1:$1048576,6,0),0)</f>
        <v>0</v>
      </c>
      <c r="J14" s="52" t="n">
        <f aca="false">IFERROR(VLOOKUP(CONCATENATE("'",RELAYS!R$2,"'-","S1B_.._RAW"),DistributedStats!$1:$1048576,5,0),0)</f>
        <v>0</v>
      </c>
      <c r="K14" s="53" t="n">
        <f aca="false">IFERROR(VLOOKUP(CONCATENATE("'",RELAYS!R$2,"'-","S1B_.._RAW"),DistributedStats!$1:$1048576,6,0),0)</f>
        <v>0</v>
      </c>
      <c r="L14" s="54" t="n">
        <f aca="false">IFERROR(VLOOKUP(CONCATENATE("'",RELAYS!V$2,"'-","S1B_.._RAW"),DistributedStats!$1:$1048576,5,0),0)</f>
        <v>0</v>
      </c>
      <c r="M14" s="55" t="n">
        <f aca="false">IFERROR(VLOOKUP(CONCATENATE("'",RELAYS!V$2,"'-","S1B_.._RAW"),DistributedStats!$1:$1048576,6,0),0)</f>
        <v>0</v>
      </c>
      <c r="N14" s="56" t="n">
        <f aca="false">IFERROR(VLOOKUP(CONCATENATE("'",RELAYS!Z$2,"'-","S1B_.._RAW"),DistributedStats!$1:$1048576,5,0),0)</f>
        <v>0</v>
      </c>
      <c r="O14" s="57" t="n">
        <f aca="false">IFERROR(VLOOKUP(CONCATENATE("'",RELAYS!Z$2,"'-","S1B_.._RAW"),DistributedStats!$1:$1048576,6,0),0)</f>
        <v>0</v>
      </c>
    </row>
    <row r="15" s="1" customFormat="true" ht="31.2" hidden="false" customHeight="false" outlineLevel="0" collapsed="false">
      <c r="A15" s="43" t="s">
        <v>103</v>
      </c>
      <c r="B15" s="44" t="n">
        <f aca="false">IFERROR(VLOOKUP(CONCATENATE("'",RELAYS!B$2,"'-","S1B_.._GRDM"),DistributedStats!$1:$1048576,5,0),0)</f>
        <v>0</v>
      </c>
      <c r="C15" s="45" t="n">
        <f aca="false">IFERROR(VLOOKUP(CONCATENATE("'",RELAYS!B$2,"'-","S1B_.._GRDM"),DistributedStats!$1:$1048576,6,0),0)</f>
        <v>0</v>
      </c>
      <c r="D15" s="46" t="n">
        <f aca="false">IFERROR(VLOOKUP(CONCATENATE("'",RELAYS!F$2,"'-","S1B_.._GRDM"),DistributedStats!$1:$1048576,5,0),0)</f>
        <v>0</v>
      </c>
      <c r="E15" s="47" t="n">
        <f aca="false">IFERROR(VLOOKUP(CONCATENATE("'",RELAYS!F$2,"'-","S1B_.._GRDM"),DistributedStats!$1:$1048576,6,0),0)</f>
        <v>0</v>
      </c>
      <c r="F15" s="48" t="n">
        <f aca="false">IFERROR(VLOOKUP(CONCATENATE("'",RELAYS!J$2,"'-","S1B_.._GRDM"),DistributedStats!$1:$1048576,5,0),0)</f>
        <v>0</v>
      </c>
      <c r="G15" s="49" t="n">
        <f aca="false">IFERROR(VLOOKUP(CONCATENATE("'",RELAYS!J$2,"'-","S1B_.._GRDM"),DistributedStats!$1:$1048576,6,0),0)</f>
        <v>0</v>
      </c>
      <c r="H15" s="50" t="n">
        <f aca="false">IFERROR(VLOOKUP(CONCATENATE("'",RELAYS!N$2,"'-","S1B_.._GRDM"),DistributedStats!$1:$1048576,5,0),0)</f>
        <v>0</v>
      </c>
      <c r="I15" s="51" t="n">
        <f aca="false">IFERROR(VLOOKUP(CONCATENATE("'",RELAYS!N$2,"'-","S1B_.._GRDM"),DistributedStats!$1:$1048576,6,0),0)</f>
        <v>0</v>
      </c>
      <c r="J15" s="52" t="n">
        <f aca="false">IFERROR(VLOOKUP(CONCATENATE("'",RELAYS!R$2,"'-","S1B_.._GRDM"),DistributedStats!$1:$1048576,5,0),0)</f>
        <v>0</v>
      </c>
      <c r="K15" s="53" t="n">
        <f aca="false">IFERROR(VLOOKUP(CONCATENATE("'",RELAYS!R$2,"'-","S1B_.._GRDM"),DistributedStats!$1:$1048576,6,0),0)</f>
        <v>0</v>
      </c>
      <c r="L15" s="54" t="n">
        <f aca="false">IFERROR(VLOOKUP(CONCATENATE("'",RELAYS!V$2,"'-","S1B_.._GRDM"),DistributedStats!$1:$1048576,5,0),0)</f>
        <v>0</v>
      </c>
      <c r="M15" s="55" t="n">
        <f aca="false">IFERROR(VLOOKUP(CONCATENATE("'",RELAYS!V$2,"'-","S1B_.._GRDM"),DistributedStats!$1:$1048576,6,0),0)</f>
        <v>0</v>
      </c>
      <c r="N15" s="56" t="n">
        <f aca="false">IFERROR(VLOOKUP(CONCATENATE("'",RELAYS!Z$2,"'-","S1B_.._GRDM"),DistributedStats!$1:$1048576,5,0),0)</f>
        <v>0</v>
      </c>
      <c r="O15" s="57" t="n">
        <f aca="false">IFERROR(VLOOKUP(CONCATENATE("'",RELAYS!Z$2,"'-","S1B_.._GRDM"),DistributedStats!$1:$1048576,6,0),0)</f>
        <v>0</v>
      </c>
    </row>
    <row r="16" s="1" customFormat="true" ht="31.2" hidden="false" customHeight="false" outlineLevel="0" collapsed="false">
      <c r="A16" s="43" t="s">
        <v>104</v>
      </c>
      <c r="B16" s="44" t="n">
        <f aca="false">IFERROR(VLOOKUP(CONCATENATE("'",RELAYS!B$2,"'-","S1B_.._GRDH"),DistributedStats!$1:$1048576,5,0),0)</f>
        <v>0</v>
      </c>
      <c r="C16" s="45" t="n">
        <f aca="false">IFERROR(VLOOKUP(CONCATENATE("'",RELAYS!B$2,"'-","S1B_.._GRDH"),DistributedStats!$1:$1048576,6,0),0)</f>
        <v>0</v>
      </c>
      <c r="D16" s="46" t="n">
        <f aca="false">IFERROR(VLOOKUP(CONCATENATE("'",RELAYS!F$2,"'-","S1B_.._GRDH"),DistributedStats!$1:$1048576,5,0),0)</f>
        <v>0</v>
      </c>
      <c r="E16" s="47" t="n">
        <f aca="false">IFERROR(VLOOKUP(CONCATENATE("'",RELAYS!F$2,"'-","S1B_.._GRDH"),DistributedStats!$1:$1048576,6,0),0)</f>
        <v>0</v>
      </c>
      <c r="F16" s="48" t="n">
        <f aca="false">IFERROR(VLOOKUP(CONCATENATE("'",RELAYS!J$2,"'-","S1B_.._GRDH"),DistributedStats!$1:$1048576,5,0),0)</f>
        <v>0</v>
      </c>
      <c r="G16" s="49" t="n">
        <f aca="false">IFERROR(VLOOKUP(CONCATENATE("'",RELAYS!J$2,"'-","S1B_.._GRDH"),DistributedStats!$1:$1048576,6,0),0)</f>
        <v>0</v>
      </c>
      <c r="H16" s="50" t="n">
        <f aca="false">IFERROR(VLOOKUP(CONCATENATE("'",RELAYS!N$2,"'-","S1B_.._GRDH"),DistributedStats!$1:$1048576,5,0),0)</f>
        <v>0</v>
      </c>
      <c r="I16" s="51" t="n">
        <f aca="false">IFERROR(VLOOKUP(CONCATENATE("'",RELAYS!N$2,"'-","S1B_.._GRDH"),DistributedStats!$1:$1048576,6,0),0)</f>
        <v>0</v>
      </c>
      <c r="J16" s="52" t="n">
        <f aca="false">IFERROR(VLOOKUP(CONCATENATE("'",RELAYS!R$2,"'-","S1B_.._GRDH"),DistributedStats!$1:$1048576,5,0),0)</f>
        <v>0</v>
      </c>
      <c r="K16" s="53" t="n">
        <f aca="false">IFERROR(VLOOKUP(CONCATENATE("'",RELAYS!R$2,"'-","S1B_.._GRDH"),DistributedStats!$1:$1048576,6,0),0)</f>
        <v>0</v>
      </c>
      <c r="L16" s="54" t="n">
        <f aca="false">IFERROR(VLOOKUP(CONCATENATE("'",RELAYS!V$2,"'-","S1B_.._GRDH"),DistributedStats!$1:$1048576,5,0),0)</f>
        <v>0</v>
      </c>
      <c r="M16" s="55" t="n">
        <f aca="false">IFERROR(VLOOKUP(CONCATENATE("'",RELAYS!V$2,"'-","S1B_.._GRDH"),DistributedStats!$1:$1048576,6,0),0)</f>
        <v>0</v>
      </c>
      <c r="N16" s="56" t="n">
        <f aca="false">IFERROR(VLOOKUP(CONCATENATE("'",RELAYS!Z$2,"'-","S1B_.._GRDH"),DistributedStats!$1:$1048576,5,0),0)</f>
        <v>0</v>
      </c>
      <c r="O16" s="57" t="n">
        <f aca="false">IFERROR(VLOOKUP(CONCATENATE("'",RELAYS!Z$2,"'-","S1B_.._GRDH"),DistributedStats!$1:$1048576,6,0),0)</f>
        <v>0</v>
      </c>
    </row>
    <row r="17" s="1" customFormat="true" ht="31.2" hidden="false" customHeight="false" outlineLevel="0" collapsed="false">
      <c r="A17" s="43" t="s">
        <v>105</v>
      </c>
      <c r="B17" s="44" t="n">
        <f aca="false">IFERROR(VLOOKUP(CONCATENATE("'",RELAYS!B$2,"'-","S1B_.._GRDF"),DistributedStats!$1:$1048576,5,0),0)</f>
        <v>0</v>
      </c>
      <c r="C17" s="45" t="n">
        <f aca="false">IFERROR(VLOOKUP(CONCATENATE("'",RELAYS!B$2,"'-","S1B_.._GRDF"),DistributedStats!$1:$1048576,6,0),0)</f>
        <v>0</v>
      </c>
      <c r="D17" s="46" t="n">
        <f aca="false">IFERROR(VLOOKUP(CONCATENATE("'",RELAYS!F$2,"'-","S1B_.._GRDF"),DistributedStats!$1:$1048576,5,0),0)</f>
        <v>0</v>
      </c>
      <c r="E17" s="47" t="n">
        <f aca="false">IFERROR(VLOOKUP(CONCATENATE("'",RELAYS!F$2,"'-","S1B_.._GRDF"),DistributedStats!$1:$1048576,6,0),0)</f>
        <v>0</v>
      </c>
      <c r="F17" s="48" t="n">
        <f aca="false">IFERROR(VLOOKUP(CONCATENATE("'",RELAYS!J$2,"'-","S1B_.._GRDF"),DistributedStats!$1:$1048576,5,0),0)</f>
        <v>0</v>
      </c>
      <c r="G17" s="49" t="n">
        <f aca="false">IFERROR(VLOOKUP(CONCATENATE("'",RELAYS!J$2,"'-","S1B_.._GRDF"),DistributedStats!$1:$1048576,6,0),0)</f>
        <v>0</v>
      </c>
      <c r="H17" s="50" t="n">
        <f aca="false">IFERROR(VLOOKUP(CONCATENATE("'",RELAYS!N$2,"'-","S1B_.._GRDF"),DistributedStats!$1:$1048576,5,0),0)</f>
        <v>0</v>
      </c>
      <c r="I17" s="51" t="n">
        <f aca="false">IFERROR(VLOOKUP(CONCATENATE("'",RELAYS!N$2,"'-","S1B_.._GRDF"),DistributedStats!$1:$1048576,6,0),0)</f>
        <v>0</v>
      </c>
      <c r="J17" s="52" t="n">
        <f aca="false">IFERROR(VLOOKUP(CONCATENATE("'",RELAYS!R$2,"'-","S1B_.._GRDF"),DistributedStats!$1:$1048576,5,0),0)</f>
        <v>0</v>
      </c>
      <c r="K17" s="53" t="n">
        <f aca="false">IFERROR(VLOOKUP(CONCATENATE("'",RELAYS!R$2,"'-","S1B_.._GRDF"),DistributedStats!$1:$1048576,6,0),0)</f>
        <v>0</v>
      </c>
      <c r="L17" s="54" t="n">
        <f aca="false">IFERROR(VLOOKUP(CONCATENATE("'",RELAYS!V$2,"'-","S1B_.._GRDF"),DistributedStats!$1:$1048576,5,0),0)</f>
        <v>0</v>
      </c>
      <c r="M17" s="55" t="n">
        <f aca="false">IFERROR(VLOOKUP(CONCATENATE("'",RELAYS!V$2,"'-","S1B_.._GRDF"),DistributedStats!$1:$1048576,6,0),0)</f>
        <v>0</v>
      </c>
      <c r="N17" s="56" t="n">
        <f aca="false">IFERROR(VLOOKUP(CONCATENATE("'",RELAYS!Z$2,"'-","S1B_.._GRDF"),DistributedStats!$1:$1048576,5,0),0)</f>
        <v>0</v>
      </c>
      <c r="O17" s="57" t="n">
        <f aca="false">IFERROR(VLOOKUP(CONCATENATE("'",RELAYS!Z$2,"'-","S1B_.._GRDF"),DistributedStats!$1:$1048576,6,0),0)</f>
        <v>0</v>
      </c>
    </row>
    <row r="18" s="1" customFormat="true" ht="15.6" hidden="false" customHeight="false" outlineLevel="0" collapsed="false">
      <c r="A18" s="43" t="s">
        <v>68</v>
      </c>
      <c r="B18" s="44" t="n">
        <f aca="false">IFERROR(VLOOKUP(CONCATENATE("'",RELAYS!B$2,"'-","S1B_.._SLC_"),DistributedStats!$1:$1048576,5,0),0)</f>
        <v>0</v>
      </c>
      <c r="C18" s="45" t="n">
        <f aca="false">IFERROR(VLOOKUP(CONCATENATE("'",RELAYS!B$2,"'-","S1B_.._SLC_"),DistributedStats!$1:$1048576,6,0),0)</f>
        <v>0</v>
      </c>
      <c r="D18" s="46" t="n">
        <f aca="false">IFERROR(VLOOKUP(CONCATENATE("'",RELAYS!F$2,"'-","S1B_.._SLC_"),DistributedStats!$1:$1048576,5,0),0)</f>
        <v>0</v>
      </c>
      <c r="E18" s="47" t="n">
        <f aca="false">IFERROR(VLOOKUP(CONCATENATE("'",RELAYS!F$2,"'-","S1B_.._SLC_"),DistributedStats!$1:$1048576,6,0),0)</f>
        <v>0</v>
      </c>
      <c r="F18" s="48" t="n">
        <f aca="false">IFERROR(VLOOKUP(CONCATENATE("'",RELAYS!J$2,"'-","S1B_.._SLC_"),DistributedStats!$1:$1048576,5,0),0)</f>
        <v>0</v>
      </c>
      <c r="G18" s="49" t="n">
        <f aca="false">IFERROR(VLOOKUP(CONCATENATE("'",RELAYS!J$2,"'-","S1B_.._SLC_"),DistributedStats!$1:$1048576,6,0),0)</f>
        <v>0</v>
      </c>
      <c r="H18" s="50" t="n">
        <f aca="false">IFERROR(VLOOKUP(CONCATENATE("'",RELAYS!N$2,"'-","S1B_.._SLC_"),DistributedStats!$1:$1048576,5,0),0)</f>
        <v>0</v>
      </c>
      <c r="I18" s="51" t="n">
        <f aca="false">IFERROR(VLOOKUP(CONCATENATE("'",RELAYS!N$2,"'-","S1B_.._SLC_"),DistributedStats!$1:$1048576,6,0),0)</f>
        <v>0</v>
      </c>
      <c r="J18" s="52" t="n">
        <f aca="false">IFERROR(VLOOKUP(CONCATENATE("'",RELAYS!R$2,"'-","S1B_.._SLC_"),DistributedStats!$1:$1048576,5,0),0)</f>
        <v>0</v>
      </c>
      <c r="K18" s="53" t="n">
        <f aca="false">IFERROR(VLOOKUP(CONCATENATE("'",RELAYS!R$2,"'-","S1B_.._SLC_"),DistributedStats!$1:$1048576,6,0),0)</f>
        <v>0</v>
      </c>
      <c r="L18" s="54" t="n">
        <f aca="false">IFERROR(VLOOKUP(CONCATENATE("'",RELAYS!V$2,"'-","S1B_.._SLC_"),DistributedStats!$1:$1048576,5,0),0)</f>
        <v>0</v>
      </c>
      <c r="M18" s="55" t="n">
        <f aca="false">IFERROR(VLOOKUP(CONCATENATE("'",RELAYS!V$2,"'-","S1B_.._SLC_"),DistributedStats!$1:$1048576,6,0),0)</f>
        <v>0</v>
      </c>
      <c r="N18" s="56" t="n">
        <f aca="false">IFERROR(VLOOKUP(CONCATENATE("'",RELAYS!Z$2,"'-","S1B_.._SLC_"),DistributedStats!$1:$1048576,5,0),0)</f>
        <v>0</v>
      </c>
      <c r="O18" s="57" t="n">
        <f aca="false">IFERROR(VLOOKUP(CONCATENATE("'",RELAYS!Z$2,"'-","S1B_.._SLC_"),DistributedStats!$1:$1048576,6,0),0)</f>
        <v>0</v>
      </c>
    </row>
    <row r="19" s="1" customFormat="true" ht="15.6" hidden="false" customHeight="false" outlineLevel="0" collapsed="false">
      <c r="A19" s="43" t="s">
        <v>106</v>
      </c>
      <c r="B19" s="44" t="n">
        <f aca="false">IFERROR(VLOOKUP(CONCATENATE("'",RELAYS!B$2,"'-","S1B_.._OCN_"),DistributedStats!$1:$1048576,5,0),0)</f>
        <v>0</v>
      </c>
      <c r="C19" s="45" t="n">
        <f aca="false">IFERROR(VLOOKUP(CONCATENATE("'",RELAYS!B$2,"'-","S1B_.._OCN_"),DistributedStats!$1:$1048576,6,0),0)</f>
        <v>0</v>
      </c>
      <c r="D19" s="46" t="n">
        <f aca="false">IFERROR(VLOOKUP(CONCATENATE("'",RELAYS!F$2,"'-","S1B_.._OCN_"),DistributedStats!$1:$1048576,5,0),0)</f>
        <v>0</v>
      </c>
      <c r="E19" s="47" t="n">
        <f aca="false">IFERROR(VLOOKUP(CONCATENATE("'",RELAYS!F$2,"'-","S1B_.._OCN_"),DistributedStats!$1:$1048576,6,0),0)</f>
        <v>0</v>
      </c>
      <c r="F19" s="48" t="n">
        <f aca="false">IFERROR(VLOOKUP(CONCATENATE("'",RELAYS!J$2,"'-","S1B_.._OCN_"),DistributedStats!$1:$1048576,5,0),0)</f>
        <v>0</v>
      </c>
      <c r="G19" s="49" t="n">
        <f aca="false">IFERROR(VLOOKUP(CONCATENATE("'",RELAYS!J$2,"'-","S1B_.._OCN_"),DistributedStats!$1:$1048576,6,0),0)</f>
        <v>0</v>
      </c>
      <c r="H19" s="50" t="n">
        <f aca="false">IFERROR(VLOOKUP(CONCATENATE("'",RELAYS!N$2,"'-","S1B_.._OCN_"),DistributedStats!$1:$1048576,5,0),0)</f>
        <v>0</v>
      </c>
      <c r="I19" s="51" t="n">
        <f aca="false">IFERROR(VLOOKUP(CONCATENATE("'",RELAYS!N$2,"'-","S1B_.._OCN_"),DistributedStats!$1:$1048576,6,0),0)</f>
        <v>0</v>
      </c>
      <c r="J19" s="52" t="n">
        <f aca="false">IFERROR(VLOOKUP(CONCATENATE("'",RELAYS!R$2,"'-","S1B_.._OCN_"),DistributedStats!$1:$1048576,5,0),0)</f>
        <v>0</v>
      </c>
      <c r="K19" s="53" t="n">
        <f aca="false">IFERROR(VLOOKUP(CONCATENATE("'",RELAYS!R$2,"'-","S1B_.._OCN_"),DistributedStats!$1:$1048576,6,0),0)</f>
        <v>0</v>
      </c>
      <c r="L19" s="54" t="n">
        <f aca="false">IFERROR(VLOOKUP(CONCATENATE("'",RELAYS!V$2,"'-","S1B_.._OCN_"),DistributedStats!$1:$1048576,5,0),0)</f>
        <v>0</v>
      </c>
      <c r="M19" s="55" t="n">
        <f aca="false">IFERROR(VLOOKUP(CONCATENATE("'",RELAYS!V$2,"'-","S1B_.._OCN_"),DistributedStats!$1:$1048576,6,0),0)</f>
        <v>0</v>
      </c>
      <c r="N19" s="56" t="n">
        <f aca="false">IFERROR(VLOOKUP(CONCATENATE("'",RELAYS!Z$2,"'-","S1B_.._OCN_"),DistributedStats!$1:$1048576,5,0),0)</f>
        <v>0</v>
      </c>
      <c r="O19" s="57" t="n">
        <f aca="false">IFERROR(VLOOKUP(CONCATENATE("'",RELAYS!Z$2,"'-","S1B_.._OCN_"),DistributedStats!$1:$1048576,6,0),0)</f>
        <v>0</v>
      </c>
    </row>
    <row r="20" s="1" customFormat="true" ht="15.6" hidden="false" customHeight="false" outlineLevel="0" collapsed="false">
      <c r="A20" s="43" t="s">
        <v>70</v>
      </c>
      <c r="B20" s="44"/>
      <c r="C20" s="45"/>
      <c r="D20" s="46"/>
      <c r="E20" s="47"/>
      <c r="F20" s="48"/>
      <c r="G20" s="49"/>
      <c r="H20" s="50"/>
      <c r="I20" s="51"/>
      <c r="J20" s="52"/>
      <c r="K20" s="53"/>
      <c r="L20" s="54"/>
      <c r="M20" s="55"/>
      <c r="N20" s="56"/>
      <c r="O20" s="57"/>
    </row>
    <row r="21" customFormat="false" ht="15.6" hidden="false" customHeight="false" outlineLevel="0" collapsed="false">
      <c r="A21" s="40" t="s">
        <v>76</v>
      </c>
      <c r="B21" s="41" t="n">
        <f aca="false">SUM(B22,B25)</f>
        <v>0</v>
      </c>
      <c r="C21" s="42" t="n">
        <f aca="false">SUM(C22,C25)</f>
        <v>0</v>
      </c>
      <c r="D21" s="41" t="n">
        <f aca="false">SUM(D22,D25)</f>
        <v>0</v>
      </c>
      <c r="E21" s="42" t="n">
        <f aca="false">SUM(E22,E25)</f>
        <v>0</v>
      </c>
      <c r="F21" s="41" t="n">
        <f aca="false">SUM(F22,F25)</f>
        <v>0</v>
      </c>
      <c r="G21" s="42" t="n">
        <f aca="false">SUM(G22,G25)</f>
        <v>0</v>
      </c>
      <c r="H21" s="41" t="n">
        <f aca="false">SUM(H22,H25)</f>
        <v>0</v>
      </c>
      <c r="I21" s="42" t="n">
        <f aca="false">SUM(I22,I25)</f>
        <v>0</v>
      </c>
      <c r="J21" s="41" t="n">
        <f aca="false">SUM(J22,J25)</f>
        <v>0</v>
      </c>
      <c r="K21" s="42" t="n">
        <f aca="false">SUM(K22,K25)</f>
        <v>0</v>
      </c>
      <c r="L21" s="41" t="n">
        <f aca="false">SUM(L22,L25)</f>
        <v>0</v>
      </c>
      <c r="M21" s="42" t="n">
        <f aca="false">SUM(M22,M25)</f>
        <v>0</v>
      </c>
      <c r="N21" s="41" t="n">
        <f aca="false">SUM(N22,N25)</f>
        <v>0</v>
      </c>
      <c r="O21" s="42" t="n">
        <f aca="false">SUM(O22,O25)</f>
        <v>0</v>
      </c>
    </row>
    <row r="22" s="1" customFormat="true" ht="15.6" hidden="false" customHeight="false" outlineLevel="0" collapsed="false">
      <c r="A22" s="40" t="s">
        <v>77</v>
      </c>
      <c r="B22" s="41" t="n">
        <f aca="false">SUM(B23:B24)</f>
        <v>0</v>
      </c>
      <c r="C22" s="42" t="n">
        <f aca="false">SUM(C23:C24)</f>
        <v>0</v>
      </c>
      <c r="D22" s="41" t="n">
        <f aca="false">SUM(D23:D24)</f>
        <v>0</v>
      </c>
      <c r="E22" s="42" t="n">
        <f aca="false">SUM(E23:E24)</f>
        <v>0</v>
      </c>
      <c r="F22" s="41" t="n">
        <f aca="false">SUM(F23:F24)</f>
        <v>0</v>
      </c>
      <c r="G22" s="42" t="n">
        <f aca="false">SUM(G23:G24)</f>
        <v>0</v>
      </c>
      <c r="H22" s="41" t="n">
        <f aca="false">SUM(H23:H24)</f>
        <v>0</v>
      </c>
      <c r="I22" s="42" t="n">
        <f aca="false">SUM(I23:I24)</f>
        <v>0</v>
      </c>
      <c r="J22" s="41" t="n">
        <f aca="false">SUM(J23:J24)</f>
        <v>0</v>
      </c>
      <c r="K22" s="42" t="n">
        <f aca="false">SUM(K23:K24)</f>
        <v>0</v>
      </c>
      <c r="L22" s="41" t="n">
        <f aca="false">SUM(L23:L24)</f>
        <v>0</v>
      </c>
      <c r="M22" s="42" t="n">
        <f aca="false">SUM(M23:M24)</f>
        <v>0</v>
      </c>
      <c r="N22" s="41" t="n">
        <f aca="false">SUM(N23:N24)</f>
        <v>0</v>
      </c>
      <c r="O22" s="42" t="n">
        <f aca="false">SUM(O23:O24)</f>
        <v>0</v>
      </c>
    </row>
    <row r="23" s="1" customFormat="true" ht="15.6" hidden="false" customHeight="false" outlineLevel="0" collapsed="false">
      <c r="A23" s="43" t="s">
        <v>107</v>
      </c>
      <c r="B23" s="44" t="n">
        <f aca="false">IFERROR(VLOOKUP(CONCATENATE("'",RELAYS!B$2,"'-","S2A_MSIL1C_"),DistributedStats!$1:$1048576,5,0),0)</f>
        <v>0</v>
      </c>
      <c r="C23" s="45" t="n">
        <f aca="false">IFERROR(VLOOKUP(CONCATENATE("'",RELAYS!B$2,"'-","S2A_MSIL1C_"),DistributedStats!$1:$1048576,6,0),0)</f>
        <v>0</v>
      </c>
      <c r="D23" s="46" t="n">
        <f aca="false">IFERROR(VLOOKUP(CONCATENATE("'",RELAYS!F$2,"'-","S2A_MSIL1C_"),DistributedStats!$1:$1048576,5,0),0)</f>
        <v>0</v>
      </c>
      <c r="E23" s="47" t="n">
        <f aca="false">IFERROR(VLOOKUP(CONCATENATE("'",RELAYS!F$2,"'-","S2A_MSIL1C_"),DistributedStats!$1:$1048576,6,0),0)</f>
        <v>0</v>
      </c>
      <c r="F23" s="48" t="n">
        <f aca="false">IFERROR(VLOOKUP(CONCATENATE("'",RELAYS!J$2,"'-","S2A_MSIL1C_"),DistributedStats!$1:$1048576,5,0),0)</f>
        <v>0</v>
      </c>
      <c r="G23" s="49" t="n">
        <f aca="false">IFERROR(VLOOKUP(CONCATENATE("'",RELAYS!J$2,"'-","S2A_MSIL1C_"),DistributedStats!$1:$1048576,6,0),0)</f>
        <v>0</v>
      </c>
      <c r="H23" s="50" t="n">
        <f aca="false">IFERROR(VLOOKUP(CONCATENATE("'",RELAYS!N$2,"'-","S2A_MSIL1C_"),DistributedStats!$1:$1048576,5,0),0)</f>
        <v>0</v>
      </c>
      <c r="I23" s="51" t="n">
        <f aca="false">IFERROR(VLOOKUP(CONCATENATE("'",RELAYS!N$2,"'-","S2A_MSIL1C_"),DistributedStats!$1:$1048576,6,0),0)</f>
        <v>0</v>
      </c>
      <c r="J23" s="52" t="n">
        <f aca="false">IFERROR(VLOOKUP(CONCATENATE("'",RELAYS!R$2,"'-","S2A_MSIL1C_"),DistributedStats!$1:$1048576,5,0),0)</f>
        <v>0</v>
      </c>
      <c r="K23" s="53" t="n">
        <f aca="false">IFERROR(VLOOKUP(CONCATENATE("'",RELAYS!R$2,"'-","S2A_MSIL1C_"),DistributedStats!$1:$1048576,6,0),0)</f>
        <v>0</v>
      </c>
      <c r="L23" s="54" t="n">
        <f aca="false">IFERROR(VLOOKUP(CONCATENATE("'",RELAYS!V$2,"'-","S2A_MSIL1C_"),DistributedStats!$1:$1048576,5,0),0)</f>
        <v>0</v>
      </c>
      <c r="M23" s="55" t="n">
        <f aca="false">IFERROR(VLOOKUP(CONCATENATE("'",RELAYS!V$2,"'-","S2A_MSIL1C_"),DistributedStats!$1:$1048576,6,0),0)</f>
        <v>0</v>
      </c>
      <c r="N23" s="56" t="n">
        <f aca="false">IFERROR(VLOOKUP(CONCATENATE("'",RELAYS!Z$2,"'-","S2A_MSIL1C_"),DistributedStats!$1:$1048576,5,0),0)</f>
        <v>0</v>
      </c>
      <c r="O23" s="57" t="n">
        <f aca="false">IFERROR(VLOOKUP(CONCATENATE("'",RELAYS!Z$2,"'-","S2A_MSIL1C_"),DistributedStats!$1:$1048576,6,0),0)</f>
        <v>0</v>
      </c>
    </row>
    <row r="24" s="1" customFormat="true" ht="15.6" hidden="false" customHeight="false" outlineLevel="0" collapsed="false">
      <c r="A24" s="43" t="s">
        <v>79</v>
      </c>
      <c r="B24" s="44" t="n">
        <f aca="false">IFERROR(VLOOKUP(CONCATENATE("'",RELAYS!B$2,"'-","S2A_MSIL2A_"),DistributedStats!$1:$1048576,5,0),0)</f>
        <v>0</v>
      </c>
      <c r="C24" s="45" t="n">
        <f aca="false">IFERROR(VLOOKUP(CONCATENATE("'",RELAYS!B$2,"'-","S2A_MSIL2A_"),DistributedStats!$1:$1048576,6,0),0)</f>
        <v>0</v>
      </c>
      <c r="D24" s="46" t="n">
        <f aca="false">IFERROR(VLOOKUP(CONCATENATE("'",RELAYS!F$2,"'-","S2A_MSIL2A_"),DistributedStats!$1:$1048576,5,0),0)</f>
        <v>0</v>
      </c>
      <c r="E24" s="47" t="n">
        <f aca="false">IFERROR(VLOOKUP(CONCATENATE("'",RELAYS!F$2,"'-","S2A_MSIL2A_"),DistributedStats!$1:$1048576,6,0),0)</f>
        <v>0</v>
      </c>
      <c r="F24" s="48" t="n">
        <f aca="false">IFERROR(VLOOKUP(CONCATENATE("'",RELAYS!J$2,"'-","S2A_MSIL2A_"),DistributedStats!$1:$1048576,5,0),0)</f>
        <v>0</v>
      </c>
      <c r="G24" s="49" t="n">
        <f aca="false">IFERROR(VLOOKUP(CONCATENATE("'",RELAYS!J$2,"'-","S2A_MSIL2A_"),DistributedStats!$1:$1048576,6,0),0)</f>
        <v>0</v>
      </c>
      <c r="H24" s="50" t="n">
        <f aca="false">IFERROR(VLOOKUP(CONCATENATE("'",RELAYS!N$2,"'-","S2A_MSIL2A_"),DistributedStats!$1:$1048576,5,0),0)</f>
        <v>0</v>
      </c>
      <c r="I24" s="51" t="n">
        <f aca="false">IFERROR(VLOOKUP(CONCATENATE("'",RELAYS!N$2,"'-","S2A_MSIL2A_"),DistributedStats!$1:$1048576,6,0),0)</f>
        <v>0</v>
      </c>
      <c r="J24" s="52" t="n">
        <f aca="false">IFERROR(VLOOKUP(CONCATENATE("'",RELAYS!R$2,"'-","S2A_MSIL2A_"),DistributedStats!$1:$1048576,5,0),0)</f>
        <v>0</v>
      </c>
      <c r="K24" s="53" t="n">
        <f aca="false">IFERROR(VLOOKUP(CONCATENATE("'",RELAYS!R$2,"'-","S2A_MSIL2A_"),DistributedStats!$1:$1048576,6,0),0)</f>
        <v>0</v>
      </c>
      <c r="L24" s="54" t="n">
        <f aca="false">IFERROR(VLOOKUP(CONCATENATE("'",RELAYS!V$2,"'-","S2A_MSIL2A_"),DistributedStats!$1:$1048576,5,0),0)</f>
        <v>0</v>
      </c>
      <c r="M24" s="55" t="n">
        <f aca="false">IFERROR(VLOOKUP(CONCATENATE("'",RELAYS!V$2,"'-","S2A_MSIL2A_"),DistributedStats!$1:$1048576,6,0),0)</f>
        <v>0</v>
      </c>
      <c r="N24" s="56" t="n">
        <f aca="false">IFERROR(VLOOKUP(CONCATENATE("'",RELAYS!Z$2,"'-","S2A_MSIL2A_"),DistributedStats!$1:$1048576,5,0),0)</f>
        <v>0</v>
      </c>
      <c r="O24" s="57" t="n">
        <f aca="false">IFERROR(VLOOKUP(CONCATENATE("'",RELAYS!Z$2,"'-","S2A_MSIL2A_"),DistributedStats!$1:$1048576,6,0),0)</f>
        <v>0</v>
      </c>
    </row>
    <row r="25" s="1" customFormat="true" ht="15.6" hidden="false" customHeight="false" outlineLevel="0" collapsed="false">
      <c r="A25" s="40" t="s">
        <v>80</v>
      </c>
      <c r="B25" s="41" t="n">
        <f aca="false">SUM(B26:B27)</f>
        <v>0</v>
      </c>
      <c r="C25" s="42" t="n">
        <f aca="false">SUM(C26:C27)</f>
        <v>0</v>
      </c>
      <c r="D25" s="41" t="n">
        <f aca="false">SUM(D26:D27)</f>
        <v>0</v>
      </c>
      <c r="E25" s="42" t="n">
        <f aca="false">SUM(E26:E27)</f>
        <v>0</v>
      </c>
      <c r="F25" s="41" t="n">
        <f aca="false">SUM(F26:F27)</f>
        <v>0</v>
      </c>
      <c r="G25" s="42" t="n">
        <f aca="false">SUM(G26:G27)</f>
        <v>0</v>
      </c>
      <c r="H25" s="41" t="n">
        <f aca="false">SUM(H26:H27)</f>
        <v>0</v>
      </c>
      <c r="I25" s="42" t="n">
        <f aca="false">SUM(I26:I27)</f>
        <v>0</v>
      </c>
      <c r="J25" s="41" t="n">
        <f aca="false">SUM(J26:J27)</f>
        <v>0</v>
      </c>
      <c r="K25" s="42" t="n">
        <f aca="false">SUM(K26:K27)</f>
        <v>0</v>
      </c>
      <c r="L25" s="41" t="n">
        <f aca="false">SUM(L26:L27)</f>
        <v>0</v>
      </c>
      <c r="M25" s="42" t="n">
        <f aca="false">SUM(M26:M27)</f>
        <v>0</v>
      </c>
      <c r="N25" s="41" t="n">
        <f aca="false">SUM(N26:N27)</f>
        <v>0</v>
      </c>
      <c r="O25" s="42" t="n">
        <f aca="false">SUM(O26:O27)</f>
        <v>0</v>
      </c>
    </row>
    <row r="26" s="1" customFormat="true" ht="15.6" hidden="false" customHeight="false" outlineLevel="0" collapsed="false">
      <c r="A26" s="43" t="s">
        <v>108</v>
      </c>
      <c r="B26" s="44" t="n">
        <f aca="false">IFERROR(VLOOKUP(CONCATENATE("'",RELAYS!B$2,"'-","S2B_MSIL1C_"),DistributedStats!$1:$1048576,5,0),0)</f>
        <v>0</v>
      </c>
      <c r="C26" s="45" t="n">
        <f aca="false">IFERROR(VLOOKUP(CONCATENATE("'",RELAYS!B$2,"'-","S2B_MSIL1C_"),DistributedStats!$1:$1048576,6,0),0)</f>
        <v>0</v>
      </c>
      <c r="D26" s="46" t="n">
        <f aca="false">IFERROR(VLOOKUP(CONCATENATE("'",RELAYS!F$2,"'-","S2B_MSIL1C_"),DistributedStats!$1:$1048576,5,0),0)</f>
        <v>0</v>
      </c>
      <c r="E26" s="47" t="n">
        <f aca="false">IFERROR(VLOOKUP(CONCATENATE("'",RELAYS!F$2,"'-","S2B_MSIL1C_"),DistributedStats!$1:$1048576,6,0),0)</f>
        <v>0</v>
      </c>
      <c r="F26" s="48" t="n">
        <f aca="false">IFERROR(VLOOKUP(CONCATENATE("'",RELAYS!J$2,"'-","S2B_MSIL1C_"),DistributedStats!$1:$1048576,5,0),0)</f>
        <v>0</v>
      </c>
      <c r="G26" s="49" t="n">
        <f aca="false">IFERROR(VLOOKUP(CONCATENATE("'",RELAYS!J$2,"'-","S2B_MSIL1C_"),DistributedStats!$1:$1048576,6,0),0)</f>
        <v>0</v>
      </c>
      <c r="H26" s="50" t="n">
        <f aca="false">IFERROR(VLOOKUP(CONCATENATE("'",RELAYS!N$2,"'-","S2B_MSIL1C_"),DistributedStats!$1:$1048576,5,0),0)</f>
        <v>0</v>
      </c>
      <c r="I26" s="51" t="n">
        <f aca="false">IFERROR(VLOOKUP(CONCATENATE("'",RELAYS!N$2,"'-","S2B_MSIL1C_"),DistributedStats!$1:$1048576,6,0),0)</f>
        <v>0</v>
      </c>
      <c r="J26" s="52" t="n">
        <f aca="false">IFERROR(VLOOKUP(CONCATENATE("'",RELAYS!R$2,"'-","S2B_MSIL1C_"),DistributedStats!$1:$1048576,5,0),0)</f>
        <v>0</v>
      </c>
      <c r="K26" s="53" t="n">
        <f aca="false">IFERROR(VLOOKUP(CONCATENATE("'",RELAYS!R$2,"'-","S2B_MSIL1C_"),DistributedStats!$1:$1048576,6,0),0)</f>
        <v>0</v>
      </c>
      <c r="L26" s="54" t="n">
        <f aca="false">IFERROR(VLOOKUP(CONCATENATE("'",RELAYS!V$2,"'-","S2B_MSIL1C_"),DistributedStats!$1:$1048576,5,0),0)</f>
        <v>0</v>
      </c>
      <c r="M26" s="55" t="n">
        <f aca="false">IFERROR(VLOOKUP(CONCATENATE("'",RELAYS!V$2,"'-","S2B_MSIL1C_"),DistributedStats!$1:$1048576,6,0),0)</f>
        <v>0</v>
      </c>
      <c r="N26" s="56" t="n">
        <f aca="false">IFERROR(VLOOKUP(CONCATENATE("'",RELAYS!Z$2,"'-","S2B_MSIL1C_"),DistributedStats!$1:$1048576,5,0),0)</f>
        <v>0</v>
      </c>
      <c r="O26" s="57" t="n">
        <f aca="false">IFERROR(VLOOKUP(CONCATENATE("'",RELAYS!Z$2,"'-","S2B_MSIL1C_"),DistributedStats!$1:$1048576,6,0),0)</f>
        <v>0</v>
      </c>
    </row>
    <row r="27" s="1" customFormat="true" ht="15.6" hidden="false" customHeight="false" outlineLevel="0" collapsed="false">
      <c r="A27" s="43" t="s">
        <v>82</v>
      </c>
      <c r="B27" s="44" t="n">
        <f aca="false">IFERROR(VLOOKUP(CONCATENATE("'",RELAYS!B$2,"'-","S2B_MSIL2A_"),DistributedStats!$1:$1048576,5,0),0)</f>
        <v>0</v>
      </c>
      <c r="C27" s="45" t="n">
        <f aca="false">IFERROR(VLOOKUP(CONCATENATE("'",RELAYS!B$2,"'-","S2B_MSIL2A_"),DistributedStats!$1:$1048576,6,0),0)</f>
        <v>0</v>
      </c>
      <c r="D27" s="46" t="n">
        <f aca="false">IFERROR(VLOOKUP(CONCATENATE("'",RELAYS!F$2,"'-","S2B_MSIL2A_"),DistributedStats!$1:$1048576,5,0),0)</f>
        <v>0</v>
      </c>
      <c r="E27" s="47" t="n">
        <f aca="false">IFERROR(VLOOKUP(CONCATENATE("'",RELAYS!F$2,"'-","S2B_MSIL2A_"),DistributedStats!$1:$1048576,6,0),0)</f>
        <v>0</v>
      </c>
      <c r="F27" s="48" t="n">
        <f aca="false">IFERROR(VLOOKUP(CONCATENATE("'",RELAYS!J$2,"'-","S2B_MSIL2A_"),DistributedStats!$1:$1048576,5,0),0)</f>
        <v>0</v>
      </c>
      <c r="G27" s="49" t="n">
        <f aca="false">IFERROR(VLOOKUP(CONCATENATE("'",RELAYS!J$2,"'-","S2B_MSIL2A_"),DistributedStats!$1:$1048576,6,0),0)</f>
        <v>0</v>
      </c>
      <c r="H27" s="50" t="n">
        <f aca="false">IFERROR(VLOOKUP(CONCATENATE("'",RELAYS!N$2,"'-","S2B_MSIL2A_"),DistributedStats!$1:$1048576,5,0),0)</f>
        <v>0</v>
      </c>
      <c r="I27" s="51" t="n">
        <f aca="false">IFERROR(VLOOKUP(CONCATENATE("'",RELAYS!N$2,"'-","S2B_MSIL2A_"),DistributedStats!$1:$1048576,6,0),0)</f>
        <v>0</v>
      </c>
      <c r="J27" s="52" t="n">
        <f aca="false">IFERROR(VLOOKUP(CONCATENATE("'",RELAYS!R$2,"'-","S2B_MSIL2A_"),DistributedStats!$1:$1048576,5,0),0)</f>
        <v>0</v>
      </c>
      <c r="K27" s="53" t="n">
        <f aca="false">IFERROR(VLOOKUP(CONCATENATE("'",RELAYS!R$2,"'-","S2B_MSIL2A_"),DistributedStats!$1:$1048576,6,0),0)</f>
        <v>0</v>
      </c>
      <c r="L27" s="54" t="n">
        <f aca="false">IFERROR(VLOOKUP(CONCATENATE("'",RELAYS!V$2,"'-","S2B_MSIL2A_"),DistributedStats!$1:$1048576,5,0),0)</f>
        <v>0</v>
      </c>
      <c r="M27" s="55" t="n">
        <f aca="false">IFERROR(VLOOKUP(CONCATENATE("'",RELAYS!V$2,"'-","S2B_MSIL2A_"),DistributedStats!$1:$1048576,6,0),0)</f>
        <v>0</v>
      </c>
      <c r="N27" s="56" t="n">
        <f aca="false">IFERROR(VLOOKUP(CONCATENATE("'",RELAYS!Z$2,"'-","S2B_MSIL2A_"),DistributedStats!$1:$1048576,5,0),0)</f>
        <v>0</v>
      </c>
      <c r="O27" s="57" t="n">
        <f aca="false">IFERROR(VLOOKUP(CONCATENATE("'",RELAYS!Z$2,"'-","S2B_MSIL2A_"),DistributedStats!$1:$1048576,6,0),0)</f>
        <v>0</v>
      </c>
    </row>
    <row r="28" customFormat="false" ht="15.6" hidden="false" customHeight="false" outlineLevel="0" collapsed="false">
      <c r="A28" s="40" t="s">
        <v>83</v>
      </c>
      <c r="B28" s="41" t="n">
        <f aca="false">SUM(B29,B35)</f>
        <v>0</v>
      </c>
      <c r="C28" s="42" t="n">
        <f aca="false">SUM(C29,C35)</f>
        <v>0</v>
      </c>
      <c r="D28" s="41" t="n">
        <f aca="false">SUM(D29,D35)</f>
        <v>0</v>
      </c>
      <c r="E28" s="42" t="n">
        <f aca="false">SUM(E29,E35)</f>
        <v>0</v>
      </c>
      <c r="F28" s="41" t="n">
        <f aca="false">SUM(F29,F35)</f>
        <v>0</v>
      </c>
      <c r="G28" s="42" t="n">
        <f aca="false">SUM(G29,G35)</f>
        <v>0</v>
      </c>
      <c r="H28" s="41" t="n">
        <f aca="false">SUM(H29,H35)</f>
        <v>0</v>
      </c>
      <c r="I28" s="42" t="n">
        <f aca="false">SUM(I29,I35)</f>
        <v>0</v>
      </c>
      <c r="J28" s="41" t="n">
        <f aca="false">SUM(J29,J35)</f>
        <v>0</v>
      </c>
      <c r="K28" s="42" t="n">
        <f aca="false">SUM(K29,K35)</f>
        <v>0</v>
      </c>
      <c r="L28" s="41" t="n">
        <f aca="false">SUM(L29,L35)</f>
        <v>0</v>
      </c>
      <c r="M28" s="42" t="n">
        <f aca="false">SUM(M29,M35)</f>
        <v>0</v>
      </c>
      <c r="N28" s="41" t="n">
        <f aca="false">SUM(N29,N35)</f>
        <v>0</v>
      </c>
      <c r="O28" s="42" t="n">
        <f aca="false">SUM(O29,O35)</f>
        <v>0</v>
      </c>
    </row>
    <row r="29" customFormat="false" ht="15.6" hidden="false" customHeight="false" outlineLevel="0" collapsed="false">
      <c r="A29" s="40" t="s">
        <v>84</v>
      </c>
      <c r="B29" s="41" t="n">
        <f aca="false">SUM(B30:B32)</f>
        <v>0</v>
      </c>
      <c r="C29" s="42" t="n">
        <f aca="false">SUM(C30:C32)</f>
        <v>0</v>
      </c>
      <c r="D29" s="41" t="n">
        <f aca="false">SUM(D30:D32)</f>
        <v>0</v>
      </c>
      <c r="E29" s="42" t="n">
        <f aca="false">SUM(E30:E32)</f>
        <v>0</v>
      </c>
      <c r="F29" s="41" t="n">
        <f aca="false">SUM(F30:F32)</f>
        <v>0</v>
      </c>
      <c r="G29" s="42" t="n">
        <f aca="false">SUM(G30:G32)</f>
        <v>0</v>
      </c>
      <c r="H29" s="41" t="n">
        <f aca="false">SUM(H30:H32)</f>
        <v>0</v>
      </c>
      <c r="I29" s="42" t="n">
        <f aca="false">SUM(I30:I32)</f>
        <v>0</v>
      </c>
      <c r="J29" s="41" t="n">
        <f aca="false">SUM(J30:J32)</f>
        <v>0</v>
      </c>
      <c r="K29" s="42" t="n">
        <f aca="false">SUM(K30:K32)</f>
        <v>0</v>
      </c>
      <c r="L29" s="41" t="n">
        <f aca="false">SUM(L30:L32)</f>
        <v>0</v>
      </c>
      <c r="M29" s="42" t="n">
        <f aca="false">SUM(M30:M32)</f>
        <v>0</v>
      </c>
      <c r="N29" s="41" t="n">
        <f aca="false">SUM(N30:N32)</f>
        <v>0</v>
      </c>
      <c r="O29" s="42" t="n">
        <f aca="false">SUM(O30:O32)</f>
        <v>0</v>
      </c>
    </row>
    <row r="30" s="1" customFormat="true" ht="15.6" hidden="false" customHeight="false" outlineLevel="0" collapsed="false">
      <c r="A30" s="43" t="s">
        <v>85</v>
      </c>
      <c r="B30" s="44" t="n">
        <f aca="false">IFERROR(VLOOKUP(CONCATENATE("'",RELAYS!B$2,"'-","S3A_SR_"),DistributedStats!$1:$1048576,5,0),0)</f>
        <v>0</v>
      </c>
      <c r="C30" s="45" t="n">
        <f aca="false">IFERROR(VLOOKUP(CONCATENATE("'",RELAYS!B$2,"'-","S3A_SR_"),DistributedStats!$1:$1048576,6,0),0)</f>
        <v>0</v>
      </c>
      <c r="D30" s="46" t="n">
        <f aca="false">IFERROR(VLOOKUP(CONCATENATE("'",RELAYS!F$2,"'-","S3A_SR_"),DistributedStats!$1:$1048576,5,0),0)</f>
        <v>0</v>
      </c>
      <c r="E30" s="47" t="n">
        <f aca="false">IFERROR(VLOOKUP(CONCATENATE("'",RELAYS!F$2,"'-","S3A_SR_"),DistributedStats!$1:$1048576,6,0),0)</f>
        <v>0</v>
      </c>
      <c r="F30" s="48" t="n">
        <f aca="false">IFERROR(VLOOKUP(CONCATENATE("'",RELAYS!J$2,"'-","S3A_SR_"),DistributedStats!$1:$1048576,5,0),0)</f>
        <v>0</v>
      </c>
      <c r="G30" s="49" t="n">
        <f aca="false">IFERROR(VLOOKUP(CONCATENATE("'",RELAYS!J$2,"'-","S3A_SR_"),DistributedStats!$1:$1048576,6,0),0)</f>
        <v>0</v>
      </c>
      <c r="H30" s="50" t="n">
        <f aca="false">IFERROR(VLOOKUP(CONCATENATE("'",RELAYS!N$2,"'-","S3A_SR_"),DistributedStats!$1:$1048576,5,0),0)</f>
        <v>0</v>
      </c>
      <c r="I30" s="51" t="n">
        <f aca="false">IFERROR(VLOOKUP(CONCATENATE("'",RELAYS!N$2,"'-","S3A_SR_"),DistributedStats!$1:$1048576,6,0),0)</f>
        <v>0</v>
      </c>
      <c r="J30" s="52" t="n">
        <f aca="false">IFERROR(VLOOKUP(CONCATENATE("'",RELAYS!R$2,"'-","S3A_SR_"),DistributedStats!$1:$1048576,5,0),0)</f>
        <v>0</v>
      </c>
      <c r="K30" s="53" t="n">
        <f aca="false">IFERROR(VLOOKUP(CONCATENATE("'",RELAYS!R$2,"'-","S3A_SR_"),DistributedStats!$1:$1048576,6,0),0)</f>
        <v>0</v>
      </c>
      <c r="L30" s="54" t="n">
        <f aca="false">IFERROR(VLOOKUP(CONCATENATE("'",RELAYS!V$2,"'-","S3A_SR_"),DistributedStats!$1:$1048576,5,0),0)</f>
        <v>0</v>
      </c>
      <c r="M30" s="55" t="n">
        <f aca="false">IFERROR(VLOOKUP(CONCATENATE("'",RELAYS!V$2,"'-","S3A_SR_"),DistributedStats!$1:$1048576,6,0),0)</f>
        <v>0</v>
      </c>
      <c r="N30" s="56" t="n">
        <f aca="false">IFERROR(VLOOKUP(CONCATENATE("'",RELAYS!Z$2,"'-","S3A_SR_"),DistributedStats!$1:$1048576,5,0),0)</f>
        <v>0</v>
      </c>
      <c r="O30" s="57" t="n">
        <f aca="false">IFERROR(VLOOKUP(CONCATENATE("'",RELAYS!Z$2,"'-","S3A_SR_"),DistributedStats!$1:$1048576,6,0),0)</f>
        <v>0</v>
      </c>
    </row>
    <row r="31" s="1" customFormat="true" ht="15.6" hidden="false" customHeight="false" outlineLevel="0" collapsed="false">
      <c r="A31" s="43" t="s">
        <v>86</v>
      </c>
      <c r="B31" s="44" t="n">
        <f aca="false">IFERROR(VLOOKUP(CONCATENATE("'",RELAYS!B$2,"'-","S3A_OL_"),DistributedStats!$1:$1048576,5,0),0)</f>
        <v>0</v>
      </c>
      <c r="C31" s="45" t="n">
        <f aca="false">IFERROR(VLOOKUP(CONCATENATE("'",RELAYS!B$2,"'-","S3A_OL_"),DistributedStats!$1:$1048576,6,0),0)</f>
        <v>0</v>
      </c>
      <c r="D31" s="46" t="n">
        <f aca="false">IFERROR(VLOOKUP(CONCATENATE("'",RELAYS!F$2,"'-","S3A_OL_"),DistributedStats!$1:$1048576,5,0),0)</f>
        <v>0</v>
      </c>
      <c r="E31" s="47" t="n">
        <f aca="false">IFERROR(VLOOKUP(CONCATENATE("'",RELAYS!F$2,"'-","S3A_OL_"),DistributedStats!$1:$1048576,6,0),0)</f>
        <v>0</v>
      </c>
      <c r="F31" s="48" t="n">
        <f aca="false">IFERROR(VLOOKUP(CONCATENATE("'",RELAYS!J$2,"'-","S3A_OL_"),DistributedStats!$1:$1048576,5,0),0)</f>
        <v>0</v>
      </c>
      <c r="G31" s="49" t="n">
        <f aca="false">IFERROR(VLOOKUP(CONCATENATE("'",RELAYS!J$2,"'-","S3A_OL_"),DistributedStats!$1:$1048576,6,0),0)</f>
        <v>0</v>
      </c>
      <c r="H31" s="50" t="n">
        <f aca="false">IFERROR(VLOOKUP(CONCATENATE("'",RELAYS!N$2,"'-","S3A_OL_"),DistributedStats!$1:$1048576,5,0),0)</f>
        <v>0</v>
      </c>
      <c r="I31" s="51" t="n">
        <f aca="false">IFERROR(VLOOKUP(CONCATENATE("'",RELAYS!N$2,"'-","S3A_OL_"),DistributedStats!$1:$1048576,6,0),0)</f>
        <v>0</v>
      </c>
      <c r="J31" s="52" t="n">
        <f aca="false">IFERROR(VLOOKUP(CONCATENATE("'",RELAYS!R$2,"'-","S3A_OL_"),DistributedStats!$1:$1048576,5,0),0)</f>
        <v>0</v>
      </c>
      <c r="K31" s="53" t="n">
        <f aca="false">IFERROR(VLOOKUP(CONCATENATE("'",RELAYS!R$2,"'-","S3A_OL_"),DistributedStats!$1:$1048576,6,0),0)</f>
        <v>0</v>
      </c>
      <c r="L31" s="54" t="n">
        <f aca="false">IFERROR(VLOOKUP(CONCATENATE("'",RELAYS!V$2,"'-","S3A_OL_"),DistributedStats!$1:$1048576,5,0),0)</f>
        <v>0</v>
      </c>
      <c r="M31" s="55" t="n">
        <f aca="false">IFERROR(VLOOKUP(CONCATENATE("'",RELAYS!V$2,"'-","S3A_OL_"),DistributedStats!$1:$1048576,6,0),0)</f>
        <v>0</v>
      </c>
      <c r="N31" s="56" t="n">
        <f aca="false">IFERROR(VLOOKUP(CONCATENATE("'",RELAYS!Z$2,"'-","S3A_OL_"),DistributedStats!$1:$1048576,5,0),0)</f>
        <v>0</v>
      </c>
      <c r="O31" s="57" t="n">
        <f aca="false">IFERROR(VLOOKUP(CONCATENATE("'",RELAYS!Z$2,"'-","S3A_OL_"),DistributedStats!$1:$1048576,6,0),0)</f>
        <v>0</v>
      </c>
    </row>
    <row r="32" s="1" customFormat="true" ht="15.6" hidden="false" customHeight="false" outlineLevel="0" collapsed="false">
      <c r="A32" s="43" t="s">
        <v>87</v>
      </c>
      <c r="B32" s="44" t="n">
        <f aca="false">IFERROR(VLOOKUP(CONCATENATE("'",RELAYS!B$2,"'-","S3A_SL_"),DistributedStats!$1:$1048576,5,0),0)</f>
        <v>0</v>
      </c>
      <c r="C32" s="45" t="n">
        <f aca="false">IFERROR(VLOOKUP(CONCATENATE("'",RELAYS!B$2,"'-","S3A_SL_"),DistributedStats!$1:$1048576,6,0),0)</f>
        <v>0</v>
      </c>
      <c r="D32" s="46" t="n">
        <f aca="false">IFERROR(VLOOKUP(CONCATENATE("'",RELAYS!F$2,"'-","S3A_SL_"),DistributedStats!$1:$1048576,5,0),0)</f>
        <v>0</v>
      </c>
      <c r="E32" s="47" t="n">
        <f aca="false">IFERROR(VLOOKUP(CONCATENATE("'",RELAYS!F$2,"'-","S3A_SL_"),DistributedStats!$1:$1048576,6,0),0)</f>
        <v>0</v>
      </c>
      <c r="F32" s="48" t="n">
        <f aca="false">IFERROR(VLOOKUP(CONCATENATE("'",RELAYS!J$2,"'-","S3A_SL_"),DistributedStats!$1:$1048576,5,0),0)</f>
        <v>0</v>
      </c>
      <c r="G32" s="49" t="n">
        <f aca="false">IFERROR(VLOOKUP(CONCATENATE("'",RELAYS!J$2,"'-","S3A_SL_"),DistributedStats!$1:$1048576,6,0),0)</f>
        <v>0</v>
      </c>
      <c r="H32" s="50" t="n">
        <f aca="false">IFERROR(VLOOKUP(CONCATENATE("'",RELAYS!N$2,"'-","S3A_SL_"),DistributedStats!$1:$1048576,5,0),0)</f>
        <v>0</v>
      </c>
      <c r="I32" s="51" t="n">
        <f aca="false">IFERROR(VLOOKUP(CONCATENATE("'",RELAYS!N$2,"'-","S3A_SL_"),DistributedStats!$1:$1048576,6,0),0)</f>
        <v>0</v>
      </c>
      <c r="J32" s="52" t="n">
        <f aca="false">IFERROR(VLOOKUP(CONCATENATE("'",RELAYS!R$2,"'-","S3A_SL_"),DistributedStats!$1:$1048576,5,0),0)</f>
        <v>0</v>
      </c>
      <c r="K32" s="53" t="n">
        <f aca="false">IFERROR(VLOOKUP(CONCATENATE("'",RELAYS!R$2,"'-","S3A_SL_"),DistributedStats!$1:$1048576,6,0),0)</f>
        <v>0</v>
      </c>
      <c r="L32" s="54" t="n">
        <f aca="false">IFERROR(VLOOKUP(CONCATENATE("'",RELAYS!V$2,"'-","S3A_SL_"),DistributedStats!$1:$1048576,5,0),0)</f>
        <v>0</v>
      </c>
      <c r="M32" s="55" t="n">
        <f aca="false">IFERROR(VLOOKUP(CONCATENATE("'",RELAYS!V$2,"'-","S3A_SL_"),DistributedStats!$1:$1048576,6,0),0)</f>
        <v>0</v>
      </c>
      <c r="N32" s="56" t="n">
        <f aca="false">IFERROR(VLOOKUP(CONCATENATE("'",RELAYS!Z$2,"'-","S3A_SL_"),DistributedStats!$1:$1048576,5,0),0)</f>
        <v>0</v>
      </c>
      <c r="O32" s="57" t="n">
        <f aca="false">IFERROR(VLOOKUP(CONCATENATE("'",RELAYS!Z$2,"'-","S3A_SL_"),DistributedStats!$1:$1048576,6,0),0)</f>
        <v>0</v>
      </c>
    </row>
    <row r="33" s="1" customFormat="true" ht="15.6" hidden="false" customHeight="false" outlineLevel="0" collapsed="false">
      <c r="A33" s="43"/>
      <c r="B33" s="44"/>
      <c r="C33" s="45"/>
      <c r="D33" s="46"/>
      <c r="E33" s="47"/>
      <c r="F33" s="48"/>
      <c r="G33" s="49"/>
      <c r="H33" s="50"/>
      <c r="I33" s="51"/>
      <c r="J33" s="52"/>
      <c r="K33" s="53"/>
      <c r="L33" s="54"/>
      <c r="M33" s="55"/>
      <c r="N33" s="56"/>
      <c r="O33" s="57"/>
    </row>
    <row r="34" s="1" customFormat="true" ht="15.6" hidden="false" customHeight="false" outlineLevel="0" collapsed="false">
      <c r="A34" s="43"/>
      <c r="B34" s="44"/>
      <c r="C34" s="45"/>
      <c r="D34" s="46"/>
      <c r="E34" s="47"/>
      <c r="F34" s="48"/>
      <c r="G34" s="49"/>
      <c r="H34" s="50"/>
      <c r="I34" s="51"/>
      <c r="J34" s="52"/>
      <c r="K34" s="53"/>
      <c r="L34" s="54"/>
      <c r="M34" s="55"/>
      <c r="N34" s="56"/>
      <c r="O34" s="57"/>
    </row>
    <row r="35" customFormat="false" ht="15.6" hidden="false" customHeight="false" outlineLevel="0" collapsed="false">
      <c r="A35" s="40" t="s">
        <v>88</v>
      </c>
      <c r="B35" s="41" t="n">
        <f aca="false">SUM(B36:B38)</f>
        <v>0</v>
      </c>
      <c r="C35" s="42" t="n">
        <f aca="false">SUM(C36:C38)</f>
        <v>0</v>
      </c>
      <c r="D35" s="41" t="n">
        <f aca="false">SUM(D36:D38)</f>
        <v>0</v>
      </c>
      <c r="E35" s="42" t="n">
        <f aca="false">SUM(E36:E38)</f>
        <v>0</v>
      </c>
      <c r="F35" s="41" t="n">
        <f aca="false">SUM(F36:F38)</f>
        <v>0</v>
      </c>
      <c r="G35" s="42" t="n">
        <f aca="false">SUM(G36:G38)</f>
        <v>0</v>
      </c>
      <c r="H35" s="41" t="n">
        <f aca="false">SUM(H36:H38)</f>
        <v>0</v>
      </c>
      <c r="I35" s="42" t="n">
        <f aca="false">SUM(I36:I38)</f>
        <v>0</v>
      </c>
      <c r="J35" s="41" t="n">
        <f aca="false">SUM(J36:J38)</f>
        <v>0</v>
      </c>
      <c r="K35" s="42" t="n">
        <f aca="false">SUM(K36:K38)</f>
        <v>0</v>
      </c>
      <c r="L35" s="41" t="n">
        <f aca="false">SUM(L36:L38)</f>
        <v>0</v>
      </c>
      <c r="M35" s="42" t="n">
        <f aca="false">SUM(M36:M38)</f>
        <v>0</v>
      </c>
      <c r="N35" s="41" t="n">
        <f aca="false">SUM(N36:N38)</f>
        <v>0</v>
      </c>
      <c r="O35" s="42" t="n">
        <f aca="false">SUM(O36:O38)</f>
        <v>0</v>
      </c>
    </row>
    <row r="36" s="1" customFormat="true" ht="15.6" hidden="false" customHeight="false" outlineLevel="0" collapsed="false">
      <c r="A36" s="43" t="s">
        <v>85</v>
      </c>
      <c r="B36" s="44" t="n">
        <f aca="false">IFERROR(VLOOKUP(CONCATENATE("'",RELAYS!B$2,"'-","S3B_SR_"),DistributedStats!$1:$1048576,5,0),0)</f>
        <v>0</v>
      </c>
      <c r="C36" s="45" t="n">
        <f aca="false">IFERROR(VLOOKUP(CONCATENATE("'",RELAYS!B$2,"'-","S3B_SR_"),DistributedStats!$1:$1048576,6,0),0)</f>
        <v>0</v>
      </c>
      <c r="D36" s="46" t="n">
        <f aca="false">IFERROR(VLOOKUP(CONCATENATE("'",RELAYS!F$2,"'-","S3B_SR_"),DistributedStats!$1:$1048576,5,0),0)</f>
        <v>0</v>
      </c>
      <c r="E36" s="47" t="n">
        <f aca="false">IFERROR(VLOOKUP(CONCATENATE("'",RELAYS!F$2,"'-","S3B_SR_"),DistributedStats!$1:$1048576,6,0),0)</f>
        <v>0</v>
      </c>
      <c r="F36" s="48" t="n">
        <f aca="false">IFERROR(VLOOKUP(CONCATENATE("'",RELAYS!J$2,"'-","S3B_SR_"),DistributedStats!$1:$1048576,5,0),0)</f>
        <v>0</v>
      </c>
      <c r="G36" s="49" t="n">
        <f aca="false">IFERROR(VLOOKUP(CONCATENATE("'",RELAYS!J$2,"'-","S3B_SR_"),DistributedStats!$1:$1048576,6,0),0)</f>
        <v>0</v>
      </c>
      <c r="H36" s="50" t="n">
        <f aca="false">IFERROR(VLOOKUP(CONCATENATE("'",RELAYS!N$2,"'-","S3B_SR_"),DistributedStats!$1:$1048576,5,0),0)</f>
        <v>0</v>
      </c>
      <c r="I36" s="51" t="n">
        <f aca="false">IFERROR(VLOOKUP(CONCATENATE("'",RELAYS!N$2,"'-","S3B_SR_"),DistributedStats!$1:$1048576,6,0),0)</f>
        <v>0</v>
      </c>
      <c r="J36" s="52" t="n">
        <f aca="false">IFERROR(VLOOKUP(CONCATENATE("'",RELAYS!R$2,"'-","S3B_SR_"),DistributedStats!$1:$1048576,5,0),0)</f>
        <v>0</v>
      </c>
      <c r="K36" s="53" t="n">
        <f aca="false">IFERROR(VLOOKUP(CONCATENATE("'",RELAYS!R$2,"'-","S3B_SR_"),DistributedStats!$1:$1048576,6,0),0)</f>
        <v>0</v>
      </c>
      <c r="L36" s="54" t="n">
        <f aca="false">IFERROR(VLOOKUP(CONCATENATE("'",RELAYS!V$2,"'-","S3B_SR_"),DistributedStats!$1:$1048576,5,0),0)</f>
        <v>0</v>
      </c>
      <c r="M36" s="55" t="n">
        <f aca="false">IFERROR(VLOOKUP(CONCATENATE("'",RELAYS!V$2,"'-","S3B_SR_"),DistributedStats!$1:$1048576,6,0),0)</f>
        <v>0</v>
      </c>
      <c r="N36" s="56" t="n">
        <f aca="false">IFERROR(VLOOKUP(CONCATENATE("'",RELAYS!Z$2,"'-","S3B_SR_"),DistributedStats!$1:$1048576,5,0),0)</f>
        <v>0</v>
      </c>
      <c r="O36" s="57" t="n">
        <f aca="false">IFERROR(VLOOKUP(CONCATENATE("'",RELAYS!Z$2,"'-","S3B_SR_"),DistributedStats!$1:$1048576,6,0),0)</f>
        <v>0</v>
      </c>
    </row>
    <row r="37" s="1" customFormat="true" ht="15.6" hidden="false" customHeight="false" outlineLevel="0" collapsed="false">
      <c r="A37" s="43" t="s">
        <v>86</v>
      </c>
      <c r="B37" s="44" t="n">
        <f aca="false">IFERROR(VLOOKUP(CONCATENATE("'",RELAYS!B$2,"'-","S3B_OL_"),DistributedStats!$1:$1048576,5,0),0)</f>
        <v>0</v>
      </c>
      <c r="C37" s="45" t="n">
        <f aca="false">IFERROR(VLOOKUP(CONCATENATE("'",RELAYS!B$2,"'-","S3B_OL_"),DistributedStats!$1:$1048576,6,0),0)</f>
        <v>0</v>
      </c>
      <c r="D37" s="46" t="n">
        <f aca="false">IFERROR(VLOOKUP(CONCATENATE("'",RELAYS!F$2,"'-","S3B_OL_"),DistributedStats!$1:$1048576,5,0),0)</f>
        <v>0</v>
      </c>
      <c r="E37" s="47" t="n">
        <f aca="false">IFERROR(VLOOKUP(CONCATENATE("'",RELAYS!F$2,"'-","S3B_OL_"),DistributedStats!$1:$1048576,6,0),0)</f>
        <v>0</v>
      </c>
      <c r="F37" s="48" t="n">
        <f aca="false">IFERROR(VLOOKUP(CONCATENATE("'",RELAYS!J$2,"'-","S3B_OL_"),DistributedStats!$1:$1048576,5,0),0)</f>
        <v>0</v>
      </c>
      <c r="G37" s="49" t="n">
        <f aca="false">IFERROR(VLOOKUP(CONCATENATE("'",RELAYS!J$2,"'-","S3B_OL_"),DistributedStats!$1:$1048576,6,0),0)</f>
        <v>0</v>
      </c>
      <c r="H37" s="50" t="n">
        <f aca="false">IFERROR(VLOOKUP(CONCATENATE("'",RELAYS!N$2,"'-","S3B_OL_"),DistributedStats!$1:$1048576,5,0),0)</f>
        <v>0</v>
      </c>
      <c r="I37" s="51" t="n">
        <f aca="false">IFERROR(VLOOKUP(CONCATENATE("'",RELAYS!N$2,"'-","S3B_OL_"),DistributedStats!$1:$1048576,6,0),0)</f>
        <v>0</v>
      </c>
      <c r="J37" s="52" t="n">
        <f aca="false">IFERROR(VLOOKUP(CONCATENATE("'",RELAYS!R$2,"'-","S3B_OL_"),DistributedStats!$1:$1048576,5,0),0)</f>
        <v>0</v>
      </c>
      <c r="K37" s="53" t="n">
        <f aca="false">IFERROR(VLOOKUP(CONCATENATE("'",RELAYS!R$2,"'-","S3B_OL_"),DistributedStats!$1:$1048576,6,0),0)</f>
        <v>0</v>
      </c>
      <c r="L37" s="54" t="n">
        <f aca="false">IFERROR(VLOOKUP(CONCATENATE("'",RELAYS!V$2,"'-","S3B_OL_"),DistributedStats!$1:$1048576,5,0),0)</f>
        <v>0</v>
      </c>
      <c r="M37" s="55" t="n">
        <f aca="false">IFERROR(VLOOKUP(CONCATENATE("'",RELAYS!V$2,"'-","S3B_OL_"),DistributedStats!$1:$1048576,6,0),0)</f>
        <v>0</v>
      </c>
      <c r="N37" s="56" t="n">
        <f aca="false">IFERROR(VLOOKUP(CONCATENATE("'",RELAYS!Z$2,"'-","S3B_OL_"),DistributedStats!$1:$1048576,5,0),0)</f>
        <v>0</v>
      </c>
      <c r="O37" s="57" t="n">
        <f aca="false">IFERROR(VLOOKUP(CONCATENATE("'",RELAYS!Z$2,"'-","S3B_OL_"),DistributedStats!$1:$1048576,6,0),0)</f>
        <v>0</v>
      </c>
    </row>
    <row r="38" s="1" customFormat="true" ht="15.6" hidden="false" customHeight="false" outlineLevel="0" collapsed="false">
      <c r="A38" s="43" t="s">
        <v>87</v>
      </c>
      <c r="B38" s="44" t="n">
        <f aca="false">IFERROR(VLOOKUP(CONCATENATE("'",RELAYS!B$2,"'-","S3B_SL_"),DistributedStats!$1:$1048576,5,0),0)</f>
        <v>0</v>
      </c>
      <c r="C38" s="45" t="n">
        <f aca="false">IFERROR(VLOOKUP(CONCATENATE("'",RELAYS!B$2,"'-","S3B_SL_"),DistributedStats!$1:$1048576,6,0),0)</f>
        <v>0</v>
      </c>
      <c r="D38" s="46" t="n">
        <f aca="false">IFERROR(VLOOKUP(CONCATENATE("'",RELAYS!F$2,"'-","S3B_SL_"),DistributedStats!$1:$1048576,5,0),0)</f>
        <v>0</v>
      </c>
      <c r="E38" s="47" t="n">
        <f aca="false">IFERROR(VLOOKUP(CONCATENATE("'",RELAYS!F$2,"'-","S3B_SL_"),DistributedStats!$1:$1048576,6,0),0)</f>
        <v>0</v>
      </c>
      <c r="F38" s="48" t="n">
        <f aca="false">IFERROR(VLOOKUP(CONCATENATE("'",RELAYS!J$2,"'-","S3B_SL_"),DistributedStats!$1:$1048576,5,0),0)</f>
        <v>0</v>
      </c>
      <c r="G38" s="49" t="n">
        <f aca="false">IFERROR(VLOOKUP(CONCATENATE("'",RELAYS!J$2,"'-","S3B_SL_"),DistributedStats!$1:$1048576,6,0),0)</f>
        <v>0</v>
      </c>
      <c r="H38" s="50" t="n">
        <f aca="false">IFERROR(VLOOKUP(CONCATENATE("'",RELAYS!N$2,"'-","S3B_SL_"),DistributedStats!$1:$1048576,5,0),0)</f>
        <v>0</v>
      </c>
      <c r="I38" s="51" t="n">
        <f aca="false">IFERROR(VLOOKUP(CONCATENATE("'",RELAYS!N$2,"'-","S3B_SL_"),DistributedStats!$1:$1048576,6,0),0)</f>
        <v>0</v>
      </c>
      <c r="J38" s="52" t="n">
        <f aca="false">IFERROR(VLOOKUP(CONCATENATE("'",RELAYS!R$2,"'-","S3B_SL_"),DistributedStats!$1:$1048576,5,0),0)</f>
        <v>0</v>
      </c>
      <c r="K38" s="53" t="n">
        <f aca="false">IFERROR(VLOOKUP(CONCATENATE("'",RELAYS!R$2,"'-","S3B_SL_"),DistributedStats!$1:$1048576,6,0),0)</f>
        <v>0</v>
      </c>
      <c r="L38" s="54" t="n">
        <f aca="false">IFERROR(VLOOKUP(CONCATENATE("'",RELAYS!V$2,"'-","S3B_SL_"),DistributedStats!$1:$1048576,5,0),0)</f>
        <v>0</v>
      </c>
      <c r="M38" s="55" t="n">
        <f aca="false">IFERROR(VLOOKUP(CONCATENATE("'",RELAYS!V$2,"'-","S3B_SL_"),DistributedStats!$1:$1048576,6,0),0)</f>
        <v>0</v>
      </c>
      <c r="N38" s="56" t="n">
        <f aca="false">IFERROR(VLOOKUP(CONCATENATE("'",RELAYS!Z$2,"'-","S3B_SL_"),DistributedStats!$1:$1048576,5,0),0)</f>
        <v>0</v>
      </c>
      <c r="O38" s="57" t="n">
        <f aca="false">IFERROR(VLOOKUP(CONCATENATE("'",RELAYS!Z$2,"'-","S3B_SL_"),DistributedStats!$1:$1048576,6,0),0)</f>
        <v>0</v>
      </c>
    </row>
    <row r="39" s="1" customFormat="true" ht="15.6" hidden="false" customHeight="false" outlineLevel="0" collapsed="false">
      <c r="A39" s="43"/>
      <c r="B39" s="44"/>
      <c r="C39" s="45"/>
      <c r="D39" s="46"/>
      <c r="E39" s="47"/>
      <c r="F39" s="48"/>
      <c r="G39" s="49"/>
      <c r="H39" s="50"/>
      <c r="I39" s="51"/>
      <c r="J39" s="52"/>
      <c r="K39" s="53"/>
      <c r="L39" s="54"/>
      <c r="M39" s="55"/>
      <c r="N39" s="56"/>
      <c r="O39" s="57"/>
    </row>
    <row r="40" s="1" customFormat="true" ht="15.6" hidden="false" customHeight="false" outlineLevel="0" collapsed="false">
      <c r="A40" s="43"/>
      <c r="B40" s="44"/>
      <c r="C40" s="45"/>
      <c r="D40" s="46"/>
      <c r="E40" s="47"/>
      <c r="F40" s="48"/>
      <c r="G40" s="49"/>
      <c r="H40" s="50"/>
      <c r="I40" s="51"/>
      <c r="J40" s="52"/>
      <c r="K40" s="53"/>
      <c r="L40" s="54"/>
      <c r="M40" s="55"/>
      <c r="N40" s="56"/>
      <c r="O40" s="57"/>
    </row>
    <row r="41" customFormat="false" ht="15.6" hidden="false" customHeight="false" outlineLevel="0" collapsed="false">
      <c r="A41" s="40" t="s">
        <v>89</v>
      </c>
      <c r="B41" s="41" t="n">
        <f aca="false">SUM(B42:B44)</f>
        <v>0</v>
      </c>
      <c r="C41" s="42" t="n">
        <f aca="false">SUM(C42:C44)</f>
        <v>0</v>
      </c>
      <c r="D41" s="41" t="n">
        <f aca="false">SUM(D42:D44)</f>
        <v>0</v>
      </c>
      <c r="E41" s="42" t="n">
        <f aca="false">SUM(E42:E44)</f>
        <v>0</v>
      </c>
      <c r="F41" s="41" t="n">
        <f aca="false">SUM(F42:F44)</f>
        <v>0</v>
      </c>
      <c r="G41" s="42" t="n">
        <f aca="false">SUM(G42:G44)</f>
        <v>0</v>
      </c>
      <c r="H41" s="41" t="n">
        <f aca="false">SUM(H42:H44)</f>
        <v>0</v>
      </c>
      <c r="I41" s="42" t="n">
        <f aca="false">SUM(I42:I44)</f>
        <v>0</v>
      </c>
      <c r="J41" s="41" t="n">
        <f aca="false">SUM(J42:J44)</f>
        <v>0</v>
      </c>
      <c r="K41" s="42" t="n">
        <f aca="false">SUM(K42:K44)</f>
        <v>0</v>
      </c>
      <c r="L41" s="41" t="n">
        <f aca="false">SUM(L42:L44)</f>
        <v>0</v>
      </c>
      <c r="M41" s="42" t="n">
        <f aca="false">SUM(M42:M44)</f>
        <v>0</v>
      </c>
      <c r="N41" s="41" t="n">
        <f aca="false">SUM(N42:N44)</f>
        <v>0</v>
      </c>
      <c r="O41" s="42" t="n">
        <f aca="false">SUM(O42:O44)</f>
        <v>0</v>
      </c>
    </row>
    <row r="42" s="1" customFormat="true" ht="15.6" hidden="false" customHeight="false" outlineLevel="0" collapsed="false">
      <c r="A42" s="43"/>
      <c r="B42" s="44"/>
      <c r="C42" s="45"/>
      <c r="D42" s="46"/>
      <c r="E42" s="47"/>
      <c r="F42" s="48"/>
      <c r="G42" s="49"/>
      <c r="H42" s="50"/>
      <c r="I42" s="51"/>
      <c r="J42" s="52"/>
      <c r="K42" s="53"/>
      <c r="L42" s="54"/>
      <c r="M42" s="55"/>
      <c r="N42" s="56"/>
      <c r="O42" s="57"/>
    </row>
    <row r="43" s="1" customFormat="true" ht="15.6" hidden="false" customHeight="false" outlineLevel="0" collapsed="false">
      <c r="A43" s="43"/>
      <c r="B43" s="44"/>
      <c r="C43" s="45"/>
      <c r="D43" s="46"/>
      <c r="E43" s="47"/>
      <c r="F43" s="48"/>
      <c r="G43" s="49"/>
      <c r="H43" s="50"/>
      <c r="I43" s="51"/>
      <c r="J43" s="52"/>
      <c r="K43" s="53"/>
      <c r="L43" s="54"/>
      <c r="M43" s="55"/>
      <c r="N43" s="56"/>
      <c r="O43" s="57"/>
    </row>
    <row r="44" s="1" customFormat="true" ht="15.6" hidden="false" customHeight="false" outlineLevel="0" collapsed="false">
      <c r="A44" s="43"/>
      <c r="B44" s="44"/>
      <c r="C44" s="45"/>
      <c r="D44" s="46"/>
      <c r="E44" s="47"/>
      <c r="F44" s="48"/>
      <c r="G44" s="49"/>
      <c r="H44" s="50"/>
      <c r="I44" s="51"/>
      <c r="J44" s="52"/>
      <c r="K44" s="53"/>
      <c r="L44" s="54"/>
      <c r="M44" s="55"/>
      <c r="N44" s="56"/>
      <c r="O44" s="57"/>
    </row>
    <row r="45" s="1" customFormat="true" ht="15.6" hidden="false" customHeight="false" outlineLevel="0" collapsed="false">
      <c r="A45" s="43"/>
      <c r="B45" s="44"/>
      <c r="C45" s="45"/>
      <c r="D45" s="46"/>
      <c r="E45" s="47"/>
      <c r="F45" s="48"/>
      <c r="G45" s="49"/>
      <c r="H45" s="50"/>
      <c r="I45" s="51"/>
      <c r="J45" s="52"/>
      <c r="K45" s="53"/>
      <c r="L45" s="54"/>
      <c r="M45" s="55"/>
      <c r="N45" s="56"/>
      <c r="O45" s="57"/>
    </row>
    <row r="46" customFormat="false" ht="15.6" hidden="false" customHeight="false" outlineLevel="0" collapsed="false">
      <c r="A46" s="40" t="s">
        <v>90</v>
      </c>
      <c r="B46" s="41" t="n">
        <f aca="false">SUM(B47:B49)</f>
        <v>0</v>
      </c>
      <c r="C46" s="42" t="n">
        <f aca="false">SUM(C47:C49)</f>
        <v>0</v>
      </c>
      <c r="D46" s="41" t="n">
        <f aca="false">SUM(D47:D49)</f>
        <v>0</v>
      </c>
      <c r="E46" s="42" t="n">
        <f aca="false">SUM(E47:E49)</f>
        <v>0</v>
      </c>
      <c r="F46" s="41" t="n">
        <f aca="false">SUM(F47:F49)</f>
        <v>0</v>
      </c>
      <c r="G46" s="42" t="n">
        <f aca="false">SUM(G47:G49)</f>
        <v>0</v>
      </c>
      <c r="H46" s="41" t="n">
        <f aca="false">SUM(H47:H49)</f>
        <v>0</v>
      </c>
      <c r="I46" s="42" t="n">
        <f aca="false">SUM(I47:I49)</f>
        <v>0</v>
      </c>
      <c r="J46" s="41" t="n">
        <f aca="false">SUM(J47:J49)</f>
        <v>0</v>
      </c>
      <c r="K46" s="42" t="n">
        <f aca="false">SUM(K47:K49)</f>
        <v>0</v>
      </c>
      <c r="L46" s="41" t="n">
        <f aca="false">SUM(L47:L49)</f>
        <v>0</v>
      </c>
      <c r="M46" s="42" t="n">
        <f aca="false">SUM(M47:M49)</f>
        <v>0</v>
      </c>
      <c r="N46" s="41" t="n">
        <f aca="false">SUM(N47:N49)</f>
        <v>0</v>
      </c>
      <c r="O46" s="42" t="n">
        <f aca="false">SUM(O47:O49)</f>
        <v>0</v>
      </c>
    </row>
    <row r="47" s="1" customFormat="true" ht="15.6" hidden="false" customHeight="false" outlineLevel="0" collapsed="false">
      <c r="A47" s="43"/>
      <c r="B47" s="44"/>
      <c r="C47" s="45"/>
      <c r="D47" s="46"/>
      <c r="E47" s="47"/>
      <c r="F47" s="48"/>
      <c r="G47" s="49"/>
      <c r="H47" s="50"/>
      <c r="I47" s="51"/>
      <c r="J47" s="52"/>
      <c r="K47" s="53"/>
      <c r="L47" s="54"/>
      <c r="M47" s="55"/>
      <c r="N47" s="56"/>
      <c r="O47" s="57"/>
    </row>
    <row r="48" s="1" customFormat="true" ht="15.6" hidden="false" customHeight="false" outlineLevel="0" collapsed="false">
      <c r="A48" s="43"/>
      <c r="B48" s="44"/>
      <c r="C48" s="45"/>
      <c r="D48" s="46"/>
      <c r="E48" s="47"/>
      <c r="F48" s="48"/>
      <c r="G48" s="49"/>
      <c r="H48" s="50"/>
      <c r="I48" s="51"/>
      <c r="J48" s="52"/>
      <c r="K48" s="53"/>
      <c r="L48" s="54"/>
      <c r="M48" s="55"/>
      <c r="N48" s="56"/>
      <c r="O48" s="57"/>
    </row>
    <row r="49" s="1" customFormat="true" ht="15.6" hidden="false" customHeight="false" outlineLevel="0" collapsed="false">
      <c r="A49" s="43"/>
      <c r="B49" s="44"/>
      <c r="C49" s="45"/>
      <c r="D49" s="46"/>
      <c r="E49" s="47"/>
      <c r="F49" s="48"/>
      <c r="G49" s="49"/>
      <c r="H49" s="50"/>
      <c r="I49" s="51"/>
      <c r="J49" s="52"/>
      <c r="K49" s="53"/>
      <c r="L49" s="54"/>
      <c r="M49" s="55"/>
      <c r="N49" s="56"/>
      <c r="O49" s="57"/>
    </row>
    <row r="50" s="1" customFormat="true" ht="15.6" hidden="false" customHeight="false" outlineLevel="0" collapsed="false">
      <c r="A50" s="43"/>
      <c r="B50" s="44"/>
      <c r="C50" s="45"/>
      <c r="D50" s="46"/>
      <c r="E50" s="47"/>
      <c r="F50" s="48"/>
      <c r="G50" s="49"/>
      <c r="H50" s="50"/>
      <c r="I50" s="51"/>
      <c r="J50" s="52"/>
      <c r="K50" s="53"/>
      <c r="L50" s="54"/>
      <c r="M50" s="55"/>
      <c r="N50" s="56"/>
      <c r="O50" s="57"/>
    </row>
    <row r="51" customFormat="false" ht="15.6" hidden="false" customHeight="false" outlineLevel="0" collapsed="false">
      <c r="A51" s="66" t="s">
        <v>109</v>
      </c>
      <c r="B51" s="67" t="n">
        <f aca="false">SUM(B21,B4,B28)</f>
        <v>0</v>
      </c>
      <c r="C51" s="68" t="n">
        <f aca="false">SUM(C21,C4,C28)</f>
        <v>0</v>
      </c>
      <c r="D51" s="67" t="n">
        <f aca="false">SUM(D21,D4,D28)</f>
        <v>0</v>
      </c>
      <c r="E51" s="68" t="n">
        <f aca="false">SUM(E21,E4,E28)</f>
        <v>0</v>
      </c>
      <c r="F51" s="67" t="n">
        <f aca="false">SUM(F21,F4,F28)</f>
        <v>0</v>
      </c>
      <c r="G51" s="68" t="n">
        <f aca="false">SUM(G21,G4,G28)</f>
        <v>0</v>
      </c>
      <c r="H51" s="67" t="n">
        <f aca="false">SUM(H21,H4,H28)</f>
        <v>0</v>
      </c>
      <c r="I51" s="68" t="n">
        <f aca="false">SUM(I21,I4,I28)</f>
        <v>0</v>
      </c>
      <c r="J51" s="67" t="n">
        <f aca="false">SUM(J21,J4,J28)</f>
        <v>0</v>
      </c>
      <c r="K51" s="68" t="n">
        <f aca="false">SUM(K21,K4,K28)</f>
        <v>0</v>
      </c>
      <c r="L51" s="67" t="n">
        <f aca="false">SUM(L21,L4,L28)</f>
        <v>0</v>
      </c>
      <c r="M51" s="68" t="n">
        <f aca="false">SUM(M21,M4,M28)</f>
        <v>0</v>
      </c>
      <c r="N51" s="67" t="n">
        <f aca="false">SUM(N21,N4,N28)</f>
        <v>0</v>
      </c>
      <c r="O51" s="68" t="n">
        <f aca="false">SUM(O21,O4,O28)</f>
        <v>0</v>
      </c>
    </row>
    <row r="52" customFormat="false" ht="15.6" hidden="false" customHeight="false" outlineLevel="0" collapsed="false">
      <c r="A52" s="66" t="s">
        <v>110</v>
      </c>
      <c r="B52" s="69" t="n">
        <f aca="false">SUM(B51,D51,F51,H51,J51,L51,N51)</f>
        <v>0</v>
      </c>
      <c r="C52" s="72" t="n">
        <f aca="false">SUM(C51,E51,G51,I51,K51,M51,O51)</f>
        <v>0</v>
      </c>
    </row>
  </sheetData>
  <mergeCells count="8">
    <mergeCell ref="B1:C1"/>
    <mergeCell ref="D1:E1"/>
    <mergeCell ref="F1:G1"/>
    <mergeCell ref="H1:I1"/>
    <mergeCell ref="J1:K1"/>
    <mergeCell ref="L1:M1"/>
    <mergeCell ref="N1:O1"/>
    <mergeCell ref="A2:A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C0504D"/>
    <pageSetUpPr fitToPage="false"/>
  </sheetPr>
  <dimension ref="A1:O5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M10" activeCellId="0" sqref="M10"/>
    </sheetView>
  </sheetViews>
  <sheetFormatPr defaultRowHeight="15.6" zeroHeight="false" outlineLevelRow="0" outlineLevelCol="0"/>
  <cols>
    <col collapsed="false" customWidth="true" hidden="false" outlineLevel="0" max="1" min="1" style="0" width="47.5"/>
    <col collapsed="false" customWidth="true" hidden="false" outlineLevel="0" max="15" min="2" style="0" width="19.8"/>
    <col collapsed="false" customWidth="true" hidden="false" outlineLevel="0" max="1025" min="16" style="0" width="11.2"/>
  </cols>
  <sheetData>
    <row r="1" customFormat="false" ht="16.2" hidden="false" customHeight="true" outlineLevel="0" collapsed="false">
      <c r="A1" s="70" t="str">
        <f aca="false">Retrieved!A1</f>
        <v>Select Relays</v>
      </c>
      <c r="B1" s="4" t="s">
        <v>111</v>
      </c>
      <c r="C1" s="4"/>
      <c r="D1" s="5" t="s">
        <v>112</v>
      </c>
      <c r="E1" s="5"/>
      <c r="F1" s="4" t="s">
        <v>113</v>
      </c>
      <c r="G1" s="4"/>
      <c r="H1" s="5" t="s">
        <v>114</v>
      </c>
      <c r="I1" s="5"/>
      <c r="J1" s="4" t="s">
        <v>115</v>
      </c>
      <c r="K1" s="4"/>
      <c r="L1" s="5" t="s">
        <v>116</v>
      </c>
      <c r="M1" s="5"/>
      <c r="N1" s="4" t="s">
        <v>117</v>
      </c>
      <c r="O1" s="4"/>
    </row>
    <row r="2" s="39" customFormat="true" ht="36" hidden="false" customHeight="true" outlineLevel="0" collapsed="false">
      <c r="A2" s="71" t="s">
        <v>57</v>
      </c>
      <c r="B2" s="16" t="s">
        <v>118</v>
      </c>
      <c r="C2" s="16" t="s">
        <v>119</v>
      </c>
      <c r="D2" s="17" t="s">
        <v>118</v>
      </c>
      <c r="E2" s="17" t="s">
        <v>120</v>
      </c>
      <c r="F2" s="16" t="s">
        <v>118</v>
      </c>
      <c r="G2" s="16" t="s">
        <v>120</v>
      </c>
      <c r="H2" s="17" t="s">
        <v>118</v>
      </c>
      <c r="I2" s="17" t="s">
        <v>120</v>
      </c>
      <c r="J2" s="16" t="s">
        <v>118</v>
      </c>
      <c r="K2" s="16" t="s">
        <v>120</v>
      </c>
      <c r="L2" s="17" t="s">
        <v>118</v>
      </c>
      <c r="M2" s="17" t="s">
        <v>120</v>
      </c>
      <c r="N2" s="16" t="s">
        <v>118</v>
      </c>
      <c r="O2" s="16" t="s">
        <v>120</v>
      </c>
    </row>
    <row r="3" s="39" customFormat="true" ht="18" hidden="false" customHeight="true" outlineLevel="0" collapsed="false">
      <c r="A3" s="71"/>
      <c r="B3" s="28" t="s">
        <v>61</v>
      </c>
      <c r="C3" s="28" t="s">
        <v>61</v>
      </c>
      <c r="D3" s="29" t="s">
        <v>61</v>
      </c>
      <c r="E3" s="29" t="s">
        <v>61</v>
      </c>
      <c r="F3" s="28" t="s">
        <v>61</v>
      </c>
      <c r="G3" s="28" t="s">
        <v>61</v>
      </c>
      <c r="H3" s="29" t="s">
        <v>61</v>
      </c>
      <c r="I3" s="29" t="s">
        <v>61</v>
      </c>
      <c r="J3" s="28" t="s">
        <v>61</v>
      </c>
      <c r="K3" s="28" t="s">
        <v>61</v>
      </c>
      <c r="L3" s="29" t="s">
        <v>61</v>
      </c>
      <c r="M3" s="73" t="s">
        <v>61</v>
      </c>
      <c r="N3" s="28" t="s">
        <v>61</v>
      </c>
      <c r="O3" s="28" t="s">
        <v>61</v>
      </c>
    </row>
    <row r="4" customFormat="false" ht="15.6" hidden="false" customHeight="false" outlineLevel="0" collapsed="false">
      <c r="A4" s="40" t="str">
        <f aca="false">Retrieved!A4</f>
        <v>Sentinel 1</v>
      </c>
      <c r="B4" s="41" t="n">
        <f aca="false">SUM(B5,B13)</f>
        <v>0</v>
      </c>
      <c r="C4" s="42" t="n">
        <f aca="false">SUM(C5,C13)</f>
        <v>0</v>
      </c>
      <c r="D4" s="41" t="n">
        <f aca="false">SUM(D5,D13)</f>
        <v>0</v>
      </c>
      <c r="E4" s="42" t="n">
        <f aca="false">SUM(E5,E13)</f>
        <v>0</v>
      </c>
      <c r="F4" s="41" t="n">
        <f aca="false">SUM(F5,F13)</f>
        <v>0</v>
      </c>
      <c r="G4" s="42" t="n">
        <f aca="false">SUM(G5,G13)</f>
        <v>0</v>
      </c>
      <c r="H4" s="41" t="n">
        <f aca="false">SUM(H5,H13)</f>
        <v>0</v>
      </c>
      <c r="I4" s="42" t="n">
        <f aca="false">SUM(I5,I13)</f>
        <v>0</v>
      </c>
      <c r="J4" s="41" t="n">
        <f aca="false">SUM(J5,J13)</f>
        <v>0</v>
      </c>
      <c r="K4" s="42" t="n">
        <f aca="false">SUM(K5,K13)</f>
        <v>0</v>
      </c>
      <c r="L4" s="41" t="n">
        <f aca="false">SUM(L5,L13)</f>
        <v>0</v>
      </c>
      <c r="M4" s="42" t="n">
        <f aca="false">SUM(M5,M13)</f>
        <v>0</v>
      </c>
      <c r="N4" s="41" t="n">
        <f aca="false">SUM(N5,N13)</f>
        <v>0</v>
      </c>
      <c r="O4" s="42" t="n">
        <f aca="false">SUM(O5,O13)</f>
        <v>0</v>
      </c>
    </row>
    <row r="5" customFormat="false" ht="15.6" hidden="false" customHeight="false" outlineLevel="0" collapsed="false">
      <c r="A5" s="40" t="s">
        <v>63</v>
      </c>
      <c r="B5" s="41" t="n">
        <f aca="false">SUM(B6:B12)</f>
        <v>0</v>
      </c>
      <c r="C5" s="42" t="n">
        <f aca="false">SUM(C6:C12)</f>
        <v>0</v>
      </c>
      <c r="D5" s="41" t="n">
        <f aca="false">SUM(D6:D12)</f>
        <v>0</v>
      </c>
      <c r="E5" s="42" t="n">
        <f aca="false">SUM(E6:E12)</f>
        <v>0</v>
      </c>
      <c r="F5" s="41" t="n">
        <f aca="false">SUM(F6:F12)</f>
        <v>0</v>
      </c>
      <c r="G5" s="42" t="n">
        <f aca="false">SUM(G6:G12)</f>
        <v>0</v>
      </c>
      <c r="H5" s="41" t="n">
        <f aca="false">SUM(H6:H12)</f>
        <v>0</v>
      </c>
      <c r="I5" s="42" t="n">
        <f aca="false">SUM(I6:I12)</f>
        <v>0</v>
      </c>
      <c r="J5" s="41" t="n">
        <f aca="false">SUM(J6:J12)</f>
        <v>0</v>
      </c>
      <c r="K5" s="42" t="n">
        <f aca="false">SUM(K6:K12)</f>
        <v>0</v>
      </c>
      <c r="L5" s="41" t="n">
        <f aca="false">SUM(L6:L12)</f>
        <v>0</v>
      </c>
      <c r="M5" s="42" t="n">
        <f aca="false">SUM(M6:M12)</f>
        <v>0</v>
      </c>
      <c r="N5" s="41" t="n">
        <f aca="false">SUM(N6:N12)</f>
        <v>0</v>
      </c>
      <c r="O5" s="42" t="n">
        <f aca="false">SUM(O6:O12)</f>
        <v>0</v>
      </c>
    </row>
    <row r="6" customFormat="false" ht="15.6" hidden="false" customHeight="false" outlineLevel="0" collapsed="false">
      <c r="A6" s="43" t="str">
        <f aca="false">Retrieved!A14</f>
        <v>Level 0</v>
      </c>
      <c r="B6" s="44" t="n">
        <f aca="false">IFERROR(VLOOKUP(CONCATENATE("'",'National Mirrors'!B$2,"'-","S1A_.._RAW_"),DistributedStats!$1:$1048576,5,0),0)</f>
        <v>0</v>
      </c>
      <c r="C6" s="45" t="n">
        <f aca="false">IFERROR(VLOOKUP(CONCATENATE("'",'National Mirrors'!B$2,"'-","S1A_.._RAW_"),DistributedStats!$1:$1048576,6,0),0)</f>
        <v>0</v>
      </c>
      <c r="D6" s="46" t="n">
        <f aca="false">IFERROR(VLOOKUP(CONCATENATE("'",'National Mirrors'!F$2,"'-","S1A_.._RAW_"),DistributedStats!$1:$1048576,5,0),0)</f>
        <v>0</v>
      </c>
      <c r="E6" s="47" t="n">
        <f aca="false">IFERROR(VLOOKUP(CONCATENATE("'",'National Mirrors'!F$2,"'-","S1A_.._RAW_"),DistributedStats!$1:$1048576,6,0),0)</f>
        <v>0</v>
      </c>
      <c r="F6" s="48" t="n">
        <f aca="false">IFERROR(VLOOKUP(CONCATENATE("'",'National Mirrors'!J$2,"'-","S1A_.._RAW_"),DistributedStats!$1:$1048576,5,0),0)</f>
        <v>0</v>
      </c>
      <c r="G6" s="49" t="n">
        <f aca="false">IFERROR(VLOOKUP(CONCATENATE("'",'National Mirrors'!J$2,"'-","S1A_.._RAW_"),DistributedStats!$1:$1048576,6,0),0)</f>
        <v>0</v>
      </c>
      <c r="H6" s="50" t="n">
        <f aca="false">IFERROR(VLOOKUP(CONCATENATE("'",'National Mirrors'!N$2,"'-","S1A_.._RAW_"),DistributedStats!$1:$1048576,5,0),0)</f>
        <v>0</v>
      </c>
      <c r="I6" s="51" t="n">
        <f aca="false">IFERROR(VLOOKUP(CONCATENATE("'",'National Mirrors'!N$2,"'-","S1A_.._RAW_"),DistributedStats!$1:$1048576,6,0),0)</f>
        <v>0</v>
      </c>
      <c r="J6" s="52" t="n">
        <f aca="false">IFERROR(VLOOKUP(CONCATENATE("'",'National Mirrors'!R$2,"'-","S1A_.._RAW_"),DistributedStats!$1:$1048576,5,0),0)</f>
        <v>0</v>
      </c>
      <c r="K6" s="53" t="n">
        <f aca="false">IFERROR(VLOOKUP(CONCATENATE("'",'National Mirrors'!R$2,"'-","S1A_.._RAW_"),DistributedStats!$1:$1048576,6,0),0)</f>
        <v>0</v>
      </c>
      <c r="L6" s="54" t="n">
        <f aca="false">IFERROR(VLOOKUP(CONCATENATE("'",'National Mirrors'!V$2,"'-","S1A_.._RAW_"),DistributedStats!$1:$1048576,5,0),0)</f>
        <v>0</v>
      </c>
      <c r="M6" s="55" t="n">
        <f aca="false">IFERROR(VLOOKUP(CONCATENATE("'",'National Mirrors'!V$2,"'-","S1A_.._RAW_"),DistributedStats!$1:$1048576,6,0),0)</f>
        <v>0</v>
      </c>
      <c r="N6" s="56" t="n">
        <f aca="false">IFERROR(VLOOKUP(CONCATENATE("'",'National Mirrors'!Z$2,"'-","S1A_.._RAW_"),DistributedStats!$1:$1048576,5,0),0)</f>
        <v>0</v>
      </c>
      <c r="O6" s="57" t="n">
        <f aca="false">IFERROR(VLOOKUP(CONCATENATE("'",'National Mirrors'!Z$2,"'-","S1A_.._RAW_"),DistributedStats!$1:$1048576,6,0),0)</f>
        <v>0</v>
      </c>
    </row>
    <row r="7" customFormat="false" ht="31.2" hidden="false" customHeight="false" outlineLevel="0" collapsed="false">
      <c r="A7" s="43" t="str">
        <f aca="false">Retrieved!A15</f>
        <v>L1 S1B_.._GRDM (Ground Range, Multi-Look, Detected: Medium Resolution)</v>
      </c>
      <c r="B7" s="44" t="n">
        <f aca="false">IFERROR(VLOOKUP(CONCATENATE("'",'National Mirrors'!B$2,"'-","S1A_.._GRDM"),DistributedStats!$1:$1048576,5,0),0)</f>
        <v>0</v>
      </c>
      <c r="C7" s="45" t="n">
        <f aca="false">IFERROR(VLOOKUP(CONCATENATE("'",'National Mirrors'!B$2,"'-","S1A_.._GRDM"),DistributedStats!$1:$1048576,6,0),0)</f>
        <v>0</v>
      </c>
      <c r="D7" s="46" t="n">
        <f aca="false">IFERROR(VLOOKUP(CONCATENATE("'",'National Mirrors'!F$2,"'-","S1A_.._GRDM"),DistributedStats!$1:$1048576,5,0),0)</f>
        <v>0</v>
      </c>
      <c r="E7" s="47" t="n">
        <f aca="false">IFERROR(VLOOKUP(CONCATENATE("'",'National Mirrors'!F$2,"'-","S1A_.._GRDM"),DistributedStats!$1:$1048576,6,0),0)</f>
        <v>0</v>
      </c>
      <c r="F7" s="48" t="n">
        <f aca="false">IFERROR(VLOOKUP(CONCATENATE("'",'National Mirrors'!J$2,"'-","S1A_.._GRDM"),DistributedStats!$1:$1048576,5,0),0)</f>
        <v>0</v>
      </c>
      <c r="G7" s="49" t="n">
        <f aca="false">IFERROR(VLOOKUP(CONCATENATE("'",'National Mirrors'!J$2,"'-","S1A_.._GRDM"),DistributedStats!$1:$1048576,6,0),0)</f>
        <v>0</v>
      </c>
      <c r="H7" s="50" t="n">
        <f aca="false">IFERROR(VLOOKUP(CONCATENATE("'",'National Mirrors'!N$2,"'-","S1A_.._GRDM"),DistributedStats!$1:$1048576,5,0),0)</f>
        <v>0</v>
      </c>
      <c r="I7" s="51" t="n">
        <f aca="false">IFERROR(VLOOKUP(CONCATENATE("'",'National Mirrors'!N$2,"'-","S1A_.._GRDM"),DistributedStats!$1:$1048576,6,0),0)</f>
        <v>0</v>
      </c>
      <c r="J7" s="52" t="n">
        <f aca="false">IFERROR(VLOOKUP(CONCATENATE("'",'National Mirrors'!R$2,"'-","S1A_.._GRDM"),DistributedStats!$1:$1048576,5,0),0)</f>
        <v>0</v>
      </c>
      <c r="K7" s="53" t="n">
        <f aca="false">IFERROR(VLOOKUP(CONCATENATE("'",'National Mirrors'!R$2,"'-","S1A_.._GRDM"),DistributedStats!$1:$1048576,6,0),0)</f>
        <v>0</v>
      </c>
      <c r="L7" s="54" t="n">
        <f aca="false">IFERROR(VLOOKUP(CONCATENATE("'",'National Mirrors'!V$2,"'-","S1A_.._GRDM"),DistributedStats!$1:$1048576,5,0),0)</f>
        <v>0</v>
      </c>
      <c r="M7" s="55" t="n">
        <f aca="false">IFERROR(VLOOKUP(CONCATENATE("'",'National Mirrors'!V$2,"'-","S1A_.._GRDM"),DistributedStats!$1:$1048576,6,0),0)</f>
        <v>0</v>
      </c>
      <c r="N7" s="56" t="n">
        <f aca="false">IFERROR(VLOOKUP(CONCATENATE("'",'National Mirrors'!Z$2,"'-","S1A_.._GRDM"),DistributedStats!$1:$1048576,5,0),0)</f>
        <v>0</v>
      </c>
      <c r="O7" s="57" t="n">
        <f aca="false">IFERROR(VLOOKUP(CONCATENATE("'",'National Mirrors'!Z$2,"'-","S1A_.._GRDM"),DistributedStats!$1:$1048576,6,0),0)</f>
        <v>0</v>
      </c>
    </row>
    <row r="8" customFormat="false" ht="31.2" hidden="false" customHeight="false" outlineLevel="0" collapsed="false">
      <c r="A8" s="43" t="str">
        <f aca="false">Retrieved!A16</f>
        <v>L1 S1B_.._GRDH (Ground Range, Multi-Look, Detected: High Resolution)</v>
      </c>
      <c r="B8" s="44" t="n">
        <f aca="false">IFERROR(VLOOKUP(CONCATENATE("'",'National Mirrors'!B$2,"'-","S1A_.._GRDH"),DistributedStats!$1:$1048576,5,0),0)</f>
        <v>0</v>
      </c>
      <c r="C8" s="45" t="n">
        <f aca="false">IFERROR(VLOOKUP(CONCATENATE("'",'National Mirrors'!B$2,"'-","S1A_.._GRDH"),DistributedStats!$1:$1048576,6,0),0)</f>
        <v>0</v>
      </c>
      <c r="D8" s="46" t="n">
        <f aca="false">IFERROR(VLOOKUP(CONCATENATE("'",'National Mirrors'!F$2,"'-","S1A_.._GRDH"),DistributedStats!$1:$1048576,5,0),0)</f>
        <v>0</v>
      </c>
      <c r="E8" s="47" t="n">
        <f aca="false">IFERROR(VLOOKUP(CONCATENATE("'",'National Mirrors'!F$2,"'-","S1A_.._GRDH"),DistributedStats!$1:$1048576,6,0),0)</f>
        <v>0</v>
      </c>
      <c r="F8" s="48" t="n">
        <f aca="false">IFERROR(VLOOKUP(CONCATENATE("'",'National Mirrors'!J$2,"'-","S1A_.._GRDH"),DistributedStats!$1:$1048576,5,0),0)</f>
        <v>0</v>
      </c>
      <c r="G8" s="49" t="n">
        <f aca="false">IFERROR(VLOOKUP(CONCATENATE("'",'National Mirrors'!J$2,"'-","S1A_.._GRDH"),DistributedStats!$1:$1048576,6,0),0)</f>
        <v>0</v>
      </c>
      <c r="H8" s="50" t="n">
        <f aca="false">IFERROR(VLOOKUP(CONCATENATE("'",'National Mirrors'!N$2,"'-","S1A_.._GRDH"),DistributedStats!$1:$1048576,5,0),0)</f>
        <v>0</v>
      </c>
      <c r="I8" s="51" t="n">
        <f aca="false">IFERROR(VLOOKUP(CONCATENATE("'",'National Mirrors'!N$2,"'-","S1A_.._GRDH"),DistributedStats!$1:$1048576,6,0),0)</f>
        <v>0</v>
      </c>
      <c r="J8" s="52" t="n">
        <f aca="false">IFERROR(VLOOKUP(CONCATENATE("'",'National Mirrors'!R$2,"'-","S1A_.._GRDH"),DistributedStats!$1:$1048576,5,0),0)</f>
        <v>0</v>
      </c>
      <c r="K8" s="53" t="n">
        <f aca="false">IFERROR(VLOOKUP(CONCATENATE("'",'National Mirrors'!R$2,"'-","S1A_.._GRDH"),DistributedStats!$1:$1048576,6,0),0)</f>
        <v>0</v>
      </c>
      <c r="L8" s="54" t="n">
        <f aca="false">IFERROR(VLOOKUP(CONCATENATE("'",'National Mirrors'!V$2,"'-","S1A_.._GRDH"),DistributedStats!$1:$1048576,5,0),0)</f>
        <v>0</v>
      </c>
      <c r="M8" s="55" t="n">
        <f aca="false">IFERROR(VLOOKUP(CONCATENATE("'",'National Mirrors'!V$2,"'-","S1A_.._GRDH"),DistributedStats!$1:$1048576,6,0),0)</f>
        <v>0</v>
      </c>
      <c r="N8" s="56" t="n">
        <f aca="false">IFERROR(VLOOKUP(CONCATENATE("'",'National Mirrors'!Z$2,"'-","S1A_.._GRDH"),DistributedStats!$1:$1048576,5,0),0)</f>
        <v>0</v>
      </c>
      <c r="O8" s="57" t="n">
        <f aca="false">IFERROR(VLOOKUP(CONCATENATE("'",'National Mirrors'!Z$2,"'-","S1A_.._GRDH"),DistributedStats!$1:$1048576,6,0),0)</f>
        <v>0</v>
      </c>
    </row>
    <row r="9" customFormat="false" ht="31.2" hidden="false" customHeight="false" outlineLevel="0" collapsed="false">
      <c r="A9" s="43" t="str">
        <f aca="false">Retrieved!A17</f>
        <v>L1 S1B_.._GRDF (Ground Range, Multi-Look, Detected: Full Resolution)</v>
      </c>
      <c r="B9" s="44" t="n">
        <f aca="false">IFERROR(VLOOKUP(CONCATENATE("'",'National Mirrors'!B$2,"'-","S1A_.._GRDF"),DistributedStats!$1:$1048576,5,0),0)</f>
        <v>0</v>
      </c>
      <c r="C9" s="45" t="n">
        <f aca="false">IFERROR(VLOOKUP(CONCATENATE("'",'National Mirrors'!B$2,"'-","S1A_.._GRDF"),DistributedStats!$1:$1048576,6,0),0)</f>
        <v>0</v>
      </c>
      <c r="D9" s="46" t="n">
        <f aca="false">IFERROR(VLOOKUP(CONCATENATE("'",'National Mirrors'!F$2,"'-","S1A_.._GRDF"),DistributedStats!$1:$1048576,5,0),0)</f>
        <v>0</v>
      </c>
      <c r="E9" s="47" t="n">
        <f aca="false">IFERROR(VLOOKUP(CONCATENATE("'",'National Mirrors'!F$2,"'-","S1A_.._GRDF"),DistributedStats!$1:$1048576,6,0),0)</f>
        <v>0</v>
      </c>
      <c r="F9" s="48" t="n">
        <f aca="false">IFERROR(VLOOKUP(CONCATENATE("'",'National Mirrors'!J$2,"'-","S1A_.._GRDF"),DistributedStats!$1:$1048576,5,0),0)</f>
        <v>0</v>
      </c>
      <c r="G9" s="49" t="n">
        <f aca="false">IFERROR(VLOOKUP(CONCATENATE("'",'National Mirrors'!J$2,"'-","S1A_.._GRDF"),DistributedStats!$1:$1048576,6,0),0)</f>
        <v>0</v>
      </c>
      <c r="H9" s="50" t="n">
        <f aca="false">IFERROR(VLOOKUP(CONCATENATE("'",'National Mirrors'!N$2,"'-","S1A_.._GRDF"),DistributedStats!$1:$1048576,5,0),0)</f>
        <v>0</v>
      </c>
      <c r="I9" s="51" t="n">
        <f aca="false">IFERROR(VLOOKUP(CONCATENATE("'",'National Mirrors'!N$2,"'-","S1A_.._GRDF"),DistributedStats!$1:$1048576,6,0),0)</f>
        <v>0</v>
      </c>
      <c r="J9" s="52" t="n">
        <f aca="false">IFERROR(VLOOKUP(CONCATENATE("'",'National Mirrors'!R$2,"'-","S1A_.._GRDF"),DistributedStats!$1:$1048576,5,0),0)</f>
        <v>0</v>
      </c>
      <c r="K9" s="53" t="n">
        <f aca="false">IFERROR(VLOOKUP(CONCATENATE("'",'National Mirrors'!R$2,"'-","S1A_.._GRDF"),DistributedStats!$1:$1048576,6,0),0)</f>
        <v>0</v>
      </c>
      <c r="L9" s="54" t="n">
        <f aca="false">IFERROR(VLOOKUP(CONCATENATE("'",'National Mirrors'!V$2,"'-","S1A_.._GRDF"),DistributedStats!$1:$1048576,5,0),0)</f>
        <v>0</v>
      </c>
      <c r="M9" s="55" t="n">
        <f aca="false">IFERROR(VLOOKUP(CONCATENATE("'",'National Mirrors'!V$2,"'-","S1A_.._GRDF"),DistributedStats!$1:$1048576,6,0),0)</f>
        <v>0</v>
      </c>
      <c r="N9" s="56" t="n">
        <f aca="false">IFERROR(VLOOKUP(CONCATENATE("'",'National Mirrors'!Z$2,"'-","S1A_.._GRDF"),DistributedStats!$1:$1048576,5,0),0)</f>
        <v>0</v>
      </c>
      <c r="O9" s="57" t="n">
        <f aca="false">IFERROR(VLOOKUP(CONCATENATE("'",'National Mirrors'!Z$2,"'-","S1A_.._GRDF"),DistributedStats!$1:$1048576,6,0),0)</f>
        <v>0</v>
      </c>
    </row>
    <row r="10" customFormat="false" ht="15.6" hidden="false" customHeight="false" outlineLevel="0" collapsed="false">
      <c r="A10" s="43" t="str">
        <f aca="false">Retrieved!A18</f>
        <v>L1 SLC (Single-Look Complex)</v>
      </c>
      <c r="B10" s="44" t="n">
        <f aca="false">IFERROR(VLOOKUP(CONCATENATE("'",'National Mirrors'!B$2,"'-","S1A_.._SLC_"),DistributedStats!$1:$1048576,5,0),0)</f>
        <v>0</v>
      </c>
      <c r="C10" s="45" t="n">
        <f aca="false">IFERROR(VLOOKUP(CONCATENATE("'",'National Mirrors'!B$2,"'-","S1A_.._SLC_"),DistributedStats!$1:$1048576,6,0),0)</f>
        <v>0</v>
      </c>
      <c r="D10" s="46" t="n">
        <f aca="false">IFERROR(VLOOKUP(CONCATENATE("'",'National Mirrors'!F$2,"'-","S1A_.._SLC_"),DistributedStats!$1:$1048576,5,0),0)</f>
        <v>0</v>
      </c>
      <c r="E10" s="47" t="n">
        <f aca="false">IFERROR(VLOOKUP(CONCATENATE("'",'National Mirrors'!F$2,"'-","S1A_.._SLC_"),DistributedStats!$1:$1048576,6,0),0)</f>
        <v>0</v>
      </c>
      <c r="F10" s="48" t="n">
        <f aca="false">IFERROR(VLOOKUP(CONCATENATE("'",'National Mirrors'!J$2,"'-","S1A_.._SLC_"),DistributedStats!$1:$1048576,5,0),0)</f>
        <v>0</v>
      </c>
      <c r="G10" s="49" t="n">
        <f aca="false">IFERROR(VLOOKUP(CONCATENATE("'",'National Mirrors'!J$2,"'-","S1A_.._SLC_"),DistributedStats!$1:$1048576,6,0),0)</f>
        <v>0</v>
      </c>
      <c r="H10" s="50" t="n">
        <f aca="false">IFERROR(VLOOKUP(CONCATENATE("'",'National Mirrors'!N$2,"'-","S1A_.._SLC_"),DistributedStats!$1:$1048576,5,0),0)</f>
        <v>0</v>
      </c>
      <c r="I10" s="51" t="n">
        <f aca="false">IFERROR(VLOOKUP(CONCATENATE("'",'National Mirrors'!N$2,"'-","S1A_.._SLC_"),DistributedStats!$1:$1048576,6,0),0)</f>
        <v>0</v>
      </c>
      <c r="J10" s="52" t="n">
        <f aca="false">IFERROR(VLOOKUP(CONCATENATE("'",'National Mirrors'!R$2,"'-","S1A_.._SLC_"),DistributedStats!$1:$1048576,5,0),0)</f>
        <v>0</v>
      </c>
      <c r="K10" s="53" t="n">
        <f aca="false">IFERROR(VLOOKUP(CONCATENATE("'",'National Mirrors'!R$2,"'-","S1A_.._SLC_"),DistributedStats!$1:$1048576,6,0),0)</f>
        <v>0</v>
      </c>
      <c r="L10" s="54" t="n">
        <f aca="false">IFERROR(VLOOKUP(CONCATENATE("'",'National Mirrors'!V$2,"'-","S1A_.._SLC_"),DistributedStats!$1:$1048576,5,0),0)</f>
        <v>0</v>
      </c>
      <c r="M10" s="55" t="n">
        <f aca="false">IFERROR(VLOOKUP(CONCATENATE("'",'National Mirrors'!V$2,"'-","S1A_.._SLC_"),DistributedStats!$1:$1048576,6,0),0)</f>
        <v>0</v>
      </c>
      <c r="N10" s="56" t="n">
        <f aca="false">IFERROR(VLOOKUP(CONCATENATE("'",'National Mirrors'!Z$2,"'-","S1A_.._SLC_"),DistributedStats!$1:$1048576,5,0),0)</f>
        <v>0</v>
      </c>
      <c r="O10" s="57" t="n">
        <f aca="false">IFERROR(VLOOKUP(CONCATENATE("'",'National Mirrors'!Z$2,"'-","S1A_.._SLC_"),DistributedStats!$1:$1048576,6,0),0)</f>
        <v>0</v>
      </c>
    </row>
    <row r="11" customFormat="false" ht="15.6" hidden="false" customHeight="false" outlineLevel="0" collapsed="false">
      <c r="A11" s="43" t="str">
        <f aca="false">Retrieved!A19</f>
        <v>L2 - S1B_.._OCN_ (L2 Ocean)</v>
      </c>
      <c r="B11" s="44" t="n">
        <f aca="false">IFERROR(VLOOKUP(CONCATENATE("'",'National Mirrors'!B$2,"'-","S1A_.._OCN_"),DistributedStats!$1:$1048576,5,0),0)</f>
        <v>0</v>
      </c>
      <c r="C11" s="45" t="n">
        <f aca="false">IFERROR(VLOOKUP(CONCATENATE("'",'National Mirrors'!B$2,"'-","S1A_.._OCN_"),DistributedStats!$1:$1048576,6,0),0)</f>
        <v>0</v>
      </c>
      <c r="D11" s="46" t="n">
        <f aca="false">IFERROR(VLOOKUP(CONCATENATE("'",'National Mirrors'!F$2,"'-","S1A_.._OCN_"),DistributedStats!$1:$1048576,5,0),0)</f>
        <v>0</v>
      </c>
      <c r="E11" s="47" t="n">
        <f aca="false">IFERROR(VLOOKUP(CONCATENATE("'",'National Mirrors'!F$2,"'-","S1A_.._OCN_"),DistributedStats!$1:$1048576,6,0),0)</f>
        <v>0</v>
      </c>
      <c r="F11" s="48" t="n">
        <f aca="false">IFERROR(VLOOKUP(CONCATENATE("'",'National Mirrors'!J$2,"'-","S1A_.._OCN_"),DistributedStats!$1:$1048576,5,0),0)</f>
        <v>0</v>
      </c>
      <c r="G11" s="49" t="n">
        <f aca="false">IFERROR(VLOOKUP(CONCATENATE("'",'National Mirrors'!J$2,"'-","S1A_.._OCN_"),DistributedStats!$1:$1048576,6,0),0)</f>
        <v>0</v>
      </c>
      <c r="H11" s="50" t="n">
        <f aca="false">IFERROR(VLOOKUP(CONCATENATE("'",'National Mirrors'!N$2,"'-","S1A_.._OCN_"),DistributedStats!$1:$1048576,5,0),0)</f>
        <v>0</v>
      </c>
      <c r="I11" s="51" t="n">
        <f aca="false">IFERROR(VLOOKUP(CONCATENATE("'",'National Mirrors'!N$2,"'-","S1A_.._OCN_"),DistributedStats!$1:$1048576,6,0),0)</f>
        <v>0</v>
      </c>
      <c r="J11" s="52" t="n">
        <f aca="false">IFERROR(VLOOKUP(CONCATENATE("'",'National Mirrors'!R$2,"'-","S1A_.._OCN_"),DistributedStats!$1:$1048576,5,0),0)</f>
        <v>0</v>
      </c>
      <c r="K11" s="53" t="n">
        <f aca="false">IFERROR(VLOOKUP(CONCATENATE("'",'National Mirrors'!R$2,"'-","S1A_.._OCN_"),DistributedStats!$1:$1048576,6,0),0)</f>
        <v>0</v>
      </c>
      <c r="L11" s="54" t="n">
        <f aca="false">IFERROR(VLOOKUP(CONCATENATE("'",'National Mirrors'!V$2,"'-","S1A_.._OCN_"),DistributedStats!$1:$1048576,5,0),0)</f>
        <v>0</v>
      </c>
      <c r="M11" s="55" t="n">
        <f aca="false">IFERROR(VLOOKUP(CONCATENATE("'",'National Mirrors'!V$2,"'-","S1A_.._OCN_"),DistributedStats!$1:$1048576,6,0),0)</f>
        <v>0</v>
      </c>
      <c r="N11" s="56" t="n">
        <f aca="false">IFERROR(VLOOKUP(CONCATENATE("'",'National Mirrors'!Z$2,"'-","S1A_.._OCN_"),DistributedStats!$1:$1048576,5,0),0)</f>
        <v>0</v>
      </c>
      <c r="O11" s="57" t="n">
        <f aca="false">IFERROR(VLOOKUP(CONCATENATE("'",'National Mirrors'!Z$2,"'-","S1A_.._OCN_"),DistributedStats!$1:$1048576,6,0),0)</f>
        <v>0</v>
      </c>
    </row>
    <row r="12" customFormat="false" ht="15.6" hidden="false" customHeight="false" outlineLevel="0" collapsed="false">
      <c r="A12" s="43" t="str">
        <f aca="false">Retrieved!A20</f>
        <v>…e.g. x value added product</v>
      </c>
      <c r="B12" s="44"/>
      <c r="C12" s="45"/>
      <c r="D12" s="46"/>
      <c r="E12" s="47"/>
      <c r="F12" s="48"/>
      <c r="G12" s="49"/>
      <c r="H12" s="50"/>
      <c r="I12" s="51"/>
      <c r="J12" s="52"/>
      <c r="K12" s="53"/>
      <c r="L12" s="54"/>
      <c r="M12" s="55"/>
      <c r="N12" s="56"/>
      <c r="O12" s="57"/>
    </row>
    <row r="13" customFormat="false" ht="15.6" hidden="false" customHeight="false" outlineLevel="0" collapsed="false">
      <c r="A13" s="40" t="s">
        <v>71</v>
      </c>
      <c r="B13" s="41" t="n">
        <f aca="false">SUM(B14:B20)</f>
        <v>0</v>
      </c>
      <c r="C13" s="42" t="n">
        <f aca="false">SUM(C14:C20)</f>
        <v>0</v>
      </c>
      <c r="D13" s="41" t="n">
        <f aca="false">SUM(D14:D20)</f>
        <v>0</v>
      </c>
      <c r="E13" s="42" t="n">
        <f aca="false">SUM(E14:E20)</f>
        <v>0</v>
      </c>
      <c r="F13" s="41" t="n">
        <f aca="false">SUM(F14:F20)</f>
        <v>0</v>
      </c>
      <c r="G13" s="42" t="n">
        <f aca="false">SUM(G14:G20)</f>
        <v>0</v>
      </c>
      <c r="H13" s="41" t="n">
        <f aca="false">SUM(H14:H20)</f>
        <v>0</v>
      </c>
      <c r="I13" s="42" t="n">
        <f aca="false">SUM(I14:I20)</f>
        <v>0</v>
      </c>
      <c r="J13" s="41" t="n">
        <f aca="false">SUM(J14:J20)</f>
        <v>0</v>
      </c>
      <c r="K13" s="42" t="n">
        <f aca="false">SUM(K14:K20)</f>
        <v>0</v>
      </c>
      <c r="L13" s="41" t="n">
        <f aca="false">SUM(L14:L20)</f>
        <v>0</v>
      </c>
      <c r="M13" s="42" t="n">
        <f aca="false">SUM(M14:M20)</f>
        <v>0</v>
      </c>
      <c r="N13" s="41" t="n">
        <f aca="false">SUM(N14:N20)</f>
        <v>0</v>
      </c>
      <c r="O13" s="42" t="n">
        <f aca="false">SUM(O14:O20)</f>
        <v>0</v>
      </c>
    </row>
    <row r="14" customFormat="false" ht="15.6" hidden="false" customHeight="false" outlineLevel="0" collapsed="false">
      <c r="A14" s="43" t="s">
        <v>64</v>
      </c>
      <c r="B14" s="44" t="n">
        <f aca="false">IFERROR(VLOOKUP(CONCATENATE("'",'National Mirrors'!B$2,"'-","S1B_.._RAW_"),DistributedStats!$1:$1048576,5,0),0)</f>
        <v>0</v>
      </c>
      <c r="C14" s="45" t="n">
        <f aca="false">IFERROR(VLOOKUP(CONCATENATE("'",'National Mirrors'!B$2,"'-","S1B_.._RAW_"),DistributedStats!$1:$1048576,6,0),0)</f>
        <v>0</v>
      </c>
      <c r="D14" s="46" t="n">
        <f aca="false">IFERROR(VLOOKUP(CONCATENATE("'",'National Mirrors'!F$2,"'-","S1B_.._RAW_"),DistributedStats!$1:$1048576,5,0),0)</f>
        <v>0</v>
      </c>
      <c r="E14" s="47" t="n">
        <f aca="false">IFERROR(VLOOKUP(CONCATENATE("'",'National Mirrors'!F$2,"'-","S1B_.._RAW_"),DistributedStats!$1:$1048576,6,0),0)</f>
        <v>0</v>
      </c>
      <c r="F14" s="48" t="n">
        <f aca="false">IFERROR(VLOOKUP(CONCATENATE("'",'National Mirrors'!J$2,"'-","S1B_.._RAW_"),DistributedStats!$1:$1048576,5,0),0)</f>
        <v>0</v>
      </c>
      <c r="G14" s="49" t="n">
        <f aca="false">IFERROR(VLOOKUP(CONCATENATE("'",'National Mirrors'!J$2,"'-","S1B_.._RAW_"),DistributedStats!$1:$1048576,6,0),0)</f>
        <v>0</v>
      </c>
      <c r="H14" s="50" t="n">
        <f aca="false">IFERROR(VLOOKUP(CONCATENATE("'",'National Mirrors'!N$2,"'-","S1B_.._RAW_"),DistributedStats!$1:$1048576,5,0),0)</f>
        <v>0</v>
      </c>
      <c r="I14" s="51" t="n">
        <f aca="false">IFERROR(VLOOKUP(CONCATENATE("'",'National Mirrors'!N$2,"'-","S1B_.._RAW_"),DistributedStats!$1:$1048576,6,0),0)</f>
        <v>0</v>
      </c>
      <c r="J14" s="52" t="n">
        <f aca="false">IFERROR(VLOOKUP(CONCATENATE("'",'National Mirrors'!R$2,"'-","S1B_.._RAW_"),DistributedStats!$1:$1048576,5,0),0)</f>
        <v>0</v>
      </c>
      <c r="K14" s="53" t="n">
        <f aca="false">IFERROR(VLOOKUP(CONCATENATE("'",'National Mirrors'!R$2,"'-","S1B_.._RAW_"),DistributedStats!$1:$1048576,6,0),0)</f>
        <v>0</v>
      </c>
      <c r="L14" s="54" t="n">
        <f aca="false">IFERROR(VLOOKUP(CONCATENATE("'",'National Mirrors'!V$2,"'-","S1B_.._RAW_"),DistributedStats!$1:$1048576,5,0),0)</f>
        <v>0</v>
      </c>
      <c r="M14" s="55" t="n">
        <f aca="false">IFERROR(VLOOKUP(CONCATENATE("'",'National Mirrors'!V$2,"'-","S1B_.._RAW_"),DistributedStats!$1:$1048576,6,0),0)</f>
        <v>0</v>
      </c>
      <c r="N14" s="56" t="n">
        <f aca="false">IFERROR(VLOOKUP(CONCATENATE("'",'National Mirrors'!Z$2,"'-","S1B_.._RAW_"),DistributedStats!$1:$1048576,5,0),0)</f>
        <v>0</v>
      </c>
      <c r="O14" s="57" t="n">
        <f aca="false">IFERROR(VLOOKUP(CONCATENATE("'",'National Mirrors'!Z$2,"'-","S1B_.._RAW_"),DistributedStats!$1:$1048576,6,0),0)</f>
        <v>0</v>
      </c>
    </row>
    <row r="15" customFormat="false" ht="31.2" hidden="false" customHeight="false" outlineLevel="0" collapsed="false">
      <c r="A15" s="43" t="s">
        <v>103</v>
      </c>
      <c r="B15" s="44" t="n">
        <f aca="false">IFERROR(VLOOKUP(CONCATENATE("'",'National Mirrors'!B$2,"'-","S1B_.._GRDM"),DistributedStats!$1:$1048576,5,0),0)</f>
        <v>0</v>
      </c>
      <c r="C15" s="45" t="n">
        <f aca="false">IFERROR(VLOOKUP(CONCATENATE("'",'National Mirrors'!B$2,"'-","S1B_.._GRDM"),DistributedStats!$1:$1048576,6,0),0)</f>
        <v>0</v>
      </c>
      <c r="D15" s="46" t="n">
        <f aca="false">IFERROR(VLOOKUP(CONCATENATE("'",'National Mirrors'!F$2,"'-","S1B_.._GRDM"),DistributedStats!$1:$1048576,5,0),0)</f>
        <v>0</v>
      </c>
      <c r="E15" s="47" t="n">
        <f aca="false">IFERROR(VLOOKUP(CONCATENATE("'",'National Mirrors'!F$2,"'-","S1B_.._GRDM"),DistributedStats!$1:$1048576,6,0),0)</f>
        <v>0</v>
      </c>
      <c r="F15" s="48" t="n">
        <f aca="false">IFERROR(VLOOKUP(CONCATENATE("'",'National Mirrors'!J$2,"'-","S1B_.._GRDM"),DistributedStats!$1:$1048576,5,0),0)</f>
        <v>0</v>
      </c>
      <c r="G15" s="49" t="n">
        <f aca="false">IFERROR(VLOOKUP(CONCATENATE("'",'National Mirrors'!J$2,"'-","S1B_.._GRDM"),DistributedStats!$1:$1048576,6,0),0)</f>
        <v>0</v>
      </c>
      <c r="H15" s="50" t="n">
        <f aca="false">IFERROR(VLOOKUP(CONCATENATE("'",'National Mirrors'!N$2,"'-","S1B_.._GRDM"),DistributedStats!$1:$1048576,5,0),0)</f>
        <v>0</v>
      </c>
      <c r="I15" s="51" t="n">
        <f aca="false">IFERROR(VLOOKUP(CONCATENATE("'",'National Mirrors'!N$2,"'-","S1B_.._GRDM"),DistributedStats!$1:$1048576,6,0),0)</f>
        <v>0</v>
      </c>
      <c r="J15" s="52" t="n">
        <f aca="false">IFERROR(VLOOKUP(CONCATENATE("'",'National Mirrors'!R$2,"'-","S1B_.._GRDM"),DistributedStats!$1:$1048576,5,0),0)</f>
        <v>0</v>
      </c>
      <c r="K15" s="53" t="n">
        <f aca="false">IFERROR(VLOOKUP(CONCATENATE("'",'National Mirrors'!R$2,"'-","S1B_.._GRDM"),DistributedStats!$1:$1048576,6,0),0)</f>
        <v>0</v>
      </c>
      <c r="L15" s="54" t="n">
        <f aca="false">IFERROR(VLOOKUP(CONCATENATE("'",'National Mirrors'!V$2,"'-","S1B_.._GRDM"),DistributedStats!$1:$1048576,5,0),0)</f>
        <v>0</v>
      </c>
      <c r="M15" s="55" t="n">
        <f aca="false">IFERROR(VLOOKUP(CONCATENATE("'",'National Mirrors'!V$2,"'-","S1B_.._GRDM"),DistributedStats!$1:$1048576,6,0),0)</f>
        <v>0</v>
      </c>
      <c r="N15" s="56" t="n">
        <f aca="false">IFERROR(VLOOKUP(CONCATENATE("'",'National Mirrors'!Z$2,"'-","S1B_.._GRDM"),DistributedStats!$1:$1048576,5,0),0)</f>
        <v>0</v>
      </c>
      <c r="O15" s="57" t="n">
        <f aca="false">IFERROR(VLOOKUP(CONCATENATE("'",'National Mirrors'!Z$2,"'-","S1B_.._GRDM"),DistributedStats!$1:$1048576,6,0),0)</f>
        <v>0</v>
      </c>
    </row>
    <row r="16" customFormat="false" ht="31.2" hidden="false" customHeight="false" outlineLevel="0" collapsed="false">
      <c r="A16" s="43" t="s">
        <v>104</v>
      </c>
      <c r="B16" s="44" t="n">
        <f aca="false">IFERROR(VLOOKUP(CONCATENATE("'",'National Mirrors'!B$2,"'-","S1B_.._GRDH"),DistributedStats!$1:$1048576,5,0),0)</f>
        <v>0</v>
      </c>
      <c r="C16" s="45" t="n">
        <f aca="false">IFERROR(VLOOKUP(CONCATENATE("'",'National Mirrors'!B$2,"'-","S1B_.._GRDH"),DistributedStats!$1:$1048576,6,0),0)</f>
        <v>0</v>
      </c>
      <c r="D16" s="46" t="n">
        <f aca="false">IFERROR(VLOOKUP(CONCATENATE("'",'National Mirrors'!F$2,"'-","S1B_.._GRDH"),DistributedStats!$1:$1048576,5,0),0)</f>
        <v>0</v>
      </c>
      <c r="E16" s="47" t="n">
        <f aca="false">IFERROR(VLOOKUP(CONCATENATE("'",'National Mirrors'!F$2,"'-","S1B_.._GRDH"),DistributedStats!$1:$1048576,6,0),0)</f>
        <v>0</v>
      </c>
      <c r="F16" s="48" t="n">
        <f aca="false">IFERROR(VLOOKUP(CONCATENATE("'",'National Mirrors'!J$2,"'-","S1B_.._GRDH"),DistributedStats!$1:$1048576,5,0),0)</f>
        <v>0</v>
      </c>
      <c r="G16" s="49" t="n">
        <f aca="false">IFERROR(VLOOKUP(CONCATENATE("'",'National Mirrors'!J$2,"'-","S1B_.._GRDH"),DistributedStats!$1:$1048576,6,0),0)</f>
        <v>0</v>
      </c>
      <c r="H16" s="50" t="n">
        <f aca="false">IFERROR(VLOOKUP(CONCATENATE("'",'National Mirrors'!N$2,"'-","S1B_.._GRDH"),DistributedStats!$1:$1048576,5,0),0)</f>
        <v>0</v>
      </c>
      <c r="I16" s="51" t="n">
        <f aca="false">IFERROR(VLOOKUP(CONCATENATE("'",'National Mirrors'!N$2,"'-","S1B_.._GRDH"),DistributedStats!$1:$1048576,6,0),0)</f>
        <v>0</v>
      </c>
      <c r="J16" s="52" t="n">
        <f aca="false">IFERROR(VLOOKUP(CONCATENATE("'",'National Mirrors'!R$2,"'-","S1B_.._GRDH"),DistributedStats!$1:$1048576,5,0),0)</f>
        <v>0</v>
      </c>
      <c r="K16" s="53" t="n">
        <f aca="false">IFERROR(VLOOKUP(CONCATENATE("'",'National Mirrors'!R$2,"'-","S1B_.._GRDH"),DistributedStats!$1:$1048576,6,0),0)</f>
        <v>0</v>
      </c>
      <c r="L16" s="54" t="n">
        <f aca="false">IFERROR(VLOOKUP(CONCATENATE("'",'National Mirrors'!V$2,"'-","S1B_.._GRDH"),DistributedStats!$1:$1048576,5,0),0)</f>
        <v>0</v>
      </c>
      <c r="M16" s="55" t="n">
        <f aca="false">IFERROR(VLOOKUP(CONCATENATE("'",'National Mirrors'!V$2,"'-","S1B_.._GRDH"),DistributedStats!$1:$1048576,6,0),0)</f>
        <v>0</v>
      </c>
      <c r="N16" s="56" t="n">
        <f aca="false">IFERROR(VLOOKUP(CONCATENATE("'",'National Mirrors'!Z$2,"'-","S1B_.._GRDH"),DistributedStats!$1:$1048576,5,0),0)</f>
        <v>0</v>
      </c>
      <c r="O16" s="57" t="n">
        <f aca="false">IFERROR(VLOOKUP(CONCATENATE("'",'National Mirrors'!Z$2,"'-","S1B_.._GRDH"),DistributedStats!$1:$1048576,6,0),0)</f>
        <v>0</v>
      </c>
    </row>
    <row r="17" customFormat="false" ht="31.2" hidden="false" customHeight="false" outlineLevel="0" collapsed="false">
      <c r="A17" s="43" t="s">
        <v>105</v>
      </c>
      <c r="B17" s="44" t="n">
        <f aca="false">IFERROR(VLOOKUP(CONCATENATE("'",'National Mirrors'!B$2,"'-","S1B_.._GRDF"),DistributedStats!$1:$1048576,5,0),0)</f>
        <v>0</v>
      </c>
      <c r="C17" s="45" t="n">
        <f aca="false">IFERROR(VLOOKUP(CONCATENATE("'",'National Mirrors'!B$2,"'-","S1B_.._GRDF"),DistributedStats!$1:$1048576,6,0),0)</f>
        <v>0</v>
      </c>
      <c r="D17" s="46" t="n">
        <f aca="false">IFERROR(VLOOKUP(CONCATENATE("'",'National Mirrors'!F$2,"'-","S1B_.._GRDF"),DistributedStats!$1:$1048576,5,0),0)</f>
        <v>0</v>
      </c>
      <c r="E17" s="47" t="n">
        <f aca="false">IFERROR(VLOOKUP(CONCATENATE("'",'National Mirrors'!F$2,"'-","S1B_.._GRDF"),DistributedStats!$1:$1048576,6,0),0)</f>
        <v>0</v>
      </c>
      <c r="F17" s="48" t="n">
        <f aca="false">IFERROR(VLOOKUP(CONCATENATE("'",'National Mirrors'!J$2,"'-","S1B_.._GRDF"),DistributedStats!$1:$1048576,5,0),0)</f>
        <v>0</v>
      </c>
      <c r="G17" s="49" t="n">
        <f aca="false">IFERROR(VLOOKUP(CONCATENATE("'",'National Mirrors'!J$2,"'-","S1B_.._GRDF"),DistributedStats!$1:$1048576,6,0),0)</f>
        <v>0</v>
      </c>
      <c r="H17" s="50" t="n">
        <f aca="false">IFERROR(VLOOKUP(CONCATENATE("'",'National Mirrors'!N$2,"'-","S1B_.._GRDF"),DistributedStats!$1:$1048576,5,0),0)</f>
        <v>0</v>
      </c>
      <c r="I17" s="51" t="n">
        <f aca="false">IFERROR(VLOOKUP(CONCATENATE("'",'National Mirrors'!N$2,"'-","S1B_.._GRDF"),DistributedStats!$1:$1048576,6,0),0)</f>
        <v>0</v>
      </c>
      <c r="J17" s="52" t="n">
        <f aca="false">IFERROR(VLOOKUP(CONCATENATE("'",'National Mirrors'!R$2,"'-","S1B_.._GRDF"),DistributedStats!$1:$1048576,5,0),0)</f>
        <v>0</v>
      </c>
      <c r="K17" s="53" t="n">
        <f aca="false">IFERROR(VLOOKUP(CONCATENATE("'",'National Mirrors'!R$2,"'-","S1B_.._GRDF"),DistributedStats!$1:$1048576,6,0),0)</f>
        <v>0</v>
      </c>
      <c r="L17" s="54" t="n">
        <f aca="false">IFERROR(VLOOKUP(CONCATENATE("'",'National Mirrors'!V$2,"'-","S1B_.._GRDF"),DistributedStats!$1:$1048576,5,0),0)</f>
        <v>0</v>
      </c>
      <c r="M17" s="55" t="n">
        <f aca="false">IFERROR(VLOOKUP(CONCATENATE("'",'National Mirrors'!V$2,"'-","S1B_.._GRDF"),DistributedStats!$1:$1048576,6,0),0)</f>
        <v>0</v>
      </c>
      <c r="N17" s="56" t="n">
        <f aca="false">IFERROR(VLOOKUP(CONCATENATE("'",'National Mirrors'!Z$2,"'-","S1B_.._GRDF"),DistributedStats!$1:$1048576,5,0),0)</f>
        <v>0</v>
      </c>
      <c r="O17" s="57" t="n">
        <f aca="false">IFERROR(VLOOKUP(CONCATENATE("'",'National Mirrors'!Z$2,"'-","S1B_.._GRDF"),DistributedStats!$1:$1048576,6,0),0)</f>
        <v>0</v>
      </c>
    </row>
    <row r="18" customFormat="false" ht="15.6" hidden="false" customHeight="false" outlineLevel="0" collapsed="false">
      <c r="A18" s="43" t="s">
        <v>68</v>
      </c>
      <c r="B18" s="44" t="n">
        <f aca="false">IFERROR(VLOOKUP(CONCATENATE("'",'National Mirrors'!B$2,"'-","S1B_.._SLC_"),DistributedStats!$1:$1048576,5,0),0)</f>
        <v>0</v>
      </c>
      <c r="C18" s="45" t="n">
        <f aca="false">IFERROR(VLOOKUP(CONCATENATE("'",'National Mirrors'!B$2,"'-","S1B_.._SLC_"),DistributedStats!$1:$1048576,6,0),0)</f>
        <v>0</v>
      </c>
      <c r="D18" s="46" t="n">
        <f aca="false">IFERROR(VLOOKUP(CONCATENATE("'",'National Mirrors'!F$2,"'-","S1B_.._SLC_"),DistributedStats!$1:$1048576,5,0),0)</f>
        <v>0</v>
      </c>
      <c r="E18" s="47" t="n">
        <f aca="false">IFERROR(VLOOKUP(CONCATENATE("'",'National Mirrors'!F$2,"'-","S1B_.._SLC_"),DistributedStats!$1:$1048576,6,0),0)</f>
        <v>0</v>
      </c>
      <c r="F18" s="48" t="n">
        <f aca="false">IFERROR(VLOOKUP(CONCATENATE("'",'National Mirrors'!J$2,"'-","S1B_.._SLC_"),DistributedStats!$1:$1048576,5,0),0)</f>
        <v>0</v>
      </c>
      <c r="G18" s="49" t="n">
        <f aca="false">IFERROR(VLOOKUP(CONCATENATE("'",'National Mirrors'!J$2,"'-","S1B_.._SLC_"),DistributedStats!$1:$1048576,6,0),0)</f>
        <v>0</v>
      </c>
      <c r="H18" s="50" t="n">
        <f aca="false">IFERROR(VLOOKUP(CONCATENATE("'",'National Mirrors'!N$2,"'-","S1B_.._SLC_"),DistributedStats!$1:$1048576,5,0),0)</f>
        <v>0</v>
      </c>
      <c r="I18" s="51" t="n">
        <f aca="false">IFERROR(VLOOKUP(CONCATENATE("'",'National Mirrors'!N$2,"'-","S1B_.._SLC_"),DistributedStats!$1:$1048576,6,0),0)</f>
        <v>0</v>
      </c>
      <c r="J18" s="52" t="n">
        <f aca="false">IFERROR(VLOOKUP(CONCATENATE("'",'National Mirrors'!R$2,"'-","S1B_.._SLC_"),DistributedStats!$1:$1048576,5,0),0)</f>
        <v>0</v>
      </c>
      <c r="K18" s="53" t="n">
        <f aca="false">IFERROR(VLOOKUP(CONCATENATE("'",'National Mirrors'!R$2,"'-","S1B_.._SLC_"),DistributedStats!$1:$1048576,6,0),0)</f>
        <v>0</v>
      </c>
      <c r="L18" s="54" t="n">
        <f aca="false">IFERROR(VLOOKUP(CONCATENATE("'",'National Mirrors'!V$2,"'-","S1B_.._SLC_"),DistributedStats!$1:$1048576,5,0),0)</f>
        <v>0</v>
      </c>
      <c r="M18" s="55" t="n">
        <f aca="false">IFERROR(VLOOKUP(CONCATENATE("'",'National Mirrors'!V$2,"'-","S1B_.._SLC_"),DistributedStats!$1:$1048576,6,0),0)</f>
        <v>0</v>
      </c>
      <c r="N18" s="56" t="n">
        <f aca="false">IFERROR(VLOOKUP(CONCATENATE("'",'National Mirrors'!Z$2,"'-","S1B_.._SLC_"),DistributedStats!$1:$1048576,5,0),0)</f>
        <v>0</v>
      </c>
      <c r="O18" s="57" t="n">
        <f aca="false">IFERROR(VLOOKUP(CONCATENATE("'",'National Mirrors'!Z$2,"'-","S1B_.._SLC_"),DistributedStats!$1:$1048576,6,0),0)</f>
        <v>0</v>
      </c>
    </row>
    <row r="19" customFormat="false" ht="15.6" hidden="false" customHeight="false" outlineLevel="0" collapsed="false">
      <c r="A19" s="43" t="s">
        <v>106</v>
      </c>
      <c r="B19" s="44" t="n">
        <f aca="false">IFERROR(VLOOKUP(CONCATENATE("'",'National Mirrors'!B$2,"'-","S1B_.._OCN_"),DistributedStats!$1:$1048576,5,0),0)</f>
        <v>0</v>
      </c>
      <c r="C19" s="45" t="n">
        <f aca="false">IFERROR(VLOOKUP(CONCATENATE("'",'National Mirrors'!B$2,"'-","S1B_.._OCN_"),DistributedStats!$1:$1048576,6,0),0)</f>
        <v>0</v>
      </c>
      <c r="D19" s="46" t="n">
        <f aca="false">IFERROR(VLOOKUP(CONCATENATE("'",'National Mirrors'!F$2,"'-","S1B_.._OCN_"),DistributedStats!$1:$1048576,5,0),0)</f>
        <v>0</v>
      </c>
      <c r="E19" s="47" t="n">
        <f aca="false">IFERROR(VLOOKUP(CONCATENATE("'",'National Mirrors'!F$2,"'-","S1B_.._OCN_"),DistributedStats!$1:$1048576,6,0),0)</f>
        <v>0</v>
      </c>
      <c r="F19" s="48" t="n">
        <f aca="false">IFERROR(VLOOKUP(CONCATENATE("'",'National Mirrors'!J$2,"'-","S1B_.._OCN_"),DistributedStats!$1:$1048576,5,0),0)</f>
        <v>0</v>
      </c>
      <c r="G19" s="49" t="n">
        <f aca="false">IFERROR(VLOOKUP(CONCATENATE("'",'National Mirrors'!J$2,"'-","S1B_.._OCN_"),DistributedStats!$1:$1048576,6,0),0)</f>
        <v>0</v>
      </c>
      <c r="H19" s="50" t="n">
        <f aca="false">IFERROR(VLOOKUP(CONCATENATE("'",'National Mirrors'!N$2,"'-","S1B_.._OCN_"),DistributedStats!$1:$1048576,5,0),0)</f>
        <v>0</v>
      </c>
      <c r="I19" s="51" t="n">
        <f aca="false">IFERROR(VLOOKUP(CONCATENATE("'",'National Mirrors'!N$2,"'-","S1B_.._OCN_"),DistributedStats!$1:$1048576,6,0),0)</f>
        <v>0</v>
      </c>
      <c r="J19" s="52" t="n">
        <f aca="false">IFERROR(VLOOKUP(CONCATENATE("'",'National Mirrors'!R$2,"'-","S1B_.._OCN_"),DistributedStats!$1:$1048576,5,0),0)</f>
        <v>0</v>
      </c>
      <c r="K19" s="53" t="n">
        <f aca="false">IFERROR(VLOOKUP(CONCATENATE("'",'National Mirrors'!R$2,"'-","S1B_.._OCN_"),DistributedStats!$1:$1048576,6,0),0)</f>
        <v>0</v>
      </c>
      <c r="L19" s="54" t="n">
        <f aca="false">IFERROR(VLOOKUP(CONCATENATE("'",'National Mirrors'!V$2,"'-","S1B_.._OCN_"),DistributedStats!$1:$1048576,5,0),0)</f>
        <v>0</v>
      </c>
      <c r="M19" s="55" t="n">
        <f aca="false">IFERROR(VLOOKUP(CONCATENATE("'",'National Mirrors'!V$2,"'-","S1B_.._OCN_"),DistributedStats!$1:$1048576,6,0),0)</f>
        <v>0</v>
      </c>
      <c r="N19" s="56" t="n">
        <f aca="false">IFERROR(VLOOKUP(CONCATENATE("'",'National Mirrors'!Z$2,"'-","S1B_.._OCN_"),DistributedStats!$1:$1048576,5,0),0)</f>
        <v>0</v>
      </c>
      <c r="O19" s="57" t="n">
        <f aca="false">IFERROR(VLOOKUP(CONCATENATE("'",'National Mirrors'!Z$2,"'-","S1B_.._OCN_"),DistributedStats!$1:$1048576,6,0),0)</f>
        <v>0</v>
      </c>
    </row>
    <row r="20" customFormat="false" ht="15.6" hidden="false" customHeight="false" outlineLevel="0" collapsed="false">
      <c r="A20" s="43" t="s">
        <v>70</v>
      </c>
      <c r="B20" s="44"/>
      <c r="C20" s="45"/>
      <c r="D20" s="46"/>
      <c r="E20" s="47"/>
      <c r="F20" s="48"/>
      <c r="G20" s="49"/>
      <c r="H20" s="50"/>
      <c r="I20" s="51"/>
      <c r="J20" s="52"/>
      <c r="K20" s="53"/>
      <c r="L20" s="54"/>
      <c r="M20" s="55"/>
      <c r="N20" s="56"/>
      <c r="O20" s="57"/>
    </row>
    <row r="21" customFormat="false" ht="15.6" hidden="false" customHeight="false" outlineLevel="0" collapsed="false">
      <c r="A21" s="40" t="s">
        <v>76</v>
      </c>
      <c r="B21" s="41" t="n">
        <f aca="false">SUM(B22,B25)</f>
        <v>0</v>
      </c>
      <c r="C21" s="42" t="n">
        <f aca="false">SUM(C22,C25)</f>
        <v>0</v>
      </c>
      <c r="D21" s="41" t="n">
        <f aca="false">SUM(D22,D25)</f>
        <v>0</v>
      </c>
      <c r="E21" s="42" t="n">
        <f aca="false">SUM(E22,E25)</f>
        <v>0</v>
      </c>
      <c r="F21" s="41" t="n">
        <f aca="false">SUM(F22,F25)</f>
        <v>0</v>
      </c>
      <c r="G21" s="42" t="n">
        <f aca="false">SUM(G22,G25)</f>
        <v>0</v>
      </c>
      <c r="H21" s="41" t="n">
        <f aca="false">SUM(H22,H25)</f>
        <v>0</v>
      </c>
      <c r="I21" s="42" t="n">
        <f aca="false">SUM(I22,I25)</f>
        <v>0</v>
      </c>
      <c r="J21" s="41" t="n">
        <f aca="false">SUM(J22,J25)</f>
        <v>0</v>
      </c>
      <c r="K21" s="42" t="n">
        <f aca="false">SUM(K22,K25)</f>
        <v>0</v>
      </c>
      <c r="L21" s="41" t="n">
        <f aca="false">SUM(L22,L25)</f>
        <v>0</v>
      </c>
      <c r="M21" s="42" t="n">
        <f aca="false">SUM(M22,M25)</f>
        <v>0</v>
      </c>
      <c r="N21" s="41" t="n">
        <f aca="false">SUM(N22,N25)</f>
        <v>0</v>
      </c>
      <c r="O21" s="42" t="n">
        <f aca="false">SUM(O22,O25)</f>
        <v>0</v>
      </c>
    </row>
    <row r="22" customFormat="false" ht="15.6" hidden="false" customHeight="false" outlineLevel="0" collapsed="false">
      <c r="A22" s="40" t="s">
        <v>77</v>
      </c>
      <c r="B22" s="41" t="n">
        <f aca="false">SUM(B23:B24)</f>
        <v>0</v>
      </c>
      <c r="C22" s="42" t="n">
        <f aca="false">SUM(C23:C24)</f>
        <v>0</v>
      </c>
      <c r="D22" s="41" t="n">
        <f aca="false">SUM(D23:D24)</f>
        <v>0</v>
      </c>
      <c r="E22" s="42" t="n">
        <f aca="false">SUM(E23:E24)</f>
        <v>0</v>
      </c>
      <c r="F22" s="41" t="n">
        <f aca="false">SUM(F23:F24)</f>
        <v>0</v>
      </c>
      <c r="G22" s="42" t="n">
        <f aca="false">SUM(G23:G24)</f>
        <v>0</v>
      </c>
      <c r="H22" s="41" t="n">
        <f aca="false">SUM(H23:H24)</f>
        <v>0</v>
      </c>
      <c r="I22" s="42" t="n">
        <f aca="false">SUM(I23:I24)</f>
        <v>0</v>
      </c>
      <c r="J22" s="41" t="n">
        <f aca="false">SUM(J23:J24)</f>
        <v>0</v>
      </c>
      <c r="K22" s="42" t="n">
        <f aca="false">SUM(K23:K24)</f>
        <v>0</v>
      </c>
      <c r="L22" s="41" t="n">
        <f aca="false">SUM(L23:L24)</f>
        <v>0</v>
      </c>
      <c r="M22" s="42" t="n">
        <f aca="false">SUM(M23:M24)</f>
        <v>0</v>
      </c>
      <c r="N22" s="41" t="n">
        <f aca="false">SUM(N23:N24)</f>
        <v>0</v>
      </c>
      <c r="O22" s="42" t="n">
        <f aca="false">SUM(O23:O24)</f>
        <v>0</v>
      </c>
    </row>
    <row r="23" customFormat="false" ht="15.6" hidden="false" customHeight="false" outlineLevel="0" collapsed="false">
      <c r="A23" s="43" t="s">
        <v>107</v>
      </c>
      <c r="B23" s="44" t="n">
        <f aca="false">IFERROR(VLOOKUP(CONCATENATE("'",'National Mirrors'!B$2,"'-","L1C"),DistributedStats!$1:$1048576,5,0),0)</f>
        <v>0</v>
      </c>
      <c r="C23" s="45" t="n">
        <f aca="false">IFERROR(VLOOKUP(CONCATENATE("'",'National Mirrors'!B$2,"'-","L1C"),DistributedStats!$1:$1048576,6,0),0)</f>
        <v>0</v>
      </c>
      <c r="D23" s="46" t="n">
        <f aca="false">IFERROR(VLOOKUP(CONCATENATE("'",'National Mirrors'!F$2,"'-","L1C"),DistributedStats!$1:$1048576,5,0),0)</f>
        <v>0</v>
      </c>
      <c r="E23" s="47" t="n">
        <f aca="false">IFERROR(VLOOKUP(CONCATENATE("'",'National Mirrors'!F$2,"'-","L1C"),DistributedStats!$1:$1048576,6,0),0)</f>
        <v>0</v>
      </c>
      <c r="F23" s="48" t="n">
        <f aca="false">IFERROR(VLOOKUP(CONCATENATE("'",'National Mirrors'!J$2,"'-","L1C"),DistributedStats!$1:$1048576,5,0),0)</f>
        <v>0</v>
      </c>
      <c r="G23" s="49" t="n">
        <f aca="false">IFERROR(VLOOKUP(CONCATENATE("'",'National Mirrors'!J$2,"'-","L1C"),DistributedStats!$1:$1048576,6,0),0)</f>
        <v>0</v>
      </c>
      <c r="H23" s="50" t="n">
        <f aca="false">IFERROR(VLOOKUP(CONCATENATE("'",'National Mirrors'!N$2,"'-","L1C"),DistributedStats!$1:$1048576,5,0),0)</f>
        <v>0</v>
      </c>
      <c r="I23" s="51" t="n">
        <f aca="false">IFERROR(VLOOKUP(CONCATENATE("'",'National Mirrors'!N$2,"'-","L1C"),DistributedStats!$1:$1048576,6,0),0)</f>
        <v>0</v>
      </c>
      <c r="J23" s="52" t="n">
        <f aca="false">IFERROR(VLOOKUP(CONCATENATE("'",'National Mirrors'!R$2,"'-","L1C"),DistributedStats!$1:$1048576,5,0),0)</f>
        <v>0</v>
      </c>
      <c r="K23" s="53" t="n">
        <f aca="false">IFERROR(VLOOKUP(CONCATENATE("'",'National Mirrors'!R$2,"'-","L1C"),DistributedStats!$1:$1048576,6,0),0)</f>
        <v>0</v>
      </c>
      <c r="L23" s="54" t="n">
        <f aca="false">IFERROR(VLOOKUP(CONCATENATE("'",'National Mirrors'!V$2,"'-","L1C"),DistributedStats!$1:$1048576,5,0),0)</f>
        <v>0</v>
      </c>
      <c r="M23" s="55" t="n">
        <f aca="false">IFERROR(VLOOKUP(CONCATENATE("'",'National Mirrors'!V$2,"'-","L1C"),DistributedStats!$1:$1048576,6,0),0)</f>
        <v>0</v>
      </c>
      <c r="N23" s="56" t="n">
        <f aca="false">IFERROR(VLOOKUP(CONCATENATE("'",'National Mirrors'!Z$2,"'-","L1C"),DistributedStats!$1:$1048576,5,0),0)</f>
        <v>0</v>
      </c>
      <c r="O23" s="57" t="n">
        <f aca="false">IFERROR(VLOOKUP(CONCATENATE("'",'National Mirrors'!Z$2,"'-","L1C"),DistributedStats!$1:$1048576,6,0),0)</f>
        <v>0</v>
      </c>
    </row>
    <row r="24" customFormat="false" ht="15.6" hidden="false" customHeight="false" outlineLevel="0" collapsed="false">
      <c r="A24" s="43" t="s">
        <v>79</v>
      </c>
      <c r="B24" s="44" t="n">
        <f aca="false">IFERROR(VLOOKUP(CONCATENATE("'",'National Mirrors'!B$2,"'-","S2A_MSIL2A_"),DistributedStats!$1:$1048576,5,0),0)</f>
        <v>0</v>
      </c>
      <c r="C24" s="45" t="n">
        <f aca="false">IFERROR(VLOOKUP(CONCATENATE("'",'National Mirrors'!B$2,"'-","S2A_MSIL2A_"),DistributedStats!$1:$1048576,6,0),0)</f>
        <v>0</v>
      </c>
      <c r="D24" s="46" t="n">
        <f aca="false">IFERROR(VLOOKUP(CONCATENATE("'",'National Mirrors'!F$2,"'-","S2A_MSIL2A_"),DistributedStats!$1:$1048576,5,0),0)</f>
        <v>0</v>
      </c>
      <c r="E24" s="47" t="n">
        <f aca="false">IFERROR(VLOOKUP(CONCATENATE("'",'National Mirrors'!F$2,"'-","S2A_MSIL2A_"),DistributedStats!$1:$1048576,6,0),0)</f>
        <v>0</v>
      </c>
      <c r="F24" s="48" t="n">
        <f aca="false">IFERROR(VLOOKUP(CONCATENATE("'",'National Mirrors'!J$2,"'-","S2A_MSIL2A_"),DistributedStats!$1:$1048576,5,0),0)</f>
        <v>0</v>
      </c>
      <c r="G24" s="49" t="n">
        <f aca="false">IFERROR(VLOOKUP(CONCATENATE("'",'National Mirrors'!J$2,"'-","S2A_MSIL2A_"),DistributedStats!$1:$1048576,6,0),0)</f>
        <v>0</v>
      </c>
      <c r="H24" s="50" t="n">
        <f aca="false">IFERROR(VLOOKUP(CONCATENATE("'",'National Mirrors'!N$2,"'-","S2A_MSIL2A_"),DistributedStats!$1:$1048576,5,0),0)</f>
        <v>0</v>
      </c>
      <c r="I24" s="51" t="n">
        <f aca="false">IFERROR(VLOOKUP(CONCATENATE("'",'National Mirrors'!N$2,"'-","S2A_MSIL2A_"),DistributedStats!$1:$1048576,6,0),0)</f>
        <v>0</v>
      </c>
      <c r="J24" s="52" t="n">
        <f aca="false">IFERROR(VLOOKUP(CONCATENATE("'",'National Mirrors'!R$2,"'-","S2A_MSIL2A_"),DistributedStats!$1:$1048576,5,0),0)</f>
        <v>0</v>
      </c>
      <c r="K24" s="53" t="n">
        <f aca="false">IFERROR(VLOOKUP(CONCATENATE("'",'National Mirrors'!R$2,"'-","S2A_MSIL2A_"),DistributedStats!$1:$1048576,6,0),0)</f>
        <v>0</v>
      </c>
      <c r="L24" s="54" t="n">
        <f aca="false">IFERROR(VLOOKUP(CONCATENATE("'",'National Mirrors'!V$2,"'-","S2A_MSIL2A_"),DistributedStats!$1:$1048576,5,0),0)</f>
        <v>0</v>
      </c>
      <c r="M24" s="55" t="n">
        <f aca="false">IFERROR(VLOOKUP(CONCATENATE("'",'National Mirrors'!V$2,"'-","S2A_MSIL2A_"),DistributedStats!$1:$1048576,6,0),0)</f>
        <v>0</v>
      </c>
      <c r="N24" s="56" t="n">
        <f aca="false">IFERROR(VLOOKUP(CONCATENATE("'",'National Mirrors'!Z$2,"'-","S2A_MSIL2A_"),DistributedStats!$1:$1048576,5,0),0)</f>
        <v>0</v>
      </c>
      <c r="O24" s="57" t="n">
        <f aca="false">IFERROR(VLOOKUP(CONCATENATE("'",'National Mirrors'!Z$2,"'-","S2A_MSIL2A_"),DistributedStats!$1:$1048576,6,0),0)</f>
        <v>0</v>
      </c>
    </row>
    <row r="25" customFormat="false" ht="15.6" hidden="false" customHeight="false" outlineLevel="0" collapsed="false">
      <c r="A25" s="40" t="s">
        <v>80</v>
      </c>
      <c r="B25" s="41" t="n">
        <f aca="false">SUM(B26:B27)</f>
        <v>0</v>
      </c>
      <c r="C25" s="42" t="n">
        <f aca="false">SUM(C26:C27)</f>
        <v>0</v>
      </c>
      <c r="D25" s="41" t="n">
        <f aca="false">SUM(D26:D27)</f>
        <v>0</v>
      </c>
      <c r="E25" s="42" t="n">
        <f aca="false">SUM(E26:E27)</f>
        <v>0</v>
      </c>
      <c r="F25" s="41" t="n">
        <f aca="false">SUM(F26:F27)</f>
        <v>0</v>
      </c>
      <c r="G25" s="42" t="n">
        <f aca="false">SUM(G26:G27)</f>
        <v>0</v>
      </c>
      <c r="H25" s="41" t="n">
        <f aca="false">SUM(H26:H27)</f>
        <v>0</v>
      </c>
      <c r="I25" s="42" t="n">
        <f aca="false">SUM(I26:I27)</f>
        <v>0</v>
      </c>
      <c r="J25" s="41" t="n">
        <f aca="false">SUM(J26:J27)</f>
        <v>0</v>
      </c>
      <c r="K25" s="42" t="n">
        <f aca="false">SUM(K26:K27)</f>
        <v>0</v>
      </c>
      <c r="L25" s="41" t="n">
        <f aca="false">SUM(L26:L27)</f>
        <v>0</v>
      </c>
      <c r="M25" s="42" t="n">
        <f aca="false">SUM(M26:M27)</f>
        <v>0</v>
      </c>
      <c r="N25" s="41" t="n">
        <f aca="false">SUM(N26:N27)</f>
        <v>0</v>
      </c>
      <c r="O25" s="42" t="n">
        <f aca="false">SUM(O26:O27)</f>
        <v>0</v>
      </c>
    </row>
    <row r="26" customFormat="false" ht="15.6" hidden="false" customHeight="false" outlineLevel="0" collapsed="false">
      <c r="A26" s="43" t="s">
        <v>108</v>
      </c>
      <c r="B26" s="44" t="n">
        <f aca="false">IFERROR(VLOOKUP(CONCATENATE("'",'National Mirrors'!B$2,"'-","L1C"),DistributedStats!$1:$1048576,5,0),0)</f>
        <v>0</v>
      </c>
      <c r="C26" s="45" t="n">
        <f aca="false">IFERROR(VLOOKUP(CONCATENATE("'",'National Mirrors'!B$2,"'-","L1C"),DistributedStats!$1:$1048576,6,0),0)</f>
        <v>0</v>
      </c>
      <c r="D26" s="46" t="n">
        <f aca="false">IFERROR(VLOOKUP(CONCATENATE("'",'National Mirrors'!F$2,"'-","L1C"),DistributedStats!$1:$1048576,5,0),0)</f>
        <v>0</v>
      </c>
      <c r="E26" s="47" t="n">
        <f aca="false">IFERROR(VLOOKUP(CONCATENATE("'",'National Mirrors'!F$2,"'-","L1C"),DistributedStats!$1:$1048576,6,0),0)</f>
        <v>0</v>
      </c>
      <c r="F26" s="48" t="n">
        <f aca="false">IFERROR(VLOOKUP(CONCATENATE("'",'National Mirrors'!J$2,"'-","L1C"),DistributedStats!$1:$1048576,5,0),0)</f>
        <v>0</v>
      </c>
      <c r="G26" s="49" t="n">
        <f aca="false">IFERROR(VLOOKUP(CONCATENATE("'",'National Mirrors'!J$2,"'-","L1C"),DistributedStats!$1:$1048576,6,0),0)</f>
        <v>0</v>
      </c>
      <c r="H26" s="50" t="n">
        <f aca="false">IFERROR(VLOOKUP(CONCATENATE("'",'National Mirrors'!N$2,"'-","L1C"),DistributedStats!$1:$1048576,5,0),0)</f>
        <v>0</v>
      </c>
      <c r="I26" s="51" t="n">
        <f aca="false">IFERROR(VLOOKUP(CONCATENATE("'",'National Mirrors'!N$2,"'-","L1C"),DistributedStats!$1:$1048576,6,0),0)</f>
        <v>0</v>
      </c>
      <c r="J26" s="52" t="n">
        <f aca="false">IFERROR(VLOOKUP(CONCATENATE("'",'National Mirrors'!R$2,"'-","L1C"),DistributedStats!$1:$1048576,5,0),0)</f>
        <v>0</v>
      </c>
      <c r="K26" s="53" t="n">
        <f aca="false">IFERROR(VLOOKUP(CONCATENATE("'",'National Mirrors'!R$2,"'-","L1C"),DistributedStats!$1:$1048576,6,0),0)</f>
        <v>0</v>
      </c>
      <c r="L26" s="54" t="n">
        <f aca="false">IFERROR(VLOOKUP(CONCATENATE("'",'National Mirrors'!V$2,"'-","L1C"),DistributedStats!$1:$1048576,5,0),0)</f>
        <v>0</v>
      </c>
      <c r="M26" s="55" t="n">
        <f aca="false">IFERROR(VLOOKUP(CONCATENATE("'",'National Mirrors'!V$2,"'-","L1C"),DistributedStats!$1:$1048576,6,0),0)</f>
        <v>0</v>
      </c>
      <c r="N26" s="56" t="n">
        <f aca="false">IFERROR(VLOOKUP(CONCATENATE("'",'National Mirrors'!Z$2,"'-","L1C"),DistributedStats!$1:$1048576,5,0),0)</f>
        <v>0</v>
      </c>
      <c r="O26" s="57" t="n">
        <f aca="false">IFERROR(VLOOKUP(CONCATENATE("'",'National Mirrors'!Z$2,"'-","L1C"),DistributedStats!$1:$1048576,6,0),0)</f>
        <v>0</v>
      </c>
    </row>
    <row r="27" customFormat="false" ht="15.6" hidden="false" customHeight="false" outlineLevel="0" collapsed="false">
      <c r="A27" s="43" t="s">
        <v>82</v>
      </c>
      <c r="B27" s="44" t="n">
        <f aca="false">IFERROR(VLOOKUP(CONCATENATE("'",'National Mirrors'!B$2,"'-","S2B_MSIL2A_"),DistributedStats!$1:$1048576,5,0),0)</f>
        <v>0</v>
      </c>
      <c r="C27" s="45" t="n">
        <f aca="false">IFERROR(VLOOKUP(CONCATENATE("'",'National Mirrors'!B$2,"'-","S2B_MSIL2A_"),DistributedStats!$1:$1048576,6,0),0)</f>
        <v>0</v>
      </c>
      <c r="D27" s="46" t="n">
        <f aca="false">IFERROR(VLOOKUP(CONCATENATE("'",'National Mirrors'!F$2,"'-","S2B_MSIL2A_"),DistributedStats!$1:$1048576,5,0),0)</f>
        <v>0</v>
      </c>
      <c r="E27" s="47" t="n">
        <f aca="false">IFERROR(VLOOKUP(CONCATENATE("'",'National Mirrors'!F$2,"'-","S2B_MSIL2A_"),DistributedStats!$1:$1048576,6,0),0)</f>
        <v>0</v>
      </c>
      <c r="F27" s="48" t="n">
        <f aca="false">IFERROR(VLOOKUP(CONCATENATE("'",'National Mirrors'!J$2,"'-","S2B_MSIL2A_"),DistributedStats!$1:$1048576,5,0),0)</f>
        <v>0</v>
      </c>
      <c r="G27" s="49" t="n">
        <f aca="false">IFERROR(VLOOKUP(CONCATENATE("'",'National Mirrors'!J$2,"'-","S2B_MSIL2A_"),DistributedStats!$1:$1048576,6,0),0)</f>
        <v>0</v>
      </c>
      <c r="H27" s="50" t="n">
        <f aca="false">IFERROR(VLOOKUP(CONCATENATE("'",'National Mirrors'!N$2,"'-","S2B_MSIL2A_"),DistributedStats!$1:$1048576,5,0),0)</f>
        <v>0</v>
      </c>
      <c r="I27" s="51" t="n">
        <f aca="false">IFERROR(VLOOKUP(CONCATENATE("'",'National Mirrors'!N$2,"'-","S2B_MSIL2A_"),DistributedStats!$1:$1048576,6,0),0)</f>
        <v>0</v>
      </c>
      <c r="J27" s="52" t="n">
        <f aca="false">IFERROR(VLOOKUP(CONCATENATE("'",'National Mirrors'!R$2,"'-","S2B_MSIL2A_"),DistributedStats!$1:$1048576,5,0),0)</f>
        <v>0</v>
      </c>
      <c r="K27" s="53" t="n">
        <f aca="false">IFERROR(VLOOKUP(CONCATENATE("'",'National Mirrors'!R$2,"'-","S2B_MSIL2A_"),DistributedStats!$1:$1048576,6,0),0)</f>
        <v>0</v>
      </c>
      <c r="L27" s="54" t="n">
        <f aca="false">IFERROR(VLOOKUP(CONCATENATE("'",'National Mirrors'!V$2,"'-","S2B_MSIL2A_"),DistributedStats!$1:$1048576,5,0),0)</f>
        <v>0</v>
      </c>
      <c r="M27" s="55" t="n">
        <f aca="false">IFERROR(VLOOKUP(CONCATENATE("'",'National Mirrors'!V$2,"'-","S2B_MSIL2A_"),DistributedStats!$1:$1048576,6,0),0)</f>
        <v>0</v>
      </c>
      <c r="N27" s="56" t="n">
        <f aca="false">IFERROR(VLOOKUP(CONCATENATE("'",'National Mirrors'!Z$2,"'-","S2B_MSIL2A_"),DistributedStats!$1:$1048576,5,0),0)</f>
        <v>0</v>
      </c>
      <c r="O27" s="57" t="n">
        <f aca="false">IFERROR(VLOOKUP(CONCATENATE("'",'National Mirrors'!Z$2,"'-","S2B_MSIL2A_"),DistributedStats!$1:$1048576,6,0),0)</f>
        <v>0</v>
      </c>
    </row>
    <row r="28" customFormat="false" ht="15.6" hidden="false" customHeight="false" outlineLevel="0" collapsed="false">
      <c r="A28" s="40" t="s">
        <v>83</v>
      </c>
      <c r="B28" s="41" t="n">
        <f aca="false">SUM(B29,B35)</f>
        <v>0</v>
      </c>
      <c r="C28" s="42" t="n">
        <f aca="false">SUM(C29,C35)</f>
        <v>0</v>
      </c>
      <c r="D28" s="41" t="n">
        <f aca="false">SUM(D29,D35)</f>
        <v>0</v>
      </c>
      <c r="E28" s="42" t="n">
        <f aca="false">SUM(E29,E35)</f>
        <v>0</v>
      </c>
      <c r="F28" s="41" t="n">
        <f aca="false">SUM(F29,F35)</f>
        <v>0</v>
      </c>
      <c r="G28" s="42" t="n">
        <f aca="false">SUM(G29,G35)</f>
        <v>0</v>
      </c>
      <c r="H28" s="41" t="n">
        <f aca="false">SUM(H29,H35)</f>
        <v>0</v>
      </c>
      <c r="I28" s="42" t="n">
        <f aca="false">SUM(I29,I35)</f>
        <v>0</v>
      </c>
      <c r="J28" s="41" t="n">
        <f aca="false">SUM(J29,J35)</f>
        <v>0</v>
      </c>
      <c r="K28" s="42" t="n">
        <f aca="false">SUM(K29,K35)</f>
        <v>0</v>
      </c>
      <c r="L28" s="41" t="n">
        <f aca="false">SUM(L29,L35)</f>
        <v>0</v>
      </c>
      <c r="M28" s="42" t="n">
        <f aca="false">SUM(M29,M35)</f>
        <v>0</v>
      </c>
      <c r="N28" s="41" t="n">
        <f aca="false">SUM(N29,N35)</f>
        <v>0</v>
      </c>
      <c r="O28" s="42" t="n">
        <f aca="false">SUM(O29,O35)</f>
        <v>0</v>
      </c>
    </row>
    <row r="29" customFormat="false" ht="15.6" hidden="false" customHeight="false" outlineLevel="0" collapsed="false">
      <c r="A29" s="40" t="s">
        <v>84</v>
      </c>
      <c r="B29" s="41" t="n">
        <f aca="false">SUM(B30:B32)</f>
        <v>0</v>
      </c>
      <c r="C29" s="42" t="n">
        <f aca="false">SUM(C30:C32)</f>
        <v>0</v>
      </c>
      <c r="D29" s="41" t="n">
        <f aca="false">SUM(D30:D32)</f>
        <v>0</v>
      </c>
      <c r="E29" s="42" t="n">
        <f aca="false">SUM(E30:E32)</f>
        <v>0</v>
      </c>
      <c r="F29" s="41" t="n">
        <f aca="false">SUM(F30:F32)</f>
        <v>0</v>
      </c>
      <c r="G29" s="42" t="n">
        <f aca="false">SUM(G30:G32)</f>
        <v>0</v>
      </c>
      <c r="H29" s="41" t="n">
        <f aca="false">SUM(H30:H32)</f>
        <v>0</v>
      </c>
      <c r="I29" s="42" t="n">
        <f aca="false">SUM(I30:I32)</f>
        <v>0</v>
      </c>
      <c r="J29" s="41" t="n">
        <f aca="false">SUM(J30:J32)</f>
        <v>0</v>
      </c>
      <c r="K29" s="42" t="n">
        <f aca="false">SUM(K30:K32)</f>
        <v>0</v>
      </c>
      <c r="L29" s="41" t="n">
        <f aca="false">SUM(L30:L32)</f>
        <v>0</v>
      </c>
      <c r="M29" s="42" t="n">
        <f aca="false">SUM(M30:M32)</f>
        <v>0</v>
      </c>
      <c r="N29" s="41" t="n">
        <f aca="false">SUM(N30:N32)</f>
        <v>0</v>
      </c>
      <c r="O29" s="42" t="n">
        <f aca="false">SUM(O30:O32)</f>
        <v>0</v>
      </c>
    </row>
    <row r="30" customFormat="false" ht="15.6" hidden="false" customHeight="false" outlineLevel="0" collapsed="false">
      <c r="A30" s="43" t="s">
        <v>85</v>
      </c>
      <c r="B30" s="44" t="n">
        <f aca="false">IFERROR(VLOOKUP(CONCATENATE("'",'National Mirrors'!B$2,"'-","S3A_SR_"),DistributedStats!$1:$1048576,5,0),0)</f>
        <v>0</v>
      </c>
      <c r="C30" s="45" t="n">
        <f aca="false">IFERROR(VLOOKUP(CONCATENATE("'",'National Mirrors'!B$2,"'-","S3A_SR_"),DistributedStats!$1:$1048576,6,0),0)</f>
        <v>0</v>
      </c>
      <c r="D30" s="46" t="n">
        <f aca="false">IFERROR(VLOOKUP(CONCATENATE("'",'National Mirrors'!F$2,"'-","S3A_SR_"),DistributedStats!$1:$1048576,5,0),0)</f>
        <v>0</v>
      </c>
      <c r="E30" s="47" t="n">
        <f aca="false">IFERROR(VLOOKUP(CONCATENATE("'",'National Mirrors'!F$2,"'-","S3A_SR_"),DistributedStats!$1:$1048576,6,0),0)</f>
        <v>0</v>
      </c>
      <c r="F30" s="48" t="n">
        <f aca="false">IFERROR(VLOOKUP(CONCATENATE("'",'National Mirrors'!J$2,"'-","S3A_SR_"),DistributedStats!$1:$1048576,5,0),0)</f>
        <v>0</v>
      </c>
      <c r="G30" s="49" t="n">
        <f aca="false">IFERROR(VLOOKUP(CONCATENATE("'",'National Mirrors'!J$2,"'-","S3A_SR_"),DistributedStats!$1:$1048576,6,0),0)</f>
        <v>0</v>
      </c>
      <c r="H30" s="50" t="n">
        <f aca="false">IFERROR(VLOOKUP(CONCATENATE("'",'National Mirrors'!N$2,"'-","S3A_SR_"),DistributedStats!$1:$1048576,5,0),0)</f>
        <v>0</v>
      </c>
      <c r="I30" s="51" t="n">
        <f aca="false">IFERROR(VLOOKUP(CONCATENATE("'",'National Mirrors'!N$2,"'-","S3A_SR_"),DistributedStats!$1:$1048576,6,0),0)</f>
        <v>0</v>
      </c>
      <c r="J30" s="52" t="n">
        <f aca="false">IFERROR(VLOOKUP(CONCATENATE("'",'National Mirrors'!R$2,"'-","S3A_SR_"),DistributedStats!$1:$1048576,5,0),0)</f>
        <v>0</v>
      </c>
      <c r="K30" s="53" t="n">
        <f aca="false">IFERROR(VLOOKUP(CONCATENATE("'",'National Mirrors'!R$2,"'-","S3A_SR_"),DistributedStats!$1:$1048576,6,0),0)</f>
        <v>0</v>
      </c>
      <c r="L30" s="54" t="n">
        <f aca="false">IFERROR(VLOOKUP(CONCATENATE("'",'National Mirrors'!V$2,"'-","S3A_SR_"),DistributedStats!$1:$1048576,5,0),0)</f>
        <v>0</v>
      </c>
      <c r="M30" s="55" t="n">
        <f aca="false">IFERROR(VLOOKUP(CONCATENATE("'",'National Mirrors'!V$2,"'-","S3A_SR_"),DistributedStats!$1:$1048576,6,0),0)</f>
        <v>0</v>
      </c>
      <c r="N30" s="56" t="n">
        <f aca="false">IFERROR(VLOOKUP(CONCATENATE("'",'National Mirrors'!Z$2,"'-","S3A_SR_"),DistributedStats!$1:$1048576,5,0),0)</f>
        <v>0</v>
      </c>
      <c r="O30" s="57" t="n">
        <f aca="false">IFERROR(VLOOKUP(CONCATENATE("'",'National Mirrors'!Z$2,"'-","S3A_SR_"),DistributedStats!$1:$1048576,6,0),0)</f>
        <v>0</v>
      </c>
    </row>
    <row r="31" customFormat="false" ht="15.6" hidden="false" customHeight="false" outlineLevel="0" collapsed="false">
      <c r="A31" s="43" t="s">
        <v>86</v>
      </c>
      <c r="B31" s="44" t="n">
        <f aca="false">IFERROR(VLOOKUP(CONCATENATE("'",'National Mirrors'!B$2,"'-","S3A_OL_"),DistributedStats!$1:$1048576,5,0),0)</f>
        <v>0</v>
      </c>
      <c r="C31" s="45" t="n">
        <f aca="false">IFERROR(VLOOKUP(CONCATENATE("'",'National Mirrors'!B$2,"'-","S3A_OL_"),DistributedStats!$1:$1048576,6,0),0)</f>
        <v>0</v>
      </c>
      <c r="D31" s="46" t="n">
        <f aca="false">IFERROR(VLOOKUP(CONCATENATE("'",'National Mirrors'!F$2,"'-","S3A_OL_"),DistributedStats!$1:$1048576,5,0),0)</f>
        <v>0</v>
      </c>
      <c r="E31" s="47" t="n">
        <f aca="false">IFERROR(VLOOKUP(CONCATENATE("'",'National Mirrors'!F$2,"'-","S3A_OL_"),DistributedStats!$1:$1048576,6,0),0)</f>
        <v>0</v>
      </c>
      <c r="F31" s="48" t="n">
        <f aca="false">IFERROR(VLOOKUP(CONCATENATE("'",'National Mirrors'!J$2,"'-","S3A_OL_"),DistributedStats!$1:$1048576,5,0),0)</f>
        <v>0</v>
      </c>
      <c r="G31" s="49" t="n">
        <f aca="false">IFERROR(VLOOKUP(CONCATENATE("'",'National Mirrors'!J$2,"'-","S3A_OL_"),DistributedStats!$1:$1048576,6,0),0)</f>
        <v>0</v>
      </c>
      <c r="H31" s="50" t="n">
        <f aca="false">IFERROR(VLOOKUP(CONCATENATE("'",'National Mirrors'!N$2,"'-","S3A_OL_"),DistributedStats!$1:$1048576,5,0),0)</f>
        <v>0</v>
      </c>
      <c r="I31" s="51" t="n">
        <f aca="false">IFERROR(VLOOKUP(CONCATENATE("'",'National Mirrors'!N$2,"'-","S3A_OL_"),DistributedStats!$1:$1048576,6,0),0)</f>
        <v>0</v>
      </c>
      <c r="J31" s="52" t="n">
        <f aca="false">IFERROR(VLOOKUP(CONCATENATE("'",'National Mirrors'!R$2,"'-","S3A_OL_"),DistributedStats!$1:$1048576,5,0),0)</f>
        <v>0</v>
      </c>
      <c r="K31" s="53" t="n">
        <f aca="false">IFERROR(VLOOKUP(CONCATENATE("'",'National Mirrors'!R$2,"'-","S3A_OL_"),DistributedStats!$1:$1048576,6,0),0)</f>
        <v>0</v>
      </c>
      <c r="L31" s="54" t="n">
        <f aca="false">IFERROR(VLOOKUP(CONCATENATE("'",'National Mirrors'!V$2,"'-","S3A_OL_"),DistributedStats!$1:$1048576,5,0),0)</f>
        <v>0</v>
      </c>
      <c r="M31" s="55" t="n">
        <f aca="false">IFERROR(VLOOKUP(CONCATENATE("'",'National Mirrors'!V$2,"'-","S3A_OL_"),DistributedStats!$1:$1048576,6,0),0)</f>
        <v>0</v>
      </c>
      <c r="N31" s="56" t="n">
        <f aca="false">IFERROR(VLOOKUP(CONCATENATE("'",'National Mirrors'!Z$2,"'-","S3A_OL_"),DistributedStats!$1:$1048576,5,0),0)</f>
        <v>0</v>
      </c>
      <c r="O31" s="57" t="n">
        <f aca="false">IFERROR(VLOOKUP(CONCATENATE("'",'National Mirrors'!Z$2,"'-","S3A_OL_"),DistributedStats!$1:$1048576,6,0),0)</f>
        <v>0</v>
      </c>
    </row>
    <row r="32" customFormat="false" ht="15.6" hidden="false" customHeight="false" outlineLevel="0" collapsed="false">
      <c r="A32" s="43" t="s">
        <v>87</v>
      </c>
      <c r="B32" s="44" t="n">
        <f aca="false">IFERROR(VLOOKUP(CONCATENATE("'",'National Mirrors'!B$2,"'-","S3A_SL_"),DistributedStats!$1:$1048576,5,0),0)</f>
        <v>0</v>
      </c>
      <c r="C32" s="45" t="n">
        <f aca="false">IFERROR(VLOOKUP(CONCATENATE("'",'National Mirrors'!B$2,"'-","S3A_SL_"),DistributedStats!$1:$1048576,6,0),0)</f>
        <v>0</v>
      </c>
      <c r="D32" s="46" t="n">
        <f aca="false">IFERROR(VLOOKUP(CONCATENATE("'",'National Mirrors'!F$2,"'-","S3A_SL_"),DistributedStats!$1:$1048576,5,0),0)</f>
        <v>0</v>
      </c>
      <c r="E32" s="47" t="n">
        <f aca="false">IFERROR(VLOOKUP(CONCATENATE("'",'National Mirrors'!F$2,"'-","S3A_SL_"),DistributedStats!$1:$1048576,6,0),0)</f>
        <v>0</v>
      </c>
      <c r="F32" s="48" t="n">
        <f aca="false">IFERROR(VLOOKUP(CONCATENATE("'",'National Mirrors'!J$2,"'-","S3A_SL_"),DistributedStats!$1:$1048576,5,0),0)</f>
        <v>0</v>
      </c>
      <c r="G32" s="49" t="n">
        <f aca="false">IFERROR(VLOOKUP(CONCATENATE("'",'National Mirrors'!J$2,"'-","S3A_SL_"),DistributedStats!$1:$1048576,6,0),0)</f>
        <v>0</v>
      </c>
      <c r="H32" s="50" t="n">
        <f aca="false">IFERROR(VLOOKUP(CONCATENATE("'",'National Mirrors'!N$2,"'-","S3A_SL_"),DistributedStats!$1:$1048576,5,0),0)</f>
        <v>0</v>
      </c>
      <c r="I32" s="51" t="n">
        <f aca="false">IFERROR(VLOOKUP(CONCATENATE("'",'National Mirrors'!N$2,"'-","S3A_SL_"),DistributedStats!$1:$1048576,6,0),0)</f>
        <v>0</v>
      </c>
      <c r="J32" s="52" t="n">
        <f aca="false">IFERROR(VLOOKUP(CONCATENATE("'",'National Mirrors'!R$2,"'-","S3A_SL_"),DistributedStats!$1:$1048576,5,0),0)</f>
        <v>0</v>
      </c>
      <c r="K32" s="53" t="n">
        <f aca="false">IFERROR(VLOOKUP(CONCATENATE("'",'National Mirrors'!R$2,"'-","S3A_SL_"),DistributedStats!$1:$1048576,6,0),0)</f>
        <v>0</v>
      </c>
      <c r="L32" s="54" t="n">
        <f aca="false">IFERROR(VLOOKUP(CONCATENATE("'",'National Mirrors'!V$2,"'-","S3A_SL_"),DistributedStats!$1:$1048576,5,0),0)</f>
        <v>0</v>
      </c>
      <c r="M32" s="55" t="n">
        <f aca="false">IFERROR(VLOOKUP(CONCATENATE("'",'National Mirrors'!V$2,"'-","S3A_SL_"),DistributedStats!$1:$1048576,6,0),0)</f>
        <v>0</v>
      </c>
      <c r="N32" s="56" t="n">
        <f aca="false">IFERROR(VLOOKUP(CONCATENATE("'",'National Mirrors'!Z$2,"'-","S3A_SL_"),DistributedStats!$1:$1048576,5,0),0)</f>
        <v>0</v>
      </c>
      <c r="O32" s="57" t="n">
        <f aca="false">IFERROR(VLOOKUP(CONCATENATE("'",'National Mirrors'!Z$2,"'-","S3A_SL_"),DistributedStats!$1:$1048576,6,0),0)</f>
        <v>0</v>
      </c>
    </row>
    <row r="33" s="1" customFormat="true" ht="15.6" hidden="false" customHeight="false" outlineLevel="0" collapsed="false">
      <c r="A33" s="43"/>
      <c r="B33" s="44"/>
      <c r="C33" s="45"/>
      <c r="D33" s="46"/>
      <c r="E33" s="47"/>
      <c r="F33" s="48"/>
      <c r="G33" s="49"/>
      <c r="H33" s="50"/>
      <c r="I33" s="51"/>
      <c r="J33" s="52"/>
      <c r="K33" s="53"/>
      <c r="L33" s="54"/>
      <c r="M33" s="55"/>
      <c r="N33" s="56"/>
      <c r="O33" s="57"/>
    </row>
    <row r="34" s="1" customFormat="true" ht="15.6" hidden="false" customHeight="false" outlineLevel="0" collapsed="false">
      <c r="A34" s="43"/>
      <c r="B34" s="44"/>
      <c r="C34" s="45"/>
      <c r="D34" s="46"/>
      <c r="E34" s="47"/>
      <c r="F34" s="48"/>
      <c r="G34" s="49"/>
      <c r="H34" s="50"/>
      <c r="I34" s="51"/>
      <c r="J34" s="52"/>
      <c r="K34" s="53"/>
      <c r="L34" s="54"/>
      <c r="M34" s="55"/>
      <c r="N34" s="56"/>
      <c r="O34" s="57"/>
    </row>
    <row r="35" customFormat="false" ht="15.6" hidden="false" customHeight="false" outlineLevel="0" collapsed="false">
      <c r="A35" s="40" t="s">
        <v>88</v>
      </c>
      <c r="B35" s="41" t="n">
        <f aca="false">SUM(B36:B38)</f>
        <v>0</v>
      </c>
      <c r="C35" s="42" t="n">
        <f aca="false">SUM(C36:C38)</f>
        <v>0</v>
      </c>
      <c r="D35" s="41" t="n">
        <f aca="false">SUM(D36:D38)</f>
        <v>0</v>
      </c>
      <c r="E35" s="42" t="n">
        <f aca="false">SUM(E36:E38)</f>
        <v>0</v>
      </c>
      <c r="F35" s="41" t="n">
        <f aca="false">SUM(F36:F38)</f>
        <v>0</v>
      </c>
      <c r="G35" s="42" t="n">
        <f aca="false">SUM(G36:G38)</f>
        <v>0</v>
      </c>
      <c r="H35" s="41" t="n">
        <f aca="false">SUM(H36:H38)</f>
        <v>0</v>
      </c>
      <c r="I35" s="42" t="n">
        <f aca="false">SUM(I36:I38)</f>
        <v>0</v>
      </c>
      <c r="J35" s="41" t="n">
        <f aca="false">SUM(J36:J38)</f>
        <v>0</v>
      </c>
      <c r="K35" s="42" t="n">
        <f aca="false">SUM(K36:K38)</f>
        <v>0</v>
      </c>
      <c r="L35" s="41" t="n">
        <f aca="false">SUM(L36:L38)</f>
        <v>0</v>
      </c>
      <c r="M35" s="42" t="n">
        <f aca="false">SUM(M36:M38)</f>
        <v>0</v>
      </c>
      <c r="N35" s="41" t="n">
        <f aca="false">SUM(N36:N38)</f>
        <v>0</v>
      </c>
      <c r="O35" s="42" t="n">
        <f aca="false">SUM(O36:O38)</f>
        <v>0</v>
      </c>
    </row>
    <row r="36" customFormat="false" ht="15.6" hidden="false" customHeight="false" outlineLevel="0" collapsed="false">
      <c r="A36" s="43" t="s">
        <v>85</v>
      </c>
      <c r="B36" s="44" t="n">
        <f aca="false">IFERROR(VLOOKUP(CONCATENATE("'",'National Mirrors'!B$2,"'-","S3B_SR_"),DistributedStats!$1:$1048576,5,0),0)</f>
        <v>0</v>
      </c>
      <c r="C36" s="45" t="n">
        <f aca="false">IFERROR(VLOOKUP(CONCATENATE("'",'National Mirrors'!B$2,"'-","S3B_SR_"),DistributedStats!$1:$1048576,6,0),0)</f>
        <v>0</v>
      </c>
      <c r="D36" s="46" t="n">
        <f aca="false">IFERROR(VLOOKUP(CONCATENATE("'",'National Mirrors'!F$2,"'-","S3B_SR_"),DistributedStats!$1:$1048576,5,0),0)</f>
        <v>0</v>
      </c>
      <c r="E36" s="47" t="n">
        <f aca="false">IFERROR(VLOOKUP(CONCATENATE("'",'National Mirrors'!F$2,"'-","S3B_SR_"),DistributedStats!$1:$1048576,6,0),0)</f>
        <v>0</v>
      </c>
      <c r="F36" s="48" t="n">
        <f aca="false">IFERROR(VLOOKUP(CONCATENATE("'",'National Mirrors'!J$2,"'-","S3B_SR_"),DistributedStats!$1:$1048576,5,0),0)</f>
        <v>0</v>
      </c>
      <c r="G36" s="49" t="n">
        <f aca="false">IFERROR(VLOOKUP(CONCATENATE("'",'National Mirrors'!J$2,"'-","S3B_SR_"),DistributedStats!$1:$1048576,6,0),0)</f>
        <v>0</v>
      </c>
      <c r="H36" s="50" t="n">
        <f aca="false">IFERROR(VLOOKUP(CONCATENATE("'",'National Mirrors'!N$2,"'-","S3B_SR_"),DistributedStats!$1:$1048576,5,0),0)</f>
        <v>0</v>
      </c>
      <c r="I36" s="51" t="n">
        <f aca="false">IFERROR(VLOOKUP(CONCATENATE("'",'National Mirrors'!N$2,"'-","S3B_SR_"),DistributedStats!$1:$1048576,6,0),0)</f>
        <v>0</v>
      </c>
      <c r="J36" s="52" t="n">
        <f aca="false">IFERROR(VLOOKUP(CONCATENATE("'",'National Mirrors'!R$2,"'-","S3B_SR_"),DistributedStats!$1:$1048576,5,0),0)</f>
        <v>0</v>
      </c>
      <c r="K36" s="53" t="n">
        <f aca="false">IFERROR(VLOOKUP(CONCATENATE("'",'National Mirrors'!R$2,"'-","S3B_SR_"),DistributedStats!$1:$1048576,6,0),0)</f>
        <v>0</v>
      </c>
      <c r="L36" s="54" t="n">
        <f aca="false">IFERROR(VLOOKUP(CONCATENATE("'",'National Mirrors'!V$2,"'-","S3B_SR_"),DistributedStats!$1:$1048576,5,0),0)</f>
        <v>0</v>
      </c>
      <c r="M36" s="55" t="n">
        <f aca="false">IFERROR(VLOOKUP(CONCATENATE("'",'National Mirrors'!V$2,"'-","S3B_SR_"),DistributedStats!$1:$1048576,6,0),0)</f>
        <v>0</v>
      </c>
      <c r="N36" s="56" t="n">
        <f aca="false">IFERROR(VLOOKUP(CONCATENATE("'",'National Mirrors'!Z$2,"'-","S3B_SR_"),DistributedStats!$1:$1048576,5,0),0)</f>
        <v>0</v>
      </c>
      <c r="O36" s="57" t="n">
        <f aca="false">IFERROR(VLOOKUP(CONCATENATE("'",'National Mirrors'!Z$2,"'-","S3B_SR_"),DistributedStats!$1:$1048576,6,0),0)</f>
        <v>0</v>
      </c>
    </row>
    <row r="37" customFormat="false" ht="15.6" hidden="false" customHeight="false" outlineLevel="0" collapsed="false">
      <c r="A37" s="43" t="s">
        <v>86</v>
      </c>
      <c r="B37" s="44" t="n">
        <f aca="false">IFERROR(VLOOKUP(CONCATENATE("'",'National Mirrors'!B$2,"'-","S3B_OL_"),DistributedStats!$1:$1048576,5,0),0)</f>
        <v>0</v>
      </c>
      <c r="C37" s="45" t="n">
        <f aca="false">IFERROR(VLOOKUP(CONCATENATE("'",'National Mirrors'!B$2,"'-","S3B_OL_"),DistributedStats!$1:$1048576,6,0),0)</f>
        <v>0</v>
      </c>
      <c r="D37" s="46" t="n">
        <f aca="false">IFERROR(VLOOKUP(CONCATENATE("'",'National Mirrors'!F$2,"'-","S3B_OL_"),DistributedStats!$1:$1048576,5,0),0)</f>
        <v>0</v>
      </c>
      <c r="E37" s="47" t="n">
        <f aca="false">IFERROR(VLOOKUP(CONCATENATE("'",'National Mirrors'!F$2,"'-","S3B_OL_"),DistributedStats!$1:$1048576,6,0),0)</f>
        <v>0</v>
      </c>
      <c r="F37" s="48" t="n">
        <f aca="false">IFERROR(VLOOKUP(CONCATENATE("'",'National Mirrors'!J$2,"'-","S3B_OL_"),DistributedStats!$1:$1048576,5,0),0)</f>
        <v>0</v>
      </c>
      <c r="G37" s="49" t="n">
        <f aca="false">IFERROR(VLOOKUP(CONCATENATE("'",'National Mirrors'!J$2,"'-","S3B_OL_"),DistributedStats!$1:$1048576,6,0),0)</f>
        <v>0</v>
      </c>
      <c r="H37" s="50" t="n">
        <f aca="false">IFERROR(VLOOKUP(CONCATENATE("'",'National Mirrors'!N$2,"'-","S3B_OL_"),DistributedStats!$1:$1048576,5,0),0)</f>
        <v>0</v>
      </c>
      <c r="I37" s="51" t="n">
        <f aca="false">IFERROR(VLOOKUP(CONCATENATE("'",'National Mirrors'!N$2,"'-","S3B_OL_"),DistributedStats!$1:$1048576,6,0),0)</f>
        <v>0</v>
      </c>
      <c r="J37" s="52" t="n">
        <f aca="false">IFERROR(VLOOKUP(CONCATENATE("'",'National Mirrors'!R$2,"'-","S3B_OL_"),DistributedStats!$1:$1048576,5,0),0)</f>
        <v>0</v>
      </c>
      <c r="K37" s="53" t="n">
        <f aca="false">IFERROR(VLOOKUP(CONCATENATE("'",'National Mirrors'!R$2,"'-","S3B_OL_"),DistributedStats!$1:$1048576,6,0),0)</f>
        <v>0</v>
      </c>
      <c r="L37" s="54" t="n">
        <f aca="false">IFERROR(VLOOKUP(CONCATENATE("'",'National Mirrors'!V$2,"'-","S3B_OL_"),DistributedStats!$1:$1048576,5,0),0)</f>
        <v>0</v>
      </c>
      <c r="M37" s="55" t="n">
        <f aca="false">IFERROR(VLOOKUP(CONCATENATE("'",'National Mirrors'!V$2,"'-","S3B_OL_"),DistributedStats!$1:$1048576,6,0),0)</f>
        <v>0</v>
      </c>
      <c r="N37" s="56" t="n">
        <f aca="false">IFERROR(VLOOKUP(CONCATENATE("'",'National Mirrors'!Z$2,"'-","S3B_OL_"),DistributedStats!$1:$1048576,5,0),0)</f>
        <v>0</v>
      </c>
      <c r="O37" s="57" t="n">
        <f aca="false">IFERROR(VLOOKUP(CONCATENATE("'",'National Mirrors'!Z$2,"'-","S3B_OL_"),DistributedStats!$1:$1048576,6,0),0)</f>
        <v>0</v>
      </c>
    </row>
    <row r="38" customFormat="false" ht="15.6" hidden="false" customHeight="false" outlineLevel="0" collapsed="false">
      <c r="A38" s="43" t="s">
        <v>87</v>
      </c>
      <c r="B38" s="44" t="n">
        <f aca="false">IFERROR(VLOOKUP(CONCATENATE("'",'National Mirrors'!B$2,"'-","S3B_SL_"),DistributedStats!$1:$1048576,5,0),0)</f>
        <v>0</v>
      </c>
      <c r="C38" s="45" t="n">
        <f aca="false">IFERROR(VLOOKUP(CONCATENATE("'",'National Mirrors'!B$2,"'-","S3B_SL_"),DistributedStats!$1:$1048576,6,0),0)</f>
        <v>0</v>
      </c>
      <c r="D38" s="46" t="n">
        <f aca="false">IFERROR(VLOOKUP(CONCATENATE("'",'National Mirrors'!F$2,"'-","S3B_SL_"),DistributedStats!$1:$1048576,5,0),0)</f>
        <v>0</v>
      </c>
      <c r="E38" s="47" t="n">
        <f aca="false">IFERROR(VLOOKUP(CONCATENATE("'",'National Mirrors'!F$2,"'-","S3B_SL_"),DistributedStats!$1:$1048576,6,0),0)</f>
        <v>0</v>
      </c>
      <c r="F38" s="48" t="n">
        <f aca="false">IFERROR(VLOOKUP(CONCATENATE("'",'National Mirrors'!J$2,"'-","S3B_SL_"),DistributedStats!$1:$1048576,5,0),0)</f>
        <v>0</v>
      </c>
      <c r="G38" s="49" t="n">
        <f aca="false">IFERROR(VLOOKUP(CONCATENATE("'",'National Mirrors'!J$2,"'-","S3B_SL_"),DistributedStats!$1:$1048576,6,0),0)</f>
        <v>0</v>
      </c>
      <c r="H38" s="50" t="n">
        <f aca="false">IFERROR(VLOOKUP(CONCATENATE("'",'National Mirrors'!N$2,"'-","S3B_SL_"),DistributedStats!$1:$1048576,5,0),0)</f>
        <v>0</v>
      </c>
      <c r="I38" s="51" t="n">
        <f aca="false">IFERROR(VLOOKUP(CONCATENATE("'",'National Mirrors'!N$2,"'-","S3B_SL_"),DistributedStats!$1:$1048576,6,0),0)</f>
        <v>0</v>
      </c>
      <c r="J38" s="52" t="n">
        <f aca="false">IFERROR(VLOOKUP(CONCATENATE("'",'National Mirrors'!R$2,"'-","S3B_SL_"),DistributedStats!$1:$1048576,5,0),0)</f>
        <v>0</v>
      </c>
      <c r="K38" s="53" t="n">
        <f aca="false">IFERROR(VLOOKUP(CONCATENATE("'",'National Mirrors'!R$2,"'-","S3B_SL_"),DistributedStats!$1:$1048576,6,0),0)</f>
        <v>0</v>
      </c>
      <c r="L38" s="54" t="n">
        <f aca="false">IFERROR(VLOOKUP(CONCATENATE("'",'National Mirrors'!V$2,"'-","S3B_SL_"),DistributedStats!$1:$1048576,5,0),0)</f>
        <v>0</v>
      </c>
      <c r="M38" s="55" t="n">
        <f aca="false">IFERROR(VLOOKUP(CONCATENATE("'",'National Mirrors'!V$2,"'-","S3B_SL_"),DistributedStats!$1:$1048576,6,0),0)</f>
        <v>0</v>
      </c>
      <c r="N38" s="56" t="n">
        <f aca="false">IFERROR(VLOOKUP(CONCATENATE("'",'National Mirrors'!Z$2,"'-","S3B_SL_"),DistributedStats!$1:$1048576,5,0),0)</f>
        <v>0</v>
      </c>
      <c r="O38" s="57" t="n">
        <f aca="false">IFERROR(VLOOKUP(CONCATENATE("'",'National Mirrors'!Z$2,"'-","S3B_SL_"),DistributedStats!$1:$1048576,6,0),0)</f>
        <v>0</v>
      </c>
    </row>
    <row r="39" s="1" customFormat="true" ht="15.6" hidden="false" customHeight="false" outlineLevel="0" collapsed="false">
      <c r="A39" s="43"/>
      <c r="B39" s="44"/>
      <c r="C39" s="45"/>
      <c r="D39" s="46"/>
      <c r="E39" s="47"/>
      <c r="F39" s="48"/>
      <c r="G39" s="49"/>
      <c r="H39" s="50"/>
      <c r="I39" s="51"/>
      <c r="J39" s="52"/>
      <c r="K39" s="53"/>
      <c r="L39" s="54"/>
      <c r="M39" s="55"/>
      <c r="N39" s="56"/>
      <c r="O39" s="57"/>
    </row>
    <row r="40" s="1" customFormat="true" ht="15.6" hidden="false" customHeight="false" outlineLevel="0" collapsed="false">
      <c r="A40" s="43"/>
      <c r="B40" s="44"/>
      <c r="C40" s="45"/>
      <c r="D40" s="46"/>
      <c r="E40" s="47"/>
      <c r="F40" s="48"/>
      <c r="G40" s="49"/>
      <c r="H40" s="50"/>
      <c r="I40" s="51"/>
      <c r="J40" s="52"/>
      <c r="K40" s="53"/>
      <c r="L40" s="54"/>
      <c r="M40" s="55"/>
      <c r="N40" s="56"/>
      <c r="O40" s="57"/>
    </row>
    <row r="41" customFormat="false" ht="15.6" hidden="false" customHeight="false" outlineLevel="0" collapsed="false">
      <c r="A41" s="40" t="s">
        <v>89</v>
      </c>
      <c r="B41" s="41" t="n">
        <f aca="false">SUM(B42:B44)</f>
        <v>0</v>
      </c>
      <c r="C41" s="42" t="n">
        <f aca="false">SUM(C42:C44)</f>
        <v>0</v>
      </c>
      <c r="D41" s="41" t="n">
        <f aca="false">SUM(D42:D44)</f>
        <v>0</v>
      </c>
      <c r="E41" s="42" t="n">
        <f aca="false">SUM(E42:E44)</f>
        <v>0</v>
      </c>
      <c r="F41" s="41" t="n">
        <f aca="false">SUM(F42:F44)</f>
        <v>0</v>
      </c>
      <c r="G41" s="42" t="n">
        <f aca="false">SUM(G42:G44)</f>
        <v>0</v>
      </c>
      <c r="H41" s="41" t="n">
        <f aca="false">SUM(H42:H44)</f>
        <v>0</v>
      </c>
      <c r="I41" s="42" t="n">
        <f aca="false">SUM(I42:I44)</f>
        <v>0</v>
      </c>
      <c r="J41" s="41" t="n">
        <f aca="false">SUM(J42:J44)</f>
        <v>0</v>
      </c>
      <c r="K41" s="42" t="n">
        <f aca="false">SUM(K42:K44)</f>
        <v>0</v>
      </c>
      <c r="L41" s="41" t="n">
        <f aca="false">SUM(L42:L44)</f>
        <v>0</v>
      </c>
      <c r="M41" s="42" t="n">
        <f aca="false">SUM(M42:M44)</f>
        <v>0</v>
      </c>
      <c r="N41" s="41" t="n">
        <f aca="false">SUM(N42:N44)</f>
        <v>0</v>
      </c>
      <c r="O41" s="42" t="n">
        <f aca="false">SUM(O42:O44)</f>
        <v>0</v>
      </c>
    </row>
    <row r="42" s="1" customFormat="true" ht="15.6" hidden="false" customHeight="false" outlineLevel="0" collapsed="false">
      <c r="A42" s="43"/>
      <c r="B42" s="44"/>
      <c r="C42" s="45"/>
      <c r="D42" s="46"/>
      <c r="E42" s="47"/>
      <c r="F42" s="48"/>
      <c r="G42" s="49"/>
      <c r="H42" s="50"/>
      <c r="I42" s="51"/>
      <c r="J42" s="52"/>
      <c r="K42" s="53"/>
      <c r="L42" s="54"/>
      <c r="M42" s="55"/>
      <c r="N42" s="56"/>
      <c r="O42" s="57"/>
    </row>
    <row r="43" s="1" customFormat="true" ht="15.6" hidden="false" customHeight="false" outlineLevel="0" collapsed="false">
      <c r="A43" s="43"/>
      <c r="B43" s="44"/>
      <c r="C43" s="45"/>
      <c r="D43" s="46"/>
      <c r="E43" s="47"/>
      <c r="F43" s="48"/>
      <c r="G43" s="49"/>
      <c r="H43" s="50"/>
      <c r="I43" s="51"/>
      <c r="J43" s="52"/>
      <c r="K43" s="53"/>
      <c r="L43" s="54"/>
      <c r="M43" s="55"/>
      <c r="N43" s="56"/>
      <c r="O43" s="57"/>
    </row>
    <row r="44" s="1" customFormat="true" ht="15.6" hidden="false" customHeight="false" outlineLevel="0" collapsed="false">
      <c r="A44" s="43"/>
      <c r="B44" s="44"/>
      <c r="C44" s="45"/>
      <c r="D44" s="46"/>
      <c r="E44" s="47"/>
      <c r="F44" s="48"/>
      <c r="G44" s="49"/>
      <c r="H44" s="50"/>
      <c r="I44" s="51"/>
      <c r="J44" s="52"/>
      <c r="K44" s="53"/>
      <c r="L44" s="54"/>
      <c r="M44" s="55"/>
      <c r="N44" s="56"/>
      <c r="O44" s="57"/>
    </row>
    <row r="45" s="1" customFormat="true" ht="15.6" hidden="false" customHeight="false" outlineLevel="0" collapsed="false">
      <c r="A45" s="43"/>
      <c r="B45" s="44"/>
      <c r="C45" s="45"/>
      <c r="D45" s="46"/>
      <c r="E45" s="47"/>
      <c r="F45" s="48"/>
      <c r="G45" s="49"/>
      <c r="H45" s="50"/>
      <c r="I45" s="51"/>
      <c r="J45" s="52"/>
      <c r="K45" s="53"/>
      <c r="L45" s="54"/>
      <c r="M45" s="55"/>
      <c r="N45" s="56"/>
      <c r="O45" s="57"/>
    </row>
    <row r="46" customFormat="false" ht="15.6" hidden="false" customHeight="false" outlineLevel="0" collapsed="false">
      <c r="A46" s="40" t="s">
        <v>90</v>
      </c>
      <c r="B46" s="41" t="n">
        <f aca="false">SUM(B47:B49)</f>
        <v>0</v>
      </c>
      <c r="C46" s="42" t="n">
        <f aca="false">SUM(C47:C49)</f>
        <v>0</v>
      </c>
      <c r="D46" s="41" t="n">
        <f aca="false">SUM(D47:D49)</f>
        <v>0</v>
      </c>
      <c r="E46" s="42" t="n">
        <f aca="false">SUM(E47:E49)</f>
        <v>0</v>
      </c>
      <c r="F46" s="41" t="n">
        <f aca="false">SUM(F47:F49)</f>
        <v>0</v>
      </c>
      <c r="G46" s="42" t="n">
        <f aca="false">SUM(G47:G49)</f>
        <v>0</v>
      </c>
      <c r="H46" s="41" t="n">
        <f aca="false">SUM(H47:H49)</f>
        <v>0</v>
      </c>
      <c r="I46" s="42" t="n">
        <f aca="false">SUM(I47:I49)</f>
        <v>0</v>
      </c>
      <c r="J46" s="41" t="n">
        <f aca="false">SUM(J47:J49)</f>
        <v>0</v>
      </c>
      <c r="K46" s="42" t="n">
        <f aca="false">SUM(K47:K49)</f>
        <v>0</v>
      </c>
      <c r="L46" s="41" t="n">
        <f aca="false">SUM(L47:L49)</f>
        <v>0</v>
      </c>
      <c r="M46" s="42" t="n">
        <f aca="false">SUM(M47:M49)</f>
        <v>0</v>
      </c>
      <c r="N46" s="41" t="n">
        <f aca="false">SUM(N47:N49)</f>
        <v>0</v>
      </c>
      <c r="O46" s="42" t="n">
        <f aca="false">SUM(O47:O49)</f>
        <v>0</v>
      </c>
    </row>
    <row r="47" s="1" customFormat="true" ht="15.6" hidden="false" customHeight="false" outlineLevel="0" collapsed="false">
      <c r="A47" s="43"/>
      <c r="B47" s="44"/>
      <c r="C47" s="45"/>
      <c r="D47" s="46"/>
      <c r="E47" s="47"/>
      <c r="F47" s="48"/>
      <c r="G47" s="49"/>
      <c r="H47" s="50"/>
      <c r="I47" s="51"/>
      <c r="J47" s="52"/>
      <c r="K47" s="53"/>
      <c r="L47" s="54"/>
      <c r="M47" s="55"/>
      <c r="N47" s="56"/>
      <c r="O47" s="57"/>
    </row>
    <row r="48" s="1" customFormat="true" ht="15.6" hidden="false" customHeight="false" outlineLevel="0" collapsed="false">
      <c r="A48" s="43"/>
      <c r="B48" s="44"/>
      <c r="C48" s="45"/>
      <c r="D48" s="46"/>
      <c r="E48" s="47"/>
      <c r="F48" s="48"/>
      <c r="G48" s="49"/>
      <c r="H48" s="50"/>
      <c r="I48" s="51"/>
      <c r="J48" s="52"/>
      <c r="K48" s="53"/>
      <c r="L48" s="54"/>
      <c r="M48" s="55"/>
      <c r="N48" s="56"/>
      <c r="O48" s="57"/>
    </row>
    <row r="49" s="1" customFormat="true" ht="15.6" hidden="false" customHeight="false" outlineLevel="0" collapsed="false">
      <c r="A49" s="43"/>
      <c r="B49" s="44"/>
      <c r="C49" s="45"/>
      <c r="D49" s="46"/>
      <c r="E49" s="47"/>
      <c r="F49" s="48"/>
      <c r="G49" s="49"/>
      <c r="H49" s="50"/>
      <c r="I49" s="51"/>
      <c r="J49" s="52"/>
      <c r="K49" s="53"/>
      <c r="L49" s="54"/>
      <c r="M49" s="55"/>
      <c r="N49" s="56"/>
      <c r="O49" s="57"/>
    </row>
    <row r="50" s="1" customFormat="true" ht="15.6" hidden="false" customHeight="false" outlineLevel="0" collapsed="false">
      <c r="A50" s="43"/>
      <c r="B50" s="44"/>
      <c r="C50" s="45"/>
      <c r="D50" s="46"/>
      <c r="E50" s="47"/>
      <c r="F50" s="48"/>
      <c r="G50" s="49"/>
      <c r="H50" s="50"/>
      <c r="I50" s="51"/>
      <c r="J50" s="52"/>
      <c r="K50" s="53"/>
      <c r="L50" s="54"/>
      <c r="M50" s="55"/>
      <c r="N50" s="56"/>
      <c r="O50" s="57"/>
    </row>
    <row r="51" customFormat="false" ht="15.6" hidden="false" customHeight="false" outlineLevel="0" collapsed="false">
      <c r="A51" s="66" t="s">
        <v>121</v>
      </c>
      <c r="B51" s="67" t="n">
        <f aca="false">SUM(B21,B4,B28)</f>
        <v>0</v>
      </c>
      <c r="C51" s="68" t="n">
        <f aca="false">SUM(C21,C4,C28)</f>
        <v>0</v>
      </c>
      <c r="D51" s="67" t="n">
        <f aca="false">SUM(D21,D4,D28)</f>
        <v>0</v>
      </c>
      <c r="E51" s="68" t="n">
        <f aca="false">SUM(E21,E4,E28)</f>
        <v>0</v>
      </c>
      <c r="F51" s="67" t="n">
        <f aca="false">SUM(F21,F4,F28)</f>
        <v>0</v>
      </c>
      <c r="G51" s="68" t="n">
        <f aca="false">SUM(G21,G4,G28)</f>
        <v>0</v>
      </c>
      <c r="H51" s="67" t="n">
        <f aca="false">SUM(H21,H4,H28)</f>
        <v>0</v>
      </c>
      <c r="I51" s="68" t="n">
        <f aca="false">SUM(I21,I4,I28)</f>
        <v>0</v>
      </c>
      <c r="J51" s="67" t="n">
        <f aca="false">SUM(J21,J4,J28)</f>
        <v>0</v>
      </c>
      <c r="K51" s="68" t="n">
        <f aca="false">SUM(K21,K4,K28)</f>
        <v>0</v>
      </c>
      <c r="L51" s="67" t="n">
        <f aca="false">SUM(L21,L4,L28)</f>
        <v>0</v>
      </c>
      <c r="M51" s="68" t="n">
        <f aca="false">SUM(M21,M4,M28)</f>
        <v>0</v>
      </c>
      <c r="N51" s="67" t="n">
        <f aca="false">SUM(N21,N4,N28)</f>
        <v>0</v>
      </c>
      <c r="O51" s="68" t="n">
        <f aca="false">SUM(O21,O4,O28)</f>
        <v>0</v>
      </c>
    </row>
    <row r="52" customFormat="false" ht="15.6" hidden="false" customHeight="false" outlineLevel="0" collapsed="false">
      <c r="A52" s="66" t="s">
        <v>122</v>
      </c>
      <c r="B52" s="69" t="n">
        <f aca="false">SUM(B51,D51,F51,H51,J51,L51,N51)</f>
        <v>0</v>
      </c>
      <c r="C52" s="69" t="n">
        <f aca="false">SUM(C51,E51,G51,I51,K51,M51,O51)</f>
        <v>0</v>
      </c>
    </row>
  </sheetData>
  <mergeCells count="8">
    <mergeCell ref="B1:C1"/>
    <mergeCell ref="D1:E1"/>
    <mergeCell ref="F1:G1"/>
    <mergeCell ref="H1:I1"/>
    <mergeCell ref="J1:K1"/>
    <mergeCell ref="L1:M1"/>
    <mergeCell ref="N1:O1"/>
    <mergeCell ref="A2:A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LibreOffice/6.2.7.1$Linux_X86_64 LibreOffice_project/20$Build-1</Application>
  <Company>serco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2017-08-24T13:30:58Z</dcterms:created>
  <dc:creator>Adriana Grazia Castriotta</dc:creator>
  <dc:description/>
  <dc:language>de-DE</dc:language>
  <cp:lastModifiedBy/>
  <dcterms:modified xsi:type="dcterms:W3CDTF">2021-12-20T13:43:02Z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serco</vt:lpwstr>
  </property>
  <property fmtid="{D5CDD505-2E9C-101B-9397-08002B2CF9AE}" pid="4" name="Composants">
    <vt:lpwstr/>
  </property>
  <property fmtid="{D5CDD505-2E9C-101B-9397-08002B2CF9AE}" pid="5" name="ContentTypeId">
    <vt:lpwstr>0x010100853BD43EC96A9741BFCB5D4135F0671401030104006B9900192F190941923F95E853C61004</vt:lpwstr>
  </property>
  <property fmtid="{D5CDD505-2E9C-101B-9397-08002B2CF9AE}" pid="6" name="DocSecurity">
    <vt:i4>0</vt:i4>
  </property>
  <property fmtid="{D5CDD505-2E9C-101B-9397-08002B2CF9AE}" pid="7" name="HyperlinksChanged">
    <vt:bool>0</vt:bool>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y fmtid="{D5CDD505-2E9C-101B-9397-08002B2CF9AE}" pid="11" name="WorkbookGuid">
    <vt:lpwstr>0f8c08f3-cb5e-4bb4-b1b9-fc38d282357d</vt:lpwstr>
  </property>
</Properties>
</file>