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T:\ANP_2021\069-Český technologický park Brno, zóna C, objekt D\0devzdání 22.9 24hod\Rozpočet\"/>
    </mc:Choice>
  </mc:AlternateContent>
  <xr:revisionPtr revIDLastSave="0" documentId="13_ncr:1_{8EEB43E3-9155-4910-AEDB-970DD9AC159D}" xr6:coauthVersionLast="47" xr6:coauthVersionMax="47" xr10:uidLastSave="{00000000-0000-0000-0000-000000000000}"/>
  <bookViews>
    <workbookView xWindow="5070" yWindow="0" windowWidth="19200" windowHeight="21000" tabRatio="807" activeTab="1" xr2:uid="{00000000-000D-0000-FFFF-FFFF00000000}"/>
  </bookViews>
  <sheets>
    <sheet name="Pokyny pro vyplnění" sheetId="1" r:id="rId1"/>
    <sheet name="Stavba" sheetId="2" r:id="rId2"/>
    <sheet name="VzorPolozky" sheetId="3" state="hidden" r:id="rId3"/>
    <sheet name="00 000 Naklady" sheetId="4" r:id="rId4"/>
    <sheet name="IO 710 IO 710 Pol" sheetId="5" r:id="rId5"/>
    <sheet name="IO 720a IO 720a Pol" sheetId="6" r:id="rId6"/>
    <sheet name="IO 730 IO 730 Pol" sheetId="7" r:id="rId7"/>
    <sheet name="IO 730a IO 730a Pol" sheetId="8" r:id="rId8"/>
    <sheet name="IO 754a IO 754a Pol" sheetId="9" r:id="rId9"/>
    <sheet name="IO 760b IO 760b Pol" sheetId="10" r:id="rId10"/>
    <sheet name="IO 763 IO 763 Pol" sheetId="11" r:id="rId11"/>
    <sheet name="SO 000 SO 000 Pol" sheetId="12" r:id="rId12"/>
    <sheet name="SO 600 SO 600 Pol" sheetId="13" r:id="rId13"/>
    <sheet name="SO 601 SO 601 Pol" sheetId="14" r:id="rId14"/>
    <sheet name="SO 602 SO 602 Pol" sheetId="15" r:id="rId15"/>
    <sheet name="SO 603 SO 603 Pol" sheetId="16" r:id="rId16"/>
    <sheet name="SO 603a SO 603a Pol" sheetId="17" r:id="rId17"/>
    <sheet name="SO 606 SO 606 Pol" sheetId="18" r:id="rId18"/>
    <sheet name="SO 606a SO 606a Pol" sheetId="19" r:id="rId19"/>
    <sheet name="SO 630 SO 630 Pol" sheetId="20" r:id="rId20"/>
    <sheet name="SO 640 SO 640 Pol" sheetId="21" r:id="rId21"/>
    <sheet name="SO 641 SO 641 Pol" sheetId="22" r:id="rId22"/>
  </sheets>
  <externalReferences>
    <externalReference r:id="rId23"/>
  </externalReferences>
  <definedNames>
    <definedName name="CelkemDPHVypocet" localSheetId="1">Stavba!$H$78</definedName>
    <definedName name="CenaCelkem">Stavba!$G$29</definedName>
    <definedName name="CenaCelkemBezDPH">Stavba!$G$28</definedName>
    <definedName name="CenaCelkemVypocet" localSheetId="1">Stavba!$I$78</definedName>
    <definedName name="cisloobjektu">Stavba!$D$3</definedName>
    <definedName name="CisloRozpoctu">'[1]Krycí list'!$C$2</definedName>
    <definedName name="CisloStavby" localSheetId="1">Stavba!$D$2</definedName>
    <definedName name="cislostavby">'[1]Krycí list'!$A$7</definedName>
    <definedName name="CisloStavebnihoRozpoctu">Stavba!$D$4</definedName>
    <definedName name="dadresa">Stavba!$D$12:$G$12</definedName>
    <definedName name="DIČ" localSheetId="1">Stavba!$I$12</definedName>
    <definedName name="dmisto">Stavba!$E$13:$G$13</definedName>
    <definedName name="DPHSni">Stavba!$G$24</definedName>
    <definedName name="DPHZakl">Stavba!$G$26</definedName>
    <definedName name="dpsc" localSheetId="1">Stavba!$D$13</definedName>
    <definedName name="IČO" localSheetId="1">Stavba!$I$11</definedName>
    <definedName name="Mena">Stavba!$J$29</definedName>
    <definedName name="MistoStavby">Stavba!$D$4</definedName>
    <definedName name="nazevobjektu">Stavba!$E$3</definedName>
    <definedName name="NazevRozpoctu">'[1]Krycí list'!$D$2</definedName>
    <definedName name="NazevStavby" localSheetId="1">Stavba!$E$2</definedName>
    <definedName name="nazevstavby">'[1]Krycí list'!$C$7</definedName>
    <definedName name="NazevStavebnihoRozpoctu">Stavba!$E$4</definedName>
    <definedName name="_xlnm.Print_Titles" localSheetId="3">'00 000 Naklady'!$1:$7</definedName>
    <definedName name="_xlnm.Print_Titles" localSheetId="4">'IO 710 IO 710 Pol'!$1:$7</definedName>
    <definedName name="_xlnm.Print_Titles" localSheetId="5">'IO 720a IO 720a Pol'!$1:$7</definedName>
    <definedName name="_xlnm.Print_Titles" localSheetId="6">'IO 730 IO 730 Pol'!$1:$7</definedName>
    <definedName name="_xlnm.Print_Titles" localSheetId="7">'IO 730a IO 730a Pol'!$1:$7</definedName>
    <definedName name="_xlnm.Print_Titles" localSheetId="8">'IO 754a IO 754a Pol'!$1:$7</definedName>
    <definedName name="_xlnm.Print_Titles" localSheetId="9">'IO 760b IO 760b Pol'!$1:$7</definedName>
    <definedName name="_xlnm.Print_Titles" localSheetId="10">'IO 763 IO 763 Pol'!$1:$7</definedName>
    <definedName name="_xlnm.Print_Titles" localSheetId="11">'SO 000 SO 000 Pol'!$1:$7</definedName>
    <definedName name="_xlnm.Print_Titles" localSheetId="12">'SO 600 SO 600 Pol'!$1:$7</definedName>
    <definedName name="_xlnm.Print_Titles" localSheetId="13">'SO 601 SO 601 Pol'!$1:$7</definedName>
    <definedName name="_xlnm.Print_Titles" localSheetId="14">'SO 602 SO 602 Pol'!$1:$7</definedName>
    <definedName name="_xlnm.Print_Titles" localSheetId="15">'SO 603 SO 603 Pol'!$1:$7</definedName>
    <definedName name="_xlnm.Print_Titles" localSheetId="16">'SO 603a SO 603a Pol'!$1:$7</definedName>
    <definedName name="_xlnm.Print_Titles" localSheetId="17">'SO 606 SO 606 Pol'!$1:$7</definedName>
    <definedName name="_xlnm.Print_Titles" localSheetId="18">'SO 606a SO 606a Pol'!$1:$7</definedName>
    <definedName name="_xlnm.Print_Titles" localSheetId="19">'SO 630 SO 630 Pol'!$1:$7</definedName>
    <definedName name="_xlnm.Print_Titles" localSheetId="20">'SO 640 SO 640 Pol'!$1:$7</definedName>
    <definedName name="_xlnm.Print_Titles" localSheetId="21">'SO 641 SO 641 Pol'!$1:$7</definedName>
    <definedName name="oadresa">Stavba!$D$6</definedName>
    <definedName name="Objednatel" localSheetId="1">Stavba!$D$5</definedName>
    <definedName name="Objekt" localSheetId="1">Stavba!$B$38</definedName>
    <definedName name="_xlnm.Print_Area" localSheetId="3">'00 000 Naklady'!$A$1:$X$39</definedName>
    <definedName name="_xlnm.Print_Area" localSheetId="4">'IO 710 IO 710 Pol'!$A$1:$X$366</definedName>
    <definedName name="_xlnm.Print_Area" localSheetId="5">'IO 720a IO 720a Pol'!$A$1:$X$159</definedName>
    <definedName name="_xlnm.Print_Area" localSheetId="6">'IO 730 IO 730 Pol'!$A$1:$X$123</definedName>
    <definedName name="_xlnm.Print_Area" localSheetId="7">'IO 730a IO 730a Pol'!$A$1:$X$134</definedName>
    <definedName name="_xlnm.Print_Area" localSheetId="8">'IO 754a IO 754a Pol'!$A$1:$X$78</definedName>
    <definedName name="_xlnm.Print_Area" localSheetId="9">'IO 760b IO 760b Pol'!$A$1:$X$39</definedName>
    <definedName name="_xlnm.Print_Area" localSheetId="10">'IO 763 IO 763 Pol'!$A$1:$X$56</definedName>
    <definedName name="_xlnm.Print_Area" localSheetId="11">'SO 000 SO 000 Pol'!$A$1:$X$139</definedName>
    <definedName name="_xlnm.Print_Area" localSheetId="12">'SO 600 SO 600 Pol'!$A$1:$X$126</definedName>
    <definedName name="_xlnm.Print_Area" localSheetId="13">'SO 601 SO 601 Pol'!$A$1:$X$133</definedName>
    <definedName name="_xlnm.Print_Area" localSheetId="14">'SO 602 SO 602 Pol'!$A$1:$X$130</definedName>
    <definedName name="_xlnm.Print_Area" localSheetId="15">'SO 603 SO 603 Pol'!$A$1:$X$170</definedName>
    <definedName name="_xlnm.Print_Area" localSheetId="16">'SO 603a SO 603a Pol'!$A$1:$X$111</definedName>
    <definedName name="_xlnm.Print_Area" localSheetId="17">'SO 606 SO 606 Pol'!$A$1:$X$571</definedName>
    <definedName name="_xlnm.Print_Area" localSheetId="18">'SO 606a SO 606a Pol'!$A$1:$X$225</definedName>
    <definedName name="_xlnm.Print_Area" localSheetId="19">'SO 630 SO 630 Pol'!$A$1:$X$92</definedName>
    <definedName name="_xlnm.Print_Area" localSheetId="20">'SO 640 SO 640 Pol'!$A$1:$X$48</definedName>
    <definedName name="_xlnm.Print_Area" localSheetId="21">'SO 641 SO 641 Pol'!$A$1:$X$51</definedName>
    <definedName name="_xlnm.Print_Area" localSheetId="1">Stavba!$A$1:$J$110</definedName>
    <definedName name="odic" localSheetId="1">Stavba!$I$6</definedName>
    <definedName name="oico" localSheetId="1">Stavba!$I$5</definedName>
    <definedName name="omisto" localSheetId="1">Stavba!$E$7</definedName>
    <definedName name="onazev" localSheetId="1">Stavba!$D$6</definedName>
    <definedName name="opsc" localSheetId="1">Stavba!$D$7</definedName>
    <definedName name="padresa">Stavba!$D$9</definedName>
    <definedName name="pdic">Stavba!$I$9</definedName>
    <definedName name="pico">Stavba!$I$8</definedName>
    <definedName name="pmisto">Stavba!$E$10</definedName>
    <definedName name="PocetMJ">#REF!</definedName>
    <definedName name="PoptavkaID">Stavba!$A$1</definedName>
    <definedName name="pPSC">Stavba!$D$10</definedName>
    <definedName name="Projektant">Stavba!$D$8</definedName>
    <definedName name="SazbaDPH1" localSheetId="1">Stavba!$E$23</definedName>
    <definedName name="SazbaDPH1">'[1]Krycí list'!$C$30</definedName>
    <definedName name="SazbaDPH2" localSheetId="1">Stavba!$E$25</definedName>
    <definedName name="SazbaDPH2">'[1]Krycí list'!$C$32</definedName>
    <definedName name="SloupecCC">#REF!</definedName>
    <definedName name="SloupecCisloPol">#REF!</definedName>
    <definedName name="SloupecJC">#REF!</definedName>
    <definedName name="SloupecMJ">#REF!</definedName>
    <definedName name="SloupecMnozstvi">#REF!</definedName>
    <definedName name="SloupecNazPol">#REF!</definedName>
    <definedName name="SloupecPC">#REF!</definedName>
    <definedName name="Vypracoval">Stavba!$D$14</definedName>
    <definedName name="Z_682F88AA_8DBA_43F3_B332_95C2E0316B3E_.wvu.Cols" localSheetId="3" hidden="1">'00 000 Naklady'!$H:$X,'00 000 Naklady'!$AC:$AC,'00 000 Naklady'!$AE:$AO</definedName>
    <definedName name="Z_682F88AA_8DBA_43F3_B332_95C2E0316B3E_.wvu.Cols" localSheetId="4" hidden="1">'IO 710 IO 710 Pol'!$H:$X,'IO 710 IO 710 Pol'!$AC:$AC,'IO 710 IO 710 Pol'!$AE:$AO</definedName>
    <definedName name="Z_682F88AA_8DBA_43F3_B332_95C2E0316B3E_.wvu.Cols" localSheetId="5" hidden="1">'IO 720a IO 720a Pol'!$H:$X,'IO 720a IO 720a Pol'!$AC:$AC,'IO 720a IO 720a Pol'!$AE:$AO</definedName>
    <definedName name="Z_682F88AA_8DBA_43F3_B332_95C2E0316B3E_.wvu.Cols" localSheetId="6" hidden="1">'IO 730 IO 730 Pol'!$H:$X,'IO 730 IO 730 Pol'!$AC:$AC,'IO 730 IO 730 Pol'!$AE:$AO</definedName>
    <definedName name="Z_682F88AA_8DBA_43F3_B332_95C2E0316B3E_.wvu.Cols" localSheetId="7" hidden="1">'IO 730a IO 730a Pol'!$H:$X,'IO 730a IO 730a Pol'!$AC:$AC,'IO 730a IO 730a Pol'!$AE:$AO</definedName>
    <definedName name="Z_682F88AA_8DBA_43F3_B332_95C2E0316B3E_.wvu.Cols" localSheetId="8" hidden="1">'IO 754a IO 754a Pol'!$H:$X,'IO 754a IO 754a Pol'!$AC:$AC,'IO 754a IO 754a Pol'!$AE:$AO</definedName>
    <definedName name="Z_682F88AA_8DBA_43F3_B332_95C2E0316B3E_.wvu.Cols" localSheetId="9" hidden="1">'IO 760b IO 760b Pol'!$H:$X,'IO 760b IO 760b Pol'!$AC:$AC,'IO 760b IO 760b Pol'!$AE:$AO</definedName>
    <definedName name="Z_682F88AA_8DBA_43F3_B332_95C2E0316B3E_.wvu.Cols" localSheetId="10" hidden="1">'IO 763 IO 763 Pol'!$H:$X,'IO 763 IO 763 Pol'!$AC:$AC,'IO 763 IO 763 Pol'!$AE:$AO</definedName>
    <definedName name="Z_682F88AA_8DBA_43F3_B332_95C2E0316B3E_.wvu.Cols" localSheetId="11" hidden="1">'SO 000 SO 000 Pol'!$H:$X,'SO 000 SO 000 Pol'!$AC:$AC,'SO 000 SO 000 Pol'!$AE:$AO</definedName>
    <definedName name="Z_682F88AA_8DBA_43F3_B332_95C2E0316B3E_.wvu.Cols" localSheetId="12" hidden="1">'SO 600 SO 600 Pol'!$H:$X,'SO 600 SO 600 Pol'!$AC:$AC,'SO 600 SO 600 Pol'!$AE:$AO</definedName>
    <definedName name="Z_682F88AA_8DBA_43F3_B332_95C2E0316B3E_.wvu.Cols" localSheetId="13" hidden="1">'SO 601 SO 601 Pol'!$H:$X,'SO 601 SO 601 Pol'!$AC:$AC,'SO 601 SO 601 Pol'!$AE:$AO</definedName>
    <definedName name="Z_682F88AA_8DBA_43F3_B332_95C2E0316B3E_.wvu.Cols" localSheetId="14" hidden="1">'SO 602 SO 602 Pol'!$H:$X,'SO 602 SO 602 Pol'!$AC:$AC,'SO 602 SO 602 Pol'!$AE:$AO</definedName>
    <definedName name="Z_682F88AA_8DBA_43F3_B332_95C2E0316B3E_.wvu.Cols" localSheetId="15" hidden="1">'SO 603 SO 603 Pol'!$H:$X,'SO 603 SO 603 Pol'!$AC:$AC,'SO 603 SO 603 Pol'!$AE:$AO</definedName>
    <definedName name="Z_682F88AA_8DBA_43F3_B332_95C2E0316B3E_.wvu.Cols" localSheetId="16" hidden="1">'SO 603a SO 603a Pol'!$H:$X,'SO 603a SO 603a Pol'!$AC:$AC,'SO 603a SO 603a Pol'!$AE:$AO</definedName>
    <definedName name="Z_682F88AA_8DBA_43F3_B332_95C2E0316B3E_.wvu.Cols" localSheetId="17" hidden="1">'SO 606 SO 606 Pol'!$H:$X,'SO 606 SO 606 Pol'!$AC:$AC,'SO 606 SO 606 Pol'!$AE:$AO</definedName>
    <definedName name="Z_682F88AA_8DBA_43F3_B332_95C2E0316B3E_.wvu.Cols" localSheetId="18" hidden="1">'SO 606a SO 606a Pol'!$H:$X,'SO 606a SO 606a Pol'!$AC:$AC,'SO 606a SO 606a Pol'!$AE:$AO</definedName>
    <definedName name="Z_682F88AA_8DBA_43F3_B332_95C2E0316B3E_.wvu.Cols" localSheetId="19" hidden="1">'SO 630 SO 630 Pol'!$H:$X,'SO 630 SO 630 Pol'!$AC:$AC,'SO 630 SO 630 Pol'!$AE:$AO</definedName>
    <definedName name="Z_682F88AA_8DBA_43F3_B332_95C2E0316B3E_.wvu.Cols" localSheetId="20" hidden="1">'SO 640 SO 640 Pol'!$H:$X,'SO 640 SO 640 Pol'!$AC:$AC,'SO 640 SO 640 Pol'!$AE:$AO</definedName>
    <definedName name="Z_682F88AA_8DBA_43F3_B332_95C2E0316B3E_.wvu.Cols" localSheetId="21" hidden="1">'SO 641 SO 641 Pol'!$H:$X,'SO 641 SO 641 Pol'!$AC:$AC,'SO 641 SO 641 Pol'!$AE:$AO</definedName>
    <definedName name="Z_682F88AA_8DBA_43F3_B332_95C2E0316B3E_.wvu.Cols" localSheetId="1" hidden="1">Stavba!$A:$A</definedName>
    <definedName name="Z_682F88AA_8DBA_43F3_B332_95C2E0316B3E_.wvu.PrintArea" localSheetId="3" hidden="1">'00 000 Naklady'!$A$1:$X$39</definedName>
    <definedName name="Z_682F88AA_8DBA_43F3_B332_95C2E0316B3E_.wvu.PrintArea" localSheetId="4" hidden="1">'IO 710 IO 710 Pol'!$A$1:$X$366</definedName>
    <definedName name="Z_682F88AA_8DBA_43F3_B332_95C2E0316B3E_.wvu.PrintArea" localSheetId="5" hidden="1">'IO 720a IO 720a Pol'!$A$1:$X$159</definedName>
    <definedName name="Z_682F88AA_8DBA_43F3_B332_95C2E0316B3E_.wvu.PrintArea" localSheetId="6" hidden="1">'IO 730 IO 730 Pol'!$A$1:$X$123</definedName>
    <definedName name="Z_682F88AA_8DBA_43F3_B332_95C2E0316B3E_.wvu.PrintArea" localSheetId="7" hidden="1">'IO 730a IO 730a Pol'!$A$1:$X$134</definedName>
    <definedName name="Z_682F88AA_8DBA_43F3_B332_95C2E0316B3E_.wvu.PrintArea" localSheetId="8" hidden="1">'IO 754a IO 754a Pol'!$A$1:$X$78</definedName>
    <definedName name="Z_682F88AA_8DBA_43F3_B332_95C2E0316B3E_.wvu.PrintArea" localSheetId="9" hidden="1">'IO 760b IO 760b Pol'!$A$1:$X$39</definedName>
    <definedName name="Z_682F88AA_8DBA_43F3_B332_95C2E0316B3E_.wvu.PrintArea" localSheetId="10" hidden="1">'IO 763 IO 763 Pol'!$A$1:$X$56</definedName>
    <definedName name="Z_682F88AA_8DBA_43F3_B332_95C2E0316B3E_.wvu.PrintArea" localSheetId="11" hidden="1">'SO 000 SO 000 Pol'!$A$1:$X$139</definedName>
    <definedName name="Z_682F88AA_8DBA_43F3_B332_95C2E0316B3E_.wvu.PrintArea" localSheetId="12" hidden="1">'SO 600 SO 600 Pol'!$A$1:$X$126</definedName>
    <definedName name="Z_682F88AA_8DBA_43F3_B332_95C2E0316B3E_.wvu.PrintArea" localSheetId="13" hidden="1">'SO 601 SO 601 Pol'!$A$1:$X$133</definedName>
    <definedName name="Z_682F88AA_8DBA_43F3_B332_95C2E0316B3E_.wvu.PrintArea" localSheetId="14" hidden="1">'SO 602 SO 602 Pol'!$A$1:$X$130</definedName>
    <definedName name="Z_682F88AA_8DBA_43F3_B332_95C2E0316B3E_.wvu.PrintArea" localSheetId="15" hidden="1">'SO 603 SO 603 Pol'!$A$1:$X$170</definedName>
    <definedName name="Z_682F88AA_8DBA_43F3_B332_95C2E0316B3E_.wvu.PrintArea" localSheetId="16" hidden="1">'SO 603a SO 603a Pol'!$A$1:$X$111</definedName>
    <definedName name="Z_682F88AA_8DBA_43F3_B332_95C2E0316B3E_.wvu.PrintArea" localSheetId="17" hidden="1">'SO 606 SO 606 Pol'!$A$1:$X$571</definedName>
    <definedName name="Z_682F88AA_8DBA_43F3_B332_95C2E0316B3E_.wvu.PrintArea" localSheetId="18" hidden="1">'SO 606a SO 606a Pol'!$A$1:$X$225</definedName>
    <definedName name="Z_682F88AA_8DBA_43F3_B332_95C2E0316B3E_.wvu.PrintArea" localSheetId="19" hidden="1">'SO 630 SO 630 Pol'!$A$1:$X$92</definedName>
    <definedName name="Z_682F88AA_8DBA_43F3_B332_95C2E0316B3E_.wvu.PrintArea" localSheetId="20" hidden="1">'SO 640 SO 640 Pol'!$A$1:$X$48</definedName>
    <definedName name="Z_682F88AA_8DBA_43F3_B332_95C2E0316B3E_.wvu.PrintArea" localSheetId="21" hidden="1">'SO 641 SO 641 Pol'!$A$1:$X$51</definedName>
    <definedName name="Z_682F88AA_8DBA_43F3_B332_95C2E0316B3E_.wvu.PrintArea" localSheetId="1" hidden="1">Stavba!$A$1:$J$110</definedName>
    <definedName name="Z_682F88AA_8DBA_43F3_B332_95C2E0316B3E_.wvu.PrintTitles" localSheetId="3" hidden="1">'00 000 Naklady'!$1:$7</definedName>
    <definedName name="Z_682F88AA_8DBA_43F3_B332_95C2E0316B3E_.wvu.PrintTitles" localSheetId="4" hidden="1">'IO 710 IO 710 Pol'!$1:$7</definedName>
    <definedName name="Z_682F88AA_8DBA_43F3_B332_95C2E0316B3E_.wvu.PrintTitles" localSheetId="5" hidden="1">'IO 720a IO 720a Pol'!$1:$7</definedName>
    <definedName name="Z_682F88AA_8DBA_43F3_B332_95C2E0316B3E_.wvu.PrintTitles" localSheetId="6" hidden="1">'IO 730 IO 730 Pol'!$1:$7</definedName>
    <definedName name="Z_682F88AA_8DBA_43F3_B332_95C2E0316B3E_.wvu.PrintTitles" localSheetId="7" hidden="1">'IO 730a IO 730a Pol'!$1:$7</definedName>
    <definedName name="Z_682F88AA_8DBA_43F3_B332_95C2E0316B3E_.wvu.PrintTitles" localSheetId="8" hidden="1">'IO 754a IO 754a Pol'!$1:$7</definedName>
    <definedName name="Z_682F88AA_8DBA_43F3_B332_95C2E0316B3E_.wvu.PrintTitles" localSheetId="9" hidden="1">'IO 760b IO 760b Pol'!$1:$7</definedName>
    <definedName name="Z_682F88AA_8DBA_43F3_B332_95C2E0316B3E_.wvu.PrintTitles" localSheetId="10" hidden="1">'IO 763 IO 763 Pol'!$1:$7</definedName>
    <definedName name="Z_682F88AA_8DBA_43F3_B332_95C2E0316B3E_.wvu.PrintTitles" localSheetId="11" hidden="1">'SO 000 SO 000 Pol'!$1:$7</definedName>
    <definedName name="Z_682F88AA_8DBA_43F3_B332_95C2E0316B3E_.wvu.PrintTitles" localSheetId="12" hidden="1">'SO 600 SO 600 Pol'!$1:$7</definedName>
    <definedName name="Z_682F88AA_8DBA_43F3_B332_95C2E0316B3E_.wvu.PrintTitles" localSheetId="13" hidden="1">'SO 601 SO 601 Pol'!$1:$7</definedName>
    <definedName name="Z_682F88AA_8DBA_43F3_B332_95C2E0316B3E_.wvu.PrintTitles" localSheetId="14" hidden="1">'SO 602 SO 602 Pol'!$1:$7</definedName>
    <definedName name="Z_682F88AA_8DBA_43F3_B332_95C2E0316B3E_.wvu.PrintTitles" localSheetId="15" hidden="1">'SO 603 SO 603 Pol'!$1:$7</definedName>
    <definedName name="Z_682F88AA_8DBA_43F3_B332_95C2E0316B3E_.wvu.PrintTitles" localSheetId="16" hidden="1">'SO 603a SO 603a Pol'!$1:$7</definedName>
    <definedName name="Z_682F88AA_8DBA_43F3_B332_95C2E0316B3E_.wvu.PrintTitles" localSheetId="17" hidden="1">'SO 606 SO 606 Pol'!$1:$7</definedName>
    <definedName name="Z_682F88AA_8DBA_43F3_B332_95C2E0316B3E_.wvu.PrintTitles" localSheetId="18" hidden="1">'SO 606a SO 606a Pol'!$1:$7</definedName>
    <definedName name="Z_682F88AA_8DBA_43F3_B332_95C2E0316B3E_.wvu.PrintTitles" localSheetId="19" hidden="1">'SO 630 SO 630 Pol'!$1:$7</definedName>
    <definedName name="Z_682F88AA_8DBA_43F3_B332_95C2E0316B3E_.wvu.PrintTitles" localSheetId="20" hidden="1">'SO 640 SO 640 Pol'!$1:$7</definedName>
    <definedName name="Z_682F88AA_8DBA_43F3_B332_95C2E0316B3E_.wvu.PrintTitles" localSheetId="21" hidden="1">'SO 641 SO 641 Pol'!$1:$7</definedName>
    <definedName name="Z_682F88AA_8DBA_43F3_B332_95C2E0316B3E_.wvu.Rows" localSheetId="3" hidden="1">'00 000 Naklady'!$7:$7</definedName>
    <definedName name="Z_682F88AA_8DBA_43F3_B332_95C2E0316B3E_.wvu.Rows" localSheetId="4" hidden="1">'IO 710 IO 710 Pol'!$7:$7</definedName>
    <definedName name="Z_682F88AA_8DBA_43F3_B332_95C2E0316B3E_.wvu.Rows" localSheetId="5" hidden="1">'IO 720a IO 720a Pol'!$7:$7</definedName>
    <definedName name="Z_682F88AA_8DBA_43F3_B332_95C2E0316B3E_.wvu.Rows" localSheetId="6" hidden="1">'IO 730 IO 730 Pol'!$7:$7</definedName>
    <definedName name="Z_682F88AA_8DBA_43F3_B332_95C2E0316B3E_.wvu.Rows" localSheetId="7" hidden="1">'IO 730a IO 730a Pol'!$7:$7</definedName>
    <definedName name="Z_682F88AA_8DBA_43F3_B332_95C2E0316B3E_.wvu.Rows" localSheetId="8" hidden="1">'IO 754a IO 754a Pol'!$7:$7</definedName>
    <definedName name="Z_682F88AA_8DBA_43F3_B332_95C2E0316B3E_.wvu.Rows" localSheetId="9" hidden="1">'IO 760b IO 760b Pol'!$7:$7</definedName>
    <definedName name="Z_682F88AA_8DBA_43F3_B332_95C2E0316B3E_.wvu.Rows" localSheetId="10" hidden="1">'IO 763 IO 763 Pol'!$7:$7</definedName>
    <definedName name="Z_682F88AA_8DBA_43F3_B332_95C2E0316B3E_.wvu.Rows" localSheetId="11" hidden="1">'SO 000 SO 000 Pol'!$7:$7</definedName>
    <definedName name="Z_682F88AA_8DBA_43F3_B332_95C2E0316B3E_.wvu.Rows" localSheetId="12" hidden="1">'SO 600 SO 600 Pol'!$7:$7</definedName>
    <definedName name="Z_682F88AA_8DBA_43F3_B332_95C2E0316B3E_.wvu.Rows" localSheetId="13" hidden="1">'SO 601 SO 601 Pol'!$7:$7</definedName>
    <definedName name="Z_682F88AA_8DBA_43F3_B332_95C2E0316B3E_.wvu.Rows" localSheetId="14" hidden="1">'SO 602 SO 602 Pol'!$7:$7</definedName>
    <definedName name="Z_682F88AA_8DBA_43F3_B332_95C2E0316B3E_.wvu.Rows" localSheetId="15" hidden="1">'SO 603 SO 603 Pol'!$7:$7</definedName>
    <definedName name="Z_682F88AA_8DBA_43F3_B332_95C2E0316B3E_.wvu.Rows" localSheetId="16" hidden="1">'SO 603a SO 603a Pol'!$7:$7</definedName>
    <definedName name="Z_682F88AA_8DBA_43F3_B332_95C2E0316B3E_.wvu.Rows" localSheetId="17" hidden="1">'SO 606 SO 606 Pol'!$7:$7</definedName>
    <definedName name="Z_682F88AA_8DBA_43F3_B332_95C2E0316B3E_.wvu.Rows" localSheetId="18" hidden="1">'SO 606a SO 606a Pol'!$7:$7</definedName>
    <definedName name="Z_682F88AA_8DBA_43F3_B332_95C2E0316B3E_.wvu.Rows" localSheetId="19" hidden="1">'SO 630 SO 630 Pol'!$7:$7</definedName>
    <definedName name="Z_682F88AA_8DBA_43F3_B332_95C2E0316B3E_.wvu.Rows" localSheetId="20" hidden="1">'SO 640 SO 640 Pol'!$7:$7</definedName>
    <definedName name="Z_682F88AA_8DBA_43F3_B332_95C2E0316B3E_.wvu.Rows" localSheetId="21" hidden="1">'SO 641 SO 641 Pol'!$7:$7</definedName>
    <definedName name="Z_682F88AA_8DBA_43F3_B332_95C2E0316B3E_.wvu.Rows" localSheetId="1" hidden="1">Stavba!$3:$3,Stavba!$8:$10,Stavba!$28:$28,Stavba!$39:$39</definedName>
    <definedName name="Z_B7E7C763_C459_487D_8ABA_5CFDDFBD5A84_.wvu.Cols" localSheetId="1" hidden="1">Stavba!$A:$A</definedName>
    <definedName name="Z_B7E7C763_C459_487D_8ABA_5CFDDFBD5A84_.wvu.PrintArea" localSheetId="1" hidden="1">Stavba!$B$1:$J$36</definedName>
    <definedName name="Z_F028DEAD_F36D_4C13_9154_AF3BDABF0A16_.wvu.Cols" localSheetId="3" hidden="1">'00 000 Naklady'!$H:$X,'00 000 Naklady'!$AC:$AC,'00 000 Naklady'!$AE:$AO</definedName>
    <definedName name="Z_F028DEAD_F36D_4C13_9154_AF3BDABF0A16_.wvu.Cols" localSheetId="4" hidden="1">'IO 710 IO 710 Pol'!$H:$X,'IO 710 IO 710 Pol'!$AC:$AC,'IO 710 IO 710 Pol'!$AE:$AO</definedName>
    <definedName name="Z_F028DEAD_F36D_4C13_9154_AF3BDABF0A16_.wvu.Cols" localSheetId="5" hidden="1">'IO 720a IO 720a Pol'!$H:$X,'IO 720a IO 720a Pol'!$AC:$AC,'IO 720a IO 720a Pol'!$AE:$AO</definedName>
    <definedName name="Z_F028DEAD_F36D_4C13_9154_AF3BDABF0A16_.wvu.Cols" localSheetId="6" hidden="1">'IO 730 IO 730 Pol'!$H:$X,'IO 730 IO 730 Pol'!$AC:$AC,'IO 730 IO 730 Pol'!$AE:$AO</definedName>
    <definedName name="Z_F028DEAD_F36D_4C13_9154_AF3BDABF0A16_.wvu.Cols" localSheetId="7" hidden="1">'IO 730a IO 730a Pol'!$H:$X,'IO 730a IO 730a Pol'!$AC:$AC,'IO 730a IO 730a Pol'!$AE:$AO</definedName>
    <definedName name="Z_F028DEAD_F36D_4C13_9154_AF3BDABF0A16_.wvu.Cols" localSheetId="8" hidden="1">'IO 754a IO 754a Pol'!$H:$X,'IO 754a IO 754a Pol'!$AC:$AC,'IO 754a IO 754a Pol'!$AE:$AO</definedName>
    <definedName name="Z_F028DEAD_F36D_4C13_9154_AF3BDABF0A16_.wvu.Cols" localSheetId="9" hidden="1">'IO 760b IO 760b Pol'!$H:$X,'IO 760b IO 760b Pol'!$AC:$AC,'IO 760b IO 760b Pol'!$AE:$AO</definedName>
    <definedName name="Z_F028DEAD_F36D_4C13_9154_AF3BDABF0A16_.wvu.Cols" localSheetId="10" hidden="1">'IO 763 IO 763 Pol'!$H:$X,'IO 763 IO 763 Pol'!$AC:$AC,'IO 763 IO 763 Pol'!$AE:$AO</definedName>
    <definedName name="Z_F028DEAD_F36D_4C13_9154_AF3BDABF0A16_.wvu.Cols" localSheetId="11" hidden="1">'SO 000 SO 000 Pol'!$H:$X,'SO 000 SO 000 Pol'!$AC:$AC,'SO 000 SO 000 Pol'!$AE:$AO</definedName>
    <definedName name="Z_F028DEAD_F36D_4C13_9154_AF3BDABF0A16_.wvu.Cols" localSheetId="12" hidden="1">'SO 600 SO 600 Pol'!$H:$X,'SO 600 SO 600 Pol'!$AC:$AC,'SO 600 SO 600 Pol'!$AE:$AO</definedName>
    <definedName name="Z_F028DEAD_F36D_4C13_9154_AF3BDABF0A16_.wvu.Cols" localSheetId="13" hidden="1">'SO 601 SO 601 Pol'!$H:$X,'SO 601 SO 601 Pol'!$AC:$AC,'SO 601 SO 601 Pol'!$AE:$AO</definedName>
    <definedName name="Z_F028DEAD_F36D_4C13_9154_AF3BDABF0A16_.wvu.Cols" localSheetId="14" hidden="1">'SO 602 SO 602 Pol'!$H:$X,'SO 602 SO 602 Pol'!$AC:$AC,'SO 602 SO 602 Pol'!$AE:$AO</definedName>
    <definedName name="Z_F028DEAD_F36D_4C13_9154_AF3BDABF0A16_.wvu.Cols" localSheetId="15" hidden="1">'SO 603 SO 603 Pol'!$H:$X,'SO 603 SO 603 Pol'!$AC:$AC,'SO 603 SO 603 Pol'!$AE:$AO</definedName>
    <definedName name="Z_F028DEAD_F36D_4C13_9154_AF3BDABF0A16_.wvu.Cols" localSheetId="16" hidden="1">'SO 603a SO 603a Pol'!$H:$X,'SO 603a SO 603a Pol'!$AC:$AC,'SO 603a SO 603a Pol'!$AE:$AO</definedName>
    <definedName name="Z_F028DEAD_F36D_4C13_9154_AF3BDABF0A16_.wvu.Cols" localSheetId="17" hidden="1">'SO 606 SO 606 Pol'!$H:$X,'SO 606 SO 606 Pol'!$AC:$AC,'SO 606 SO 606 Pol'!$AE:$AO</definedName>
    <definedName name="Z_F028DEAD_F36D_4C13_9154_AF3BDABF0A16_.wvu.Cols" localSheetId="18" hidden="1">'SO 606a SO 606a Pol'!$H:$X,'SO 606a SO 606a Pol'!$AC:$AC,'SO 606a SO 606a Pol'!$AE:$AO</definedName>
    <definedName name="Z_F028DEAD_F36D_4C13_9154_AF3BDABF0A16_.wvu.Cols" localSheetId="19" hidden="1">'SO 630 SO 630 Pol'!$H:$X,'SO 630 SO 630 Pol'!$AC:$AC,'SO 630 SO 630 Pol'!$AE:$AO</definedName>
    <definedName name="Z_F028DEAD_F36D_4C13_9154_AF3BDABF0A16_.wvu.Cols" localSheetId="20" hidden="1">'SO 640 SO 640 Pol'!$H:$X,'SO 640 SO 640 Pol'!$AC:$AC,'SO 640 SO 640 Pol'!$AE:$AO</definedName>
    <definedName name="Z_F028DEAD_F36D_4C13_9154_AF3BDABF0A16_.wvu.Cols" localSheetId="21" hidden="1">'SO 641 SO 641 Pol'!$H:$X,'SO 641 SO 641 Pol'!$AC:$AC,'SO 641 SO 641 Pol'!$AE:$AO</definedName>
    <definedName name="Z_F028DEAD_F36D_4C13_9154_AF3BDABF0A16_.wvu.Cols" localSheetId="1" hidden="1">Stavba!$A:$A</definedName>
    <definedName name="Z_F028DEAD_F36D_4C13_9154_AF3BDABF0A16_.wvu.PrintArea" localSheetId="3" hidden="1">'00 000 Naklady'!$A$1:$X$39</definedName>
    <definedName name="Z_F028DEAD_F36D_4C13_9154_AF3BDABF0A16_.wvu.PrintArea" localSheetId="4" hidden="1">'IO 710 IO 710 Pol'!$A$1:$X$366</definedName>
    <definedName name="Z_F028DEAD_F36D_4C13_9154_AF3BDABF0A16_.wvu.PrintArea" localSheetId="5" hidden="1">'IO 720a IO 720a Pol'!$A$1:$X$159</definedName>
    <definedName name="Z_F028DEAD_F36D_4C13_9154_AF3BDABF0A16_.wvu.PrintArea" localSheetId="6" hidden="1">'IO 730 IO 730 Pol'!$A$1:$X$123</definedName>
    <definedName name="Z_F028DEAD_F36D_4C13_9154_AF3BDABF0A16_.wvu.PrintArea" localSheetId="7" hidden="1">'IO 730a IO 730a Pol'!$A$1:$X$134</definedName>
    <definedName name="Z_F028DEAD_F36D_4C13_9154_AF3BDABF0A16_.wvu.PrintArea" localSheetId="8" hidden="1">'IO 754a IO 754a Pol'!$A$1:$X$78</definedName>
    <definedName name="Z_F028DEAD_F36D_4C13_9154_AF3BDABF0A16_.wvu.PrintArea" localSheetId="9" hidden="1">'IO 760b IO 760b Pol'!$A$1:$X$39</definedName>
    <definedName name="Z_F028DEAD_F36D_4C13_9154_AF3BDABF0A16_.wvu.PrintArea" localSheetId="10" hidden="1">'IO 763 IO 763 Pol'!$A$1:$X$56</definedName>
    <definedName name="Z_F028DEAD_F36D_4C13_9154_AF3BDABF0A16_.wvu.PrintArea" localSheetId="11" hidden="1">'SO 000 SO 000 Pol'!$A$1:$X$139</definedName>
    <definedName name="Z_F028DEAD_F36D_4C13_9154_AF3BDABF0A16_.wvu.PrintArea" localSheetId="12" hidden="1">'SO 600 SO 600 Pol'!$A$1:$X$126</definedName>
    <definedName name="Z_F028DEAD_F36D_4C13_9154_AF3BDABF0A16_.wvu.PrintArea" localSheetId="13" hidden="1">'SO 601 SO 601 Pol'!$A$1:$X$133</definedName>
    <definedName name="Z_F028DEAD_F36D_4C13_9154_AF3BDABF0A16_.wvu.PrintArea" localSheetId="14" hidden="1">'SO 602 SO 602 Pol'!$A$1:$X$130</definedName>
    <definedName name="Z_F028DEAD_F36D_4C13_9154_AF3BDABF0A16_.wvu.PrintArea" localSheetId="15" hidden="1">'SO 603 SO 603 Pol'!$A$1:$X$170</definedName>
    <definedName name="Z_F028DEAD_F36D_4C13_9154_AF3BDABF0A16_.wvu.PrintArea" localSheetId="16" hidden="1">'SO 603a SO 603a Pol'!$A$1:$X$111</definedName>
    <definedName name="Z_F028DEAD_F36D_4C13_9154_AF3BDABF0A16_.wvu.PrintArea" localSheetId="17" hidden="1">'SO 606 SO 606 Pol'!$A$1:$X$571</definedName>
    <definedName name="Z_F028DEAD_F36D_4C13_9154_AF3BDABF0A16_.wvu.PrintArea" localSheetId="18" hidden="1">'SO 606a SO 606a Pol'!$A$1:$X$225</definedName>
    <definedName name="Z_F028DEAD_F36D_4C13_9154_AF3BDABF0A16_.wvu.PrintArea" localSheetId="19" hidden="1">'SO 630 SO 630 Pol'!$A$1:$X$92</definedName>
    <definedName name="Z_F028DEAD_F36D_4C13_9154_AF3BDABF0A16_.wvu.PrintArea" localSheetId="20" hidden="1">'SO 640 SO 640 Pol'!$A$1:$X$48</definedName>
    <definedName name="Z_F028DEAD_F36D_4C13_9154_AF3BDABF0A16_.wvu.PrintArea" localSheetId="21" hidden="1">'SO 641 SO 641 Pol'!$A$1:$X$51</definedName>
    <definedName name="Z_F028DEAD_F36D_4C13_9154_AF3BDABF0A16_.wvu.PrintArea" localSheetId="1" hidden="1">Stavba!$A$1:$J$110</definedName>
    <definedName name="Z_F028DEAD_F36D_4C13_9154_AF3BDABF0A16_.wvu.PrintTitles" localSheetId="3" hidden="1">'00 000 Naklady'!$1:$7</definedName>
    <definedName name="Z_F028DEAD_F36D_4C13_9154_AF3BDABF0A16_.wvu.PrintTitles" localSheetId="4" hidden="1">'IO 710 IO 710 Pol'!$1:$7</definedName>
    <definedName name="Z_F028DEAD_F36D_4C13_9154_AF3BDABF0A16_.wvu.PrintTitles" localSheetId="5" hidden="1">'IO 720a IO 720a Pol'!$1:$7</definedName>
    <definedName name="Z_F028DEAD_F36D_4C13_9154_AF3BDABF0A16_.wvu.PrintTitles" localSheetId="6" hidden="1">'IO 730 IO 730 Pol'!$1:$7</definedName>
    <definedName name="Z_F028DEAD_F36D_4C13_9154_AF3BDABF0A16_.wvu.PrintTitles" localSheetId="7" hidden="1">'IO 730a IO 730a Pol'!$1:$7</definedName>
    <definedName name="Z_F028DEAD_F36D_4C13_9154_AF3BDABF0A16_.wvu.PrintTitles" localSheetId="8" hidden="1">'IO 754a IO 754a Pol'!$1:$7</definedName>
    <definedName name="Z_F028DEAD_F36D_4C13_9154_AF3BDABF0A16_.wvu.PrintTitles" localSheetId="9" hidden="1">'IO 760b IO 760b Pol'!$1:$7</definedName>
    <definedName name="Z_F028DEAD_F36D_4C13_9154_AF3BDABF0A16_.wvu.PrintTitles" localSheetId="10" hidden="1">'IO 763 IO 763 Pol'!$1:$7</definedName>
    <definedName name="Z_F028DEAD_F36D_4C13_9154_AF3BDABF0A16_.wvu.PrintTitles" localSheetId="11" hidden="1">'SO 000 SO 000 Pol'!$1:$7</definedName>
    <definedName name="Z_F028DEAD_F36D_4C13_9154_AF3BDABF0A16_.wvu.PrintTitles" localSheetId="12" hidden="1">'SO 600 SO 600 Pol'!$1:$7</definedName>
    <definedName name="Z_F028DEAD_F36D_4C13_9154_AF3BDABF0A16_.wvu.PrintTitles" localSheetId="13" hidden="1">'SO 601 SO 601 Pol'!$1:$7</definedName>
    <definedName name="Z_F028DEAD_F36D_4C13_9154_AF3BDABF0A16_.wvu.PrintTitles" localSheetId="14" hidden="1">'SO 602 SO 602 Pol'!$1:$7</definedName>
    <definedName name="Z_F028DEAD_F36D_4C13_9154_AF3BDABF0A16_.wvu.PrintTitles" localSheetId="15" hidden="1">'SO 603 SO 603 Pol'!$1:$7</definedName>
    <definedName name="Z_F028DEAD_F36D_4C13_9154_AF3BDABF0A16_.wvu.PrintTitles" localSheetId="16" hidden="1">'SO 603a SO 603a Pol'!$1:$7</definedName>
    <definedName name="Z_F028DEAD_F36D_4C13_9154_AF3BDABF0A16_.wvu.PrintTitles" localSheetId="17" hidden="1">'SO 606 SO 606 Pol'!$1:$7</definedName>
    <definedName name="Z_F028DEAD_F36D_4C13_9154_AF3BDABF0A16_.wvu.PrintTitles" localSheetId="18" hidden="1">'SO 606a SO 606a Pol'!$1:$7</definedName>
    <definedName name="Z_F028DEAD_F36D_4C13_9154_AF3BDABF0A16_.wvu.PrintTitles" localSheetId="19" hidden="1">'SO 630 SO 630 Pol'!$1:$7</definedName>
    <definedName name="Z_F028DEAD_F36D_4C13_9154_AF3BDABF0A16_.wvu.PrintTitles" localSheetId="20" hidden="1">'SO 640 SO 640 Pol'!$1:$7</definedName>
    <definedName name="Z_F028DEAD_F36D_4C13_9154_AF3BDABF0A16_.wvu.PrintTitles" localSheetId="21" hidden="1">'SO 641 SO 641 Pol'!$1:$7</definedName>
    <definedName name="Z_F028DEAD_F36D_4C13_9154_AF3BDABF0A16_.wvu.Rows" localSheetId="3" hidden="1">'00 000 Naklady'!$7:$7</definedName>
    <definedName name="Z_F028DEAD_F36D_4C13_9154_AF3BDABF0A16_.wvu.Rows" localSheetId="4" hidden="1">'IO 710 IO 710 Pol'!$7:$7</definedName>
    <definedName name="Z_F028DEAD_F36D_4C13_9154_AF3BDABF0A16_.wvu.Rows" localSheetId="5" hidden="1">'IO 720a IO 720a Pol'!$7:$7</definedName>
    <definedName name="Z_F028DEAD_F36D_4C13_9154_AF3BDABF0A16_.wvu.Rows" localSheetId="6" hidden="1">'IO 730 IO 730 Pol'!$7:$7</definedName>
    <definedName name="Z_F028DEAD_F36D_4C13_9154_AF3BDABF0A16_.wvu.Rows" localSheetId="7" hidden="1">'IO 730a IO 730a Pol'!$7:$7</definedName>
    <definedName name="Z_F028DEAD_F36D_4C13_9154_AF3BDABF0A16_.wvu.Rows" localSheetId="8" hidden="1">'IO 754a IO 754a Pol'!$7:$7</definedName>
    <definedName name="Z_F028DEAD_F36D_4C13_9154_AF3BDABF0A16_.wvu.Rows" localSheetId="9" hidden="1">'IO 760b IO 760b Pol'!$7:$7</definedName>
    <definedName name="Z_F028DEAD_F36D_4C13_9154_AF3BDABF0A16_.wvu.Rows" localSheetId="10" hidden="1">'IO 763 IO 763 Pol'!$7:$7</definedName>
    <definedName name="Z_F028DEAD_F36D_4C13_9154_AF3BDABF0A16_.wvu.Rows" localSheetId="11" hidden="1">'SO 000 SO 000 Pol'!$7:$7</definedName>
    <definedName name="Z_F028DEAD_F36D_4C13_9154_AF3BDABF0A16_.wvu.Rows" localSheetId="12" hidden="1">'SO 600 SO 600 Pol'!$7:$7</definedName>
    <definedName name="Z_F028DEAD_F36D_4C13_9154_AF3BDABF0A16_.wvu.Rows" localSheetId="13" hidden="1">'SO 601 SO 601 Pol'!$7:$7</definedName>
    <definedName name="Z_F028DEAD_F36D_4C13_9154_AF3BDABF0A16_.wvu.Rows" localSheetId="14" hidden="1">'SO 602 SO 602 Pol'!$7:$7</definedName>
    <definedName name="Z_F028DEAD_F36D_4C13_9154_AF3BDABF0A16_.wvu.Rows" localSheetId="15" hidden="1">'SO 603 SO 603 Pol'!$7:$7</definedName>
    <definedName name="Z_F028DEAD_F36D_4C13_9154_AF3BDABF0A16_.wvu.Rows" localSheetId="16" hidden="1">'SO 603a SO 603a Pol'!$7:$7</definedName>
    <definedName name="Z_F028DEAD_F36D_4C13_9154_AF3BDABF0A16_.wvu.Rows" localSheetId="17" hidden="1">'SO 606 SO 606 Pol'!$7:$7</definedName>
    <definedName name="Z_F028DEAD_F36D_4C13_9154_AF3BDABF0A16_.wvu.Rows" localSheetId="18" hidden="1">'SO 606a SO 606a Pol'!$7:$7</definedName>
    <definedName name="Z_F028DEAD_F36D_4C13_9154_AF3BDABF0A16_.wvu.Rows" localSheetId="19" hidden="1">'SO 630 SO 630 Pol'!$7:$7</definedName>
    <definedName name="Z_F028DEAD_F36D_4C13_9154_AF3BDABF0A16_.wvu.Rows" localSheetId="20" hidden="1">'SO 640 SO 640 Pol'!$7:$7</definedName>
    <definedName name="Z_F028DEAD_F36D_4C13_9154_AF3BDABF0A16_.wvu.Rows" localSheetId="21" hidden="1">'SO 641 SO 641 Pol'!$7:$7</definedName>
    <definedName name="Z_F028DEAD_F36D_4C13_9154_AF3BDABF0A16_.wvu.Rows" localSheetId="1" hidden="1">Stavba!$3:$3,Stavba!$8:$10,Stavba!$28:$28,Stavba!$39:$39</definedName>
    <definedName name="ZakladDPHSni">Stavba!$G$23</definedName>
    <definedName name="ZakladDPHSniVypocet" localSheetId="1">Stavba!$F$78</definedName>
    <definedName name="ZakladDPHZakl">Stavba!$G$25</definedName>
    <definedName name="ZakladDPHZaklVypocet" localSheetId="1">Stavba!$G$78</definedName>
    <definedName name="ZaObjednatele">Stavba!$G$34</definedName>
    <definedName name="Zaokrouhleni">Stavba!$G$27</definedName>
    <definedName name="ZaZhotovitele">Stavba!$D$34</definedName>
    <definedName name="Zhotovitel">Stavba!$D$11:$G$11</definedName>
  </definedNames>
  <calcPr calcId="181029"/>
  <customWorkbookViews>
    <customWorkbookView name="Doležal Pavel – osobní zobrazení" guid="{682F88AA-8DBA-43F3-B332-95C2E0316B3E}" mergeInterval="0" personalView="1" windowWidth="1280" windowHeight="1400" tabRatio="807" activeSheetId="8"/>
    <customWorkbookView name="Radim" guid="{B7E7C763-C459-487D-8ABA-5CFDDFBD5A84}" maximized="1" xWindow="-8" yWindow="-8" windowWidth="1296" windowHeight="1040" activeSheetId="2"/>
    <customWorkbookView name="Neuschl Zbyněk – osobní zobrazení" guid="{F028DEAD-F36D-4C13-9154-AF3BDABF0A16}" mergeInterval="0" personalView="1" xWindow="1279" yWindow="-1" windowWidth="1282" windowHeight="1402" tabRatio="807" activeSheetId="2"/>
  </customWorkbookViews>
</workbook>
</file>

<file path=xl/calcChain.xml><?xml version="1.0" encoding="utf-8"?>
<calcChain xmlns="http://schemas.openxmlformats.org/spreadsheetml/2006/main">
  <c r="G559" i="18" l="1"/>
  <c r="G553" i="18"/>
  <c r="G552" i="18" s="1"/>
  <c r="G551" i="18"/>
  <c r="M551" i="18" s="1"/>
  <c r="G548" i="18"/>
  <c r="M548" i="18" s="1"/>
  <c r="G539" i="18"/>
  <c r="M539" i="18" s="1"/>
  <c r="G517" i="18"/>
  <c r="G514" i="18"/>
  <c r="M514" i="18" s="1"/>
  <c r="G496" i="18"/>
  <c r="M496" i="18" s="1"/>
  <c r="G491" i="18"/>
  <c r="M491" i="18" s="1"/>
  <c r="G484" i="18"/>
  <c r="M484" i="18" s="1"/>
  <c r="G479" i="18"/>
  <c r="M479" i="18" s="1"/>
  <c r="G470" i="18"/>
  <c r="M470" i="18" s="1"/>
  <c r="G462" i="18"/>
  <c r="M462" i="18" s="1"/>
  <c r="G431" i="18"/>
  <c r="M431" i="18" s="1"/>
  <c r="G428" i="18"/>
  <c r="M428" i="18" s="1"/>
  <c r="G419" i="18"/>
  <c r="M419" i="18" s="1"/>
  <c r="G413" i="18"/>
  <c r="M413" i="18" s="1"/>
  <c r="G403" i="18"/>
  <c r="M403" i="18" s="1"/>
  <c r="G392" i="18"/>
  <c r="M392" i="18" s="1"/>
  <c r="G383" i="18"/>
  <c r="M383" i="18" s="1"/>
  <c r="G381" i="18"/>
  <c r="M381" i="18" s="1"/>
  <c r="G370" i="18"/>
  <c r="M370" i="18" s="1"/>
  <c r="G356" i="18"/>
  <c r="M356" i="18" s="1"/>
  <c r="G333" i="18"/>
  <c r="M333" i="18" s="1"/>
  <c r="G328" i="18"/>
  <c r="M328" i="18" s="1"/>
  <c r="G323" i="18"/>
  <c r="M323" i="18" s="1"/>
  <c r="G318" i="18"/>
  <c r="M318" i="18" s="1"/>
  <c r="G307" i="18"/>
  <c r="G300" i="18"/>
  <c r="M300" i="18" s="1"/>
  <c r="G297" i="18"/>
  <c r="G240" i="18"/>
  <c r="M240" i="18" s="1"/>
  <c r="G216" i="18"/>
  <c r="M216" i="18" s="1"/>
  <c r="G206" i="18"/>
  <c r="M206" i="18" s="1"/>
  <c r="G151" i="18"/>
  <c r="M151" i="18" s="1"/>
  <c r="G130" i="18"/>
  <c r="M130" i="18" s="1"/>
  <c r="G109" i="18"/>
  <c r="M109" i="18" s="1"/>
  <c r="G81" i="18"/>
  <c r="M81" i="18" s="1"/>
  <c r="G78" i="18"/>
  <c r="M78" i="18" s="1"/>
  <c r="G51" i="18"/>
  <c r="M51" i="18" s="1"/>
  <c r="G42" i="18"/>
  <c r="M42" i="18" s="1"/>
  <c r="G33" i="18"/>
  <c r="M33" i="18" s="1"/>
  <c r="G21" i="18"/>
  <c r="M21" i="18" s="1"/>
  <c r="G9" i="18"/>
  <c r="G210" i="19"/>
  <c r="G208" i="19"/>
  <c r="M208" i="19" s="1"/>
  <c r="M207" i="19" s="1"/>
  <c r="G198" i="19"/>
  <c r="M198" i="19" s="1"/>
  <c r="G193" i="19"/>
  <c r="M193" i="19" s="1"/>
  <c r="G190" i="19"/>
  <c r="M190" i="19" s="1"/>
  <c r="G184" i="19"/>
  <c r="M184" i="19" s="1"/>
  <c r="G181" i="19"/>
  <c r="M181" i="19" s="1"/>
  <c r="G178" i="19"/>
  <c r="M178" i="19" s="1"/>
  <c r="G175" i="19"/>
  <c r="M175" i="19" s="1"/>
  <c r="G166" i="19"/>
  <c r="M166" i="19" s="1"/>
  <c r="G165" i="19"/>
  <c r="M165" i="19" s="1"/>
  <c r="G163" i="19"/>
  <c r="M163" i="19" s="1"/>
  <c r="G154" i="19"/>
  <c r="G148" i="19"/>
  <c r="M148" i="19" s="1"/>
  <c r="G120" i="19"/>
  <c r="M120" i="19" s="1"/>
  <c r="G106" i="19"/>
  <c r="G86" i="19"/>
  <c r="M86" i="19" s="1"/>
  <c r="G77" i="19"/>
  <c r="M77" i="19" s="1"/>
  <c r="G63" i="19"/>
  <c r="M63" i="19" s="1"/>
  <c r="G57" i="19"/>
  <c r="M57" i="19" s="1"/>
  <c r="G51" i="19"/>
  <c r="M51" i="19" s="1"/>
  <c r="G29" i="19"/>
  <c r="M29" i="19" s="1"/>
  <c r="G25" i="19"/>
  <c r="M25" i="19" s="1"/>
  <c r="G9" i="19"/>
  <c r="G89" i="6"/>
  <c r="M89" i="6" s="1"/>
  <c r="G84" i="6"/>
  <c r="M84" i="6" s="1"/>
  <c r="G49" i="6"/>
  <c r="G48" i="6" s="1"/>
  <c r="G42" i="6"/>
  <c r="M42" i="6" s="1"/>
  <c r="G21" i="6"/>
  <c r="M21" i="6" s="1"/>
  <c r="G9" i="6"/>
  <c r="G223" i="5"/>
  <c r="M223" i="5" s="1"/>
  <c r="G282" i="5"/>
  <c r="G273" i="5"/>
  <c r="G272" i="5" s="1"/>
  <c r="I100" i="2" s="1"/>
  <c r="I17" i="2" s="1"/>
  <c r="G239" i="5"/>
  <c r="G220" i="5"/>
  <c r="M220" i="5" s="1"/>
  <c r="G216" i="5"/>
  <c r="M216" i="5" s="1"/>
  <c r="G213" i="5"/>
  <c r="M213" i="5" s="1"/>
  <c r="G164" i="5"/>
  <c r="M164" i="5" s="1"/>
  <c r="G112" i="5"/>
  <c r="M112" i="5" s="1"/>
  <c r="G33" i="5"/>
  <c r="M33" i="5" s="1"/>
  <c r="G15" i="5"/>
  <c r="M15" i="5" s="1"/>
  <c r="G9" i="5"/>
  <c r="G9" i="22"/>
  <c r="M9" i="22" s="1"/>
  <c r="I9" i="22"/>
  <c r="K9" i="22"/>
  <c r="O9" i="22"/>
  <c r="Q9" i="22"/>
  <c r="V9" i="22"/>
  <c r="G10" i="22"/>
  <c r="I10" i="22"/>
  <c r="K10" i="22"/>
  <c r="O10" i="22"/>
  <c r="Q10" i="22"/>
  <c r="V10" i="22"/>
  <c r="G11" i="22"/>
  <c r="M11" i="22" s="1"/>
  <c r="I11" i="22"/>
  <c r="K11" i="22"/>
  <c r="O11" i="22"/>
  <c r="Q11" i="22"/>
  <c r="V11" i="22"/>
  <c r="G12" i="22"/>
  <c r="M12" i="22" s="1"/>
  <c r="I12" i="22"/>
  <c r="K12" i="22"/>
  <c r="O12" i="22"/>
  <c r="Q12" i="22"/>
  <c r="V12" i="22"/>
  <c r="G13" i="22"/>
  <c r="M13" i="22" s="1"/>
  <c r="I13" i="22"/>
  <c r="K13" i="22"/>
  <c r="O13" i="22"/>
  <c r="Q13" i="22"/>
  <c r="V13" i="22"/>
  <c r="G14" i="22"/>
  <c r="M14" i="22" s="1"/>
  <c r="I14" i="22"/>
  <c r="K14" i="22"/>
  <c r="O14" i="22"/>
  <c r="Q14" i="22"/>
  <c r="V14" i="22"/>
  <c r="G15" i="22"/>
  <c r="M15" i="22" s="1"/>
  <c r="I15" i="22"/>
  <c r="K15" i="22"/>
  <c r="O15" i="22"/>
  <c r="Q15" i="22"/>
  <c r="V15" i="22"/>
  <c r="G16" i="22"/>
  <c r="M16" i="22" s="1"/>
  <c r="I16" i="22"/>
  <c r="K16" i="22"/>
  <c r="O16" i="22"/>
  <c r="Q16" i="22"/>
  <c r="V16" i="22"/>
  <c r="G17" i="22"/>
  <c r="M17" i="22" s="1"/>
  <c r="I17" i="22"/>
  <c r="K17" i="22"/>
  <c r="O17" i="22"/>
  <c r="Q17" i="22"/>
  <c r="V17" i="22"/>
  <c r="G18" i="22"/>
  <c r="M18" i="22" s="1"/>
  <c r="I18" i="22"/>
  <c r="K18" i="22"/>
  <c r="O18" i="22"/>
  <c r="Q18" i="22"/>
  <c r="V18" i="22"/>
  <c r="G19" i="22"/>
  <c r="M19" i="22" s="1"/>
  <c r="I19" i="22"/>
  <c r="K19" i="22"/>
  <c r="O19" i="22"/>
  <c r="Q19" i="22"/>
  <c r="V19" i="22"/>
  <c r="G20" i="22"/>
  <c r="M20" i="22" s="1"/>
  <c r="I20" i="22"/>
  <c r="K20" i="22"/>
  <c r="O20" i="22"/>
  <c r="Q20" i="22"/>
  <c r="V20" i="22"/>
  <c r="G21" i="22"/>
  <c r="I21" i="22"/>
  <c r="K21" i="22"/>
  <c r="M21" i="22"/>
  <c r="O21" i="22"/>
  <c r="Q21" i="22"/>
  <c r="V21" i="22"/>
  <c r="G22" i="22"/>
  <c r="M22" i="22" s="1"/>
  <c r="I22" i="22"/>
  <c r="K22" i="22"/>
  <c r="O22" i="22"/>
  <c r="Q22" i="22"/>
  <c r="V22" i="22"/>
  <c r="G23" i="22"/>
  <c r="M23" i="22" s="1"/>
  <c r="I23" i="22"/>
  <c r="K23" i="22"/>
  <c r="O23" i="22"/>
  <c r="Q23" i="22"/>
  <c r="V23" i="22"/>
  <c r="G25" i="22"/>
  <c r="I25" i="22"/>
  <c r="K25" i="22"/>
  <c r="M25" i="22"/>
  <c r="O25" i="22"/>
  <c r="Q25" i="22"/>
  <c r="V25" i="22"/>
  <c r="G26" i="22"/>
  <c r="I26" i="22"/>
  <c r="K26" i="22"/>
  <c r="O26" i="22"/>
  <c r="Q26" i="22"/>
  <c r="V26" i="22"/>
  <c r="G27" i="22"/>
  <c r="M27" i="22" s="1"/>
  <c r="I27" i="22"/>
  <c r="K27" i="22"/>
  <c r="O27" i="22"/>
  <c r="Q27" i="22"/>
  <c r="V27" i="22"/>
  <c r="G28" i="22"/>
  <c r="M28" i="22" s="1"/>
  <c r="I28" i="22"/>
  <c r="K28" i="22"/>
  <c r="O28" i="22"/>
  <c r="Q28" i="22"/>
  <c r="V28" i="22"/>
  <c r="G29" i="22"/>
  <c r="M29" i="22" s="1"/>
  <c r="I29" i="22"/>
  <c r="K29" i="22"/>
  <c r="O29" i="22"/>
  <c r="Q29" i="22"/>
  <c r="V29" i="22"/>
  <c r="G30" i="22"/>
  <c r="M30" i="22" s="1"/>
  <c r="I30" i="22"/>
  <c r="K30" i="22"/>
  <c r="O30" i="22"/>
  <c r="Q30" i="22"/>
  <c r="V30" i="22"/>
  <c r="G31" i="22"/>
  <c r="M31" i="22" s="1"/>
  <c r="I31" i="22"/>
  <c r="K31" i="22"/>
  <c r="O31" i="22"/>
  <c r="Q31" i="22"/>
  <c r="V31" i="22"/>
  <c r="G32" i="22"/>
  <c r="M32" i="22" s="1"/>
  <c r="I32" i="22"/>
  <c r="K32" i="22"/>
  <c r="O32" i="22"/>
  <c r="Q32" i="22"/>
  <c r="V32" i="22"/>
  <c r="G33" i="22"/>
  <c r="M33" i="22" s="1"/>
  <c r="I33" i="22"/>
  <c r="K33" i="22"/>
  <c r="O33" i="22"/>
  <c r="Q33" i="22"/>
  <c r="V33" i="22"/>
  <c r="G34" i="22"/>
  <c r="M34" i="22" s="1"/>
  <c r="I34" i="22"/>
  <c r="K34" i="22"/>
  <c r="O34" i="22"/>
  <c r="Q34" i="22"/>
  <c r="V34" i="22"/>
  <c r="G35" i="22"/>
  <c r="M35" i="22" s="1"/>
  <c r="I35" i="22"/>
  <c r="K35" i="22"/>
  <c r="O35" i="22"/>
  <c r="Q35" i="22"/>
  <c r="V35" i="22"/>
  <c r="G36" i="22"/>
  <c r="M36" i="22" s="1"/>
  <c r="I36" i="22"/>
  <c r="K36" i="22"/>
  <c r="O36" i="22"/>
  <c r="Q36" i="22"/>
  <c r="V36" i="22"/>
  <c r="G37" i="22"/>
  <c r="M37" i="22" s="1"/>
  <c r="I37" i="22"/>
  <c r="K37" i="22"/>
  <c r="O37" i="22"/>
  <c r="Q37" i="22"/>
  <c r="V37" i="22"/>
  <c r="G38" i="22"/>
  <c r="M38" i="22" s="1"/>
  <c r="I38" i="22"/>
  <c r="K38" i="22"/>
  <c r="O38" i="22"/>
  <c r="Q38" i="22"/>
  <c r="V38" i="22"/>
  <c r="G39" i="22"/>
  <c r="M39" i="22" s="1"/>
  <c r="I39" i="22"/>
  <c r="K39" i="22"/>
  <c r="O39" i="22"/>
  <c r="Q39" i="22"/>
  <c r="V39" i="22"/>
  <c r="AE41" i="22"/>
  <c r="F77" i="2" s="1"/>
  <c r="G9" i="21"/>
  <c r="I9" i="21"/>
  <c r="K9" i="21"/>
  <c r="O9" i="21"/>
  <c r="O8" i="21" s="1"/>
  <c r="Q9" i="21"/>
  <c r="V9" i="21"/>
  <c r="V8" i="21" s="1"/>
  <c r="G10" i="21"/>
  <c r="M10" i="21" s="1"/>
  <c r="I10" i="21"/>
  <c r="K10" i="21"/>
  <c r="O10" i="21"/>
  <c r="Q10" i="21"/>
  <c r="Q8" i="21" s="1"/>
  <c r="V10" i="21"/>
  <c r="G12" i="21"/>
  <c r="M12" i="21" s="1"/>
  <c r="I12" i="21"/>
  <c r="I11" i="21" s="1"/>
  <c r="K12" i="21"/>
  <c r="O12" i="21"/>
  <c r="Q12" i="21"/>
  <c r="V12" i="21"/>
  <c r="G16" i="21"/>
  <c r="M16" i="21" s="1"/>
  <c r="I16" i="21"/>
  <c r="K16" i="21"/>
  <c r="K11" i="21" s="1"/>
  <c r="O16" i="21"/>
  <c r="Q16" i="21"/>
  <c r="V16" i="21"/>
  <c r="G19" i="21"/>
  <c r="M19" i="21" s="1"/>
  <c r="I19" i="21"/>
  <c r="K19" i="21"/>
  <c r="O19" i="21"/>
  <c r="Q19" i="21"/>
  <c r="V19" i="21"/>
  <c r="G22" i="21"/>
  <c r="M22" i="21" s="1"/>
  <c r="I22" i="21"/>
  <c r="K22" i="21"/>
  <c r="O22" i="21"/>
  <c r="Q22" i="21"/>
  <c r="V22" i="21"/>
  <c r="G25" i="21"/>
  <c r="I25" i="21"/>
  <c r="K25" i="21"/>
  <c r="O25" i="21"/>
  <c r="Q25" i="21"/>
  <c r="V25" i="21"/>
  <c r="G28" i="21"/>
  <c r="M28" i="21" s="1"/>
  <c r="I28" i="21"/>
  <c r="K28" i="21"/>
  <c r="O28" i="21"/>
  <c r="Q28" i="21"/>
  <c r="V28" i="21"/>
  <c r="G30" i="21"/>
  <c r="M30" i="21" s="1"/>
  <c r="I30" i="21"/>
  <c r="K30" i="21"/>
  <c r="O30" i="21"/>
  <c r="Q30" i="21"/>
  <c r="V30" i="21"/>
  <c r="G33" i="21"/>
  <c r="M33" i="21" s="1"/>
  <c r="I33" i="21"/>
  <c r="K33" i="21"/>
  <c r="O33" i="21"/>
  <c r="Q33" i="21"/>
  <c r="Q24" i="21" s="1"/>
  <c r="V33" i="21"/>
  <c r="G36" i="21"/>
  <c r="M36" i="21" s="1"/>
  <c r="I36" i="21"/>
  <c r="K36" i="21"/>
  <c r="O36" i="21"/>
  <c r="Q36" i="21"/>
  <c r="V36" i="21"/>
  <c r="AE38" i="21"/>
  <c r="F74" i="2" s="1"/>
  <c r="G9" i="20"/>
  <c r="I9" i="20"/>
  <c r="K9" i="20"/>
  <c r="O9" i="20"/>
  <c r="Q9" i="20"/>
  <c r="V9" i="20"/>
  <c r="V8" i="20" s="1"/>
  <c r="G10" i="20"/>
  <c r="M10" i="20" s="1"/>
  <c r="I10" i="20"/>
  <c r="I8" i="20" s="1"/>
  <c r="K10" i="20"/>
  <c r="O10" i="20"/>
  <c r="Q10" i="20"/>
  <c r="V10" i="20"/>
  <c r="G12" i="20"/>
  <c r="M12" i="20" s="1"/>
  <c r="I12" i="20"/>
  <c r="K12" i="20"/>
  <c r="O12" i="20"/>
  <c r="Q12" i="20"/>
  <c r="V12" i="20"/>
  <c r="G13" i="20"/>
  <c r="M13" i="20" s="1"/>
  <c r="I13" i="20"/>
  <c r="K13" i="20"/>
  <c r="K11" i="20" s="1"/>
  <c r="O13" i="20"/>
  <c r="Q13" i="20"/>
  <c r="V13" i="20"/>
  <c r="G14" i="20"/>
  <c r="M14" i="20" s="1"/>
  <c r="I14" i="20"/>
  <c r="K14" i="20"/>
  <c r="O14" i="20"/>
  <c r="O11" i="20" s="1"/>
  <c r="Q14" i="20"/>
  <c r="V14" i="20"/>
  <c r="G16" i="20"/>
  <c r="M16" i="20" s="1"/>
  <c r="I16" i="20"/>
  <c r="K16" i="20"/>
  <c r="O16" i="20"/>
  <c r="Q16" i="20"/>
  <c r="V16" i="20"/>
  <c r="G17" i="20"/>
  <c r="M17" i="20" s="1"/>
  <c r="I17" i="20"/>
  <c r="K17" i="20"/>
  <c r="O17" i="20"/>
  <c r="Q17" i="20"/>
  <c r="V17" i="20"/>
  <c r="G20" i="20"/>
  <c r="M20" i="20" s="1"/>
  <c r="I20" i="20"/>
  <c r="K20" i="20"/>
  <c r="O20" i="20"/>
  <c r="Q20" i="20"/>
  <c r="V20" i="20"/>
  <c r="G23" i="20"/>
  <c r="M23" i="20" s="1"/>
  <c r="I23" i="20"/>
  <c r="K23" i="20"/>
  <c r="O23" i="20"/>
  <c r="Q23" i="20"/>
  <c r="V23" i="20"/>
  <c r="G26" i="20"/>
  <c r="M26" i="20" s="1"/>
  <c r="I26" i="20"/>
  <c r="K26" i="20"/>
  <c r="O26" i="20"/>
  <c r="Q26" i="20"/>
  <c r="V26" i="20"/>
  <c r="G30" i="20"/>
  <c r="M30" i="20" s="1"/>
  <c r="I30" i="20"/>
  <c r="K30" i="20"/>
  <c r="O30" i="20"/>
  <c r="Q30" i="20"/>
  <c r="V30" i="20"/>
  <c r="G32" i="20"/>
  <c r="M32" i="20" s="1"/>
  <c r="I32" i="20"/>
  <c r="K32" i="20"/>
  <c r="O32" i="20"/>
  <c r="Q32" i="20"/>
  <c r="V32" i="20"/>
  <c r="G34" i="20"/>
  <c r="M34" i="20" s="1"/>
  <c r="I34" i="20"/>
  <c r="K34" i="20"/>
  <c r="O34" i="20"/>
  <c r="Q34" i="20"/>
  <c r="V34" i="20"/>
  <c r="G36" i="20"/>
  <c r="M36" i="20" s="1"/>
  <c r="I36" i="20"/>
  <c r="K36" i="20"/>
  <c r="O36" i="20"/>
  <c r="Q36" i="20"/>
  <c r="V36" i="20"/>
  <c r="G38" i="20"/>
  <c r="M38" i="20" s="1"/>
  <c r="I38" i="20"/>
  <c r="K38" i="20"/>
  <c r="O38" i="20"/>
  <c r="Q38" i="20"/>
  <c r="V38" i="20"/>
  <c r="G40" i="20"/>
  <c r="M40" i="20" s="1"/>
  <c r="I40" i="20"/>
  <c r="K40" i="20"/>
  <c r="O40" i="20"/>
  <c r="Q40" i="20"/>
  <c r="V40" i="20"/>
  <c r="G42" i="20"/>
  <c r="I42" i="20"/>
  <c r="K42" i="20"/>
  <c r="M42" i="20"/>
  <c r="O42" i="20"/>
  <c r="Q42" i="20"/>
  <c r="V42" i="20"/>
  <c r="G44" i="20"/>
  <c r="M44" i="20" s="1"/>
  <c r="I44" i="20"/>
  <c r="K44" i="20"/>
  <c r="O44" i="20"/>
  <c r="Q44" i="20"/>
  <c r="V44" i="20"/>
  <c r="G46" i="20"/>
  <c r="M46" i="20" s="1"/>
  <c r="I46" i="20"/>
  <c r="K46" i="20"/>
  <c r="O46" i="20"/>
  <c r="Q46" i="20"/>
  <c r="V46" i="20"/>
  <c r="G48" i="20"/>
  <c r="M48" i="20" s="1"/>
  <c r="I48" i="20"/>
  <c r="K48" i="20"/>
  <c r="O48" i="20"/>
  <c r="Q48" i="20"/>
  <c r="V48" i="20"/>
  <c r="G50" i="20"/>
  <c r="M50" i="20" s="1"/>
  <c r="I50" i="20"/>
  <c r="K50" i="20"/>
  <c r="O50" i="20"/>
  <c r="Q50" i="20"/>
  <c r="V50" i="20"/>
  <c r="G52" i="20"/>
  <c r="M52" i="20" s="1"/>
  <c r="I52" i="20"/>
  <c r="K52" i="20"/>
  <c r="O52" i="20"/>
  <c r="Q52" i="20"/>
  <c r="V52" i="20"/>
  <c r="G54" i="20"/>
  <c r="M54" i="20" s="1"/>
  <c r="I54" i="20"/>
  <c r="K54" i="20"/>
  <c r="O54" i="20"/>
  <c r="Q54" i="20"/>
  <c r="V54" i="20"/>
  <c r="G56" i="20"/>
  <c r="M56" i="20" s="1"/>
  <c r="I56" i="20"/>
  <c r="K56" i="20"/>
  <c r="O56" i="20"/>
  <c r="Q56" i="20"/>
  <c r="V56" i="20"/>
  <c r="G58" i="20"/>
  <c r="M58" i="20" s="1"/>
  <c r="I58" i="20"/>
  <c r="K58" i="20"/>
  <c r="O58" i="20"/>
  <c r="Q58" i="20"/>
  <c r="V58" i="20"/>
  <c r="G60" i="20"/>
  <c r="M60" i="20" s="1"/>
  <c r="I60" i="20"/>
  <c r="K60" i="20"/>
  <c r="O60" i="20"/>
  <c r="Q60" i="20"/>
  <c r="V60" i="20"/>
  <c r="G63" i="20"/>
  <c r="M63" i="20" s="1"/>
  <c r="I63" i="20"/>
  <c r="K63" i="20"/>
  <c r="O63" i="20"/>
  <c r="Q63" i="20"/>
  <c r="V63" i="20"/>
  <c r="G66" i="20"/>
  <c r="M66" i="20" s="1"/>
  <c r="I66" i="20"/>
  <c r="K66" i="20"/>
  <c r="O66" i="20"/>
  <c r="Q66" i="20"/>
  <c r="V66" i="20"/>
  <c r="G69" i="20"/>
  <c r="M69" i="20" s="1"/>
  <c r="I69" i="20"/>
  <c r="K69" i="20"/>
  <c r="O69" i="20"/>
  <c r="Q69" i="20"/>
  <c r="V69" i="20"/>
  <c r="G71" i="20"/>
  <c r="M71" i="20" s="1"/>
  <c r="I71" i="20"/>
  <c r="K71" i="20"/>
  <c r="O71" i="20"/>
  <c r="Q71" i="20"/>
  <c r="V71" i="20"/>
  <c r="G74" i="20"/>
  <c r="M74" i="20" s="1"/>
  <c r="I74" i="20"/>
  <c r="K74" i="20"/>
  <c r="O74" i="20"/>
  <c r="Q74" i="20"/>
  <c r="V74" i="20"/>
  <c r="G76" i="20"/>
  <c r="I76" i="20"/>
  <c r="K76" i="20"/>
  <c r="M76" i="20"/>
  <c r="O76" i="20"/>
  <c r="Q76" i="20"/>
  <c r="V76" i="20"/>
  <c r="G79" i="20"/>
  <c r="M79" i="20" s="1"/>
  <c r="I79" i="20"/>
  <c r="K79" i="20"/>
  <c r="O79" i="20"/>
  <c r="Q79" i="20"/>
  <c r="V79" i="20"/>
  <c r="AE82" i="20"/>
  <c r="F73" i="2" s="1"/>
  <c r="I9" i="19"/>
  <c r="K9" i="19"/>
  <c r="O9" i="19"/>
  <c r="Q9" i="19"/>
  <c r="V9" i="19"/>
  <c r="G16" i="19"/>
  <c r="M16" i="19" s="1"/>
  <c r="I16" i="19"/>
  <c r="K16" i="19"/>
  <c r="O16" i="19"/>
  <c r="Q16" i="19"/>
  <c r="V16" i="19"/>
  <c r="G21" i="19"/>
  <c r="M21" i="19" s="1"/>
  <c r="I21" i="19"/>
  <c r="K21" i="19"/>
  <c r="O21" i="19"/>
  <c r="Q21" i="19"/>
  <c r="V21" i="19"/>
  <c r="I25" i="19"/>
  <c r="K25" i="19"/>
  <c r="O25" i="19"/>
  <c r="Q25" i="19"/>
  <c r="V25" i="19"/>
  <c r="I29" i="19"/>
  <c r="K29" i="19"/>
  <c r="O29" i="19"/>
  <c r="Q29" i="19"/>
  <c r="V29" i="19"/>
  <c r="G33" i="19"/>
  <c r="M33" i="19" s="1"/>
  <c r="I33" i="19"/>
  <c r="K33" i="19"/>
  <c r="O33" i="19"/>
  <c r="Q33" i="19"/>
  <c r="V33" i="19"/>
  <c r="G37" i="19"/>
  <c r="M37" i="19" s="1"/>
  <c r="I37" i="19"/>
  <c r="K37" i="19"/>
  <c r="O37" i="19"/>
  <c r="Q37" i="19"/>
  <c r="V37" i="19"/>
  <c r="G45" i="19"/>
  <c r="M45" i="19" s="1"/>
  <c r="I45" i="19"/>
  <c r="K45" i="19"/>
  <c r="O45" i="19"/>
  <c r="Q45" i="19"/>
  <c r="V45" i="19"/>
  <c r="I51" i="19"/>
  <c r="K51" i="19"/>
  <c r="O51" i="19"/>
  <c r="Q51" i="19"/>
  <c r="V51" i="19"/>
  <c r="I57" i="19"/>
  <c r="K57" i="19"/>
  <c r="O57" i="19"/>
  <c r="Q57" i="19"/>
  <c r="V57" i="19"/>
  <c r="I63" i="19"/>
  <c r="K63" i="19"/>
  <c r="O63" i="19"/>
  <c r="Q63" i="19"/>
  <c r="V63" i="19"/>
  <c r="G67" i="19"/>
  <c r="M67" i="19" s="1"/>
  <c r="I67" i="19"/>
  <c r="K67" i="19"/>
  <c r="O67" i="19"/>
  <c r="Q67" i="19"/>
  <c r="V67" i="19"/>
  <c r="I77" i="19"/>
  <c r="K77" i="19"/>
  <c r="O77" i="19"/>
  <c r="Q77" i="19"/>
  <c r="V77" i="19"/>
  <c r="I86" i="19"/>
  <c r="K86" i="19"/>
  <c r="O86" i="19"/>
  <c r="Q86" i="19"/>
  <c r="V86" i="19"/>
  <c r="I106" i="19"/>
  <c r="I105" i="19" s="1"/>
  <c r="K106" i="19"/>
  <c r="K105" i="19" s="1"/>
  <c r="O106" i="19"/>
  <c r="O105" i="19" s="1"/>
  <c r="Q106" i="19"/>
  <c r="Q105" i="19" s="1"/>
  <c r="V106" i="19"/>
  <c r="V105" i="19" s="1"/>
  <c r="O111" i="19"/>
  <c r="V111" i="19"/>
  <c r="G112" i="19"/>
  <c r="M112" i="19" s="1"/>
  <c r="M111" i="19" s="1"/>
  <c r="I112" i="19"/>
  <c r="I111" i="19" s="1"/>
  <c r="K112" i="19"/>
  <c r="K111" i="19" s="1"/>
  <c r="O112" i="19"/>
  <c r="Q112" i="19"/>
  <c r="Q111" i="19" s="1"/>
  <c r="V112" i="19"/>
  <c r="O116" i="19"/>
  <c r="G117" i="19"/>
  <c r="M117" i="19" s="1"/>
  <c r="I117" i="19"/>
  <c r="I116" i="19" s="1"/>
  <c r="K117" i="19"/>
  <c r="O117" i="19"/>
  <c r="Q117" i="19"/>
  <c r="Q116" i="19" s="1"/>
  <c r="V117" i="19"/>
  <c r="I120" i="19"/>
  <c r="K120" i="19"/>
  <c r="K116" i="19" s="1"/>
  <c r="O120" i="19"/>
  <c r="Q120" i="19"/>
  <c r="V120" i="19"/>
  <c r="G127" i="19"/>
  <c r="M127" i="19" s="1"/>
  <c r="I127" i="19"/>
  <c r="K127" i="19"/>
  <c r="O127" i="19"/>
  <c r="Q127" i="19"/>
  <c r="V127" i="19"/>
  <c r="G130" i="19"/>
  <c r="M130" i="19" s="1"/>
  <c r="I130" i="19"/>
  <c r="K130" i="19"/>
  <c r="O130" i="19"/>
  <c r="Q130" i="19"/>
  <c r="V130" i="19"/>
  <c r="G138" i="19"/>
  <c r="M138" i="19" s="1"/>
  <c r="I138" i="19"/>
  <c r="K138" i="19"/>
  <c r="O138" i="19"/>
  <c r="Q138" i="19"/>
  <c r="V138" i="19"/>
  <c r="G143" i="19"/>
  <c r="M143" i="19" s="1"/>
  <c r="I143" i="19"/>
  <c r="K143" i="19"/>
  <c r="O143" i="19"/>
  <c r="Q143" i="19"/>
  <c r="V143" i="19"/>
  <c r="I148" i="19"/>
  <c r="K148" i="19"/>
  <c r="O148" i="19"/>
  <c r="Q148" i="19"/>
  <c r="V148" i="19"/>
  <c r="I154" i="19"/>
  <c r="K154" i="19"/>
  <c r="O154" i="19"/>
  <c r="Q154" i="19"/>
  <c r="V154" i="19"/>
  <c r="G155" i="19"/>
  <c r="M155" i="19" s="1"/>
  <c r="I155" i="19"/>
  <c r="K155" i="19"/>
  <c r="O155" i="19"/>
  <c r="Q155" i="19"/>
  <c r="V155" i="19"/>
  <c r="G158" i="19"/>
  <c r="M158" i="19" s="1"/>
  <c r="I158" i="19"/>
  <c r="K158" i="19"/>
  <c r="O158" i="19"/>
  <c r="Q158" i="19"/>
  <c r="V158" i="19"/>
  <c r="G161" i="19"/>
  <c r="M161" i="19" s="1"/>
  <c r="I161" i="19"/>
  <c r="K161" i="19"/>
  <c r="O161" i="19"/>
  <c r="Q161" i="19"/>
  <c r="V161" i="19"/>
  <c r="I163" i="19"/>
  <c r="K163" i="19"/>
  <c r="O163" i="19"/>
  <c r="Q163" i="19"/>
  <c r="V163" i="19"/>
  <c r="I165" i="19"/>
  <c r="K165" i="19"/>
  <c r="O165" i="19"/>
  <c r="Q165" i="19"/>
  <c r="V165" i="19"/>
  <c r="I166" i="19"/>
  <c r="K166" i="19"/>
  <c r="O166" i="19"/>
  <c r="Q166" i="19"/>
  <c r="V166" i="19"/>
  <c r="G172" i="19"/>
  <c r="M172" i="19" s="1"/>
  <c r="I172" i="19"/>
  <c r="K172" i="19"/>
  <c r="O172" i="19"/>
  <c r="Q172" i="19"/>
  <c r="V172" i="19"/>
  <c r="I175" i="19"/>
  <c r="K175" i="19"/>
  <c r="O175" i="19"/>
  <c r="Q175" i="19"/>
  <c r="V175" i="19"/>
  <c r="I178" i="19"/>
  <c r="K178" i="19"/>
  <c r="O178" i="19"/>
  <c r="Q178" i="19"/>
  <c r="V178" i="19"/>
  <c r="I181" i="19"/>
  <c r="K181" i="19"/>
  <c r="O181" i="19"/>
  <c r="Q181" i="19"/>
  <c r="V181" i="19"/>
  <c r="I184" i="19"/>
  <c r="K184" i="19"/>
  <c r="O184" i="19"/>
  <c r="Q184" i="19"/>
  <c r="V184" i="19"/>
  <c r="G188" i="19"/>
  <c r="M188" i="19" s="1"/>
  <c r="I188" i="19"/>
  <c r="K188" i="19"/>
  <c r="O188" i="19"/>
  <c r="Q188" i="19"/>
  <c r="V188" i="19"/>
  <c r="I190" i="19"/>
  <c r="K190" i="19"/>
  <c r="O190" i="19"/>
  <c r="Q190" i="19"/>
  <c r="V190" i="19"/>
  <c r="I193" i="19"/>
  <c r="K193" i="19"/>
  <c r="O193" i="19"/>
  <c r="Q193" i="19"/>
  <c r="V193" i="19"/>
  <c r="G196" i="19"/>
  <c r="M196" i="19" s="1"/>
  <c r="I196" i="19"/>
  <c r="K196" i="19"/>
  <c r="O196" i="19"/>
  <c r="Q196" i="19"/>
  <c r="V196" i="19"/>
  <c r="I198" i="19"/>
  <c r="K198" i="19"/>
  <c r="O198" i="19"/>
  <c r="Q198" i="19"/>
  <c r="V198" i="19"/>
  <c r="G199" i="19"/>
  <c r="M199" i="19" s="1"/>
  <c r="I199" i="19"/>
  <c r="K199" i="19"/>
  <c r="O199" i="19"/>
  <c r="Q199" i="19"/>
  <c r="V199" i="19"/>
  <c r="G202" i="19"/>
  <c r="M202" i="19" s="1"/>
  <c r="I202" i="19"/>
  <c r="K202" i="19"/>
  <c r="O202" i="19"/>
  <c r="Q202" i="19"/>
  <c r="V202" i="19"/>
  <c r="G203" i="19"/>
  <c r="M203" i="19" s="1"/>
  <c r="I203" i="19"/>
  <c r="K203" i="19"/>
  <c r="O203" i="19"/>
  <c r="Q203" i="19"/>
  <c r="V203" i="19"/>
  <c r="G204" i="19"/>
  <c r="M204" i="19" s="1"/>
  <c r="I204" i="19"/>
  <c r="K204" i="19"/>
  <c r="O204" i="19"/>
  <c r="Q204" i="19"/>
  <c r="V204" i="19"/>
  <c r="G205" i="19"/>
  <c r="M205" i="19" s="1"/>
  <c r="I205" i="19"/>
  <c r="K205" i="19"/>
  <c r="O205" i="19"/>
  <c r="Q205" i="19"/>
  <c r="V205" i="19"/>
  <c r="G206" i="19"/>
  <c r="M206" i="19" s="1"/>
  <c r="I206" i="19"/>
  <c r="K206" i="19"/>
  <c r="O206" i="19"/>
  <c r="Q206" i="19"/>
  <c r="V206" i="19"/>
  <c r="O207" i="19"/>
  <c r="V207" i="19"/>
  <c r="I208" i="19"/>
  <c r="I207" i="19" s="1"/>
  <c r="K208" i="19"/>
  <c r="K207" i="19" s="1"/>
  <c r="O208" i="19"/>
  <c r="Q208" i="19"/>
  <c r="Q207" i="19" s="1"/>
  <c r="V208" i="19"/>
  <c r="K209" i="19"/>
  <c r="V209" i="19"/>
  <c r="I210" i="19"/>
  <c r="I209" i="19" s="1"/>
  <c r="K210" i="19"/>
  <c r="O210" i="19"/>
  <c r="O209" i="19" s="1"/>
  <c r="Q210" i="19"/>
  <c r="Q209" i="19" s="1"/>
  <c r="V210" i="19"/>
  <c r="AE215" i="19"/>
  <c r="F70" i="2" s="1"/>
  <c r="I9" i="18"/>
  <c r="K9" i="18"/>
  <c r="O9" i="18"/>
  <c r="O8" i="18" s="1"/>
  <c r="Q9" i="18"/>
  <c r="V9" i="18"/>
  <c r="I21" i="18"/>
  <c r="K21" i="18"/>
  <c r="O21" i="18"/>
  <c r="Q21" i="18"/>
  <c r="V21" i="18"/>
  <c r="I33" i="18"/>
  <c r="K33" i="18"/>
  <c r="O33" i="18"/>
  <c r="Q33" i="18"/>
  <c r="V33" i="18"/>
  <c r="I42" i="18"/>
  <c r="K42" i="18"/>
  <c r="O42" i="18"/>
  <c r="Q42" i="18"/>
  <c r="V42" i="18"/>
  <c r="I51" i="18"/>
  <c r="K51" i="18"/>
  <c r="O51" i="18"/>
  <c r="Q51" i="18"/>
  <c r="V51" i="18"/>
  <c r="G60" i="18"/>
  <c r="M60" i="18" s="1"/>
  <c r="I60" i="18"/>
  <c r="K60" i="18"/>
  <c r="O60" i="18"/>
  <c r="Q60" i="18"/>
  <c r="V60" i="18"/>
  <c r="G69" i="18"/>
  <c r="M69" i="18" s="1"/>
  <c r="I69" i="18"/>
  <c r="K69" i="18"/>
  <c r="O69" i="18"/>
  <c r="Q69" i="18"/>
  <c r="V69" i="18"/>
  <c r="G72" i="18"/>
  <c r="M72" i="18" s="1"/>
  <c r="I72" i="18"/>
  <c r="K72" i="18"/>
  <c r="O72" i="18"/>
  <c r="Q72" i="18"/>
  <c r="V72" i="18"/>
  <c r="G75" i="18"/>
  <c r="M75" i="18" s="1"/>
  <c r="I75" i="18"/>
  <c r="K75" i="18"/>
  <c r="O75" i="18"/>
  <c r="Q75" i="18"/>
  <c r="V75" i="18"/>
  <c r="I78" i="18"/>
  <c r="K78" i="18"/>
  <c r="O78" i="18"/>
  <c r="Q78" i="18"/>
  <c r="V78" i="18"/>
  <c r="I81" i="18"/>
  <c r="K81" i="18"/>
  <c r="O81" i="18"/>
  <c r="Q81" i="18"/>
  <c r="V81" i="18"/>
  <c r="G90" i="18"/>
  <c r="M90" i="18" s="1"/>
  <c r="I90" i="18"/>
  <c r="K90" i="18"/>
  <c r="O90" i="18"/>
  <c r="Q90" i="18"/>
  <c r="V90" i="18"/>
  <c r="G103" i="18"/>
  <c r="M103" i="18" s="1"/>
  <c r="I103" i="18"/>
  <c r="K103" i="18"/>
  <c r="O103" i="18"/>
  <c r="Q103" i="18"/>
  <c r="V103" i="18"/>
  <c r="G106" i="18"/>
  <c r="M106" i="18" s="1"/>
  <c r="I106" i="18"/>
  <c r="K106" i="18"/>
  <c r="O106" i="18"/>
  <c r="Q106" i="18"/>
  <c r="V106" i="18"/>
  <c r="I109" i="18"/>
  <c r="K109" i="18"/>
  <c r="O109" i="18"/>
  <c r="Q109" i="18"/>
  <c r="V109" i="18"/>
  <c r="I130" i="18"/>
  <c r="K130" i="18"/>
  <c r="O130" i="18"/>
  <c r="Q130" i="18"/>
  <c r="V130" i="18"/>
  <c r="I151" i="18"/>
  <c r="K151" i="18"/>
  <c r="O151" i="18"/>
  <c r="Q151" i="18"/>
  <c r="V151" i="18"/>
  <c r="G172" i="18"/>
  <c r="M172" i="18" s="1"/>
  <c r="I172" i="18"/>
  <c r="K172" i="18"/>
  <c r="O172" i="18"/>
  <c r="Q172" i="18"/>
  <c r="V172" i="18"/>
  <c r="G182" i="18"/>
  <c r="M182" i="18" s="1"/>
  <c r="I182" i="18"/>
  <c r="K182" i="18"/>
  <c r="O182" i="18"/>
  <c r="Q182" i="18"/>
  <c r="V182" i="18"/>
  <c r="I206" i="18"/>
  <c r="K206" i="18"/>
  <c r="O206" i="18"/>
  <c r="Q206" i="18"/>
  <c r="V206" i="18"/>
  <c r="I216" i="18"/>
  <c r="K216" i="18"/>
  <c r="O216" i="18"/>
  <c r="Q216" i="18"/>
  <c r="V216" i="18"/>
  <c r="I240" i="18"/>
  <c r="K240" i="18"/>
  <c r="O240" i="18"/>
  <c r="Q240" i="18"/>
  <c r="V240" i="18"/>
  <c r="G274" i="18"/>
  <c r="I274" i="18"/>
  <c r="I273" i="18" s="1"/>
  <c r="K274" i="18"/>
  <c r="O274" i="18"/>
  <c r="O273" i="18" s="1"/>
  <c r="Q274" i="18"/>
  <c r="Q273" i="18" s="1"/>
  <c r="V274" i="18"/>
  <c r="V273" i="18" s="1"/>
  <c r="G283" i="18"/>
  <c r="M283" i="18" s="1"/>
  <c r="I283" i="18"/>
  <c r="K283" i="18"/>
  <c r="O283" i="18"/>
  <c r="Q283" i="18"/>
  <c r="V283" i="18"/>
  <c r="Q286" i="18"/>
  <c r="G287" i="18"/>
  <c r="I287" i="18"/>
  <c r="I286" i="18" s="1"/>
  <c r="K287" i="18"/>
  <c r="K286" i="18" s="1"/>
  <c r="O287" i="18"/>
  <c r="O286" i="18" s="1"/>
  <c r="Q287" i="18"/>
  <c r="V287" i="18"/>
  <c r="V286" i="18" s="1"/>
  <c r="I297" i="18"/>
  <c r="I296" i="18" s="1"/>
  <c r="K297" i="18"/>
  <c r="O297" i="18"/>
  <c r="Q297" i="18"/>
  <c r="Q296" i="18" s="1"/>
  <c r="V297" i="18"/>
  <c r="I300" i="18"/>
  <c r="K300" i="18"/>
  <c r="K296" i="18" s="1"/>
  <c r="O300" i="18"/>
  <c r="Q300" i="18"/>
  <c r="V300" i="18"/>
  <c r="I307" i="18"/>
  <c r="K307" i="18"/>
  <c r="O307" i="18"/>
  <c r="Q307" i="18"/>
  <c r="V307" i="18"/>
  <c r="G310" i="18"/>
  <c r="M310" i="18" s="1"/>
  <c r="I310" i="18"/>
  <c r="K310" i="18"/>
  <c r="O310" i="18"/>
  <c r="Q310" i="18"/>
  <c r="V310" i="18"/>
  <c r="I318" i="18"/>
  <c r="K318" i="18"/>
  <c r="O318" i="18"/>
  <c r="Q318" i="18"/>
  <c r="V318" i="18"/>
  <c r="I323" i="18"/>
  <c r="K323" i="18"/>
  <c r="K306" i="18" s="1"/>
  <c r="O323" i="18"/>
  <c r="Q323" i="18"/>
  <c r="V323" i="18"/>
  <c r="I328" i="18"/>
  <c r="K328" i="18"/>
  <c r="O328" i="18"/>
  <c r="Q328" i="18"/>
  <c r="V328" i="18"/>
  <c r="I333" i="18"/>
  <c r="K333" i="18"/>
  <c r="O333" i="18"/>
  <c r="Q333" i="18"/>
  <c r="V333" i="18"/>
  <c r="G338" i="18"/>
  <c r="M338" i="18" s="1"/>
  <c r="I338" i="18"/>
  <c r="K338" i="18"/>
  <c r="O338" i="18"/>
  <c r="Q338" i="18"/>
  <c r="V338" i="18"/>
  <c r="G347" i="18"/>
  <c r="M347" i="18" s="1"/>
  <c r="I347" i="18"/>
  <c r="K347" i="18"/>
  <c r="O347" i="18"/>
  <c r="Q347" i="18"/>
  <c r="V347" i="18"/>
  <c r="I356" i="18"/>
  <c r="K356" i="18"/>
  <c r="O356" i="18"/>
  <c r="Q356" i="18"/>
  <c r="V356" i="18"/>
  <c r="G368" i="18"/>
  <c r="M368" i="18" s="1"/>
  <c r="I368" i="18"/>
  <c r="K368" i="18"/>
  <c r="K367" i="18" s="1"/>
  <c r="O368" i="18"/>
  <c r="Q368" i="18"/>
  <c r="V368" i="18"/>
  <c r="G369" i="18"/>
  <c r="M369" i="18" s="1"/>
  <c r="I369" i="18"/>
  <c r="K369" i="18"/>
  <c r="O369" i="18"/>
  <c r="Q369" i="18"/>
  <c r="V369" i="18"/>
  <c r="I370" i="18"/>
  <c r="K370" i="18"/>
  <c r="O370" i="18"/>
  <c r="Q370" i="18"/>
  <c r="V370" i="18"/>
  <c r="G373" i="18"/>
  <c r="M373" i="18" s="1"/>
  <c r="I373" i="18"/>
  <c r="K373" i="18"/>
  <c r="O373" i="18"/>
  <c r="Q373" i="18"/>
  <c r="V373" i="18"/>
  <c r="G376" i="18"/>
  <c r="M376" i="18" s="1"/>
  <c r="I376" i="18"/>
  <c r="K376" i="18"/>
  <c r="O376" i="18"/>
  <c r="Q376" i="18"/>
  <c r="V376" i="18"/>
  <c r="I381" i="18"/>
  <c r="K381" i="18"/>
  <c r="O381" i="18"/>
  <c r="Q381" i="18"/>
  <c r="V381" i="18"/>
  <c r="I383" i="18"/>
  <c r="K383" i="18"/>
  <c r="O383" i="18"/>
  <c r="Q383" i="18"/>
  <c r="V383" i="18"/>
  <c r="G385" i="18"/>
  <c r="I385" i="18"/>
  <c r="K385" i="18"/>
  <c r="O385" i="18"/>
  <c r="Q385" i="18"/>
  <c r="V385" i="18"/>
  <c r="G386" i="18"/>
  <c r="M386" i="18" s="1"/>
  <c r="I386" i="18"/>
  <c r="K386" i="18"/>
  <c r="O386" i="18"/>
  <c r="Q386" i="18"/>
  <c r="V386" i="18"/>
  <c r="I392" i="18"/>
  <c r="K392" i="18"/>
  <c r="O392" i="18"/>
  <c r="Q392" i="18"/>
  <c r="V392" i="18"/>
  <c r="I403" i="18"/>
  <c r="K403" i="18"/>
  <c r="O403" i="18"/>
  <c r="Q403" i="18"/>
  <c r="V403" i="18"/>
  <c r="I413" i="18"/>
  <c r="K413" i="18"/>
  <c r="O413" i="18"/>
  <c r="Q413" i="18"/>
  <c r="V413" i="18"/>
  <c r="I419" i="18"/>
  <c r="K419" i="18"/>
  <c r="O419" i="18"/>
  <c r="Q419" i="18"/>
  <c r="V419" i="18"/>
  <c r="G425" i="18"/>
  <c r="M425" i="18" s="1"/>
  <c r="I425" i="18"/>
  <c r="K425" i="18"/>
  <c r="O425" i="18"/>
  <c r="Q425" i="18"/>
  <c r="V425" i="18"/>
  <c r="I428" i="18"/>
  <c r="K428" i="18"/>
  <c r="O428" i="18"/>
  <c r="Q428" i="18"/>
  <c r="V428" i="18"/>
  <c r="I431" i="18"/>
  <c r="K431" i="18"/>
  <c r="O431" i="18"/>
  <c r="Q431" i="18"/>
  <c r="V431" i="18"/>
  <c r="G435" i="18"/>
  <c r="M435" i="18" s="1"/>
  <c r="I435" i="18"/>
  <c r="K435" i="18"/>
  <c r="O435" i="18"/>
  <c r="Q435" i="18"/>
  <c r="V435" i="18"/>
  <c r="G442" i="18"/>
  <c r="M442" i="18" s="1"/>
  <c r="I442" i="18"/>
  <c r="K442" i="18"/>
  <c r="O442" i="18"/>
  <c r="Q442" i="18"/>
  <c r="V442" i="18"/>
  <c r="G445" i="18"/>
  <c r="I445" i="18"/>
  <c r="K445" i="18"/>
  <c r="O445" i="18"/>
  <c r="Q445" i="18"/>
  <c r="V445" i="18"/>
  <c r="G448" i="18"/>
  <c r="M448" i="18" s="1"/>
  <c r="I448" i="18"/>
  <c r="K448" i="18"/>
  <c r="O448" i="18"/>
  <c r="Q448" i="18"/>
  <c r="V448" i="18"/>
  <c r="G455" i="18"/>
  <c r="M455" i="18" s="1"/>
  <c r="I455" i="18"/>
  <c r="K455" i="18"/>
  <c r="O455" i="18"/>
  <c r="Q455" i="18"/>
  <c r="V455" i="18"/>
  <c r="I462" i="18"/>
  <c r="K462" i="18"/>
  <c r="O462" i="18"/>
  <c r="Q462" i="18"/>
  <c r="V462" i="18"/>
  <c r="I470" i="18"/>
  <c r="K470" i="18"/>
  <c r="O470" i="18"/>
  <c r="Q470" i="18"/>
  <c r="V470" i="18"/>
  <c r="G477" i="18"/>
  <c r="M477" i="18" s="1"/>
  <c r="I477" i="18"/>
  <c r="K477" i="18"/>
  <c r="O477" i="18"/>
  <c r="Q477" i="18"/>
  <c r="V477" i="18"/>
  <c r="G478" i="18"/>
  <c r="M478" i="18" s="1"/>
  <c r="I478" i="18"/>
  <c r="K478" i="18"/>
  <c r="O478" i="18"/>
  <c r="Q478" i="18"/>
  <c r="V478" i="18"/>
  <c r="I479" i="18"/>
  <c r="K479" i="18"/>
  <c r="O479" i="18"/>
  <c r="Q479" i="18"/>
  <c r="V479" i="18"/>
  <c r="I484" i="18"/>
  <c r="K484" i="18"/>
  <c r="O484" i="18"/>
  <c r="Q484" i="18"/>
  <c r="V484" i="18"/>
  <c r="I491" i="18"/>
  <c r="K491" i="18"/>
  <c r="O491" i="18"/>
  <c r="Q491" i="18"/>
  <c r="V491" i="18"/>
  <c r="I496" i="18"/>
  <c r="K496" i="18"/>
  <c r="O496" i="18"/>
  <c r="Q496" i="18"/>
  <c r="V496" i="18"/>
  <c r="G501" i="18"/>
  <c r="M501" i="18" s="1"/>
  <c r="I501" i="18"/>
  <c r="K501" i="18"/>
  <c r="O501" i="18"/>
  <c r="Q501" i="18"/>
  <c r="V501" i="18"/>
  <c r="G506" i="18"/>
  <c r="M506" i="18" s="1"/>
  <c r="I506" i="18"/>
  <c r="K506" i="18"/>
  <c r="O506" i="18"/>
  <c r="Q506" i="18"/>
  <c r="V506" i="18"/>
  <c r="G513" i="18"/>
  <c r="M513" i="18" s="1"/>
  <c r="I513" i="18"/>
  <c r="K513" i="18"/>
  <c r="O513" i="18"/>
  <c r="Q513" i="18"/>
  <c r="V513" i="18"/>
  <c r="I514" i="18"/>
  <c r="K514" i="18"/>
  <c r="O514" i="18"/>
  <c r="Q514" i="18"/>
  <c r="V514" i="18"/>
  <c r="G515" i="18"/>
  <c r="I515" i="18"/>
  <c r="K515" i="18"/>
  <c r="M515" i="18"/>
  <c r="O515" i="18"/>
  <c r="Q515" i="18"/>
  <c r="V515" i="18"/>
  <c r="I517" i="18"/>
  <c r="I516" i="18" s="1"/>
  <c r="K517" i="18"/>
  <c r="K516" i="18" s="1"/>
  <c r="O517" i="18"/>
  <c r="O516" i="18" s="1"/>
  <c r="Q517" i="18"/>
  <c r="Q516" i="18" s="1"/>
  <c r="V517" i="18"/>
  <c r="V516" i="18" s="1"/>
  <c r="G526" i="18"/>
  <c r="M526" i="18" s="1"/>
  <c r="I526" i="18"/>
  <c r="K526" i="18"/>
  <c r="O526" i="18"/>
  <c r="Q526" i="18"/>
  <c r="V526" i="18"/>
  <c r="G535" i="18"/>
  <c r="M535" i="18" s="1"/>
  <c r="I535" i="18"/>
  <c r="K535" i="18"/>
  <c r="O535" i="18"/>
  <c r="Q535" i="18"/>
  <c r="V535" i="18"/>
  <c r="G538" i="18"/>
  <c r="M538" i="18" s="1"/>
  <c r="I538" i="18"/>
  <c r="K538" i="18"/>
  <c r="O538" i="18"/>
  <c r="Q538" i="18"/>
  <c r="V538" i="18"/>
  <c r="I539" i="18"/>
  <c r="K539" i="18"/>
  <c r="O539" i="18"/>
  <c r="Q539" i="18"/>
  <c r="V539" i="18"/>
  <c r="G540" i="18"/>
  <c r="M540" i="18" s="1"/>
  <c r="I540" i="18"/>
  <c r="K540" i="18"/>
  <c r="O540" i="18"/>
  <c r="Q540" i="18"/>
  <c r="V540" i="18"/>
  <c r="G541" i="18"/>
  <c r="M541" i="18" s="1"/>
  <c r="I541" i="18"/>
  <c r="K541" i="18"/>
  <c r="O541" i="18"/>
  <c r="Q541" i="18"/>
  <c r="V541" i="18"/>
  <c r="G542" i="18"/>
  <c r="M542" i="18" s="1"/>
  <c r="I542" i="18"/>
  <c r="K542" i="18"/>
  <c r="O542" i="18"/>
  <c r="Q542" i="18"/>
  <c r="V542" i="18"/>
  <c r="G543" i="18"/>
  <c r="M543" i="18" s="1"/>
  <c r="I543" i="18"/>
  <c r="K543" i="18"/>
  <c r="O543" i="18"/>
  <c r="Q543" i="18"/>
  <c r="V543" i="18"/>
  <c r="G544" i="18"/>
  <c r="M544" i="18" s="1"/>
  <c r="I544" i="18"/>
  <c r="K544" i="18"/>
  <c r="O544" i="18"/>
  <c r="Q544" i="18"/>
  <c r="V544" i="18"/>
  <c r="G545" i="18"/>
  <c r="M545" i="18" s="1"/>
  <c r="I545" i="18"/>
  <c r="K545" i="18"/>
  <c r="O545" i="18"/>
  <c r="Q545" i="18"/>
  <c r="V545" i="18"/>
  <c r="I548" i="18"/>
  <c r="K548" i="18"/>
  <c r="O548" i="18"/>
  <c r="Q548" i="18"/>
  <c r="V548" i="18"/>
  <c r="I551" i="18"/>
  <c r="K551" i="18"/>
  <c r="O551" i="18"/>
  <c r="Q551" i="18"/>
  <c r="V551" i="18"/>
  <c r="K552" i="18"/>
  <c r="V552" i="18"/>
  <c r="I553" i="18"/>
  <c r="I552" i="18" s="1"/>
  <c r="K553" i="18"/>
  <c r="O553" i="18"/>
  <c r="O552" i="18" s="1"/>
  <c r="Q553" i="18"/>
  <c r="Q552" i="18" s="1"/>
  <c r="V553" i="18"/>
  <c r="I558" i="18"/>
  <c r="O558" i="18"/>
  <c r="I559" i="18"/>
  <c r="K559" i="18"/>
  <c r="K558" i="18" s="1"/>
  <c r="O559" i="18"/>
  <c r="Q559" i="18"/>
  <c r="Q558" i="18" s="1"/>
  <c r="V559" i="18"/>
  <c r="V558" i="18" s="1"/>
  <c r="AE561" i="18"/>
  <c r="F69" i="2" s="1"/>
  <c r="G9" i="17"/>
  <c r="I9" i="17"/>
  <c r="K9" i="17"/>
  <c r="O9" i="17"/>
  <c r="Q9" i="17"/>
  <c r="V9" i="17"/>
  <c r="G15" i="17"/>
  <c r="I15" i="17"/>
  <c r="K15" i="17"/>
  <c r="M15" i="17"/>
  <c r="O15" i="17"/>
  <c r="Q15" i="17"/>
  <c r="V15" i="17"/>
  <c r="G18" i="17"/>
  <c r="M18" i="17" s="1"/>
  <c r="I18" i="17"/>
  <c r="K18" i="17"/>
  <c r="O18" i="17"/>
  <c r="Q18" i="17"/>
  <c r="V18" i="17"/>
  <c r="G21" i="17"/>
  <c r="M21" i="17" s="1"/>
  <c r="I21" i="17"/>
  <c r="K21" i="17"/>
  <c r="O21" i="17"/>
  <c r="Q21" i="17"/>
  <c r="V21" i="17"/>
  <c r="G24" i="17"/>
  <c r="M24" i="17" s="1"/>
  <c r="I24" i="17"/>
  <c r="K24" i="17"/>
  <c r="O24" i="17"/>
  <c r="Q24" i="17"/>
  <c r="V24" i="17"/>
  <c r="G27" i="17"/>
  <c r="M27" i="17" s="1"/>
  <c r="I27" i="17"/>
  <c r="K27" i="17"/>
  <c r="O27" i="17"/>
  <c r="Q27" i="17"/>
  <c r="V27" i="17"/>
  <c r="G30" i="17"/>
  <c r="M30" i="17" s="1"/>
  <c r="I30" i="17"/>
  <c r="K30" i="17"/>
  <c r="O30" i="17"/>
  <c r="Q30" i="17"/>
  <c r="V30" i="17"/>
  <c r="G33" i="17"/>
  <c r="M33" i="17" s="1"/>
  <c r="I33" i="17"/>
  <c r="K33" i="17"/>
  <c r="O33" i="17"/>
  <c r="Q33" i="17"/>
  <c r="V33" i="17"/>
  <c r="G36" i="17"/>
  <c r="M36" i="17" s="1"/>
  <c r="I36" i="17"/>
  <c r="K36" i="17"/>
  <c r="O36" i="17"/>
  <c r="Q36" i="17"/>
  <c r="V36" i="17"/>
  <c r="G39" i="17"/>
  <c r="I39" i="17"/>
  <c r="K39" i="17"/>
  <c r="M39" i="17"/>
  <c r="O39" i="17"/>
  <c r="Q39" i="17"/>
  <c r="V39" i="17"/>
  <c r="G42" i="17"/>
  <c r="M42" i="17" s="1"/>
  <c r="I42" i="17"/>
  <c r="K42" i="17"/>
  <c r="O42" i="17"/>
  <c r="Q42" i="17"/>
  <c r="V42" i="17"/>
  <c r="G45" i="17"/>
  <c r="I45" i="17"/>
  <c r="K45" i="17"/>
  <c r="M45" i="17"/>
  <c r="O45" i="17"/>
  <c r="Q45" i="17"/>
  <c r="V45" i="17"/>
  <c r="G51" i="17"/>
  <c r="M51" i="17" s="1"/>
  <c r="I51" i="17"/>
  <c r="K51" i="17"/>
  <c r="O51" i="17"/>
  <c r="Q51" i="17"/>
  <c r="V51" i="17"/>
  <c r="G58" i="17"/>
  <c r="M58" i="17" s="1"/>
  <c r="I58" i="17"/>
  <c r="K58" i="17"/>
  <c r="K57" i="17" s="1"/>
  <c r="O58" i="17"/>
  <c r="Q58" i="17"/>
  <c r="V58" i="17"/>
  <c r="V57" i="17" s="1"/>
  <c r="G61" i="17"/>
  <c r="M61" i="17" s="1"/>
  <c r="I61" i="17"/>
  <c r="K61" i="17"/>
  <c r="O61" i="17"/>
  <c r="Q61" i="17"/>
  <c r="V61" i="17"/>
  <c r="G64" i="17"/>
  <c r="M64" i="17" s="1"/>
  <c r="I64" i="17"/>
  <c r="K64" i="17"/>
  <c r="O64" i="17"/>
  <c r="Q64" i="17"/>
  <c r="V64" i="17"/>
  <c r="G68" i="17"/>
  <c r="M68" i="17" s="1"/>
  <c r="M67" i="17" s="1"/>
  <c r="I68" i="17"/>
  <c r="I67" i="17" s="1"/>
  <c r="K68" i="17"/>
  <c r="K67" i="17" s="1"/>
  <c r="O68" i="17"/>
  <c r="O67" i="17" s="1"/>
  <c r="Q68" i="17"/>
  <c r="Q67" i="17" s="1"/>
  <c r="V68" i="17"/>
  <c r="V67" i="17" s="1"/>
  <c r="G72" i="17"/>
  <c r="I72" i="17"/>
  <c r="K72" i="17"/>
  <c r="K71" i="17" s="1"/>
  <c r="O72" i="17"/>
  <c r="Q72" i="17"/>
  <c r="V72" i="17"/>
  <c r="G73" i="17"/>
  <c r="M73" i="17" s="1"/>
  <c r="I73" i="17"/>
  <c r="I71" i="17" s="1"/>
  <c r="K73" i="17"/>
  <c r="O73" i="17"/>
  <c r="Q73" i="17"/>
  <c r="V73" i="17"/>
  <c r="G74" i="17"/>
  <c r="M74" i="17" s="1"/>
  <c r="I74" i="17"/>
  <c r="K74" i="17"/>
  <c r="O74" i="17"/>
  <c r="Q74" i="17"/>
  <c r="V74" i="17"/>
  <c r="G77" i="17"/>
  <c r="M77" i="17" s="1"/>
  <c r="I77" i="17"/>
  <c r="K77" i="17"/>
  <c r="O77" i="17"/>
  <c r="Q77" i="17"/>
  <c r="V77" i="17"/>
  <c r="G79" i="17"/>
  <c r="M79" i="17" s="1"/>
  <c r="I79" i="17"/>
  <c r="K79" i="17"/>
  <c r="O79" i="17"/>
  <c r="Q79" i="17"/>
  <c r="V79" i="17"/>
  <c r="G80" i="17"/>
  <c r="I80" i="17"/>
  <c r="K80" i="17"/>
  <c r="M80" i="17"/>
  <c r="O80" i="17"/>
  <c r="Q80" i="17"/>
  <c r="V80" i="17"/>
  <c r="G83" i="17"/>
  <c r="M83" i="17" s="1"/>
  <c r="I83" i="17"/>
  <c r="K83" i="17"/>
  <c r="O83" i="17"/>
  <c r="Q83" i="17"/>
  <c r="V83" i="17"/>
  <c r="G86" i="17"/>
  <c r="M86" i="17" s="1"/>
  <c r="I86" i="17"/>
  <c r="K86" i="17"/>
  <c r="O86" i="17"/>
  <c r="Q86" i="17"/>
  <c r="V86" i="17"/>
  <c r="G89" i="17"/>
  <c r="O89" i="17"/>
  <c r="V89" i="17"/>
  <c r="G90" i="17"/>
  <c r="M90" i="17" s="1"/>
  <c r="M89" i="17" s="1"/>
  <c r="I90" i="17"/>
  <c r="I89" i="17" s="1"/>
  <c r="K90" i="17"/>
  <c r="K89" i="17" s="1"/>
  <c r="O90" i="17"/>
  <c r="Q90" i="17"/>
  <c r="Q89" i="17" s="1"/>
  <c r="V90" i="17"/>
  <c r="G95" i="17"/>
  <c r="V95" i="17"/>
  <c r="G96" i="17"/>
  <c r="M96" i="17" s="1"/>
  <c r="M95" i="17" s="1"/>
  <c r="I96" i="17"/>
  <c r="I95" i="17" s="1"/>
  <c r="K96" i="17"/>
  <c r="K95" i="17" s="1"/>
  <c r="O96" i="17"/>
  <c r="O95" i="17" s="1"/>
  <c r="Q96" i="17"/>
  <c r="Q95" i="17" s="1"/>
  <c r="V96" i="17"/>
  <c r="AE101" i="17"/>
  <c r="G9" i="16"/>
  <c r="I9" i="16"/>
  <c r="K9" i="16"/>
  <c r="O9" i="16"/>
  <c r="Q9" i="16"/>
  <c r="V9" i="16"/>
  <c r="G15" i="16"/>
  <c r="M15" i="16" s="1"/>
  <c r="I15" i="16"/>
  <c r="K15" i="16"/>
  <c r="O15" i="16"/>
  <c r="Q15" i="16"/>
  <c r="V15" i="16"/>
  <c r="G18" i="16"/>
  <c r="M18" i="16" s="1"/>
  <c r="I18" i="16"/>
  <c r="K18" i="16"/>
  <c r="O18" i="16"/>
  <c r="Q18" i="16"/>
  <c r="V18" i="16"/>
  <c r="G21" i="16"/>
  <c r="M21" i="16" s="1"/>
  <c r="I21" i="16"/>
  <c r="K21" i="16"/>
  <c r="O21" i="16"/>
  <c r="Q21" i="16"/>
  <c r="V21" i="16"/>
  <c r="G24" i="16"/>
  <c r="M24" i="16" s="1"/>
  <c r="I24" i="16"/>
  <c r="K24" i="16"/>
  <c r="O24" i="16"/>
  <c r="Q24" i="16"/>
  <c r="V24" i="16"/>
  <c r="G27" i="16"/>
  <c r="M27" i="16" s="1"/>
  <c r="I27" i="16"/>
  <c r="K27" i="16"/>
  <c r="O27" i="16"/>
  <c r="Q27" i="16"/>
  <c r="V27" i="16"/>
  <c r="G30" i="16"/>
  <c r="M30" i="16" s="1"/>
  <c r="I30" i="16"/>
  <c r="K30" i="16"/>
  <c r="O30" i="16"/>
  <c r="Q30" i="16"/>
  <c r="V30" i="16"/>
  <c r="G33" i="16"/>
  <c r="M33" i="16" s="1"/>
  <c r="I33" i="16"/>
  <c r="K33" i="16"/>
  <c r="O33" i="16"/>
  <c r="Q33" i="16"/>
  <c r="V33" i="16"/>
  <c r="G36" i="16"/>
  <c r="M36" i="16" s="1"/>
  <c r="I36" i="16"/>
  <c r="K36" i="16"/>
  <c r="O36" i="16"/>
  <c r="Q36" i="16"/>
  <c r="V36" i="16"/>
  <c r="G39" i="16"/>
  <c r="M39" i="16" s="1"/>
  <c r="I39" i="16"/>
  <c r="K39" i="16"/>
  <c r="O39" i="16"/>
  <c r="Q39" i="16"/>
  <c r="V39" i="16"/>
  <c r="G42" i="16"/>
  <c r="M42" i="16" s="1"/>
  <c r="I42" i="16"/>
  <c r="K42" i="16"/>
  <c r="O42" i="16"/>
  <c r="Q42" i="16"/>
  <c r="V42" i="16"/>
  <c r="G45" i="16"/>
  <c r="M45" i="16" s="1"/>
  <c r="I45" i="16"/>
  <c r="K45" i="16"/>
  <c r="O45" i="16"/>
  <c r="Q45" i="16"/>
  <c r="V45" i="16"/>
  <c r="G51" i="16"/>
  <c r="M51" i="16" s="1"/>
  <c r="I51" i="16"/>
  <c r="K51" i="16"/>
  <c r="O51" i="16"/>
  <c r="Q51" i="16"/>
  <c r="V51" i="16"/>
  <c r="I57" i="16"/>
  <c r="G58" i="16"/>
  <c r="M58" i="16" s="1"/>
  <c r="M57" i="16" s="1"/>
  <c r="I58" i="16"/>
  <c r="K58" i="16"/>
  <c r="K57" i="16" s="1"/>
  <c r="O58" i="16"/>
  <c r="O57" i="16" s="1"/>
  <c r="Q58" i="16"/>
  <c r="Q57" i="16" s="1"/>
  <c r="V58" i="16"/>
  <c r="V57" i="16" s="1"/>
  <c r="G62" i="16"/>
  <c r="I62" i="16"/>
  <c r="K62" i="16"/>
  <c r="O62" i="16"/>
  <c r="O61" i="16" s="1"/>
  <c r="Q62" i="16"/>
  <c r="V62" i="16"/>
  <c r="G65" i="16"/>
  <c r="M65" i="16" s="1"/>
  <c r="I65" i="16"/>
  <c r="K65" i="16"/>
  <c r="O65" i="16"/>
  <c r="Q65" i="16"/>
  <c r="V65" i="16"/>
  <c r="V61" i="16" s="1"/>
  <c r="G68" i="16"/>
  <c r="M68" i="16" s="1"/>
  <c r="I68" i="16"/>
  <c r="K68" i="16"/>
  <c r="O68" i="16"/>
  <c r="Q68" i="16"/>
  <c r="V68" i="16"/>
  <c r="G72" i="16"/>
  <c r="I72" i="16"/>
  <c r="K72" i="16"/>
  <c r="O72" i="16"/>
  <c r="O71" i="16" s="1"/>
  <c r="Q72" i="16"/>
  <c r="V72" i="16"/>
  <c r="G75" i="16"/>
  <c r="M75" i="16" s="1"/>
  <c r="I75" i="16"/>
  <c r="K75" i="16"/>
  <c r="K71" i="16" s="1"/>
  <c r="O75" i="16"/>
  <c r="Q75" i="16"/>
  <c r="V75" i="16"/>
  <c r="V71" i="16" s="1"/>
  <c r="G82" i="16"/>
  <c r="I82" i="16"/>
  <c r="K82" i="16"/>
  <c r="M82" i="16"/>
  <c r="O82" i="16"/>
  <c r="Q82" i="16"/>
  <c r="V82" i="16"/>
  <c r="G87" i="16"/>
  <c r="M87" i="16" s="1"/>
  <c r="I87" i="16"/>
  <c r="K87" i="16"/>
  <c r="O87" i="16"/>
  <c r="Q87" i="16"/>
  <c r="V87" i="16"/>
  <c r="G93" i="16"/>
  <c r="M93" i="16" s="1"/>
  <c r="I93" i="16"/>
  <c r="K93" i="16"/>
  <c r="O93" i="16"/>
  <c r="Q93" i="16"/>
  <c r="V93" i="16"/>
  <c r="G98" i="16"/>
  <c r="M98" i="16" s="1"/>
  <c r="I98" i="16"/>
  <c r="K98" i="16"/>
  <c r="O98" i="16"/>
  <c r="Q98" i="16"/>
  <c r="V98" i="16"/>
  <c r="G101" i="16"/>
  <c r="M101" i="16" s="1"/>
  <c r="I101" i="16"/>
  <c r="K101" i="16"/>
  <c r="O101" i="16"/>
  <c r="Q101" i="16"/>
  <c r="V101" i="16"/>
  <c r="G105" i="16"/>
  <c r="M105" i="16" s="1"/>
  <c r="I105" i="16"/>
  <c r="K105" i="16"/>
  <c r="O105" i="16"/>
  <c r="Q105" i="16"/>
  <c r="V105" i="16"/>
  <c r="G106" i="16"/>
  <c r="M106" i="16" s="1"/>
  <c r="I106" i="16"/>
  <c r="K106" i="16"/>
  <c r="O106" i="16"/>
  <c r="Q106" i="16"/>
  <c r="V106" i="16"/>
  <c r="G109" i="16"/>
  <c r="M109" i="16" s="1"/>
  <c r="I109" i="16"/>
  <c r="K109" i="16"/>
  <c r="O109" i="16"/>
  <c r="Q109" i="16"/>
  <c r="V109" i="16"/>
  <c r="G110" i="16"/>
  <c r="I110" i="16"/>
  <c r="K110" i="16"/>
  <c r="O110" i="16"/>
  <c r="Q110" i="16"/>
  <c r="V110" i="16"/>
  <c r="G112" i="16"/>
  <c r="M112" i="16" s="1"/>
  <c r="I112" i="16"/>
  <c r="K112" i="16"/>
  <c r="O112" i="16"/>
  <c r="Q112" i="16"/>
  <c r="V112" i="16"/>
  <c r="G113" i="16"/>
  <c r="M113" i="16" s="1"/>
  <c r="I113" i="16"/>
  <c r="K113" i="16"/>
  <c r="O113" i="16"/>
  <c r="Q113" i="16"/>
  <c r="V113" i="16"/>
  <c r="G118" i="16"/>
  <c r="M118" i="16" s="1"/>
  <c r="I118" i="16"/>
  <c r="K118" i="16"/>
  <c r="O118" i="16"/>
  <c r="Q118" i="16"/>
  <c r="V118" i="16"/>
  <c r="G121" i="16"/>
  <c r="M121" i="16" s="1"/>
  <c r="I121" i="16"/>
  <c r="K121" i="16"/>
  <c r="O121" i="16"/>
  <c r="Q121" i="16"/>
  <c r="V121" i="16"/>
  <c r="G126" i="16"/>
  <c r="M126" i="16" s="1"/>
  <c r="I126" i="16"/>
  <c r="K126" i="16"/>
  <c r="O126" i="16"/>
  <c r="Q126" i="16"/>
  <c r="V126" i="16"/>
  <c r="G127" i="16"/>
  <c r="M127" i="16" s="1"/>
  <c r="I127" i="16"/>
  <c r="K127" i="16"/>
  <c r="O127" i="16"/>
  <c r="Q127" i="16"/>
  <c r="V127" i="16"/>
  <c r="G128" i="16"/>
  <c r="M128" i="16" s="1"/>
  <c r="I128" i="16"/>
  <c r="K128" i="16"/>
  <c r="O128" i="16"/>
  <c r="Q128" i="16"/>
  <c r="V128" i="16"/>
  <c r="G132" i="16"/>
  <c r="M132" i="16" s="1"/>
  <c r="I132" i="16"/>
  <c r="K132" i="16"/>
  <c r="O132" i="16"/>
  <c r="Q132" i="16"/>
  <c r="V132" i="16"/>
  <c r="G134" i="16"/>
  <c r="M134" i="16" s="1"/>
  <c r="I134" i="16"/>
  <c r="K134" i="16"/>
  <c r="O134" i="16"/>
  <c r="Q134" i="16"/>
  <c r="V134" i="16"/>
  <c r="G137" i="16"/>
  <c r="M137" i="16" s="1"/>
  <c r="I137" i="16"/>
  <c r="K137" i="16"/>
  <c r="O137" i="16"/>
  <c r="Q137" i="16"/>
  <c r="V137" i="16"/>
  <c r="G139" i="16"/>
  <c r="M139" i="16" s="1"/>
  <c r="I139" i="16"/>
  <c r="K139" i="16"/>
  <c r="O139" i="16"/>
  <c r="Q139" i="16"/>
  <c r="V139" i="16"/>
  <c r="G140" i="16"/>
  <c r="M140" i="16" s="1"/>
  <c r="I140" i="16"/>
  <c r="K140" i="16"/>
  <c r="O140" i="16"/>
  <c r="Q140" i="16"/>
  <c r="V140" i="16"/>
  <c r="G143" i="16"/>
  <c r="M143" i="16" s="1"/>
  <c r="I143" i="16"/>
  <c r="K143" i="16"/>
  <c r="O143" i="16"/>
  <c r="Q143" i="16"/>
  <c r="V143" i="16"/>
  <c r="G144" i="16"/>
  <c r="M144" i="16" s="1"/>
  <c r="I144" i="16"/>
  <c r="K144" i="16"/>
  <c r="O144" i="16"/>
  <c r="Q144" i="16"/>
  <c r="V144" i="16"/>
  <c r="G145" i="16"/>
  <c r="M145" i="16" s="1"/>
  <c r="I145" i="16"/>
  <c r="K145" i="16"/>
  <c r="O145" i="16"/>
  <c r="Q145" i="16"/>
  <c r="V145" i="16"/>
  <c r="G146" i="16"/>
  <c r="M146" i="16" s="1"/>
  <c r="I146" i="16"/>
  <c r="K146" i="16"/>
  <c r="O146" i="16"/>
  <c r="Q146" i="16"/>
  <c r="V146" i="16"/>
  <c r="G147" i="16"/>
  <c r="M147" i="16" s="1"/>
  <c r="I147" i="16"/>
  <c r="K147" i="16"/>
  <c r="O147" i="16"/>
  <c r="Q147" i="16"/>
  <c r="V147" i="16"/>
  <c r="G148" i="16"/>
  <c r="M148" i="16" s="1"/>
  <c r="I148" i="16"/>
  <c r="K148" i="16"/>
  <c r="O148" i="16"/>
  <c r="Q148" i="16"/>
  <c r="V148" i="16"/>
  <c r="G149" i="16"/>
  <c r="M149" i="16" s="1"/>
  <c r="I149" i="16"/>
  <c r="K149" i="16"/>
  <c r="O149" i="16"/>
  <c r="Q149" i="16"/>
  <c r="V149" i="16"/>
  <c r="G150" i="16"/>
  <c r="M150" i="16" s="1"/>
  <c r="I150" i="16"/>
  <c r="K150" i="16"/>
  <c r="O150" i="16"/>
  <c r="Q150" i="16"/>
  <c r="V150" i="16"/>
  <c r="G151" i="16"/>
  <c r="M151" i="16" s="1"/>
  <c r="I151" i="16"/>
  <c r="K151" i="16"/>
  <c r="O151" i="16"/>
  <c r="Q151" i="16"/>
  <c r="V151" i="16"/>
  <c r="G153" i="16"/>
  <c r="G152" i="16" s="1"/>
  <c r="I153" i="16"/>
  <c r="I152" i="16" s="1"/>
  <c r="K153" i="16"/>
  <c r="K152" i="16" s="1"/>
  <c r="O153" i="16"/>
  <c r="O152" i="16" s="1"/>
  <c r="Q153" i="16"/>
  <c r="Q152" i="16" s="1"/>
  <c r="V153" i="16"/>
  <c r="V152" i="16" s="1"/>
  <c r="I154" i="16"/>
  <c r="O154" i="16"/>
  <c r="G155" i="16"/>
  <c r="G154" i="16" s="1"/>
  <c r="I155" i="16"/>
  <c r="K155" i="16"/>
  <c r="K154" i="16" s="1"/>
  <c r="O155" i="16"/>
  <c r="Q155" i="16"/>
  <c r="Q154" i="16" s="1"/>
  <c r="V155" i="16"/>
  <c r="V154" i="16" s="1"/>
  <c r="AE160" i="16"/>
  <c r="F65" i="2" s="1"/>
  <c r="G9" i="15"/>
  <c r="I9" i="15"/>
  <c r="K9" i="15"/>
  <c r="O9" i="15"/>
  <c r="Q9" i="15"/>
  <c r="V9" i="15"/>
  <c r="V8" i="15" s="1"/>
  <c r="G15" i="15"/>
  <c r="M15" i="15" s="1"/>
  <c r="I15" i="15"/>
  <c r="K15" i="15"/>
  <c r="O15" i="15"/>
  <c r="Q15" i="15"/>
  <c r="V15" i="15"/>
  <c r="G18" i="15"/>
  <c r="M18" i="15" s="1"/>
  <c r="I18" i="15"/>
  <c r="K18" i="15"/>
  <c r="O18" i="15"/>
  <c r="Q18" i="15"/>
  <c r="V18" i="15"/>
  <c r="G21" i="15"/>
  <c r="M21" i="15" s="1"/>
  <c r="I21" i="15"/>
  <c r="K21" i="15"/>
  <c r="O21" i="15"/>
  <c r="Q21" i="15"/>
  <c r="V21" i="15"/>
  <c r="G24" i="15"/>
  <c r="M24" i="15" s="1"/>
  <c r="I24" i="15"/>
  <c r="K24" i="15"/>
  <c r="O24" i="15"/>
  <c r="Q24" i="15"/>
  <c r="V24" i="15"/>
  <c r="G27" i="15"/>
  <c r="M27" i="15" s="1"/>
  <c r="I27" i="15"/>
  <c r="K27" i="15"/>
  <c r="O27" i="15"/>
  <c r="Q27" i="15"/>
  <c r="V27" i="15"/>
  <c r="G30" i="15"/>
  <c r="M30" i="15" s="1"/>
  <c r="I30" i="15"/>
  <c r="K30" i="15"/>
  <c r="O30" i="15"/>
  <c r="Q30" i="15"/>
  <c r="V30" i="15"/>
  <c r="G33" i="15"/>
  <c r="M33" i="15" s="1"/>
  <c r="I33" i="15"/>
  <c r="K33" i="15"/>
  <c r="O33" i="15"/>
  <c r="Q33" i="15"/>
  <c r="V33" i="15"/>
  <c r="G36" i="15"/>
  <c r="M36" i="15" s="1"/>
  <c r="I36" i="15"/>
  <c r="K36" i="15"/>
  <c r="O36" i="15"/>
  <c r="Q36" i="15"/>
  <c r="V36" i="15"/>
  <c r="G39" i="15"/>
  <c r="M39" i="15" s="1"/>
  <c r="I39" i="15"/>
  <c r="K39" i="15"/>
  <c r="O39" i="15"/>
  <c r="Q39" i="15"/>
  <c r="V39" i="15"/>
  <c r="G43" i="15"/>
  <c r="M43" i="15" s="1"/>
  <c r="I43" i="15"/>
  <c r="K43" i="15"/>
  <c r="O43" i="15"/>
  <c r="Q43" i="15"/>
  <c r="V43" i="15"/>
  <c r="G46" i="15"/>
  <c r="I46" i="15"/>
  <c r="K46" i="15"/>
  <c r="M46" i="15"/>
  <c r="O46" i="15"/>
  <c r="Q46" i="15"/>
  <c r="V46" i="15"/>
  <c r="G52" i="15"/>
  <c r="M52" i="15" s="1"/>
  <c r="I52" i="15"/>
  <c r="K52" i="15"/>
  <c r="O52" i="15"/>
  <c r="Q52" i="15"/>
  <c r="V52" i="15"/>
  <c r="I58" i="15"/>
  <c r="G59" i="15"/>
  <c r="M59" i="15" s="1"/>
  <c r="I59" i="15"/>
  <c r="K59" i="15"/>
  <c r="K58" i="15" s="1"/>
  <c r="O59" i="15"/>
  <c r="Q59" i="15"/>
  <c r="V59" i="15"/>
  <c r="V58" i="15" s="1"/>
  <c r="G62" i="15"/>
  <c r="M62" i="15" s="1"/>
  <c r="I62" i="15"/>
  <c r="K62" i="15"/>
  <c r="O62" i="15"/>
  <c r="Q62" i="15"/>
  <c r="V62" i="15"/>
  <c r="G67" i="15"/>
  <c r="M67" i="15" s="1"/>
  <c r="I67" i="15"/>
  <c r="K67" i="15"/>
  <c r="O67" i="15"/>
  <c r="Q67" i="15"/>
  <c r="V67" i="15"/>
  <c r="G73" i="15"/>
  <c r="M73" i="15" s="1"/>
  <c r="I73" i="15"/>
  <c r="K73" i="15"/>
  <c r="O73" i="15"/>
  <c r="Q73" i="15"/>
  <c r="V73" i="15"/>
  <c r="G76" i="15"/>
  <c r="M76" i="15" s="1"/>
  <c r="I76" i="15"/>
  <c r="K76" i="15"/>
  <c r="O76" i="15"/>
  <c r="Q76" i="15"/>
  <c r="V76" i="15"/>
  <c r="G79" i="15"/>
  <c r="M79" i="15" s="1"/>
  <c r="I79" i="15"/>
  <c r="K79" i="15"/>
  <c r="O79" i="15"/>
  <c r="Q79" i="15"/>
  <c r="V79" i="15"/>
  <c r="G80" i="15"/>
  <c r="M80" i="15" s="1"/>
  <c r="I80" i="15"/>
  <c r="K80" i="15"/>
  <c r="O80" i="15"/>
  <c r="Q80" i="15"/>
  <c r="V80" i="15"/>
  <c r="G81" i="15"/>
  <c r="M81" i="15" s="1"/>
  <c r="I81" i="15"/>
  <c r="K81" i="15"/>
  <c r="O81" i="15"/>
  <c r="Q81" i="15"/>
  <c r="V81" i="15"/>
  <c r="G82" i="15"/>
  <c r="M82" i="15" s="1"/>
  <c r="I82" i="15"/>
  <c r="K82" i="15"/>
  <c r="O82" i="15"/>
  <c r="Q82" i="15"/>
  <c r="V82" i="15"/>
  <c r="G83" i="15"/>
  <c r="M83" i="15" s="1"/>
  <c r="I83" i="15"/>
  <c r="K83" i="15"/>
  <c r="O83" i="15"/>
  <c r="Q83" i="15"/>
  <c r="V83" i="15"/>
  <c r="G84" i="15"/>
  <c r="M84" i="15" s="1"/>
  <c r="I84" i="15"/>
  <c r="K84" i="15"/>
  <c r="O84" i="15"/>
  <c r="Q84" i="15"/>
  <c r="V84" i="15"/>
  <c r="G85" i="15"/>
  <c r="M85" i="15" s="1"/>
  <c r="I85" i="15"/>
  <c r="K85" i="15"/>
  <c r="O85" i="15"/>
  <c r="Q85" i="15"/>
  <c r="V85" i="15"/>
  <c r="G86" i="15"/>
  <c r="M86" i="15" s="1"/>
  <c r="I86" i="15"/>
  <c r="K86" i="15"/>
  <c r="O86" i="15"/>
  <c r="Q86" i="15"/>
  <c r="V86" i="15"/>
  <c r="G87" i="15"/>
  <c r="M87" i="15" s="1"/>
  <c r="I87" i="15"/>
  <c r="K87" i="15"/>
  <c r="O87" i="15"/>
  <c r="Q87" i="15"/>
  <c r="V87" i="15"/>
  <c r="G88" i="15"/>
  <c r="M88" i="15" s="1"/>
  <c r="I88" i="15"/>
  <c r="K88" i="15"/>
  <c r="O88" i="15"/>
  <c r="Q88" i="15"/>
  <c r="V88" i="15"/>
  <c r="G89" i="15"/>
  <c r="M89" i="15" s="1"/>
  <c r="I89" i="15"/>
  <c r="K89" i="15"/>
  <c r="O89" i="15"/>
  <c r="Q89" i="15"/>
  <c r="V89" i="15"/>
  <c r="G90" i="15"/>
  <c r="M90" i="15" s="1"/>
  <c r="I90" i="15"/>
  <c r="K90" i="15"/>
  <c r="O90" i="15"/>
  <c r="Q90" i="15"/>
  <c r="V90" i="15"/>
  <c r="G91" i="15"/>
  <c r="M91" i="15" s="1"/>
  <c r="I91" i="15"/>
  <c r="K91" i="15"/>
  <c r="O91" i="15"/>
  <c r="Q91" i="15"/>
  <c r="V91" i="15"/>
  <c r="G92" i="15"/>
  <c r="M92" i="15" s="1"/>
  <c r="I92" i="15"/>
  <c r="K92" i="15"/>
  <c r="O92" i="15"/>
  <c r="Q92" i="15"/>
  <c r="V92" i="15"/>
  <c r="G93" i="15"/>
  <c r="M93" i="15" s="1"/>
  <c r="I93" i="15"/>
  <c r="K93" i="15"/>
  <c r="O93" i="15"/>
  <c r="Q93" i="15"/>
  <c r="V93" i="15"/>
  <c r="G94" i="15"/>
  <c r="M94" i="15" s="1"/>
  <c r="I94" i="15"/>
  <c r="K94" i="15"/>
  <c r="O94" i="15"/>
  <c r="Q94" i="15"/>
  <c r="V94" i="15"/>
  <c r="G95" i="15"/>
  <c r="M95" i="15" s="1"/>
  <c r="I95" i="15"/>
  <c r="K95" i="15"/>
  <c r="O95" i="15"/>
  <c r="Q95" i="15"/>
  <c r="V95" i="15"/>
  <c r="G96" i="15"/>
  <c r="M96" i="15" s="1"/>
  <c r="I96" i="15"/>
  <c r="K96" i="15"/>
  <c r="O96" i="15"/>
  <c r="Q96" i="15"/>
  <c r="V96" i="15"/>
  <c r="G98" i="15"/>
  <c r="M98" i="15" s="1"/>
  <c r="I98" i="15"/>
  <c r="K98" i="15"/>
  <c r="O98" i="15"/>
  <c r="Q98" i="15"/>
  <c r="V98" i="15"/>
  <c r="G101" i="15"/>
  <c r="M101" i="15" s="1"/>
  <c r="I101" i="15"/>
  <c r="K101" i="15"/>
  <c r="O101" i="15"/>
  <c r="Q101" i="15"/>
  <c r="V101" i="15"/>
  <c r="G102" i="15"/>
  <c r="M102" i="15" s="1"/>
  <c r="I102" i="15"/>
  <c r="K102" i="15"/>
  <c r="O102" i="15"/>
  <c r="Q102" i="15"/>
  <c r="V102" i="15"/>
  <c r="G103" i="15"/>
  <c r="M103" i="15" s="1"/>
  <c r="I103" i="15"/>
  <c r="K103" i="15"/>
  <c r="O103" i="15"/>
  <c r="Q103" i="15"/>
  <c r="V103" i="15"/>
  <c r="G104" i="15"/>
  <c r="I104" i="15"/>
  <c r="K104" i="15"/>
  <c r="M104" i="15"/>
  <c r="O104" i="15"/>
  <c r="Q104" i="15"/>
  <c r="V104" i="15"/>
  <c r="G105" i="15"/>
  <c r="M105" i="15" s="1"/>
  <c r="I105" i="15"/>
  <c r="K105" i="15"/>
  <c r="O105" i="15"/>
  <c r="Q105" i="15"/>
  <c r="V105" i="15"/>
  <c r="G106" i="15"/>
  <c r="M106" i="15" s="1"/>
  <c r="I106" i="15"/>
  <c r="K106" i="15"/>
  <c r="O106" i="15"/>
  <c r="Q106" i="15"/>
  <c r="V106" i="15"/>
  <c r="G107" i="15"/>
  <c r="M107" i="15" s="1"/>
  <c r="I107" i="15"/>
  <c r="K107" i="15"/>
  <c r="O107" i="15"/>
  <c r="Q107" i="15"/>
  <c r="V107" i="15"/>
  <c r="G108" i="15"/>
  <c r="M108" i="15" s="1"/>
  <c r="I108" i="15"/>
  <c r="K108" i="15"/>
  <c r="O108" i="15"/>
  <c r="Q108" i="15"/>
  <c r="V108" i="15"/>
  <c r="G109" i="15"/>
  <c r="M109" i="15" s="1"/>
  <c r="I109" i="15"/>
  <c r="K109" i="15"/>
  <c r="O109" i="15"/>
  <c r="Q109" i="15"/>
  <c r="V109" i="15"/>
  <c r="G111" i="15"/>
  <c r="M111" i="15" s="1"/>
  <c r="M110" i="15" s="1"/>
  <c r="I111" i="15"/>
  <c r="I110" i="15" s="1"/>
  <c r="K111" i="15"/>
  <c r="K110" i="15" s="1"/>
  <c r="O111" i="15"/>
  <c r="O110" i="15" s="1"/>
  <c r="Q111" i="15"/>
  <c r="Q110" i="15" s="1"/>
  <c r="V111" i="15"/>
  <c r="V110" i="15" s="1"/>
  <c r="Q115" i="15"/>
  <c r="V115" i="15"/>
  <c r="G116" i="15"/>
  <c r="I116" i="15"/>
  <c r="I115" i="15" s="1"/>
  <c r="K116" i="15"/>
  <c r="K115" i="15" s="1"/>
  <c r="O116" i="15"/>
  <c r="O115" i="15" s="1"/>
  <c r="Q116" i="15"/>
  <c r="V116" i="15"/>
  <c r="AE120" i="15"/>
  <c r="F62" i="2" s="1"/>
  <c r="G9" i="14"/>
  <c r="I9" i="14"/>
  <c r="K9" i="14"/>
  <c r="O9" i="14"/>
  <c r="Q9" i="14"/>
  <c r="V9" i="14"/>
  <c r="G15" i="14"/>
  <c r="M15" i="14" s="1"/>
  <c r="I15" i="14"/>
  <c r="K15" i="14"/>
  <c r="O15" i="14"/>
  <c r="Q15" i="14"/>
  <c r="V15" i="14"/>
  <c r="G18" i="14"/>
  <c r="M18" i="14" s="1"/>
  <c r="I18" i="14"/>
  <c r="K18" i="14"/>
  <c r="O18" i="14"/>
  <c r="Q18" i="14"/>
  <c r="V18" i="14"/>
  <c r="G21" i="14"/>
  <c r="M21" i="14" s="1"/>
  <c r="I21" i="14"/>
  <c r="K21" i="14"/>
  <c r="O21" i="14"/>
  <c r="Q21" i="14"/>
  <c r="V21" i="14"/>
  <c r="G24" i="14"/>
  <c r="M24" i="14" s="1"/>
  <c r="I24" i="14"/>
  <c r="K24" i="14"/>
  <c r="O24" i="14"/>
  <c r="Q24" i="14"/>
  <c r="V24" i="14"/>
  <c r="G27" i="14"/>
  <c r="M27" i="14" s="1"/>
  <c r="I27" i="14"/>
  <c r="K27" i="14"/>
  <c r="O27" i="14"/>
  <c r="Q27" i="14"/>
  <c r="V27" i="14"/>
  <c r="G30" i="14"/>
  <c r="M30" i="14" s="1"/>
  <c r="I30" i="14"/>
  <c r="K30" i="14"/>
  <c r="O30" i="14"/>
  <c r="Q30" i="14"/>
  <c r="V30" i="14"/>
  <c r="G33" i="14"/>
  <c r="M33" i="14" s="1"/>
  <c r="I33" i="14"/>
  <c r="K33" i="14"/>
  <c r="O33" i="14"/>
  <c r="Q33" i="14"/>
  <c r="V33" i="14"/>
  <c r="G36" i="14"/>
  <c r="M36" i="14" s="1"/>
  <c r="I36" i="14"/>
  <c r="K36" i="14"/>
  <c r="O36" i="14"/>
  <c r="Q36" i="14"/>
  <c r="V36" i="14"/>
  <c r="G39" i="14"/>
  <c r="M39" i="14" s="1"/>
  <c r="I39" i="14"/>
  <c r="K39" i="14"/>
  <c r="O39" i="14"/>
  <c r="Q39" i="14"/>
  <c r="V39" i="14"/>
  <c r="G43" i="14"/>
  <c r="M43" i="14" s="1"/>
  <c r="I43" i="14"/>
  <c r="K43" i="14"/>
  <c r="O43" i="14"/>
  <c r="Q43" i="14"/>
  <c r="V43" i="14"/>
  <c r="G46" i="14"/>
  <c r="M46" i="14" s="1"/>
  <c r="I46" i="14"/>
  <c r="K46" i="14"/>
  <c r="O46" i="14"/>
  <c r="Q46" i="14"/>
  <c r="V46" i="14"/>
  <c r="G52" i="14"/>
  <c r="M52" i="14" s="1"/>
  <c r="I52" i="14"/>
  <c r="K52" i="14"/>
  <c r="O52" i="14"/>
  <c r="Q52" i="14"/>
  <c r="V52" i="14"/>
  <c r="G59" i="14"/>
  <c r="M59" i="14" s="1"/>
  <c r="M58" i="14" s="1"/>
  <c r="I59" i="14"/>
  <c r="I58" i="14" s="1"/>
  <c r="K59" i="14"/>
  <c r="O59" i="14"/>
  <c r="Q59" i="14"/>
  <c r="Q58" i="14" s="1"/>
  <c r="V59" i="14"/>
  <c r="G62" i="14"/>
  <c r="I62" i="14"/>
  <c r="K62" i="14"/>
  <c r="M62" i="14"/>
  <c r="O62" i="14"/>
  <c r="Q62" i="14"/>
  <c r="V62" i="14"/>
  <c r="G67" i="14"/>
  <c r="M67" i="14" s="1"/>
  <c r="I67" i="14"/>
  <c r="K67" i="14"/>
  <c r="O67" i="14"/>
  <c r="O58" i="14" s="1"/>
  <c r="Q67" i="14"/>
  <c r="V67" i="14"/>
  <c r="G73" i="14"/>
  <c r="M73" i="14" s="1"/>
  <c r="I73" i="14"/>
  <c r="K73" i="14"/>
  <c r="O73" i="14"/>
  <c r="Q73" i="14"/>
  <c r="V73" i="14"/>
  <c r="G76" i="14"/>
  <c r="M76" i="14" s="1"/>
  <c r="I76" i="14"/>
  <c r="K76" i="14"/>
  <c r="O76" i="14"/>
  <c r="Q76" i="14"/>
  <c r="V76" i="14"/>
  <c r="G79" i="14"/>
  <c r="I79" i="14"/>
  <c r="K79" i="14"/>
  <c r="O79" i="14"/>
  <c r="Q79" i="14"/>
  <c r="V79" i="14"/>
  <c r="G80" i="14"/>
  <c r="M80" i="14" s="1"/>
  <c r="I80" i="14"/>
  <c r="K80" i="14"/>
  <c r="O80" i="14"/>
  <c r="Q80" i="14"/>
  <c r="V80" i="14"/>
  <c r="G81" i="14"/>
  <c r="I81" i="14"/>
  <c r="K81" i="14"/>
  <c r="M81" i="14"/>
  <c r="O81" i="14"/>
  <c r="Q81" i="14"/>
  <c r="V81" i="14"/>
  <c r="G82" i="14"/>
  <c r="M82" i="14" s="1"/>
  <c r="I82" i="14"/>
  <c r="K82" i="14"/>
  <c r="O82" i="14"/>
  <c r="Q82" i="14"/>
  <c r="V82" i="14"/>
  <c r="G83" i="14"/>
  <c r="M83" i="14" s="1"/>
  <c r="I83" i="14"/>
  <c r="K83" i="14"/>
  <c r="O83" i="14"/>
  <c r="Q83" i="14"/>
  <c r="V83" i="14"/>
  <c r="G84" i="14"/>
  <c r="M84" i="14" s="1"/>
  <c r="I84" i="14"/>
  <c r="K84" i="14"/>
  <c r="O84" i="14"/>
  <c r="Q84" i="14"/>
  <c r="V84" i="14"/>
  <c r="G85" i="14"/>
  <c r="M85" i="14" s="1"/>
  <c r="I85" i="14"/>
  <c r="K85" i="14"/>
  <c r="O85" i="14"/>
  <c r="Q85" i="14"/>
  <c r="V85" i="14"/>
  <c r="G86" i="14"/>
  <c r="M86" i="14" s="1"/>
  <c r="I86" i="14"/>
  <c r="K86" i="14"/>
  <c r="O86" i="14"/>
  <c r="Q86" i="14"/>
  <c r="V86" i="14"/>
  <c r="G87" i="14"/>
  <c r="M87" i="14" s="1"/>
  <c r="I87" i="14"/>
  <c r="K87" i="14"/>
  <c r="O87" i="14"/>
  <c r="Q87" i="14"/>
  <c r="V87" i="14"/>
  <c r="G88" i="14"/>
  <c r="M88" i="14" s="1"/>
  <c r="I88" i="14"/>
  <c r="K88" i="14"/>
  <c r="O88" i="14"/>
  <c r="Q88" i="14"/>
  <c r="V88" i="14"/>
  <c r="G89" i="14"/>
  <c r="M89" i="14" s="1"/>
  <c r="I89" i="14"/>
  <c r="K89" i="14"/>
  <c r="O89" i="14"/>
  <c r="Q89" i="14"/>
  <c r="V89" i="14"/>
  <c r="G90" i="14"/>
  <c r="M90" i="14" s="1"/>
  <c r="I90" i="14"/>
  <c r="K90" i="14"/>
  <c r="O90" i="14"/>
  <c r="Q90" i="14"/>
  <c r="V90" i="14"/>
  <c r="G91" i="14"/>
  <c r="M91" i="14" s="1"/>
  <c r="I91" i="14"/>
  <c r="K91" i="14"/>
  <c r="O91" i="14"/>
  <c r="Q91" i="14"/>
  <c r="V91" i="14"/>
  <c r="G92" i="14"/>
  <c r="M92" i="14" s="1"/>
  <c r="I92" i="14"/>
  <c r="K92" i="14"/>
  <c r="O92" i="14"/>
  <c r="Q92" i="14"/>
  <c r="V92" i="14"/>
  <c r="G93" i="14"/>
  <c r="M93" i="14" s="1"/>
  <c r="I93" i="14"/>
  <c r="K93" i="14"/>
  <c r="O93" i="14"/>
  <c r="Q93" i="14"/>
  <c r="V93" i="14"/>
  <c r="G94" i="14"/>
  <c r="M94" i="14" s="1"/>
  <c r="I94" i="14"/>
  <c r="K94" i="14"/>
  <c r="O94" i="14"/>
  <c r="Q94" i="14"/>
  <c r="V94" i="14"/>
  <c r="G95" i="14"/>
  <c r="M95" i="14" s="1"/>
  <c r="I95" i="14"/>
  <c r="K95" i="14"/>
  <c r="O95" i="14"/>
  <c r="Q95" i="14"/>
  <c r="V95" i="14"/>
  <c r="G96" i="14"/>
  <c r="M96" i="14" s="1"/>
  <c r="I96" i="14"/>
  <c r="K96" i="14"/>
  <c r="O96" i="14"/>
  <c r="Q96" i="14"/>
  <c r="V96" i="14"/>
  <c r="G97" i="14"/>
  <c r="M97" i="14" s="1"/>
  <c r="I97" i="14"/>
  <c r="K97" i="14"/>
  <c r="O97" i="14"/>
  <c r="Q97" i="14"/>
  <c r="V97" i="14"/>
  <c r="G98" i="14"/>
  <c r="M98" i="14" s="1"/>
  <c r="I98" i="14"/>
  <c r="K98" i="14"/>
  <c r="O98" i="14"/>
  <c r="Q98" i="14"/>
  <c r="V98" i="14"/>
  <c r="G100" i="14"/>
  <c r="M100" i="14" s="1"/>
  <c r="I100" i="14"/>
  <c r="K100" i="14"/>
  <c r="O100" i="14"/>
  <c r="Q100" i="14"/>
  <c r="V100" i="14"/>
  <c r="G103" i="14"/>
  <c r="M103" i="14" s="1"/>
  <c r="I103" i="14"/>
  <c r="K103" i="14"/>
  <c r="O103" i="14"/>
  <c r="Q103" i="14"/>
  <c r="V103" i="14"/>
  <c r="G104" i="14"/>
  <c r="M104" i="14" s="1"/>
  <c r="I104" i="14"/>
  <c r="K104" i="14"/>
  <c r="O104" i="14"/>
  <c r="Q104" i="14"/>
  <c r="V104" i="14"/>
  <c r="G105" i="14"/>
  <c r="M105" i="14" s="1"/>
  <c r="I105" i="14"/>
  <c r="K105" i="14"/>
  <c r="O105" i="14"/>
  <c r="Q105" i="14"/>
  <c r="V105" i="14"/>
  <c r="G106" i="14"/>
  <c r="M106" i="14" s="1"/>
  <c r="I106" i="14"/>
  <c r="K106" i="14"/>
  <c r="O106" i="14"/>
  <c r="Q106" i="14"/>
  <c r="V106" i="14"/>
  <c r="G107" i="14"/>
  <c r="M107" i="14" s="1"/>
  <c r="I107" i="14"/>
  <c r="K107" i="14"/>
  <c r="O107" i="14"/>
  <c r="Q107" i="14"/>
  <c r="V107" i="14"/>
  <c r="G108" i="14"/>
  <c r="M108" i="14" s="1"/>
  <c r="I108" i="14"/>
  <c r="K108" i="14"/>
  <c r="O108" i="14"/>
  <c r="Q108" i="14"/>
  <c r="V108" i="14"/>
  <c r="G109" i="14"/>
  <c r="M109" i="14" s="1"/>
  <c r="I109" i="14"/>
  <c r="K109" i="14"/>
  <c r="O109" i="14"/>
  <c r="Q109" i="14"/>
  <c r="V109" i="14"/>
  <c r="G110" i="14"/>
  <c r="M110" i="14" s="1"/>
  <c r="I110" i="14"/>
  <c r="K110" i="14"/>
  <c r="O110" i="14"/>
  <c r="Q110" i="14"/>
  <c r="V110" i="14"/>
  <c r="G111" i="14"/>
  <c r="M111" i="14" s="1"/>
  <c r="I111" i="14"/>
  <c r="K111" i="14"/>
  <c r="O111" i="14"/>
  <c r="Q111" i="14"/>
  <c r="V111" i="14"/>
  <c r="G112" i="14"/>
  <c r="M112" i="14" s="1"/>
  <c r="I112" i="14"/>
  <c r="K112" i="14"/>
  <c r="O112" i="14"/>
  <c r="Q112" i="14"/>
  <c r="V112" i="14"/>
  <c r="K113" i="14"/>
  <c r="G114" i="14"/>
  <c r="G113" i="14" s="1"/>
  <c r="I114" i="14"/>
  <c r="I113" i="14" s="1"/>
  <c r="K114" i="14"/>
  <c r="O114" i="14"/>
  <c r="O113" i="14" s="1"/>
  <c r="Q114" i="14"/>
  <c r="Q113" i="14" s="1"/>
  <c r="V114" i="14"/>
  <c r="V113" i="14" s="1"/>
  <c r="G118" i="14"/>
  <c r="G119" i="14"/>
  <c r="M119" i="14" s="1"/>
  <c r="M118" i="14" s="1"/>
  <c r="I119" i="14"/>
  <c r="I118" i="14" s="1"/>
  <c r="K119" i="14"/>
  <c r="K118" i="14" s="1"/>
  <c r="O119" i="14"/>
  <c r="O118" i="14" s="1"/>
  <c r="Q119" i="14"/>
  <c r="Q118" i="14" s="1"/>
  <c r="V119" i="14"/>
  <c r="V118" i="14" s="1"/>
  <c r="AE123" i="14"/>
  <c r="F61" i="2" s="1"/>
  <c r="G9" i="13"/>
  <c r="M9" i="13" s="1"/>
  <c r="I9" i="13"/>
  <c r="K9" i="13"/>
  <c r="O9" i="13"/>
  <c r="Q9" i="13"/>
  <c r="V9" i="13"/>
  <c r="G15" i="13"/>
  <c r="I15" i="13"/>
  <c r="K15" i="13"/>
  <c r="M15" i="13"/>
  <c r="O15" i="13"/>
  <c r="Q15" i="13"/>
  <c r="V15" i="13"/>
  <c r="G18" i="13"/>
  <c r="M18" i="13" s="1"/>
  <c r="I18" i="13"/>
  <c r="K18" i="13"/>
  <c r="O18" i="13"/>
  <c r="Q18" i="13"/>
  <c r="V18" i="13"/>
  <c r="G21" i="13"/>
  <c r="I21" i="13"/>
  <c r="K21" i="13"/>
  <c r="O21" i="13"/>
  <c r="Q21" i="13"/>
  <c r="V21" i="13"/>
  <c r="G24" i="13"/>
  <c r="M24" i="13" s="1"/>
  <c r="I24" i="13"/>
  <c r="K24" i="13"/>
  <c r="O24" i="13"/>
  <c r="Q24" i="13"/>
  <c r="V24" i="13"/>
  <c r="G27" i="13"/>
  <c r="I27" i="13"/>
  <c r="K27" i="13"/>
  <c r="M27" i="13"/>
  <c r="O27" i="13"/>
  <c r="Q27" i="13"/>
  <c r="V27" i="13"/>
  <c r="G30" i="13"/>
  <c r="I30" i="13"/>
  <c r="K30" i="13"/>
  <c r="M30" i="13"/>
  <c r="O30" i="13"/>
  <c r="Q30" i="13"/>
  <c r="V30" i="13"/>
  <c r="G33" i="13"/>
  <c r="M33" i="13" s="1"/>
  <c r="I33" i="13"/>
  <c r="K33" i="13"/>
  <c r="O33" i="13"/>
  <c r="Q33" i="13"/>
  <c r="V33" i="13"/>
  <c r="G36" i="13"/>
  <c r="M36" i="13" s="1"/>
  <c r="I36" i="13"/>
  <c r="K36" i="13"/>
  <c r="O36" i="13"/>
  <c r="Q36" i="13"/>
  <c r="V36" i="13"/>
  <c r="G39" i="13"/>
  <c r="M39" i="13" s="1"/>
  <c r="I39" i="13"/>
  <c r="K39" i="13"/>
  <c r="O39" i="13"/>
  <c r="Q39" i="13"/>
  <c r="V39" i="13"/>
  <c r="G43" i="13"/>
  <c r="M43" i="13" s="1"/>
  <c r="I43" i="13"/>
  <c r="K43" i="13"/>
  <c r="O43" i="13"/>
  <c r="Q43" i="13"/>
  <c r="V43" i="13"/>
  <c r="G46" i="13"/>
  <c r="M46" i="13" s="1"/>
  <c r="I46" i="13"/>
  <c r="K46" i="13"/>
  <c r="O46" i="13"/>
  <c r="Q46" i="13"/>
  <c r="V46" i="13"/>
  <c r="G52" i="13"/>
  <c r="M52" i="13" s="1"/>
  <c r="I52" i="13"/>
  <c r="K52" i="13"/>
  <c r="O52" i="13"/>
  <c r="Q52" i="13"/>
  <c r="V52" i="13"/>
  <c r="G59" i="13"/>
  <c r="I59" i="13"/>
  <c r="I58" i="13" s="1"/>
  <c r="K59" i="13"/>
  <c r="M59" i="13"/>
  <c r="O59" i="13"/>
  <c r="Q59" i="13"/>
  <c r="V59" i="13"/>
  <c r="V58" i="13" s="1"/>
  <c r="G62" i="13"/>
  <c r="I62" i="13"/>
  <c r="K62" i="13"/>
  <c r="K58" i="13" s="1"/>
  <c r="O62" i="13"/>
  <c r="Q62" i="13"/>
  <c r="V62" i="13"/>
  <c r="G65" i="13"/>
  <c r="I65" i="13"/>
  <c r="K65" i="13"/>
  <c r="M65" i="13"/>
  <c r="O65" i="13"/>
  <c r="Q65" i="13"/>
  <c r="V65" i="13"/>
  <c r="G69" i="13"/>
  <c r="M69" i="13" s="1"/>
  <c r="I69" i="13"/>
  <c r="K69" i="13"/>
  <c r="O69" i="13"/>
  <c r="Q69" i="13"/>
  <c r="V69" i="13"/>
  <c r="G72" i="13"/>
  <c r="I72" i="13"/>
  <c r="K72" i="13"/>
  <c r="O72" i="13"/>
  <c r="Q72" i="13"/>
  <c r="V72" i="13"/>
  <c r="G75" i="13"/>
  <c r="M75" i="13" s="1"/>
  <c r="I75" i="13"/>
  <c r="K75" i="13"/>
  <c r="O75" i="13"/>
  <c r="Q75" i="13"/>
  <c r="V75" i="13"/>
  <c r="G76" i="13"/>
  <c r="M76" i="13" s="1"/>
  <c r="I76" i="13"/>
  <c r="K76" i="13"/>
  <c r="O76" i="13"/>
  <c r="Q76" i="13"/>
  <c r="V76" i="13"/>
  <c r="G77" i="13"/>
  <c r="M77" i="13" s="1"/>
  <c r="I77" i="13"/>
  <c r="K77" i="13"/>
  <c r="O77" i="13"/>
  <c r="Q77" i="13"/>
  <c r="V77" i="13"/>
  <c r="G78" i="13"/>
  <c r="M78" i="13" s="1"/>
  <c r="I78" i="13"/>
  <c r="K78" i="13"/>
  <c r="O78" i="13"/>
  <c r="Q78" i="13"/>
  <c r="V78" i="13"/>
  <c r="G79" i="13"/>
  <c r="M79" i="13" s="1"/>
  <c r="I79" i="13"/>
  <c r="K79" i="13"/>
  <c r="O79" i="13"/>
  <c r="Q79" i="13"/>
  <c r="V79" i="13"/>
  <c r="G80" i="13"/>
  <c r="M80" i="13" s="1"/>
  <c r="I80" i="13"/>
  <c r="K80" i="13"/>
  <c r="O80" i="13"/>
  <c r="Q80" i="13"/>
  <c r="V80" i="13"/>
  <c r="G81" i="13"/>
  <c r="M81" i="13" s="1"/>
  <c r="I81" i="13"/>
  <c r="K81" i="13"/>
  <c r="O81" i="13"/>
  <c r="Q81" i="13"/>
  <c r="V81" i="13"/>
  <c r="G82" i="13"/>
  <c r="M82" i="13" s="1"/>
  <c r="I82" i="13"/>
  <c r="K82" i="13"/>
  <c r="O82" i="13"/>
  <c r="Q82" i="13"/>
  <c r="V82" i="13"/>
  <c r="G83" i="13"/>
  <c r="I83" i="13"/>
  <c r="K83" i="13"/>
  <c r="M83" i="13"/>
  <c r="O83" i="13"/>
  <c r="Q83" i="13"/>
  <c r="V83" i="13"/>
  <c r="G84" i="13"/>
  <c r="M84" i="13" s="1"/>
  <c r="I84" i="13"/>
  <c r="K84" i="13"/>
  <c r="O84" i="13"/>
  <c r="Q84" i="13"/>
  <c r="V84" i="13"/>
  <c r="G85" i="13"/>
  <c r="I85" i="13"/>
  <c r="K85" i="13"/>
  <c r="M85" i="13"/>
  <c r="O85" i="13"/>
  <c r="Q85" i="13"/>
  <c r="V85" i="13"/>
  <c r="G86" i="13"/>
  <c r="M86" i="13" s="1"/>
  <c r="I86" i="13"/>
  <c r="K86" i="13"/>
  <c r="O86" i="13"/>
  <c r="Q86" i="13"/>
  <c r="V86" i="13"/>
  <c r="G87" i="13"/>
  <c r="M87" i="13" s="1"/>
  <c r="I87" i="13"/>
  <c r="K87" i="13"/>
  <c r="O87" i="13"/>
  <c r="Q87" i="13"/>
  <c r="V87" i="13"/>
  <c r="G88" i="13"/>
  <c r="M88" i="13" s="1"/>
  <c r="I88" i="13"/>
  <c r="K88" i="13"/>
  <c r="O88" i="13"/>
  <c r="Q88" i="13"/>
  <c r="V88" i="13"/>
  <c r="G89" i="13"/>
  <c r="M89" i="13" s="1"/>
  <c r="I89" i="13"/>
  <c r="K89" i="13"/>
  <c r="O89" i="13"/>
  <c r="Q89" i="13"/>
  <c r="V89" i="13"/>
  <c r="G90" i="13"/>
  <c r="M90" i="13" s="1"/>
  <c r="I90" i="13"/>
  <c r="K90" i="13"/>
  <c r="O90" i="13"/>
  <c r="Q90" i="13"/>
  <c r="V90" i="13"/>
  <c r="G92" i="13"/>
  <c r="M92" i="13" s="1"/>
  <c r="I92" i="13"/>
  <c r="K92" i="13"/>
  <c r="O92" i="13"/>
  <c r="Q92" i="13"/>
  <c r="V92" i="13"/>
  <c r="G95" i="13"/>
  <c r="M95" i="13" s="1"/>
  <c r="I95" i="13"/>
  <c r="K95" i="13"/>
  <c r="O95" i="13"/>
  <c r="Q95" i="13"/>
  <c r="V95" i="13"/>
  <c r="G96" i="13"/>
  <c r="M96" i="13" s="1"/>
  <c r="I96" i="13"/>
  <c r="K96" i="13"/>
  <c r="O96" i="13"/>
  <c r="Q96" i="13"/>
  <c r="V96" i="13"/>
  <c r="G97" i="13"/>
  <c r="M97" i="13" s="1"/>
  <c r="I97" i="13"/>
  <c r="K97" i="13"/>
  <c r="O97" i="13"/>
  <c r="Q97" i="13"/>
  <c r="V97" i="13"/>
  <c r="G98" i="13"/>
  <c r="M98" i="13" s="1"/>
  <c r="I98" i="13"/>
  <c r="K98" i="13"/>
  <c r="O98" i="13"/>
  <c r="Q98" i="13"/>
  <c r="V98" i="13"/>
  <c r="G99" i="13"/>
  <c r="M99" i="13" s="1"/>
  <c r="I99" i="13"/>
  <c r="K99" i="13"/>
  <c r="O99" i="13"/>
  <c r="Q99" i="13"/>
  <c r="V99" i="13"/>
  <c r="G100" i="13"/>
  <c r="M100" i="13" s="1"/>
  <c r="I100" i="13"/>
  <c r="K100" i="13"/>
  <c r="O100" i="13"/>
  <c r="Q100" i="13"/>
  <c r="V100" i="13"/>
  <c r="G101" i="13"/>
  <c r="M101" i="13" s="1"/>
  <c r="I101" i="13"/>
  <c r="K101" i="13"/>
  <c r="O101" i="13"/>
  <c r="Q101" i="13"/>
  <c r="V101" i="13"/>
  <c r="G102" i="13"/>
  <c r="M102" i="13" s="1"/>
  <c r="I102" i="13"/>
  <c r="K102" i="13"/>
  <c r="O102" i="13"/>
  <c r="Q102" i="13"/>
  <c r="V102" i="13"/>
  <c r="G103" i="13"/>
  <c r="M103" i="13" s="1"/>
  <c r="I103" i="13"/>
  <c r="K103" i="13"/>
  <c r="O103" i="13"/>
  <c r="Q103" i="13"/>
  <c r="V103" i="13"/>
  <c r="G104" i="13"/>
  <c r="M104" i="13" s="1"/>
  <c r="I104" i="13"/>
  <c r="K104" i="13"/>
  <c r="O104" i="13"/>
  <c r="Q104" i="13"/>
  <c r="V104" i="13"/>
  <c r="G105" i="13"/>
  <c r="M105" i="13" s="1"/>
  <c r="I105" i="13"/>
  <c r="K105" i="13"/>
  <c r="O105" i="13"/>
  <c r="Q105" i="13"/>
  <c r="V105" i="13"/>
  <c r="Q106" i="13"/>
  <c r="G107" i="13"/>
  <c r="M107" i="13" s="1"/>
  <c r="M106" i="13" s="1"/>
  <c r="I107" i="13"/>
  <c r="I106" i="13" s="1"/>
  <c r="K107" i="13"/>
  <c r="K106" i="13" s="1"/>
  <c r="O107" i="13"/>
  <c r="O106" i="13" s="1"/>
  <c r="Q107" i="13"/>
  <c r="V107" i="13"/>
  <c r="V106" i="13" s="1"/>
  <c r="Q111" i="13"/>
  <c r="G112" i="13"/>
  <c r="G111" i="13" s="1"/>
  <c r="I112" i="13"/>
  <c r="I111" i="13" s="1"/>
  <c r="K112" i="13"/>
  <c r="K111" i="13" s="1"/>
  <c r="O112" i="13"/>
  <c r="O111" i="13" s="1"/>
  <c r="Q112" i="13"/>
  <c r="V112" i="13"/>
  <c r="V111" i="13" s="1"/>
  <c r="AE116" i="13"/>
  <c r="F58" i="2" s="1"/>
  <c r="G9" i="12"/>
  <c r="M9" i="12" s="1"/>
  <c r="I9" i="12"/>
  <c r="K9" i="12"/>
  <c r="O9" i="12"/>
  <c r="Q9" i="12"/>
  <c r="V9" i="12"/>
  <c r="G10" i="12"/>
  <c r="I10" i="12"/>
  <c r="K10" i="12"/>
  <c r="O10" i="12"/>
  <c r="Q10" i="12"/>
  <c r="V10" i="12"/>
  <c r="G11" i="12"/>
  <c r="M11" i="12" s="1"/>
  <c r="I11" i="12"/>
  <c r="K11" i="12"/>
  <c r="O11" i="12"/>
  <c r="Q11" i="12"/>
  <c r="V11" i="12"/>
  <c r="G14" i="12"/>
  <c r="I14" i="12"/>
  <c r="K14" i="12"/>
  <c r="O14" i="12"/>
  <c r="O8" i="12" s="1"/>
  <c r="Q14" i="12"/>
  <c r="V14" i="12"/>
  <c r="G18" i="12"/>
  <c r="M18" i="12" s="1"/>
  <c r="I18" i="12"/>
  <c r="K18" i="12"/>
  <c r="O18" i="12"/>
  <c r="Q18" i="12"/>
  <c r="V18" i="12"/>
  <c r="G21" i="12"/>
  <c r="M21" i="12" s="1"/>
  <c r="I21" i="12"/>
  <c r="K21" i="12"/>
  <c r="O21" i="12"/>
  <c r="Q21" i="12"/>
  <c r="V21" i="12"/>
  <c r="G33" i="12"/>
  <c r="M33" i="12" s="1"/>
  <c r="I33" i="12"/>
  <c r="K33" i="12"/>
  <c r="O33" i="12"/>
  <c r="Q33" i="12"/>
  <c r="V33" i="12"/>
  <c r="G41" i="12"/>
  <c r="M41" i="12" s="1"/>
  <c r="I41" i="12"/>
  <c r="K41" i="12"/>
  <c r="O41" i="12"/>
  <c r="Q41" i="12"/>
  <c r="V41" i="12"/>
  <c r="G49" i="12"/>
  <c r="I49" i="12"/>
  <c r="K49" i="12"/>
  <c r="M49" i="12"/>
  <c r="O49" i="12"/>
  <c r="Q49" i="12"/>
  <c r="V49" i="12"/>
  <c r="G57" i="12"/>
  <c r="I57" i="12"/>
  <c r="K57" i="12"/>
  <c r="M57" i="12"/>
  <c r="O57" i="12"/>
  <c r="Q57" i="12"/>
  <c r="V57" i="12"/>
  <c r="G63" i="12"/>
  <c r="M63" i="12" s="1"/>
  <c r="I63" i="12"/>
  <c r="K63" i="12"/>
  <c r="O63" i="12"/>
  <c r="Q63" i="12"/>
  <c r="V63" i="12"/>
  <c r="G76" i="12"/>
  <c r="M76" i="12" s="1"/>
  <c r="I76" i="12"/>
  <c r="K76" i="12"/>
  <c r="O76" i="12"/>
  <c r="Q76" i="12"/>
  <c r="V76" i="12"/>
  <c r="G77" i="12"/>
  <c r="M77" i="12" s="1"/>
  <c r="I77" i="12"/>
  <c r="K77" i="12"/>
  <c r="O77" i="12"/>
  <c r="Q77" i="12"/>
  <c r="V77" i="12"/>
  <c r="G78" i="12"/>
  <c r="M78" i="12" s="1"/>
  <c r="I78" i="12"/>
  <c r="K78" i="12"/>
  <c r="O78" i="12"/>
  <c r="Q78" i="12"/>
  <c r="V78" i="12"/>
  <c r="G79" i="12"/>
  <c r="I79" i="12"/>
  <c r="K79" i="12"/>
  <c r="O79" i="12"/>
  <c r="Q79" i="12"/>
  <c r="V79" i="12"/>
  <c r="G80" i="12"/>
  <c r="M80" i="12" s="1"/>
  <c r="I80" i="12"/>
  <c r="K80" i="12"/>
  <c r="O80" i="12"/>
  <c r="Q80" i="12"/>
  <c r="V80" i="12"/>
  <c r="G81" i="12"/>
  <c r="M81" i="12" s="1"/>
  <c r="I81" i="12"/>
  <c r="K81" i="12"/>
  <c r="O81" i="12"/>
  <c r="Q81" i="12"/>
  <c r="V81" i="12"/>
  <c r="G82" i="12"/>
  <c r="M82" i="12" s="1"/>
  <c r="I82" i="12"/>
  <c r="K82" i="12"/>
  <c r="O82" i="12"/>
  <c r="Q82" i="12"/>
  <c r="V82" i="12"/>
  <c r="G83" i="12"/>
  <c r="M83" i="12" s="1"/>
  <c r="I83" i="12"/>
  <c r="K83" i="12"/>
  <c r="O83" i="12"/>
  <c r="Q83" i="12"/>
  <c r="V83" i="12"/>
  <c r="G84" i="12"/>
  <c r="M84" i="12" s="1"/>
  <c r="I84" i="12"/>
  <c r="K84" i="12"/>
  <c r="O84" i="12"/>
  <c r="Q84" i="12"/>
  <c r="V84" i="12"/>
  <c r="G85" i="12"/>
  <c r="M85" i="12" s="1"/>
  <c r="I85" i="12"/>
  <c r="K85" i="12"/>
  <c r="O85" i="12"/>
  <c r="Q85" i="12"/>
  <c r="V85" i="12"/>
  <c r="G86" i="12"/>
  <c r="I86" i="12"/>
  <c r="K86" i="12"/>
  <c r="M86" i="12"/>
  <c r="O86" i="12"/>
  <c r="Q86" i="12"/>
  <c r="V86" i="12"/>
  <c r="G87" i="12"/>
  <c r="M87" i="12" s="1"/>
  <c r="I87" i="12"/>
  <c r="K87" i="12"/>
  <c r="O87" i="12"/>
  <c r="Q87" i="12"/>
  <c r="V87" i="12"/>
  <c r="I88" i="12"/>
  <c r="G89" i="12"/>
  <c r="M89" i="12" s="1"/>
  <c r="M88" i="12" s="1"/>
  <c r="I89" i="12"/>
  <c r="K89" i="12"/>
  <c r="K88" i="12" s="1"/>
  <c r="O89" i="12"/>
  <c r="O88" i="12" s="1"/>
  <c r="Q89" i="12"/>
  <c r="Q88" i="12" s="1"/>
  <c r="V89" i="12"/>
  <c r="V88" i="12" s="1"/>
  <c r="G94" i="12"/>
  <c r="G93" i="12" s="1"/>
  <c r="I94" i="12"/>
  <c r="I93" i="12" s="1"/>
  <c r="K94" i="12"/>
  <c r="K93" i="12" s="1"/>
  <c r="O94" i="12"/>
  <c r="O93" i="12" s="1"/>
  <c r="Q94" i="12"/>
  <c r="Q93" i="12" s="1"/>
  <c r="V94" i="12"/>
  <c r="V93" i="12" s="1"/>
  <c r="G101" i="12"/>
  <c r="G100" i="12" s="1"/>
  <c r="I101" i="12"/>
  <c r="I100" i="12" s="1"/>
  <c r="K101" i="12"/>
  <c r="K100" i="12" s="1"/>
  <c r="O101" i="12"/>
  <c r="O100" i="12" s="1"/>
  <c r="Q101" i="12"/>
  <c r="Q100" i="12" s="1"/>
  <c r="V101" i="12"/>
  <c r="V100" i="12" s="1"/>
  <c r="V102" i="12"/>
  <c r="G103" i="12"/>
  <c r="G102" i="12" s="1"/>
  <c r="I95" i="2" s="1"/>
  <c r="I103" i="12"/>
  <c r="I102" i="12" s="1"/>
  <c r="K103" i="12"/>
  <c r="K102" i="12" s="1"/>
  <c r="O103" i="12"/>
  <c r="O102" i="12" s="1"/>
  <c r="Q103" i="12"/>
  <c r="Q102" i="12" s="1"/>
  <c r="V103" i="12"/>
  <c r="O106" i="12"/>
  <c r="G107" i="12"/>
  <c r="I107" i="12"/>
  <c r="I106" i="12" s="1"/>
  <c r="K107" i="12"/>
  <c r="K106" i="12" s="1"/>
  <c r="O107" i="12"/>
  <c r="Q107" i="12"/>
  <c r="Q106" i="12" s="1"/>
  <c r="V107" i="12"/>
  <c r="V106" i="12" s="1"/>
  <c r="G112" i="12"/>
  <c r="I112" i="12"/>
  <c r="I111" i="12" s="1"/>
  <c r="K112" i="12"/>
  <c r="O112" i="12"/>
  <c r="Q112" i="12"/>
  <c r="V112" i="12"/>
  <c r="G116" i="12"/>
  <c r="M116" i="12" s="1"/>
  <c r="I116" i="12"/>
  <c r="K116" i="12"/>
  <c r="O116" i="12"/>
  <c r="Q116" i="12"/>
  <c r="V116" i="12"/>
  <c r="G120" i="12"/>
  <c r="M120" i="12" s="1"/>
  <c r="I120" i="12"/>
  <c r="K120" i="12"/>
  <c r="O120" i="12"/>
  <c r="Q120" i="12"/>
  <c r="V120" i="12"/>
  <c r="V111" i="12" s="1"/>
  <c r="G124" i="12"/>
  <c r="M124" i="12" s="1"/>
  <c r="I124" i="12"/>
  <c r="K124" i="12"/>
  <c r="O124" i="12"/>
  <c r="Q124" i="12"/>
  <c r="V124" i="12"/>
  <c r="AE129" i="12"/>
  <c r="G9" i="11"/>
  <c r="I9" i="11"/>
  <c r="K9" i="11"/>
  <c r="K8" i="11" s="1"/>
  <c r="O9" i="11"/>
  <c r="Q9" i="11"/>
  <c r="V9" i="11"/>
  <c r="V8" i="11" s="1"/>
  <c r="G10" i="11"/>
  <c r="M10" i="11" s="1"/>
  <c r="I10" i="11"/>
  <c r="K10" i="11"/>
  <c r="O10" i="11"/>
  <c r="Q10" i="11"/>
  <c r="V10" i="11"/>
  <c r="G12" i="11"/>
  <c r="I12" i="11"/>
  <c r="K12" i="11"/>
  <c r="O12" i="11"/>
  <c r="Q12" i="11"/>
  <c r="Q11" i="11" s="1"/>
  <c r="V12" i="11"/>
  <c r="G16" i="11"/>
  <c r="M16" i="11" s="1"/>
  <c r="I16" i="11"/>
  <c r="K16" i="11"/>
  <c r="O16" i="11"/>
  <c r="Q16" i="11"/>
  <c r="V16" i="11"/>
  <c r="G19" i="11"/>
  <c r="M19" i="11" s="1"/>
  <c r="I19" i="11"/>
  <c r="K19" i="11"/>
  <c r="O19" i="11"/>
  <c r="Q19" i="11"/>
  <c r="V19" i="11"/>
  <c r="G23" i="11"/>
  <c r="I23" i="11"/>
  <c r="K23" i="11"/>
  <c r="K11" i="11" s="1"/>
  <c r="M23" i="11"/>
  <c r="O23" i="11"/>
  <c r="Q23" i="11"/>
  <c r="V23" i="11"/>
  <c r="G29" i="11"/>
  <c r="I29" i="11"/>
  <c r="K29" i="11"/>
  <c r="O29" i="11"/>
  <c r="O28" i="11" s="1"/>
  <c r="Q29" i="11"/>
  <c r="V29" i="11"/>
  <c r="G32" i="11"/>
  <c r="M32" i="11" s="1"/>
  <c r="I32" i="11"/>
  <c r="K32" i="11"/>
  <c r="O32" i="11"/>
  <c r="Q32" i="11"/>
  <c r="V32" i="11"/>
  <c r="G34" i="11"/>
  <c r="M34" i="11" s="1"/>
  <c r="I34" i="11"/>
  <c r="K34" i="11"/>
  <c r="O34" i="11"/>
  <c r="Q34" i="11"/>
  <c r="V34" i="11"/>
  <c r="G37" i="11"/>
  <c r="M37" i="11" s="1"/>
  <c r="I37" i="11"/>
  <c r="K37" i="11"/>
  <c r="O37" i="11"/>
  <c r="Q37" i="11"/>
  <c r="V37" i="11"/>
  <c r="G43" i="11"/>
  <c r="M43" i="11" s="1"/>
  <c r="I43" i="11"/>
  <c r="K43" i="11"/>
  <c r="O43" i="11"/>
  <c r="Q43" i="11"/>
  <c r="V43" i="11"/>
  <c r="AE46" i="11"/>
  <c r="F54" i="2" s="1"/>
  <c r="G9" i="10"/>
  <c r="I9" i="10"/>
  <c r="K9" i="10"/>
  <c r="O9" i="10"/>
  <c r="Q9" i="10"/>
  <c r="V9" i="10"/>
  <c r="G10" i="10"/>
  <c r="M10" i="10" s="1"/>
  <c r="I10" i="10"/>
  <c r="K10" i="10"/>
  <c r="O10" i="10"/>
  <c r="Q10" i="10"/>
  <c r="V10" i="10"/>
  <c r="G11" i="10"/>
  <c r="M11" i="10" s="1"/>
  <c r="I11" i="10"/>
  <c r="K11" i="10"/>
  <c r="O11" i="10"/>
  <c r="Q11" i="10"/>
  <c r="V11" i="10"/>
  <c r="G12" i="10"/>
  <c r="M12" i="10" s="1"/>
  <c r="I12" i="10"/>
  <c r="K12" i="10"/>
  <c r="O12" i="10"/>
  <c r="Q12" i="10"/>
  <c r="V12" i="10"/>
  <c r="G13" i="10"/>
  <c r="M13" i="10" s="1"/>
  <c r="I13" i="10"/>
  <c r="K13" i="10"/>
  <c r="O13" i="10"/>
  <c r="Q13" i="10"/>
  <c r="V13" i="10"/>
  <c r="G14" i="10"/>
  <c r="M14" i="10" s="1"/>
  <c r="I14" i="10"/>
  <c r="K14" i="10"/>
  <c r="O14" i="10"/>
  <c r="Q14" i="10"/>
  <c r="V14" i="10"/>
  <c r="G15" i="10"/>
  <c r="M15" i="10" s="1"/>
  <c r="I15" i="10"/>
  <c r="K15" i="10"/>
  <c r="O15" i="10"/>
  <c r="Q15" i="10"/>
  <c r="V15" i="10"/>
  <c r="G16" i="10"/>
  <c r="M16" i="10" s="1"/>
  <c r="I16" i="10"/>
  <c r="K16" i="10"/>
  <c r="O16" i="10"/>
  <c r="Q16" i="10"/>
  <c r="V16" i="10"/>
  <c r="G17" i="10"/>
  <c r="M17" i="10" s="1"/>
  <c r="I17" i="10"/>
  <c r="K17" i="10"/>
  <c r="O17" i="10"/>
  <c r="Q17" i="10"/>
  <c r="V17" i="10"/>
  <c r="G18" i="10"/>
  <c r="M18" i="10" s="1"/>
  <c r="I18" i="10"/>
  <c r="K18" i="10"/>
  <c r="O18" i="10"/>
  <c r="Q18" i="10"/>
  <c r="V18" i="10"/>
  <c r="G19" i="10"/>
  <c r="M19" i="10" s="1"/>
  <c r="I19" i="10"/>
  <c r="K19" i="10"/>
  <c r="O19" i="10"/>
  <c r="Q19" i="10"/>
  <c r="V19" i="10"/>
  <c r="G20" i="10"/>
  <c r="M20" i="10" s="1"/>
  <c r="I20" i="10"/>
  <c r="K20" i="10"/>
  <c r="O20" i="10"/>
  <c r="Q20" i="10"/>
  <c r="V20" i="10"/>
  <c r="G21" i="10"/>
  <c r="M21" i="10" s="1"/>
  <c r="I21" i="10"/>
  <c r="K21" i="10"/>
  <c r="O21" i="10"/>
  <c r="Q21" i="10"/>
  <c r="V21" i="10"/>
  <c r="G22" i="10"/>
  <c r="M22" i="10" s="1"/>
  <c r="I22" i="10"/>
  <c r="K22" i="10"/>
  <c r="O22" i="10"/>
  <c r="Q22" i="10"/>
  <c r="V22" i="10"/>
  <c r="G23" i="10"/>
  <c r="I23" i="10"/>
  <c r="K23" i="10"/>
  <c r="M23" i="10"/>
  <c r="O23" i="10"/>
  <c r="Q23" i="10"/>
  <c r="V23" i="10"/>
  <c r="G24" i="10"/>
  <c r="M24" i="10" s="1"/>
  <c r="I24" i="10"/>
  <c r="K24" i="10"/>
  <c r="O24" i="10"/>
  <c r="Q24" i="10"/>
  <c r="V24" i="10"/>
  <c r="G26" i="10"/>
  <c r="M26" i="10" s="1"/>
  <c r="I26" i="10"/>
  <c r="K26" i="10"/>
  <c r="O26" i="10"/>
  <c r="O25" i="10" s="1"/>
  <c r="Q26" i="10"/>
  <c r="V26" i="10"/>
  <c r="G27" i="10"/>
  <c r="M27" i="10" s="1"/>
  <c r="I27" i="10"/>
  <c r="K27" i="10"/>
  <c r="O27" i="10"/>
  <c r="Q27" i="10"/>
  <c r="V27" i="10"/>
  <c r="AE29" i="10"/>
  <c r="F53" i="2" s="1"/>
  <c r="G9" i="9"/>
  <c r="I9" i="9"/>
  <c r="K9" i="9"/>
  <c r="O9" i="9"/>
  <c r="Q9" i="9"/>
  <c r="Q8" i="9" s="1"/>
  <c r="V9" i="9"/>
  <c r="V8" i="9" s="1"/>
  <c r="G10" i="9"/>
  <c r="I10" i="9"/>
  <c r="K10" i="9"/>
  <c r="M10" i="9"/>
  <c r="O10" i="9"/>
  <c r="Q10" i="9"/>
  <c r="V10" i="9"/>
  <c r="G11" i="9"/>
  <c r="M11" i="9" s="1"/>
  <c r="I11" i="9"/>
  <c r="K11" i="9"/>
  <c r="O11" i="9"/>
  <c r="Q11" i="9"/>
  <c r="V11" i="9"/>
  <c r="G12" i="9"/>
  <c r="M12" i="9" s="1"/>
  <c r="I12" i="9"/>
  <c r="K12" i="9"/>
  <c r="O12" i="9"/>
  <c r="Q12" i="9"/>
  <c r="V12" i="9"/>
  <c r="O13" i="9"/>
  <c r="G14" i="9"/>
  <c r="I14" i="9"/>
  <c r="K14" i="9"/>
  <c r="K13" i="9" s="1"/>
  <c r="O14" i="9"/>
  <c r="Q14" i="9"/>
  <c r="V14" i="9"/>
  <c r="G15" i="9"/>
  <c r="M15" i="9" s="1"/>
  <c r="I15" i="9"/>
  <c r="K15" i="9"/>
  <c r="O15" i="9"/>
  <c r="Q15" i="9"/>
  <c r="V15" i="9"/>
  <c r="G16" i="9"/>
  <c r="I16" i="9"/>
  <c r="K16" i="9"/>
  <c r="M16" i="9"/>
  <c r="O16" i="9"/>
  <c r="Q16" i="9"/>
  <c r="V16" i="9"/>
  <c r="G18" i="9"/>
  <c r="M18" i="9" s="1"/>
  <c r="I18" i="9"/>
  <c r="K18" i="9"/>
  <c r="O18" i="9"/>
  <c r="Q18" i="9"/>
  <c r="V18" i="9"/>
  <c r="G19" i="9"/>
  <c r="M19" i="9" s="1"/>
  <c r="I19" i="9"/>
  <c r="K19" i="9"/>
  <c r="O19" i="9"/>
  <c r="Q19" i="9"/>
  <c r="V19" i="9"/>
  <c r="G22" i="9"/>
  <c r="M22" i="9" s="1"/>
  <c r="I22" i="9"/>
  <c r="K22" i="9"/>
  <c r="O22" i="9"/>
  <c r="Q22" i="9"/>
  <c r="V22" i="9"/>
  <c r="G25" i="9"/>
  <c r="I25" i="9"/>
  <c r="K25" i="9"/>
  <c r="O25" i="9"/>
  <c r="Q25" i="9"/>
  <c r="V25" i="9"/>
  <c r="G28" i="9"/>
  <c r="M28" i="9" s="1"/>
  <c r="I28" i="9"/>
  <c r="K28" i="9"/>
  <c r="O28" i="9"/>
  <c r="Q28" i="9"/>
  <c r="V28" i="9"/>
  <c r="G32" i="9"/>
  <c r="M32" i="9" s="1"/>
  <c r="I32" i="9"/>
  <c r="K32" i="9"/>
  <c r="O32" i="9"/>
  <c r="Q32" i="9"/>
  <c r="V32" i="9"/>
  <c r="G34" i="9"/>
  <c r="M34" i="9" s="1"/>
  <c r="I34" i="9"/>
  <c r="K34" i="9"/>
  <c r="O34" i="9"/>
  <c r="Q34" i="9"/>
  <c r="V34" i="9"/>
  <c r="G36" i="9"/>
  <c r="M36" i="9" s="1"/>
  <c r="I36" i="9"/>
  <c r="K36" i="9"/>
  <c r="O36" i="9"/>
  <c r="Q36" i="9"/>
  <c r="V36" i="9"/>
  <c r="G38" i="9"/>
  <c r="M38" i="9" s="1"/>
  <c r="I38" i="9"/>
  <c r="K38" i="9"/>
  <c r="O38" i="9"/>
  <c r="Q38" i="9"/>
  <c r="V38" i="9"/>
  <c r="G40" i="9"/>
  <c r="M40" i="9" s="1"/>
  <c r="I40" i="9"/>
  <c r="K40" i="9"/>
  <c r="O40" i="9"/>
  <c r="Q40" i="9"/>
  <c r="V40" i="9"/>
  <c r="G42" i="9"/>
  <c r="M42" i="9" s="1"/>
  <c r="I42" i="9"/>
  <c r="K42" i="9"/>
  <c r="O42" i="9"/>
  <c r="Q42" i="9"/>
  <c r="V42" i="9"/>
  <c r="G44" i="9"/>
  <c r="M44" i="9" s="1"/>
  <c r="I44" i="9"/>
  <c r="K44" i="9"/>
  <c r="O44" i="9"/>
  <c r="Q44" i="9"/>
  <c r="V44" i="9"/>
  <c r="G46" i="9"/>
  <c r="M46" i="9" s="1"/>
  <c r="I46" i="9"/>
  <c r="K46" i="9"/>
  <c r="O46" i="9"/>
  <c r="Q46" i="9"/>
  <c r="V46" i="9"/>
  <c r="G49" i="9"/>
  <c r="I49" i="9"/>
  <c r="K49" i="9"/>
  <c r="O49" i="9"/>
  <c r="Q49" i="9"/>
  <c r="V49" i="9"/>
  <c r="G52" i="9"/>
  <c r="M52" i="9" s="1"/>
  <c r="I52" i="9"/>
  <c r="K52" i="9"/>
  <c r="O52" i="9"/>
  <c r="Q52" i="9"/>
  <c r="V52" i="9"/>
  <c r="G55" i="9"/>
  <c r="M55" i="9" s="1"/>
  <c r="I55" i="9"/>
  <c r="K55" i="9"/>
  <c r="O55" i="9"/>
  <c r="Q55" i="9"/>
  <c r="V55" i="9"/>
  <c r="G57" i="9"/>
  <c r="I57" i="9"/>
  <c r="K57" i="9"/>
  <c r="M57" i="9"/>
  <c r="O57" i="9"/>
  <c r="Q57" i="9"/>
  <c r="V57" i="9"/>
  <c r="G60" i="9"/>
  <c r="M60" i="9" s="1"/>
  <c r="I60" i="9"/>
  <c r="K60" i="9"/>
  <c r="O60" i="9"/>
  <c r="Q60" i="9"/>
  <c r="V60" i="9"/>
  <c r="G62" i="9"/>
  <c r="M62" i="9" s="1"/>
  <c r="I62" i="9"/>
  <c r="K62" i="9"/>
  <c r="O62" i="9"/>
  <c r="Q62" i="9"/>
  <c r="V62" i="9"/>
  <c r="G65" i="9"/>
  <c r="M65" i="9" s="1"/>
  <c r="I65" i="9"/>
  <c r="K65" i="9"/>
  <c r="O65" i="9"/>
  <c r="Q65" i="9"/>
  <c r="V65" i="9"/>
  <c r="AE68" i="9"/>
  <c r="G9" i="8"/>
  <c r="I9" i="8"/>
  <c r="K9" i="8"/>
  <c r="O9" i="8"/>
  <c r="Q9" i="8"/>
  <c r="V9" i="8"/>
  <c r="G15" i="8"/>
  <c r="M15" i="8" s="1"/>
  <c r="I15" i="8"/>
  <c r="K15" i="8"/>
  <c r="O15" i="8"/>
  <c r="Q15" i="8"/>
  <c r="V15" i="8"/>
  <c r="G18" i="8"/>
  <c r="M18" i="8" s="1"/>
  <c r="I18" i="8"/>
  <c r="K18" i="8"/>
  <c r="O18" i="8"/>
  <c r="Q18" i="8"/>
  <c r="V18" i="8"/>
  <c r="G21" i="8"/>
  <c r="I21" i="8"/>
  <c r="K21" i="8"/>
  <c r="M21" i="8"/>
  <c r="O21" i="8"/>
  <c r="Q21" i="8"/>
  <c r="V21" i="8"/>
  <c r="G24" i="8"/>
  <c r="M24" i="8" s="1"/>
  <c r="I24" i="8"/>
  <c r="K24" i="8"/>
  <c r="O24" i="8"/>
  <c r="Q24" i="8"/>
  <c r="V24" i="8"/>
  <c r="G27" i="8"/>
  <c r="M27" i="8" s="1"/>
  <c r="I27" i="8"/>
  <c r="K27" i="8"/>
  <c r="O27" i="8"/>
  <c r="Q27" i="8"/>
  <c r="V27" i="8"/>
  <c r="G30" i="8"/>
  <c r="M30" i="8" s="1"/>
  <c r="I30" i="8"/>
  <c r="K30" i="8"/>
  <c r="O30" i="8"/>
  <c r="Q30" i="8"/>
  <c r="V30" i="8"/>
  <c r="G33" i="8"/>
  <c r="M33" i="8" s="1"/>
  <c r="I33" i="8"/>
  <c r="K33" i="8"/>
  <c r="O33" i="8"/>
  <c r="Q33" i="8"/>
  <c r="V33" i="8"/>
  <c r="G36" i="8"/>
  <c r="M36" i="8" s="1"/>
  <c r="I36" i="8"/>
  <c r="K36" i="8"/>
  <c r="O36" i="8"/>
  <c r="Q36" i="8"/>
  <c r="V36" i="8"/>
  <c r="G39" i="8"/>
  <c r="I39" i="8"/>
  <c r="K39" i="8"/>
  <c r="M39" i="8"/>
  <c r="O39" i="8"/>
  <c r="Q39" i="8"/>
  <c r="V39" i="8"/>
  <c r="G43" i="8"/>
  <c r="M43" i="8" s="1"/>
  <c r="I43" i="8"/>
  <c r="K43" i="8"/>
  <c r="O43" i="8"/>
  <c r="Q43" i="8"/>
  <c r="V43" i="8"/>
  <c r="G46" i="8"/>
  <c r="M46" i="8" s="1"/>
  <c r="I46" i="8"/>
  <c r="K46" i="8"/>
  <c r="O46" i="8"/>
  <c r="Q46" i="8"/>
  <c r="V46" i="8"/>
  <c r="G52" i="8"/>
  <c r="M52" i="8" s="1"/>
  <c r="I52" i="8"/>
  <c r="K52" i="8"/>
  <c r="O52" i="8"/>
  <c r="Q52" i="8"/>
  <c r="V52" i="8"/>
  <c r="G59" i="8"/>
  <c r="M59" i="8" s="1"/>
  <c r="I59" i="8"/>
  <c r="I58" i="8" s="1"/>
  <c r="K59" i="8"/>
  <c r="O59" i="8"/>
  <c r="Q59" i="8"/>
  <c r="V59" i="8"/>
  <c r="G62" i="8"/>
  <c r="M62" i="8" s="1"/>
  <c r="I62" i="8"/>
  <c r="K62" i="8"/>
  <c r="O62" i="8"/>
  <c r="Q62" i="8"/>
  <c r="Q58" i="8" s="1"/>
  <c r="V62" i="8"/>
  <c r="G67" i="8"/>
  <c r="M67" i="8" s="1"/>
  <c r="I67" i="8"/>
  <c r="K67" i="8"/>
  <c r="O67" i="8"/>
  <c r="Q67" i="8"/>
  <c r="V67" i="8"/>
  <c r="G73" i="8"/>
  <c r="M73" i="8" s="1"/>
  <c r="I73" i="8"/>
  <c r="K73" i="8"/>
  <c r="O73" i="8"/>
  <c r="Q73" i="8"/>
  <c r="V73" i="8"/>
  <c r="G76" i="8"/>
  <c r="M76" i="8" s="1"/>
  <c r="I76" i="8"/>
  <c r="K76" i="8"/>
  <c r="O76" i="8"/>
  <c r="Q76" i="8"/>
  <c r="V76" i="8"/>
  <c r="G79" i="8"/>
  <c r="M79" i="8" s="1"/>
  <c r="I79" i="8"/>
  <c r="K79" i="8"/>
  <c r="O79" i="8"/>
  <c r="Q79" i="8"/>
  <c r="V79" i="8"/>
  <c r="G80" i="8"/>
  <c r="M80" i="8" s="1"/>
  <c r="I80" i="8"/>
  <c r="K80" i="8"/>
  <c r="O80" i="8"/>
  <c r="Q80" i="8"/>
  <c r="V80" i="8"/>
  <c r="G81" i="8"/>
  <c r="M81" i="8" s="1"/>
  <c r="I81" i="8"/>
  <c r="K81" i="8"/>
  <c r="O81" i="8"/>
  <c r="Q81" i="8"/>
  <c r="V81" i="8"/>
  <c r="G82" i="8"/>
  <c r="M82" i="8" s="1"/>
  <c r="I82" i="8"/>
  <c r="K82" i="8"/>
  <c r="O82" i="8"/>
  <c r="Q82" i="8"/>
  <c r="V82" i="8"/>
  <c r="G83" i="8"/>
  <c r="M83" i="8" s="1"/>
  <c r="I83" i="8"/>
  <c r="K83" i="8"/>
  <c r="O83" i="8"/>
  <c r="Q83" i="8"/>
  <c r="V83" i="8"/>
  <c r="G84" i="8"/>
  <c r="M84" i="8" s="1"/>
  <c r="I84" i="8"/>
  <c r="K84" i="8"/>
  <c r="O84" i="8"/>
  <c r="Q84" i="8"/>
  <c r="V84" i="8"/>
  <c r="G85" i="8"/>
  <c r="M85" i="8" s="1"/>
  <c r="I85" i="8"/>
  <c r="K85" i="8"/>
  <c r="O85" i="8"/>
  <c r="Q85" i="8"/>
  <c r="V85" i="8"/>
  <c r="G86" i="8"/>
  <c r="M86" i="8" s="1"/>
  <c r="I86" i="8"/>
  <c r="K86" i="8"/>
  <c r="O86" i="8"/>
  <c r="Q86" i="8"/>
  <c r="V86" i="8"/>
  <c r="G87" i="8"/>
  <c r="M87" i="8" s="1"/>
  <c r="I87" i="8"/>
  <c r="K87" i="8"/>
  <c r="O87" i="8"/>
  <c r="Q87" i="8"/>
  <c r="V87" i="8"/>
  <c r="G88" i="8"/>
  <c r="M88" i="8" s="1"/>
  <c r="I88" i="8"/>
  <c r="K88" i="8"/>
  <c r="O88" i="8"/>
  <c r="Q88" i="8"/>
  <c r="V88" i="8"/>
  <c r="G89" i="8"/>
  <c r="M89" i="8" s="1"/>
  <c r="I89" i="8"/>
  <c r="K89" i="8"/>
  <c r="O89" i="8"/>
  <c r="Q89" i="8"/>
  <c r="V89" i="8"/>
  <c r="G90" i="8"/>
  <c r="M90" i="8" s="1"/>
  <c r="I90" i="8"/>
  <c r="K90" i="8"/>
  <c r="O90" i="8"/>
  <c r="Q90" i="8"/>
  <c r="V90" i="8"/>
  <c r="G91" i="8"/>
  <c r="M91" i="8" s="1"/>
  <c r="I91" i="8"/>
  <c r="K91" i="8"/>
  <c r="O91" i="8"/>
  <c r="Q91" i="8"/>
  <c r="V91" i="8"/>
  <c r="G92" i="8"/>
  <c r="M92" i="8" s="1"/>
  <c r="I92" i="8"/>
  <c r="K92" i="8"/>
  <c r="O92" i="8"/>
  <c r="Q92" i="8"/>
  <c r="V92" i="8"/>
  <c r="G93" i="8"/>
  <c r="M93" i="8" s="1"/>
  <c r="I93" i="8"/>
  <c r="K93" i="8"/>
  <c r="O93" i="8"/>
  <c r="Q93" i="8"/>
  <c r="V93" i="8"/>
  <c r="G94" i="8"/>
  <c r="M94" i="8" s="1"/>
  <c r="I94" i="8"/>
  <c r="K94" i="8"/>
  <c r="O94" i="8"/>
  <c r="Q94" i="8"/>
  <c r="V94" i="8"/>
  <c r="G95" i="8"/>
  <c r="M95" i="8" s="1"/>
  <c r="I95" i="8"/>
  <c r="K95" i="8"/>
  <c r="O95" i="8"/>
  <c r="Q95" i="8"/>
  <c r="V95" i="8"/>
  <c r="G96" i="8"/>
  <c r="M96" i="8" s="1"/>
  <c r="I96" i="8"/>
  <c r="K96" i="8"/>
  <c r="O96" i="8"/>
  <c r="Q96" i="8"/>
  <c r="V96" i="8"/>
  <c r="G97" i="8"/>
  <c r="M97" i="8" s="1"/>
  <c r="I97" i="8"/>
  <c r="K97" i="8"/>
  <c r="O97" i="8"/>
  <c r="Q97" i="8"/>
  <c r="V97" i="8"/>
  <c r="G98" i="8"/>
  <c r="M98" i="8" s="1"/>
  <c r="I98" i="8"/>
  <c r="K98" i="8"/>
  <c r="O98" i="8"/>
  <c r="Q98" i="8"/>
  <c r="V98" i="8"/>
  <c r="G99" i="8"/>
  <c r="M99" i="8" s="1"/>
  <c r="I99" i="8"/>
  <c r="K99" i="8"/>
  <c r="O99" i="8"/>
  <c r="Q99" i="8"/>
  <c r="V99" i="8"/>
  <c r="G101" i="8"/>
  <c r="M101" i="8" s="1"/>
  <c r="I101" i="8"/>
  <c r="K101" i="8"/>
  <c r="O101" i="8"/>
  <c r="Q101" i="8"/>
  <c r="V101" i="8"/>
  <c r="G104" i="8"/>
  <c r="M104" i="8" s="1"/>
  <c r="I104" i="8"/>
  <c r="K104" i="8"/>
  <c r="O104" i="8"/>
  <c r="Q104" i="8"/>
  <c r="V104" i="8"/>
  <c r="G105" i="8"/>
  <c r="M105" i="8" s="1"/>
  <c r="I105" i="8"/>
  <c r="K105" i="8"/>
  <c r="O105" i="8"/>
  <c r="Q105" i="8"/>
  <c r="V105" i="8"/>
  <c r="G106" i="8"/>
  <c r="M106" i="8" s="1"/>
  <c r="I106" i="8"/>
  <c r="K106" i="8"/>
  <c r="O106" i="8"/>
  <c r="Q106" i="8"/>
  <c r="V106" i="8"/>
  <c r="G107" i="8"/>
  <c r="M107" i="8" s="1"/>
  <c r="I107" i="8"/>
  <c r="K107" i="8"/>
  <c r="O107" i="8"/>
  <c r="Q107" i="8"/>
  <c r="V107" i="8"/>
  <c r="G108" i="8"/>
  <c r="M108" i="8" s="1"/>
  <c r="I108" i="8"/>
  <c r="K108" i="8"/>
  <c r="O108" i="8"/>
  <c r="Q108" i="8"/>
  <c r="V108" i="8"/>
  <c r="G109" i="8"/>
  <c r="M109" i="8" s="1"/>
  <c r="I109" i="8"/>
  <c r="K109" i="8"/>
  <c r="O109" i="8"/>
  <c r="Q109" i="8"/>
  <c r="V109" i="8"/>
  <c r="G110" i="8"/>
  <c r="M110" i="8" s="1"/>
  <c r="I110" i="8"/>
  <c r="K110" i="8"/>
  <c r="O110" i="8"/>
  <c r="Q110" i="8"/>
  <c r="V110" i="8"/>
  <c r="G111" i="8"/>
  <c r="M111" i="8" s="1"/>
  <c r="I111" i="8"/>
  <c r="K111" i="8"/>
  <c r="O111" i="8"/>
  <c r="Q111" i="8"/>
  <c r="V111" i="8"/>
  <c r="G112" i="8"/>
  <c r="M112" i="8" s="1"/>
  <c r="I112" i="8"/>
  <c r="K112" i="8"/>
  <c r="O112" i="8"/>
  <c r="Q112" i="8"/>
  <c r="V112" i="8"/>
  <c r="G113" i="8"/>
  <c r="M113" i="8" s="1"/>
  <c r="I113" i="8"/>
  <c r="K113" i="8"/>
  <c r="O113" i="8"/>
  <c r="Q113" i="8"/>
  <c r="V113" i="8"/>
  <c r="G114" i="8"/>
  <c r="V114" i="8"/>
  <c r="G115" i="8"/>
  <c r="M115" i="8" s="1"/>
  <c r="M114" i="8" s="1"/>
  <c r="I115" i="8"/>
  <c r="I114" i="8" s="1"/>
  <c r="K115" i="8"/>
  <c r="K114" i="8" s="1"/>
  <c r="O115" i="8"/>
  <c r="O114" i="8" s="1"/>
  <c r="Q115" i="8"/>
  <c r="Q114" i="8" s="1"/>
  <c r="V115" i="8"/>
  <c r="G119" i="8"/>
  <c r="G120" i="8"/>
  <c r="I120" i="8"/>
  <c r="I119" i="8" s="1"/>
  <c r="K120" i="8"/>
  <c r="K119" i="8" s="1"/>
  <c r="M120" i="8"/>
  <c r="M119" i="8" s="1"/>
  <c r="O120" i="8"/>
  <c r="O119" i="8" s="1"/>
  <c r="Q120" i="8"/>
  <c r="Q119" i="8" s="1"/>
  <c r="V120" i="8"/>
  <c r="V119" i="8" s="1"/>
  <c r="AE124" i="8"/>
  <c r="G9" i="7"/>
  <c r="M9" i="7" s="1"/>
  <c r="I9" i="7"/>
  <c r="K9" i="7"/>
  <c r="O9" i="7"/>
  <c r="Q9" i="7"/>
  <c r="V9" i="7"/>
  <c r="G15" i="7"/>
  <c r="M15" i="7" s="1"/>
  <c r="I15" i="7"/>
  <c r="K15" i="7"/>
  <c r="O15" i="7"/>
  <c r="Q15" i="7"/>
  <c r="V15" i="7"/>
  <c r="G18" i="7"/>
  <c r="M18" i="7" s="1"/>
  <c r="I18" i="7"/>
  <c r="K18" i="7"/>
  <c r="O18" i="7"/>
  <c r="Q18" i="7"/>
  <c r="V18" i="7"/>
  <c r="G21" i="7"/>
  <c r="I21" i="7"/>
  <c r="K21" i="7"/>
  <c r="O21" i="7"/>
  <c r="Q21" i="7"/>
  <c r="V21" i="7"/>
  <c r="G24" i="7"/>
  <c r="M24" i="7" s="1"/>
  <c r="I24" i="7"/>
  <c r="K24" i="7"/>
  <c r="O24" i="7"/>
  <c r="Q24" i="7"/>
  <c r="V24" i="7"/>
  <c r="G27" i="7"/>
  <c r="M27" i="7" s="1"/>
  <c r="I27" i="7"/>
  <c r="K27" i="7"/>
  <c r="O27" i="7"/>
  <c r="Q27" i="7"/>
  <c r="V27" i="7"/>
  <c r="G30" i="7"/>
  <c r="M30" i="7" s="1"/>
  <c r="I30" i="7"/>
  <c r="K30" i="7"/>
  <c r="O30" i="7"/>
  <c r="Q30" i="7"/>
  <c r="V30" i="7"/>
  <c r="G33" i="7"/>
  <c r="M33" i="7" s="1"/>
  <c r="I33" i="7"/>
  <c r="K33" i="7"/>
  <c r="O33" i="7"/>
  <c r="Q33" i="7"/>
  <c r="V33" i="7"/>
  <c r="G36" i="7"/>
  <c r="M36" i="7" s="1"/>
  <c r="I36" i="7"/>
  <c r="K36" i="7"/>
  <c r="O36" i="7"/>
  <c r="Q36" i="7"/>
  <c r="V36" i="7"/>
  <c r="G39" i="7"/>
  <c r="M39" i="7" s="1"/>
  <c r="I39" i="7"/>
  <c r="K39" i="7"/>
  <c r="O39" i="7"/>
  <c r="Q39" i="7"/>
  <c r="V39" i="7"/>
  <c r="G43" i="7"/>
  <c r="M43" i="7" s="1"/>
  <c r="I43" i="7"/>
  <c r="K43" i="7"/>
  <c r="O43" i="7"/>
  <c r="Q43" i="7"/>
  <c r="V43" i="7"/>
  <c r="G46" i="7"/>
  <c r="M46" i="7" s="1"/>
  <c r="I46" i="7"/>
  <c r="K46" i="7"/>
  <c r="O46" i="7"/>
  <c r="Q46" i="7"/>
  <c r="V46" i="7"/>
  <c r="G52" i="7"/>
  <c r="M52" i="7" s="1"/>
  <c r="I52" i="7"/>
  <c r="K52" i="7"/>
  <c r="O52" i="7"/>
  <c r="Q52" i="7"/>
  <c r="V52" i="7"/>
  <c r="K58" i="7"/>
  <c r="G59" i="7"/>
  <c r="M59" i="7" s="1"/>
  <c r="I59" i="7"/>
  <c r="K59" i="7"/>
  <c r="O59" i="7"/>
  <c r="Q59" i="7"/>
  <c r="V59" i="7"/>
  <c r="V58" i="7" s="1"/>
  <c r="G62" i="7"/>
  <c r="I62" i="7"/>
  <c r="K62" i="7"/>
  <c r="O62" i="7"/>
  <c r="Q62" i="7"/>
  <c r="V62" i="7"/>
  <c r="G65" i="7"/>
  <c r="M65" i="7" s="1"/>
  <c r="I65" i="7"/>
  <c r="K65" i="7"/>
  <c r="O65" i="7"/>
  <c r="Q65" i="7"/>
  <c r="V65" i="7"/>
  <c r="G69" i="7"/>
  <c r="M69" i="7" s="1"/>
  <c r="I69" i="7"/>
  <c r="K69" i="7"/>
  <c r="O69" i="7"/>
  <c r="Q69" i="7"/>
  <c r="V69" i="7"/>
  <c r="G72" i="7"/>
  <c r="I72" i="7"/>
  <c r="K72" i="7"/>
  <c r="O72" i="7"/>
  <c r="Q72" i="7"/>
  <c r="V72" i="7"/>
  <c r="G75" i="7"/>
  <c r="M75" i="7" s="1"/>
  <c r="I75" i="7"/>
  <c r="K75" i="7"/>
  <c r="O75" i="7"/>
  <c r="Q75" i="7"/>
  <c r="V75" i="7"/>
  <c r="G76" i="7"/>
  <c r="M76" i="7" s="1"/>
  <c r="I76" i="7"/>
  <c r="K76" i="7"/>
  <c r="O76" i="7"/>
  <c r="Q76" i="7"/>
  <c r="V76" i="7"/>
  <c r="G77" i="7"/>
  <c r="M77" i="7" s="1"/>
  <c r="I77" i="7"/>
  <c r="K77" i="7"/>
  <c r="O77" i="7"/>
  <c r="Q77" i="7"/>
  <c r="V77" i="7"/>
  <c r="G78" i="7"/>
  <c r="M78" i="7" s="1"/>
  <c r="I78" i="7"/>
  <c r="K78" i="7"/>
  <c r="O78" i="7"/>
  <c r="Q78" i="7"/>
  <c r="V78" i="7"/>
  <c r="G79" i="7"/>
  <c r="M79" i="7" s="1"/>
  <c r="I79" i="7"/>
  <c r="K79" i="7"/>
  <c r="O79" i="7"/>
  <c r="Q79" i="7"/>
  <c r="V79" i="7"/>
  <c r="G80" i="7"/>
  <c r="M80" i="7" s="1"/>
  <c r="I80" i="7"/>
  <c r="K80" i="7"/>
  <c r="O80" i="7"/>
  <c r="Q80" i="7"/>
  <c r="V80" i="7"/>
  <c r="G81" i="7"/>
  <c r="M81" i="7" s="1"/>
  <c r="I81" i="7"/>
  <c r="K81" i="7"/>
  <c r="O81" i="7"/>
  <c r="Q81" i="7"/>
  <c r="V81" i="7"/>
  <c r="G82" i="7"/>
  <c r="M82" i="7" s="1"/>
  <c r="I82" i="7"/>
  <c r="K82" i="7"/>
  <c r="O82" i="7"/>
  <c r="Q82" i="7"/>
  <c r="V82" i="7"/>
  <c r="G83" i="7"/>
  <c r="M83" i="7" s="1"/>
  <c r="I83" i="7"/>
  <c r="K83" i="7"/>
  <c r="O83" i="7"/>
  <c r="Q83" i="7"/>
  <c r="V83" i="7"/>
  <c r="G84" i="7"/>
  <c r="M84" i="7" s="1"/>
  <c r="I84" i="7"/>
  <c r="K84" i="7"/>
  <c r="O84" i="7"/>
  <c r="Q84" i="7"/>
  <c r="V84" i="7"/>
  <c r="G85" i="7"/>
  <c r="M85" i="7" s="1"/>
  <c r="I85" i="7"/>
  <c r="K85" i="7"/>
  <c r="O85" i="7"/>
  <c r="Q85" i="7"/>
  <c r="V85" i="7"/>
  <c r="G86" i="7"/>
  <c r="M86" i="7" s="1"/>
  <c r="I86" i="7"/>
  <c r="K86" i="7"/>
  <c r="O86" i="7"/>
  <c r="Q86" i="7"/>
  <c r="V86" i="7"/>
  <c r="G87" i="7"/>
  <c r="M87" i="7" s="1"/>
  <c r="I87" i="7"/>
  <c r="K87" i="7"/>
  <c r="O87" i="7"/>
  <c r="Q87" i="7"/>
  <c r="V87" i="7"/>
  <c r="G88" i="7"/>
  <c r="M88" i="7" s="1"/>
  <c r="I88" i="7"/>
  <c r="K88" i="7"/>
  <c r="O88" i="7"/>
  <c r="Q88" i="7"/>
  <c r="V88" i="7"/>
  <c r="G89" i="7"/>
  <c r="M89" i="7" s="1"/>
  <c r="I89" i="7"/>
  <c r="K89" i="7"/>
  <c r="O89" i="7"/>
  <c r="Q89" i="7"/>
  <c r="V89" i="7"/>
  <c r="G91" i="7"/>
  <c r="M91" i="7" s="1"/>
  <c r="I91" i="7"/>
  <c r="K91" i="7"/>
  <c r="O91" i="7"/>
  <c r="Q91" i="7"/>
  <c r="V91" i="7"/>
  <c r="G94" i="7"/>
  <c r="M94" i="7" s="1"/>
  <c r="I94" i="7"/>
  <c r="K94" i="7"/>
  <c r="O94" i="7"/>
  <c r="Q94" i="7"/>
  <c r="V94" i="7"/>
  <c r="G95" i="7"/>
  <c r="M95" i="7" s="1"/>
  <c r="I95" i="7"/>
  <c r="K95" i="7"/>
  <c r="O95" i="7"/>
  <c r="Q95" i="7"/>
  <c r="V95" i="7"/>
  <c r="G96" i="7"/>
  <c r="M96" i="7" s="1"/>
  <c r="I96" i="7"/>
  <c r="K96" i="7"/>
  <c r="O96" i="7"/>
  <c r="Q96" i="7"/>
  <c r="V96" i="7"/>
  <c r="G97" i="7"/>
  <c r="M97" i="7" s="1"/>
  <c r="I97" i="7"/>
  <c r="K97" i="7"/>
  <c r="O97" i="7"/>
  <c r="Q97" i="7"/>
  <c r="V97" i="7"/>
  <c r="G98" i="7"/>
  <c r="M98" i="7" s="1"/>
  <c r="I98" i="7"/>
  <c r="K98" i="7"/>
  <c r="O98" i="7"/>
  <c r="Q98" i="7"/>
  <c r="V98" i="7"/>
  <c r="G99" i="7"/>
  <c r="M99" i="7" s="1"/>
  <c r="I99" i="7"/>
  <c r="K99" i="7"/>
  <c r="O99" i="7"/>
  <c r="Q99" i="7"/>
  <c r="V99" i="7"/>
  <c r="G100" i="7"/>
  <c r="M100" i="7" s="1"/>
  <c r="I100" i="7"/>
  <c r="K100" i="7"/>
  <c r="O100" i="7"/>
  <c r="Q100" i="7"/>
  <c r="V100" i="7"/>
  <c r="G101" i="7"/>
  <c r="M101" i="7" s="1"/>
  <c r="I101" i="7"/>
  <c r="K101" i="7"/>
  <c r="O101" i="7"/>
  <c r="Q101" i="7"/>
  <c r="V101" i="7"/>
  <c r="G102" i="7"/>
  <c r="M102" i="7" s="1"/>
  <c r="I102" i="7"/>
  <c r="K102" i="7"/>
  <c r="O102" i="7"/>
  <c r="Q102" i="7"/>
  <c r="V102" i="7"/>
  <c r="G104" i="7"/>
  <c r="M104" i="7" s="1"/>
  <c r="M103" i="7" s="1"/>
  <c r="I104" i="7"/>
  <c r="I103" i="7" s="1"/>
  <c r="K104" i="7"/>
  <c r="K103" i="7" s="1"/>
  <c r="O104" i="7"/>
  <c r="O103" i="7" s="1"/>
  <c r="Q104" i="7"/>
  <c r="Q103" i="7" s="1"/>
  <c r="V104" i="7"/>
  <c r="V103" i="7" s="1"/>
  <c r="K108" i="7"/>
  <c r="G109" i="7"/>
  <c r="M109" i="7" s="1"/>
  <c r="M108" i="7" s="1"/>
  <c r="I109" i="7"/>
  <c r="I108" i="7" s="1"/>
  <c r="K109" i="7"/>
  <c r="O109" i="7"/>
  <c r="O108" i="7" s="1"/>
  <c r="Q109" i="7"/>
  <c r="Q108" i="7" s="1"/>
  <c r="V109" i="7"/>
  <c r="V108" i="7" s="1"/>
  <c r="AE113" i="7"/>
  <c r="I9" i="6"/>
  <c r="K9" i="6"/>
  <c r="O9" i="6"/>
  <c r="Q9" i="6"/>
  <c r="V9" i="6"/>
  <c r="G15" i="6"/>
  <c r="M15" i="6" s="1"/>
  <c r="I15" i="6"/>
  <c r="K15" i="6"/>
  <c r="O15" i="6"/>
  <c r="Q15" i="6"/>
  <c r="V15" i="6"/>
  <c r="G18" i="6"/>
  <c r="I18" i="6"/>
  <c r="K18" i="6"/>
  <c r="M18" i="6"/>
  <c r="O18" i="6"/>
  <c r="Q18" i="6"/>
  <c r="V18" i="6"/>
  <c r="I21" i="6"/>
  <c r="K21" i="6"/>
  <c r="O21" i="6"/>
  <c r="Q21" i="6"/>
  <c r="V21" i="6"/>
  <c r="G24" i="6"/>
  <c r="M24" i="6" s="1"/>
  <c r="I24" i="6"/>
  <c r="K24" i="6"/>
  <c r="O24" i="6"/>
  <c r="Q24" i="6"/>
  <c r="V24" i="6"/>
  <c r="G27" i="6"/>
  <c r="M27" i="6" s="1"/>
  <c r="I27" i="6"/>
  <c r="K27" i="6"/>
  <c r="O27" i="6"/>
  <c r="Q27" i="6"/>
  <c r="V27" i="6"/>
  <c r="G30" i="6"/>
  <c r="M30" i="6" s="1"/>
  <c r="I30" i="6"/>
  <c r="K30" i="6"/>
  <c r="O30" i="6"/>
  <c r="Q30" i="6"/>
  <c r="V30" i="6"/>
  <c r="G33" i="6"/>
  <c r="M33" i="6" s="1"/>
  <c r="I33" i="6"/>
  <c r="K33" i="6"/>
  <c r="O33" i="6"/>
  <c r="Q33" i="6"/>
  <c r="V33" i="6"/>
  <c r="G36" i="6"/>
  <c r="M36" i="6" s="1"/>
  <c r="I36" i="6"/>
  <c r="K36" i="6"/>
  <c r="O36" i="6"/>
  <c r="Q36" i="6"/>
  <c r="V36" i="6"/>
  <c r="G39" i="6"/>
  <c r="M39" i="6" s="1"/>
  <c r="I39" i="6"/>
  <c r="K39" i="6"/>
  <c r="O39" i="6"/>
  <c r="Q39" i="6"/>
  <c r="V39" i="6"/>
  <c r="I42" i="6"/>
  <c r="K42" i="6"/>
  <c r="O42" i="6"/>
  <c r="Q42" i="6"/>
  <c r="V42" i="6"/>
  <c r="I49" i="6"/>
  <c r="I48" i="6" s="1"/>
  <c r="K49" i="6"/>
  <c r="K48" i="6" s="1"/>
  <c r="O49" i="6"/>
  <c r="O48" i="6" s="1"/>
  <c r="Q49" i="6"/>
  <c r="Q48" i="6" s="1"/>
  <c r="V49" i="6"/>
  <c r="V48" i="6" s="1"/>
  <c r="G53" i="6"/>
  <c r="M53" i="6" s="1"/>
  <c r="I53" i="6"/>
  <c r="K53" i="6"/>
  <c r="K52" i="6" s="1"/>
  <c r="O53" i="6"/>
  <c r="Q53" i="6"/>
  <c r="V53" i="6"/>
  <c r="G56" i="6"/>
  <c r="M56" i="6" s="1"/>
  <c r="I56" i="6"/>
  <c r="K56" i="6"/>
  <c r="O56" i="6"/>
  <c r="Q56" i="6"/>
  <c r="V56" i="6"/>
  <c r="G59" i="6"/>
  <c r="M59" i="6" s="1"/>
  <c r="I59" i="6"/>
  <c r="K59" i="6"/>
  <c r="O59" i="6"/>
  <c r="Q59" i="6"/>
  <c r="V59" i="6"/>
  <c r="G62" i="6"/>
  <c r="M62" i="6" s="1"/>
  <c r="I62" i="6"/>
  <c r="I52" i="6" s="1"/>
  <c r="K62" i="6"/>
  <c r="O62" i="6"/>
  <c r="Q62" i="6"/>
  <c r="V62" i="6"/>
  <c r="G66" i="6"/>
  <c r="G65" i="6" s="1"/>
  <c r="I66" i="6"/>
  <c r="K66" i="6"/>
  <c r="O66" i="6"/>
  <c r="Q66" i="6"/>
  <c r="V66" i="6"/>
  <c r="V65" i="6" s="1"/>
  <c r="G69" i="6"/>
  <c r="M69" i="6" s="1"/>
  <c r="I69" i="6"/>
  <c r="K69" i="6"/>
  <c r="K65" i="6" s="1"/>
  <c r="O69" i="6"/>
  <c r="Q69" i="6"/>
  <c r="Q65" i="6" s="1"/>
  <c r="V69" i="6"/>
  <c r="G76" i="6"/>
  <c r="M76" i="6" s="1"/>
  <c r="I76" i="6"/>
  <c r="K76" i="6"/>
  <c r="O76" i="6"/>
  <c r="Q76" i="6"/>
  <c r="V76" i="6"/>
  <c r="V75" i="6" s="1"/>
  <c r="G81" i="6"/>
  <c r="M81" i="6" s="1"/>
  <c r="I81" i="6"/>
  <c r="K81" i="6"/>
  <c r="O81" i="6"/>
  <c r="Q81" i="6"/>
  <c r="V81" i="6"/>
  <c r="I84" i="6"/>
  <c r="K84" i="6"/>
  <c r="O84" i="6"/>
  <c r="Q84" i="6"/>
  <c r="V84" i="6"/>
  <c r="I89" i="6"/>
  <c r="K89" i="6"/>
  <c r="O89" i="6"/>
  <c r="Q89" i="6"/>
  <c r="V89" i="6"/>
  <c r="G92" i="6"/>
  <c r="M92" i="6" s="1"/>
  <c r="I92" i="6"/>
  <c r="K92" i="6"/>
  <c r="O92" i="6"/>
  <c r="Q92" i="6"/>
  <c r="V92" i="6"/>
  <c r="G96" i="6"/>
  <c r="I96" i="6"/>
  <c r="K96" i="6"/>
  <c r="O96" i="6"/>
  <c r="Q96" i="6"/>
  <c r="V96" i="6"/>
  <c r="G97" i="6"/>
  <c r="M97" i="6" s="1"/>
  <c r="I97" i="6"/>
  <c r="K97" i="6"/>
  <c r="O97" i="6"/>
  <c r="Q97" i="6"/>
  <c r="V97" i="6"/>
  <c r="V95" i="6" s="1"/>
  <c r="G100" i="6"/>
  <c r="M100" i="6" s="1"/>
  <c r="I100" i="6"/>
  <c r="K100" i="6"/>
  <c r="O100" i="6"/>
  <c r="Q100" i="6"/>
  <c r="V100" i="6"/>
  <c r="G103" i="6"/>
  <c r="M103" i="6" s="1"/>
  <c r="I103" i="6"/>
  <c r="K103" i="6"/>
  <c r="O103" i="6"/>
  <c r="Q103" i="6"/>
  <c r="V103" i="6"/>
  <c r="G105" i="6"/>
  <c r="M105" i="6" s="1"/>
  <c r="I105" i="6"/>
  <c r="K105" i="6"/>
  <c r="O105" i="6"/>
  <c r="Q105" i="6"/>
  <c r="V105" i="6"/>
  <c r="G110" i="6"/>
  <c r="M110" i="6" s="1"/>
  <c r="I110" i="6"/>
  <c r="K110" i="6"/>
  <c r="O110" i="6"/>
  <c r="Q110" i="6"/>
  <c r="V110" i="6"/>
  <c r="G113" i="6"/>
  <c r="M113" i="6" s="1"/>
  <c r="I113" i="6"/>
  <c r="K113" i="6"/>
  <c r="O113" i="6"/>
  <c r="Q113" i="6"/>
  <c r="V113" i="6"/>
  <c r="G117" i="6"/>
  <c r="M117" i="6" s="1"/>
  <c r="I117" i="6"/>
  <c r="K117" i="6"/>
  <c r="O117" i="6"/>
  <c r="Q117" i="6"/>
  <c r="V117" i="6"/>
  <c r="G118" i="6"/>
  <c r="M118" i="6" s="1"/>
  <c r="I118" i="6"/>
  <c r="K118" i="6"/>
  <c r="O118" i="6"/>
  <c r="Q118" i="6"/>
  <c r="V118" i="6"/>
  <c r="G122" i="6"/>
  <c r="I122" i="6"/>
  <c r="K122" i="6"/>
  <c r="M122" i="6"/>
  <c r="O122" i="6"/>
  <c r="Q122" i="6"/>
  <c r="V122" i="6"/>
  <c r="G125" i="6"/>
  <c r="M125" i="6" s="1"/>
  <c r="I125" i="6"/>
  <c r="K125" i="6"/>
  <c r="O125" i="6"/>
  <c r="Q125" i="6"/>
  <c r="V125" i="6"/>
  <c r="G128" i="6"/>
  <c r="M128" i="6" s="1"/>
  <c r="I128" i="6"/>
  <c r="K128" i="6"/>
  <c r="O128" i="6"/>
  <c r="Q128" i="6"/>
  <c r="V128" i="6"/>
  <c r="G131" i="6"/>
  <c r="M131" i="6" s="1"/>
  <c r="I131" i="6"/>
  <c r="K131" i="6"/>
  <c r="O131" i="6"/>
  <c r="Q131" i="6"/>
  <c r="V131" i="6"/>
  <c r="G134" i="6"/>
  <c r="M134" i="6" s="1"/>
  <c r="I134" i="6"/>
  <c r="K134" i="6"/>
  <c r="O134" i="6"/>
  <c r="Q134" i="6"/>
  <c r="V134" i="6"/>
  <c r="G137" i="6"/>
  <c r="M137" i="6" s="1"/>
  <c r="I137" i="6"/>
  <c r="K137" i="6"/>
  <c r="O137" i="6"/>
  <c r="Q137" i="6"/>
  <c r="V137" i="6"/>
  <c r="G138" i="6"/>
  <c r="M138" i="6" s="1"/>
  <c r="I138" i="6"/>
  <c r="K138" i="6"/>
  <c r="O138" i="6"/>
  <c r="Q138" i="6"/>
  <c r="V138" i="6"/>
  <c r="G139" i="6"/>
  <c r="M139" i="6" s="1"/>
  <c r="I139" i="6"/>
  <c r="K139" i="6"/>
  <c r="O139" i="6"/>
  <c r="Q139" i="6"/>
  <c r="V139" i="6"/>
  <c r="G140" i="6"/>
  <c r="M140" i="6" s="1"/>
  <c r="I140" i="6"/>
  <c r="K140" i="6"/>
  <c r="O140" i="6"/>
  <c r="Q140" i="6"/>
  <c r="V140" i="6"/>
  <c r="G141" i="6"/>
  <c r="M141" i="6" s="1"/>
  <c r="I141" i="6"/>
  <c r="K141" i="6"/>
  <c r="O141" i="6"/>
  <c r="Q141" i="6"/>
  <c r="V141" i="6"/>
  <c r="G142" i="6"/>
  <c r="M142" i="6" s="1"/>
  <c r="I142" i="6"/>
  <c r="K142" i="6"/>
  <c r="O142" i="6"/>
  <c r="Q142" i="6"/>
  <c r="V142" i="6"/>
  <c r="I143" i="6"/>
  <c r="G144" i="6"/>
  <c r="G143" i="6" s="1"/>
  <c r="I144" i="6"/>
  <c r="K144" i="6"/>
  <c r="K143" i="6" s="1"/>
  <c r="O144" i="6"/>
  <c r="O143" i="6" s="1"/>
  <c r="Q144" i="6"/>
  <c r="Q143" i="6" s="1"/>
  <c r="V144" i="6"/>
  <c r="V143" i="6" s="1"/>
  <c r="AE149" i="6"/>
  <c r="I9" i="5"/>
  <c r="K9" i="5"/>
  <c r="O9" i="5"/>
  <c r="Q9" i="5"/>
  <c r="Q8" i="5" s="1"/>
  <c r="V9" i="5"/>
  <c r="G12" i="5"/>
  <c r="M12" i="5" s="1"/>
  <c r="I12" i="5"/>
  <c r="K12" i="5"/>
  <c r="O12" i="5"/>
  <c r="Q12" i="5"/>
  <c r="V12" i="5"/>
  <c r="I15" i="5"/>
  <c r="K15" i="5"/>
  <c r="O15" i="5"/>
  <c r="Q15" i="5"/>
  <c r="V15" i="5"/>
  <c r="G21" i="5"/>
  <c r="M21" i="5" s="1"/>
  <c r="I21" i="5"/>
  <c r="K21" i="5"/>
  <c r="O21" i="5"/>
  <c r="Q21" i="5"/>
  <c r="V21" i="5"/>
  <c r="G25" i="5"/>
  <c r="M25" i="5" s="1"/>
  <c r="I25" i="5"/>
  <c r="K25" i="5"/>
  <c r="O25" i="5"/>
  <c r="Q25" i="5"/>
  <c r="V25" i="5"/>
  <c r="G29" i="5"/>
  <c r="M29" i="5" s="1"/>
  <c r="I29" i="5"/>
  <c r="K29" i="5"/>
  <c r="O29" i="5"/>
  <c r="Q29" i="5"/>
  <c r="V29" i="5"/>
  <c r="I33" i="5"/>
  <c r="K33" i="5"/>
  <c r="O33" i="5"/>
  <c r="Q33" i="5"/>
  <c r="V33" i="5"/>
  <c r="G37" i="5"/>
  <c r="I37" i="5"/>
  <c r="K37" i="5"/>
  <c r="M37" i="5"/>
  <c r="O37" i="5"/>
  <c r="Q37" i="5"/>
  <c r="V37" i="5"/>
  <c r="G41" i="5"/>
  <c r="M41" i="5" s="1"/>
  <c r="I41" i="5"/>
  <c r="K41" i="5"/>
  <c r="O41" i="5"/>
  <c r="Q41" i="5"/>
  <c r="V41" i="5"/>
  <c r="G42" i="5"/>
  <c r="M42" i="5" s="1"/>
  <c r="I42" i="5"/>
  <c r="K42" i="5"/>
  <c r="O42" i="5"/>
  <c r="Q42" i="5"/>
  <c r="V42" i="5"/>
  <c r="G55" i="5"/>
  <c r="M55" i="5" s="1"/>
  <c r="I55" i="5"/>
  <c r="K55" i="5"/>
  <c r="O55" i="5"/>
  <c r="Q55" i="5"/>
  <c r="V55" i="5"/>
  <c r="G58" i="5"/>
  <c r="M58" i="5" s="1"/>
  <c r="I58" i="5"/>
  <c r="K58" i="5"/>
  <c r="O58" i="5"/>
  <c r="Q58" i="5"/>
  <c r="V58" i="5"/>
  <c r="G71" i="5"/>
  <c r="M71" i="5" s="1"/>
  <c r="I71" i="5"/>
  <c r="K71" i="5"/>
  <c r="O71" i="5"/>
  <c r="Q71" i="5"/>
  <c r="V71" i="5"/>
  <c r="G84" i="5"/>
  <c r="M84" i="5" s="1"/>
  <c r="I84" i="5"/>
  <c r="K84" i="5"/>
  <c r="O84" i="5"/>
  <c r="Q84" i="5"/>
  <c r="V84" i="5"/>
  <c r="G97" i="5"/>
  <c r="M97" i="5" s="1"/>
  <c r="I97" i="5"/>
  <c r="K97" i="5"/>
  <c r="O97" i="5"/>
  <c r="Q97" i="5"/>
  <c r="V97" i="5"/>
  <c r="I112" i="5"/>
  <c r="K112" i="5"/>
  <c r="O112" i="5"/>
  <c r="Q112" i="5"/>
  <c r="V112" i="5"/>
  <c r="G116" i="5"/>
  <c r="M116" i="5" s="1"/>
  <c r="I116" i="5"/>
  <c r="K116" i="5"/>
  <c r="O116" i="5"/>
  <c r="Q116" i="5"/>
  <c r="V116" i="5"/>
  <c r="G120" i="5"/>
  <c r="M120" i="5" s="1"/>
  <c r="I120" i="5"/>
  <c r="K120" i="5"/>
  <c r="O120" i="5"/>
  <c r="Q120" i="5"/>
  <c r="V120" i="5"/>
  <c r="G124" i="5"/>
  <c r="M124" i="5" s="1"/>
  <c r="I124" i="5"/>
  <c r="K124" i="5"/>
  <c r="O124" i="5"/>
  <c r="Q124" i="5"/>
  <c r="V124" i="5"/>
  <c r="G141" i="5"/>
  <c r="M141" i="5" s="1"/>
  <c r="I141" i="5"/>
  <c r="K141" i="5"/>
  <c r="O141" i="5"/>
  <c r="Q141" i="5"/>
  <c r="V141" i="5"/>
  <c r="G144" i="5"/>
  <c r="M144" i="5" s="1"/>
  <c r="I144" i="5"/>
  <c r="K144" i="5"/>
  <c r="O144" i="5"/>
  <c r="Q144" i="5"/>
  <c r="V144" i="5"/>
  <c r="G151" i="5"/>
  <c r="M151" i="5" s="1"/>
  <c r="I151" i="5"/>
  <c r="K151" i="5"/>
  <c r="O151" i="5"/>
  <c r="Q151" i="5"/>
  <c r="V151" i="5"/>
  <c r="G158" i="5"/>
  <c r="I158" i="5"/>
  <c r="K158" i="5"/>
  <c r="O158" i="5"/>
  <c r="Q158" i="5"/>
  <c r="V158" i="5"/>
  <c r="I164" i="5"/>
  <c r="K164" i="5"/>
  <c r="O164" i="5"/>
  <c r="Q164" i="5"/>
  <c r="V164" i="5"/>
  <c r="G170" i="5"/>
  <c r="M170" i="5" s="1"/>
  <c r="I170" i="5"/>
  <c r="K170" i="5"/>
  <c r="O170" i="5"/>
  <c r="Q170" i="5"/>
  <c r="V170" i="5"/>
  <c r="G176" i="5"/>
  <c r="M176" i="5" s="1"/>
  <c r="I176" i="5"/>
  <c r="K176" i="5"/>
  <c r="O176" i="5"/>
  <c r="Q176" i="5"/>
  <c r="V176" i="5"/>
  <c r="V157" i="5" s="1"/>
  <c r="G182" i="5"/>
  <c r="M182" i="5" s="1"/>
  <c r="I182" i="5"/>
  <c r="K182" i="5"/>
  <c r="O182" i="5"/>
  <c r="Q182" i="5"/>
  <c r="V182" i="5"/>
  <c r="G194" i="5"/>
  <c r="G195" i="5"/>
  <c r="M195" i="5" s="1"/>
  <c r="M194" i="5" s="1"/>
  <c r="I195" i="5"/>
  <c r="I194" i="5" s="1"/>
  <c r="K195" i="5"/>
  <c r="K194" i="5" s="1"/>
  <c r="O195" i="5"/>
  <c r="O194" i="5" s="1"/>
  <c r="Q195" i="5"/>
  <c r="Q194" i="5" s="1"/>
  <c r="V195" i="5"/>
  <c r="V194" i="5" s="1"/>
  <c r="G199" i="5"/>
  <c r="M199" i="5" s="1"/>
  <c r="I199" i="5"/>
  <c r="K199" i="5"/>
  <c r="O199" i="5"/>
  <c r="Q199" i="5"/>
  <c r="V199" i="5"/>
  <c r="G203" i="5"/>
  <c r="M203" i="5" s="1"/>
  <c r="I203" i="5"/>
  <c r="K203" i="5"/>
  <c r="O203" i="5"/>
  <c r="Q203" i="5"/>
  <c r="V203" i="5"/>
  <c r="I213" i="5"/>
  <c r="K213" i="5"/>
  <c r="O213" i="5"/>
  <c r="Q213" i="5"/>
  <c r="V213" i="5"/>
  <c r="I216" i="5"/>
  <c r="K216" i="5"/>
  <c r="O216" i="5"/>
  <c r="Q216" i="5"/>
  <c r="V216" i="5"/>
  <c r="I220" i="5"/>
  <c r="K220" i="5"/>
  <c r="O220" i="5"/>
  <c r="Q220" i="5"/>
  <c r="V220" i="5"/>
  <c r="I223" i="5"/>
  <c r="K223" i="5"/>
  <c r="O223" i="5"/>
  <c r="Q223" i="5"/>
  <c r="V223" i="5"/>
  <c r="G227" i="5"/>
  <c r="M227" i="5" s="1"/>
  <c r="I227" i="5"/>
  <c r="K227" i="5"/>
  <c r="O227" i="5"/>
  <c r="Q227" i="5"/>
  <c r="V227" i="5"/>
  <c r="G231" i="5"/>
  <c r="M231" i="5" s="1"/>
  <c r="I231" i="5"/>
  <c r="K231" i="5"/>
  <c r="O231" i="5"/>
  <c r="Q231" i="5"/>
  <c r="V231" i="5"/>
  <c r="I239" i="5"/>
  <c r="K239" i="5"/>
  <c r="O239" i="5"/>
  <c r="Q239" i="5"/>
  <c r="V239" i="5"/>
  <c r="G242" i="5"/>
  <c r="M242" i="5" s="1"/>
  <c r="I242" i="5"/>
  <c r="K242" i="5"/>
  <c r="O242" i="5"/>
  <c r="Q242" i="5"/>
  <c r="V242" i="5"/>
  <c r="G247" i="5"/>
  <c r="I247" i="5"/>
  <c r="K247" i="5"/>
  <c r="K246" i="5" s="1"/>
  <c r="O247" i="5"/>
  <c r="Q247" i="5"/>
  <c r="V247" i="5"/>
  <c r="V246" i="5" s="1"/>
  <c r="G251" i="5"/>
  <c r="M251" i="5" s="1"/>
  <c r="I251" i="5"/>
  <c r="K251" i="5"/>
  <c r="O251" i="5"/>
  <c r="Q251" i="5"/>
  <c r="V251" i="5"/>
  <c r="G254" i="5"/>
  <c r="M254" i="5" s="1"/>
  <c r="I254" i="5"/>
  <c r="K254" i="5"/>
  <c r="O254" i="5"/>
  <c r="Q254" i="5"/>
  <c r="V254" i="5"/>
  <c r="G262" i="5"/>
  <c r="M262" i="5" s="1"/>
  <c r="I262" i="5"/>
  <c r="K262" i="5"/>
  <c r="K261" i="5" s="1"/>
  <c r="O262" i="5"/>
  <c r="Q262" i="5"/>
  <c r="V262" i="5"/>
  <c r="V261" i="5" s="1"/>
  <c r="G263" i="5"/>
  <c r="G261" i="5" s="1"/>
  <c r="I97" i="2" s="1"/>
  <c r="I263" i="5"/>
  <c r="K263" i="5"/>
  <c r="O263" i="5"/>
  <c r="O261" i="5" s="1"/>
  <c r="Q263" i="5"/>
  <c r="V263" i="5"/>
  <c r="I267" i="5"/>
  <c r="G268" i="5"/>
  <c r="M268" i="5" s="1"/>
  <c r="M267" i="5" s="1"/>
  <c r="I268" i="5"/>
  <c r="K268" i="5"/>
  <c r="K267" i="5" s="1"/>
  <c r="O268" i="5"/>
  <c r="O267" i="5" s="1"/>
  <c r="Q268" i="5"/>
  <c r="Q267" i="5" s="1"/>
  <c r="V268" i="5"/>
  <c r="V267" i="5" s="1"/>
  <c r="I273" i="5"/>
  <c r="I272" i="5" s="1"/>
  <c r="K273" i="5"/>
  <c r="K272" i="5" s="1"/>
  <c r="O273" i="5"/>
  <c r="O272" i="5" s="1"/>
  <c r="Q273" i="5"/>
  <c r="Q272" i="5" s="1"/>
  <c r="V273" i="5"/>
  <c r="V272" i="5" s="1"/>
  <c r="I277" i="5"/>
  <c r="G278" i="5"/>
  <c r="G277" i="5" s="1"/>
  <c r="I278" i="5"/>
  <c r="K278" i="5"/>
  <c r="K277" i="5" s="1"/>
  <c r="O278" i="5"/>
  <c r="O277" i="5" s="1"/>
  <c r="Q278" i="5"/>
  <c r="Q277" i="5" s="1"/>
  <c r="V278" i="5"/>
  <c r="V277" i="5" s="1"/>
  <c r="I282" i="5"/>
  <c r="K282" i="5"/>
  <c r="O282" i="5"/>
  <c r="Q282" i="5"/>
  <c r="V282" i="5"/>
  <c r="G285" i="5"/>
  <c r="M285" i="5" s="1"/>
  <c r="I285" i="5"/>
  <c r="K285" i="5"/>
  <c r="O285" i="5"/>
  <c r="Q285" i="5"/>
  <c r="V285" i="5"/>
  <c r="G288" i="5"/>
  <c r="M288" i="5" s="1"/>
  <c r="I288" i="5"/>
  <c r="K288" i="5"/>
  <c r="O288" i="5"/>
  <c r="Q288" i="5"/>
  <c r="V288" i="5"/>
  <c r="G292" i="5"/>
  <c r="M292" i="5" s="1"/>
  <c r="I292" i="5"/>
  <c r="K292" i="5"/>
  <c r="O292" i="5"/>
  <c r="Q292" i="5"/>
  <c r="V292" i="5"/>
  <c r="G293" i="5"/>
  <c r="M293" i="5" s="1"/>
  <c r="I293" i="5"/>
  <c r="K293" i="5"/>
  <c r="O293" i="5"/>
  <c r="Q293" i="5"/>
  <c r="V293" i="5"/>
  <c r="G294" i="5"/>
  <c r="M294" i="5" s="1"/>
  <c r="I294" i="5"/>
  <c r="K294" i="5"/>
  <c r="O294" i="5"/>
  <c r="Q294" i="5"/>
  <c r="V294" i="5"/>
  <c r="G295" i="5"/>
  <c r="M295" i="5" s="1"/>
  <c r="I295" i="5"/>
  <c r="K295" i="5"/>
  <c r="O295" i="5"/>
  <c r="Q295" i="5"/>
  <c r="V295" i="5"/>
  <c r="G296" i="5"/>
  <c r="M296" i="5" s="1"/>
  <c r="I296" i="5"/>
  <c r="K296" i="5"/>
  <c r="O296" i="5"/>
  <c r="Q296" i="5"/>
  <c r="V296" i="5"/>
  <c r="G297" i="5"/>
  <c r="M297" i="5" s="1"/>
  <c r="I297" i="5"/>
  <c r="K297" i="5"/>
  <c r="O297" i="5"/>
  <c r="Q297" i="5"/>
  <c r="V297" i="5"/>
  <c r="G301" i="5"/>
  <c r="M301" i="5" s="1"/>
  <c r="I301" i="5"/>
  <c r="K301" i="5"/>
  <c r="O301" i="5"/>
  <c r="Q301" i="5"/>
  <c r="V301" i="5"/>
  <c r="G302" i="5"/>
  <c r="M302" i="5" s="1"/>
  <c r="I302" i="5"/>
  <c r="K302" i="5"/>
  <c r="O302" i="5"/>
  <c r="Q302" i="5"/>
  <c r="V302" i="5"/>
  <c r="G303" i="5"/>
  <c r="M303" i="5" s="1"/>
  <c r="I303" i="5"/>
  <c r="K303" i="5"/>
  <c r="O303" i="5"/>
  <c r="Q303" i="5"/>
  <c r="V303" i="5"/>
  <c r="G304" i="5"/>
  <c r="M304" i="5" s="1"/>
  <c r="I304" i="5"/>
  <c r="K304" i="5"/>
  <c r="O304" i="5"/>
  <c r="Q304" i="5"/>
  <c r="V304" i="5"/>
  <c r="G305" i="5"/>
  <c r="M305" i="5" s="1"/>
  <c r="I305" i="5"/>
  <c r="K305" i="5"/>
  <c r="O305" i="5"/>
  <c r="Q305" i="5"/>
  <c r="V305" i="5"/>
  <c r="G306" i="5"/>
  <c r="M306" i="5" s="1"/>
  <c r="I306" i="5"/>
  <c r="K306" i="5"/>
  <c r="O306" i="5"/>
  <c r="Q306" i="5"/>
  <c r="V306" i="5"/>
  <c r="G307" i="5"/>
  <c r="M307" i="5" s="1"/>
  <c r="I307" i="5"/>
  <c r="K307" i="5"/>
  <c r="O307" i="5"/>
  <c r="Q307" i="5"/>
  <c r="V307" i="5"/>
  <c r="G308" i="5"/>
  <c r="M308" i="5" s="1"/>
  <c r="I308" i="5"/>
  <c r="K308" i="5"/>
  <c r="O308" i="5"/>
  <c r="Q308" i="5"/>
  <c r="V308" i="5"/>
  <c r="G309" i="5"/>
  <c r="M309" i="5" s="1"/>
  <c r="I309" i="5"/>
  <c r="K309" i="5"/>
  <c r="O309" i="5"/>
  <c r="Q309" i="5"/>
  <c r="V309" i="5"/>
  <c r="G312" i="5"/>
  <c r="M312" i="5" s="1"/>
  <c r="I312" i="5"/>
  <c r="K312" i="5"/>
  <c r="O312" i="5"/>
  <c r="Q312" i="5"/>
  <c r="V312" i="5"/>
  <c r="G315" i="5"/>
  <c r="M315" i="5" s="1"/>
  <c r="I315" i="5"/>
  <c r="K315" i="5"/>
  <c r="O315" i="5"/>
  <c r="Q315" i="5"/>
  <c r="V315" i="5"/>
  <c r="G318" i="5"/>
  <c r="M318" i="5" s="1"/>
  <c r="I318" i="5"/>
  <c r="K318" i="5"/>
  <c r="O318" i="5"/>
  <c r="Q318" i="5"/>
  <c r="V318" i="5"/>
  <c r="G321" i="5"/>
  <c r="M321" i="5" s="1"/>
  <c r="I321" i="5"/>
  <c r="K321" i="5"/>
  <c r="O321" i="5"/>
  <c r="Q321" i="5"/>
  <c r="V321" i="5"/>
  <c r="G324" i="5"/>
  <c r="I324" i="5"/>
  <c r="K324" i="5"/>
  <c r="M324" i="5"/>
  <c r="O324" i="5"/>
  <c r="Q324" i="5"/>
  <c r="V324" i="5"/>
  <c r="G326" i="5"/>
  <c r="M326" i="5" s="1"/>
  <c r="I326" i="5"/>
  <c r="K326" i="5"/>
  <c r="O326" i="5"/>
  <c r="Q326" i="5"/>
  <c r="V326" i="5"/>
  <c r="G328" i="5"/>
  <c r="M328" i="5" s="1"/>
  <c r="I328" i="5"/>
  <c r="K328" i="5"/>
  <c r="O328" i="5"/>
  <c r="Q328" i="5"/>
  <c r="V328" i="5"/>
  <c r="Q330" i="5"/>
  <c r="G331" i="5"/>
  <c r="G330" i="5" s="1"/>
  <c r="I331" i="5"/>
  <c r="I330" i="5" s="1"/>
  <c r="K331" i="5"/>
  <c r="K330" i="5" s="1"/>
  <c r="O331" i="5"/>
  <c r="O330" i="5" s="1"/>
  <c r="Q331" i="5"/>
  <c r="V331" i="5"/>
  <c r="V330" i="5" s="1"/>
  <c r="G335" i="5"/>
  <c r="I335" i="5"/>
  <c r="K335" i="5"/>
  <c r="O335" i="5"/>
  <c r="Q335" i="5"/>
  <c r="V335" i="5"/>
  <c r="V334" i="5" s="1"/>
  <c r="G339" i="5"/>
  <c r="M339" i="5" s="1"/>
  <c r="I339" i="5"/>
  <c r="K339" i="5"/>
  <c r="O339" i="5"/>
  <c r="Q339" i="5"/>
  <c r="V339" i="5"/>
  <c r="G343" i="5"/>
  <c r="M343" i="5" s="1"/>
  <c r="I343" i="5"/>
  <c r="K343" i="5"/>
  <c r="O343" i="5"/>
  <c r="Q343" i="5"/>
  <c r="V343" i="5"/>
  <c r="G347" i="5"/>
  <c r="M347" i="5" s="1"/>
  <c r="I347" i="5"/>
  <c r="K347" i="5"/>
  <c r="O347" i="5"/>
  <c r="Q347" i="5"/>
  <c r="V347" i="5"/>
  <c r="G351" i="5"/>
  <c r="M351" i="5" s="1"/>
  <c r="I351" i="5"/>
  <c r="K351" i="5"/>
  <c r="O351" i="5"/>
  <c r="Q351" i="5"/>
  <c r="V351" i="5"/>
  <c r="AE356" i="5"/>
  <c r="G9" i="4"/>
  <c r="I9" i="4"/>
  <c r="K9" i="4"/>
  <c r="O9" i="4"/>
  <c r="Q9" i="4"/>
  <c r="V9" i="4"/>
  <c r="V8" i="4" s="1"/>
  <c r="G10" i="4"/>
  <c r="M10" i="4" s="1"/>
  <c r="I10" i="4"/>
  <c r="K10" i="4"/>
  <c r="O10" i="4"/>
  <c r="Q10" i="4"/>
  <c r="V10" i="4"/>
  <c r="G11" i="4"/>
  <c r="M11" i="4" s="1"/>
  <c r="I11" i="4"/>
  <c r="K11" i="4"/>
  <c r="O11" i="4"/>
  <c r="Q11" i="4"/>
  <c r="V11" i="4"/>
  <c r="G12" i="4"/>
  <c r="M12" i="4" s="1"/>
  <c r="I12" i="4"/>
  <c r="K12" i="4"/>
  <c r="O12" i="4"/>
  <c r="Q12" i="4"/>
  <c r="V12" i="4"/>
  <c r="G13" i="4"/>
  <c r="M13" i="4" s="1"/>
  <c r="I13" i="4"/>
  <c r="K13" i="4"/>
  <c r="O13" i="4"/>
  <c r="Q13" i="4"/>
  <c r="V13" i="4"/>
  <c r="G14" i="4"/>
  <c r="M14" i="4" s="1"/>
  <c r="I14" i="4"/>
  <c r="K14" i="4"/>
  <c r="O14" i="4"/>
  <c r="Q14" i="4"/>
  <c r="V14" i="4"/>
  <c r="G15" i="4"/>
  <c r="M15" i="4" s="1"/>
  <c r="I15" i="4"/>
  <c r="K15" i="4"/>
  <c r="O15" i="4"/>
  <c r="Q15" i="4"/>
  <c r="V15" i="4"/>
  <c r="G16" i="4"/>
  <c r="M16" i="4" s="1"/>
  <c r="I16" i="4"/>
  <c r="K16" i="4"/>
  <c r="O16" i="4"/>
  <c r="Q16" i="4"/>
  <c r="V16" i="4"/>
  <c r="G17" i="4"/>
  <c r="M17" i="4" s="1"/>
  <c r="I17" i="4"/>
  <c r="K17" i="4"/>
  <c r="O17" i="4"/>
  <c r="Q17" i="4"/>
  <c r="V17" i="4"/>
  <c r="G19" i="4"/>
  <c r="M19" i="4" s="1"/>
  <c r="I19" i="4"/>
  <c r="K19" i="4"/>
  <c r="O19" i="4"/>
  <c r="Q19" i="4"/>
  <c r="V19" i="4"/>
  <c r="G20" i="4"/>
  <c r="M20" i="4" s="1"/>
  <c r="I20" i="4"/>
  <c r="K20" i="4"/>
  <c r="O20" i="4"/>
  <c r="Q20" i="4"/>
  <c r="V20" i="4"/>
  <c r="G21" i="4"/>
  <c r="M21" i="4" s="1"/>
  <c r="I21" i="4"/>
  <c r="K21" i="4"/>
  <c r="O21" i="4"/>
  <c r="Q21" i="4"/>
  <c r="V21" i="4"/>
  <c r="G22" i="4"/>
  <c r="M22" i="4" s="1"/>
  <c r="I22" i="4"/>
  <c r="I18" i="4" s="1"/>
  <c r="K22" i="4"/>
  <c r="O22" i="4"/>
  <c r="Q22" i="4"/>
  <c r="V22" i="4"/>
  <c r="G23" i="4"/>
  <c r="I23" i="4"/>
  <c r="K23" i="4"/>
  <c r="M23" i="4"/>
  <c r="O23" i="4"/>
  <c r="Q23" i="4"/>
  <c r="V23" i="4"/>
  <c r="G24" i="4"/>
  <c r="M24" i="4" s="1"/>
  <c r="I24" i="4"/>
  <c r="K24" i="4"/>
  <c r="O24" i="4"/>
  <c r="Q24" i="4"/>
  <c r="V24" i="4"/>
  <c r="G25" i="4"/>
  <c r="M25" i="4" s="1"/>
  <c r="I25" i="4"/>
  <c r="K25" i="4"/>
  <c r="O25" i="4"/>
  <c r="Q25" i="4"/>
  <c r="V25" i="4"/>
  <c r="G26" i="4"/>
  <c r="M26" i="4" s="1"/>
  <c r="I26" i="4"/>
  <c r="K26" i="4"/>
  <c r="O26" i="4"/>
  <c r="Q26" i="4"/>
  <c r="V26" i="4"/>
  <c r="G27" i="4"/>
  <c r="M27" i="4" s="1"/>
  <c r="I27" i="4"/>
  <c r="K27" i="4"/>
  <c r="O27" i="4"/>
  <c r="Q27" i="4"/>
  <c r="V27" i="4"/>
  <c r="AE29" i="4"/>
  <c r="G558" i="18" l="1"/>
  <c r="M559" i="18"/>
  <c r="M558" i="18" s="1"/>
  <c r="M517" i="18"/>
  <c r="M516" i="18" s="1"/>
  <c r="G516" i="18"/>
  <c r="I93" i="2" s="1"/>
  <c r="G296" i="18"/>
  <c r="G273" i="18"/>
  <c r="M210" i="19"/>
  <c r="M209" i="19" s="1"/>
  <c r="G209" i="19"/>
  <c r="G116" i="19"/>
  <c r="G105" i="19"/>
  <c r="M106" i="19"/>
  <c r="M105" i="19" s="1"/>
  <c r="M155" i="16"/>
  <c r="M154" i="16" s="1"/>
  <c r="G71" i="16"/>
  <c r="G57" i="16"/>
  <c r="AF116" i="13"/>
  <c r="G58" i="2" s="1"/>
  <c r="H58" i="2" s="1"/>
  <c r="I58" i="2" s="1"/>
  <c r="G111" i="12"/>
  <c r="M112" i="12"/>
  <c r="M111" i="12" s="1"/>
  <c r="G88" i="12"/>
  <c r="AF129" i="12"/>
  <c r="G57" i="2" s="1"/>
  <c r="M144" i="6"/>
  <c r="M143" i="6" s="1"/>
  <c r="M66" i="6"/>
  <c r="M65" i="6" s="1"/>
  <c r="G52" i="6"/>
  <c r="G246" i="5"/>
  <c r="I96" i="2" s="1"/>
  <c r="G238" i="5"/>
  <c r="G157" i="5"/>
  <c r="G11" i="20"/>
  <c r="G8" i="20"/>
  <c r="AF46" i="11"/>
  <c r="G54" i="2" s="1"/>
  <c r="H54" i="2" s="1"/>
  <c r="I54" i="2" s="1"/>
  <c r="G25" i="10"/>
  <c r="G17" i="9"/>
  <c r="G18" i="4"/>
  <c r="I109" i="2" s="1"/>
  <c r="I20" i="2" s="1"/>
  <c r="O8" i="4"/>
  <c r="G281" i="5"/>
  <c r="I238" i="5"/>
  <c r="F45" i="2"/>
  <c r="F44" i="2"/>
  <c r="O121" i="6"/>
  <c r="F46" i="2"/>
  <c r="F47" i="2"/>
  <c r="K68" i="7"/>
  <c r="O58" i="7"/>
  <c r="K8" i="7"/>
  <c r="K58" i="8"/>
  <c r="G8" i="8"/>
  <c r="G48" i="9"/>
  <c r="K31" i="9"/>
  <c r="K28" i="11"/>
  <c r="Q68" i="13"/>
  <c r="Q198" i="5"/>
  <c r="V72" i="8"/>
  <c r="F66" i="2"/>
  <c r="F67" i="2"/>
  <c r="V18" i="4"/>
  <c r="K8" i="4"/>
  <c r="I246" i="5"/>
  <c r="K198" i="5"/>
  <c r="I157" i="5"/>
  <c r="V8" i="5"/>
  <c r="K121" i="6"/>
  <c r="Q95" i="6"/>
  <c r="I75" i="6"/>
  <c r="V52" i="6"/>
  <c r="V8" i="6"/>
  <c r="Q68" i="7"/>
  <c r="I58" i="7"/>
  <c r="I8" i="7"/>
  <c r="I8" i="8"/>
  <c r="Q31" i="9"/>
  <c r="V17" i="9"/>
  <c r="M14" i="9"/>
  <c r="M13" i="9" s="1"/>
  <c r="G13" i="9"/>
  <c r="F57" i="2"/>
  <c r="F56" i="2"/>
  <c r="G106" i="12"/>
  <c r="M107" i="12"/>
  <c r="M106" i="12" s="1"/>
  <c r="Q72" i="15"/>
  <c r="V131" i="16"/>
  <c r="K273" i="18"/>
  <c r="O95" i="6"/>
  <c r="I8" i="13"/>
  <c r="G8" i="4"/>
  <c r="Q334" i="5"/>
  <c r="M331" i="5"/>
  <c r="M330" i="5" s="1"/>
  <c r="V281" i="5"/>
  <c r="I261" i="5"/>
  <c r="O198" i="5"/>
  <c r="O8" i="5"/>
  <c r="Q121" i="6"/>
  <c r="O75" i="6"/>
  <c r="M75" i="6"/>
  <c r="I65" i="6"/>
  <c r="O8" i="6"/>
  <c r="G108" i="7"/>
  <c r="G58" i="7"/>
  <c r="O8" i="7"/>
  <c r="I72" i="8"/>
  <c r="V8" i="8"/>
  <c r="V48" i="9"/>
  <c r="O17" i="9"/>
  <c r="I29" i="20"/>
  <c r="Q8" i="6"/>
  <c r="O31" i="9"/>
  <c r="F41" i="2"/>
  <c r="F40" i="2"/>
  <c r="F39" i="2"/>
  <c r="O18" i="4"/>
  <c r="O334" i="5"/>
  <c r="Q281" i="5"/>
  <c r="M278" i="5"/>
  <c r="M277" i="5" s="1"/>
  <c r="V238" i="5"/>
  <c r="K157" i="5"/>
  <c r="K8" i="5"/>
  <c r="G121" i="6"/>
  <c r="I95" i="6"/>
  <c r="K75" i="6"/>
  <c r="O52" i="6"/>
  <c r="K8" i="6"/>
  <c r="O68" i="7"/>
  <c r="F49" i="2"/>
  <c r="F48" i="2"/>
  <c r="O72" i="8"/>
  <c r="Q48" i="9"/>
  <c r="V31" i="9"/>
  <c r="K17" i="9"/>
  <c r="G11" i="11"/>
  <c r="M12" i="11"/>
  <c r="M11" i="11" s="1"/>
  <c r="O75" i="12"/>
  <c r="O525" i="18"/>
  <c r="V29" i="20"/>
  <c r="K18" i="4"/>
  <c r="AF356" i="5"/>
  <c r="K334" i="5"/>
  <c r="O281" i="5"/>
  <c r="Q246" i="5"/>
  <c r="Q238" i="5"/>
  <c r="V198" i="5"/>
  <c r="Q157" i="5"/>
  <c r="I8" i="5"/>
  <c r="V121" i="6"/>
  <c r="K95" i="6"/>
  <c r="G95" i="6"/>
  <c r="I8" i="6"/>
  <c r="V68" i="7"/>
  <c r="I68" i="7"/>
  <c r="Q58" i="7"/>
  <c r="V8" i="7"/>
  <c r="K72" i="8"/>
  <c r="V58" i="8"/>
  <c r="Q8" i="8"/>
  <c r="O8" i="8"/>
  <c r="O48" i="9"/>
  <c r="I31" i="9"/>
  <c r="V28" i="11"/>
  <c r="O8" i="11"/>
  <c r="M101" i="12"/>
  <c r="M100" i="12" s="1"/>
  <c r="V75" i="12"/>
  <c r="I72" i="14"/>
  <c r="I8" i="14"/>
  <c r="K434" i="18"/>
  <c r="I8" i="4"/>
  <c r="F42" i="2"/>
  <c r="F43" i="2"/>
  <c r="I334" i="5"/>
  <c r="K281" i="5"/>
  <c r="O246" i="5"/>
  <c r="O238" i="5"/>
  <c r="I198" i="5"/>
  <c r="O157" i="5"/>
  <c r="G8" i="5"/>
  <c r="I121" i="6"/>
  <c r="Q75" i="6"/>
  <c r="G8" i="6"/>
  <c r="G103" i="7"/>
  <c r="G8" i="7"/>
  <c r="Q8" i="7"/>
  <c r="K8" i="8"/>
  <c r="K48" i="9"/>
  <c r="G31" i="9"/>
  <c r="Q25" i="10"/>
  <c r="Q75" i="12"/>
  <c r="G68" i="13"/>
  <c r="G115" i="15"/>
  <c r="M116" i="15"/>
  <c r="M115" i="15" s="1"/>
  <c r="K72" i="15"/>
  <c r="G286" i="18"/>
  <c r="M287" i="18"/>
  <c r="M286" i="18" s="1"/>
  <c r="F50" i="2"/>
  <c r="F51" i="2"/>
  <c r="Q18" i="4"/>
  <c r="Q8" i="4"/>
  <c r="G334" i="5"/>
  <c r="I281" i="5"/>
  <c r="Q261" i="5"/>
  <c r="M247" i="5"/>
  <c r="M246" i="5" s="1"/>
  <c r="K238" i="5"/>
  <c r="G198" i="5"/>
  <c r="M158" i="5"/>
  <c r="M157" i="5" s="1"/>
  <c r="G75" i="6"/>
  <c r="O65" i="6"/>
  <c r="Q52" i="6"/>
  <c r="G68" i="7"/>
  <c r="Q72" i="8"/>
  <c r="O58" i="8"/>
  <c r="I48" i="9"/>
  <c r="I8" i="10"/>
  <c r="G75" i="12"/>
  <c r="M10" i="12"/>
  <c r="I8" i="12"/>
  <c r="Q58" i="15"/>
  <c r="V13" i="9"/>
  <c r="K8" i="9"/>
  <c r="I25" i="10"/>
  <c r="Q8" i="10"/>
  <c r="G28" i="11"/>
  <c r="G8" i="11"/>
  <c r="G8" i="12"/>
  <c r="Q8" i="12"/>
  <c r="O68" i="13"/>
  <c r="K72" i="14"/>
  <c r="V58" i="14"/>
  <c r="Q8" i="14"/>
  <c r="I72" i="15"/>
  <c r="G8" i="15"/>
  <c r="I104" i="16"/>
  <c r="I61" i="16"/>
  <c r="I8" i="16"/>
  <c r="V71" i="17"/>
  <c r="I434" i="18"/>
  <c r="V367" i="18"/>
  <c r="I306" i="18"/>
  <c r="G306" i="18"/>
  <c r="K187" i="19"/>
  <c r="I153" i="19"/>
  <c r="Q15" i="20"/>
  <c r="I11" i="20"/>
  <c r="K24" i="21"/>
  <c r="V11" i="21"/>
  <c r="Q24" i="22"/>
  <c r="G8" i="22"/>
  <c r="Q13" i="9"/>
  <c r="I8" i="9"/>
  <c r="M25" i="10"/>
  <c r="O8" i="10"/>
  <c r="V11" i="11"/>
  <c r="Q111" i="12"/>
  <c r="K75" i="12"/>
  <c r="K68" i="13"/>
  <c r="I68" i="13"/>
  <c r="Q58" i="13"/>
  <c r="V8" i="13"/>
  <c r="O72" i="14"/>
  <c r="O8" i="14"/>
  <c r="G110" i="15"/>
  <c r="O131" i="16"/>
  <c r="G131" i="16"/>
  <c r="V81" i="16"/>
  <c r="K61" i="16"/>
  <c r="G61" i="16"/>
  <c r="G8" i="16"/>
  <c r="I57" i="17"/>
  <c r="O8" i="17"/>
  <c r="I525" i="18"/>
  <c r="Q367" i="18"/>
  <c r="V296" i="18"/>
  <c r="O296" i="18"/>
  <c r="M274" i="18"/>
  <c r="M273" i="18" s="1"/>
  <c r="V8" i="18"/>
  <c r="Q187" i="19"/>
  <c r="O153" i="19"/>
  <c r="Q126" i="19"/>
  <c r="O126" i="19"/>
  <c r="Q8" i="19"/>
  <c r="O8" i="19"/>
  <c r="Q62" i="20"/>
  <c r="O62" i="20"/>
  <c r="V15" i="20"/>
  <c r="G8" i="21"/>
  <c r="V24" i="22"/>
  <c r="I8" i="22"/>
  <c r="F55" i="2"/>
  <c r="F59" i="2"/>
  <c r="F63" i="2"/>
  <c r="F71" i="2"/>
  <c r="F75" i="2"/>
  <c r="G8" i="9"/>
  <c r="K8" i="10"/>
  <c r="I11" i="11"/>
  <c r="O111" i="12"/>
  <c r="I75" i="12"/>
  <c r="K8" i="12"/>
  <c r="G8" i="13"/>
  <c r="Q8" i="13"/>
  <c r="Q72" i="14"/>
  <c r="V8" i="14"/>
  <c r="O72" i="15"/>
  <c r="G58" i="15"/>
  <c r="O104" i="16"/>
  <c r="I81" i="16"/>
  <c r="G81" i="16"/>
  <c r="Q71" i="16"/>
  <c r="Q71" i="17"/>
  <c r="O71" i="17"/>
  <c r="K8" i="17"/>
  <c r="K525" i="18"/>
  <c r="Q8" i="18"/>
  <c r="K153" i="19"/>
  <c r="K126" i="19"/>
  <c r="K8" i="19"/>
  <c r="K62" i="20"/>
  <c r="O29" i="20"/>
  <c r="G24" i="21"/>
  <c r="I8" i="21"/>
  <c r="G24" i="22"/>
  <c r="K8" i="22"/>
  <c r="I24" i="22"/>
  <c r="F52" i="2"/>
  <c r="F60" i="2"/>
  <c r="F64" i="2"/>
  <c r="F68" i="2"/>
  <c r="F72" i="2"/>
  <c r="F76" i="2"/>
  <c r="Q17" i="9"/>
  <c r="I13" i="9"/>
  <c r="V25" i="10"/>
  <c r="G8" i="10"/>
  <c r="Q28" i="11"/>
  <c r="Q8" i="11"/>
  <c r="O58" i="13"/>
  <c r="K8" i="13"/>
  <c r="G72" i="14"/>
  <c r="V72" i="14"/>
  <c r="K58" i="14"/>
  <c r="G8" i="14"/>
  <c r="Q8" i="15"/>
  <c r="Q131" i="16"/>
  <c r="V104" i="16"/>
  <c r="V8" i="16"/>
  <c r="Q8" i="17"/>
  <c r="G8" i="17"/>
  <c r="O434" i="18"/>
  <c r="I367" i="18"/>
  <c r="O306" i="18"/>
  <c r="K8" i="18"/>
  <c r="O187" i="19"/>
  <c r="Q153" i="19"/>
  <c r="G153" i="19"/>
  <c r="G8" i="19"/>
  <c r="K15" i="20"/>
  <c r="I15" i="20"/>
  <c r="Q11" i="20"/>
  <c r="K24" i="22"/>
  <c r="O8" i="15"/>
  <c r="G104" i="16"/>
  <c r="Q104" i="16"/>
  <c r="K81" i="16"/>
  <c r="I71" i="16"/>
  <c r="Q61" i="16"/>
  <c r="Q8" i="16"/>
  <c r="G71" i="17"/>
  <c r="Q57" i="17"/>
  <c r="O57" i="17"/>
  <c r="I8" i="17"/>
  <c r="Q434" i="18"/>
  <c r="Q306" i="18"/>
  <c r="M307" i="18"/>
  <c r="I8" i="18"/>
  <c r="V187" i="19"/>
  <c r="I187" i="19"/>
  <c r="I126" i="19"/>
  <c r="V116" i="19"/>
  <c r="I8" i="19"/>
  <c r="I62" i="20"/>
  <c r="V11" i="20"/>
  <c r="Q8" i="20"/>
  <c r="O8" i="20"/>
  <c r="V24" i="21"/>
  <c r="O11" i="21"/>
  <c r="O8" i="22"/>
  <c r="V68" i="13"/>
  <c r="K8" i="14"/>
  <c r="G72" i="15"/>
  <c r="O58" i="15"/>
  <c r="M58" i="15"/>
  <c r="K8" i="15"/>
  <c r="K131" i="16"/>
  <c r="O81" i="16"/>
  <c r="O8" i="16"/>
  <c r="V525" i="18"/>
  <c r="Q525" i="18"/>
  <c r="O367" i="18"/>
  <c r="G8" i="18"/>
  <c r="G207" i="19"/>
  <c r="I98" i="2" s="1"/>
  <c r="G111" i="19"/>
  <c r="AF82" i="20"/>
  <c r="K29" i="20"/>
  <c r="O15" i="20"/>
  <c r="K8" i="20"/>
  <c r="I24" i="21"/>
  <c r="Q8" i="22"/>
  <c r="I17" i="9"/>
  <c r="O8" i="9"/>
  <c r="K25" i="10"/>
  <c r="V8" i="10"/>
  <c r="I28" i="11"/>
  <c r="O11" i="11"/>
  <c r="I8" i="11"/>
  <c r="K111" i="12"/>
  <c r="V8" i="12"/>
  <c r="G58" i="13"/>
  <c r="O8" i="13"/>
  <c r="V72" i="15"/>
  <c r="I8" i="15"/>
  <c r="I131" i="16"/>
  <c r="K104" i="16"/>
  <c r="Q81" i="16"/>
  <c r="K8" i="16"/>
  <c r="V8" i="17"/>
  <c r="G525" i="18"/>
  <c r="I94" i="2" s="1"/>
  <c r="G434" i="18"/>
  <c r="V434" i="18"/>
  <c r="G367" i="18"/>
  <c r="V306" i="18"/>
  <c r="V153" i="19"/>
  <c r="V126" i="19"/>
  <c r="V8" i="19"/>
  <c r="V62" i="20"/>
  <c r="Q29" i="20"/>
  <c r="O24" i="21"/>
  <c r="Q11" i="21"/>
  <c r="K8" i="21"/>
  <c r="O24" i="22"/>
  <c r="V8" i="22"/>
  <c r="M26" i="22"/>
  <c r="M24" i="22" s="1"/>
  <c r="M10" i="22"/>
  <c r="M8" i="22" s="1"/>
  <c r="AF41" i="22"/>
  <c r="M11" i="21"/>
  <c r="AF38" i="21"/>
  <c r="M25" i="21"/>
  <c r="M24" i="21" s="1"/>
  <c r="M9" i="21"/>
  <c r="M8" i="21" s="1"/>
  <c r="G11" i="21"/>
  <c r="M29" i="20"/>
  <c r="M15" i="20"/>
  <c r="M11" i="20"/>
  <c r="M62" i="20"/>
  <c r="G29" i="20"/>
  <c r="G62" i="20"/>
  <c r="M9" i="20"/>
  <c r="M8" i="20" s="1"/>
  <c r="G15" i="20"/>
  <c r="M116" i="19"/>
  <c r="M187" i="19"/>
  <c r="M126" i="19"/>
  <c r="G187" i="19"/>
  <c r="M154" i="19"/>
  <c r="M153" i="19" s="1"/>
  <c r="G126" i="19"/>
  <c r="M9" i="19"/>
  <c r="M8" i="19" s="1"/>
  <c r="AF215" i="19"/>
  <c r="M525" i="18"/>
  <c r="M306" i="18"/>
  <c r="M553" i="18"/>
  <c r="M552" i="18" s="1"/>
  <c r="M445" i="18"/>
  <c r="M434" i="18" s="1"/>
  <c r="M385" i="18"/>
  <c r="M367" i="18" s="1"/>
  <c r="M297" i="18"/>
  <c r="M296" i="18" s="1"/>
  <c r="M9" i="18"/>
  <c r="M8" i="18" s="1"/>
  <c r="AF561" i="18"/>
  <c r="M57" i="17"/>
  <c r="M72" i="17"/>
  <c r="M71" i="17" s="1"/>
  <c r="G67" i="17"/>
  <c r="G57" i="17"/>
  <c r="M9" i="17"/>
  <c r="M8" i="17" s="1"/>
  <c r="AF101" i="17"/>
  <c r="M81" i="16"/>
  <c r="M131" i="16"/>
  <c r="M153" i="16"/>
  <c r="M152" i="16" s="1"/>
  <c r="M110" i="16"/>
  <c r="M104" i="16" s="1"/>
  <c r="M72" i="16"/>
  <c r="M71" i="16" s="1"/>
  <c r="M62" i="16"/>
  <c r="M61" i="16" s="1"/>
  <c r="M9" i="16"/>
  <c r="M8" i="16" s="1"/>
  <c r="AF160" i="16"/>
  <c r="M72" i="15"/>
  <c r="M9" i="15"/>
  <c r="M8" i="15" s="1"/>
  <c r="AF120" i="15"/>
  <c r="M79" i="14"/>
  <c r="M72" i="14" s="1"/>
  <c r="G58" i="14"/>
  <c r="M9" i="14"/>
  <c r="M8" i="14" s="1"/>
  <c r="M114" i="14"/>
  <c r="M113" i="14" s="1"/>
  <c r="AF123" i="14"/>
  <c r="M112" i="13"/>
  <c r="M111" i="13" s="1"/>
  <c r="G106" i="13"/>
  <c r="M72" i="13"/>
  <c r="M68" i="13" s="1"/>
  <c r="M62" i="13"/>
  <c r="M58" i="13" s="1"/>
  <c r="M21" i="13"/>
  <c r="M8" i="13" s="1"/>
  <c r="M103" i="12"/>
  <c r="M102" i="12" s="1"/>
  <c r="M94" i="12"/>
  <c r="M93" i="12" s="1"/>
  <c r="M79" i="12"/>
  <c r="M75" i="12" s="1"/>
  <c r="M14" i="12"/>
  <c r="M8" i="12" s="1"/>
  <c r="M29" i="11"/>
  <c r="M28" i="11" s="1"/>
  <c r="M9" i="11"/>
  <c r="M8" i="11" s="1"/>
  <c r="M9" i="10"/>
  <c r="M8" i="10" s="1"/>
  <c r="AF29" i="10"/>
  <c r="M31" i="9"/>
  <c r="M49" i="9"/>
  <c r="M48" i="9" s="1"/>
  <c r="M25" i="9"/>
  <c r="M17" i="9" s="1"/>
  <c r="M9" i="9"/>
  <c r="M8" i="9" s="1"/>
  <c r="AF68" i="9"/>
  <c r="M58" i="8"/>
  <c r="M72" i="8"/>
  <c r="G72" i="8"/>
  <c r="G58" i="8"/>
  <c r="M9" i="8"/>
  <c r="M8" i="8" s="1"/>
  <c r="AF124" i="8"/>
  <c r="AF113" i="7"/>
  <c r="M72" i="7"/>
  <c r="M68" i="7" s="1"/>
  <c r="M62" i="7"/>
  <c r="M58" i="7" s="1"/>
  <c r="M21" i="7"/>
  <c r="M8" i="7" s="1"/>
  <c r="M121" i="6"/>
  <c r="M52" i="6"/>
  <c r="M96" i="6"/>
  <c r="M95" i="6" s="1"/>
  <c r="M49" i="6"/>
  <c r="M48" i="6" s="1"/>
  <c r="M9" i="6"/>
  <c r="M8" i="6" s="1"/>
  <c r="AF149" i="6"/>
  <c r="M198" i="5"/>
  <c r="M335" i="5"/>
  <c r="M334" i="5" s="1"/>
  <c r="M282" i="5"/>
  <c r="M281" i="5" s="1"/>
  <c r="M273" i="5"/>
  <c r="M272" i="5" s="1"/>
  <c r="G267" i="5"/>
  <c r="M263" i="5"/>
  <c r="M261" i="5" s="1"/>
  <c r="M239" i="5"/>
  <c r="M238" i="5" s="1"/>
  <c r="M9" i="5"/>
  <c r="M8" i="5" s="1"/>
  <c r="M18" i="4"/>
  <c r="M9" i="4"/>
  <c r="M8" i="4" s="1"/>
  <c r="AF29" i="4"/>
  <c r="J28" i="2"/>
  <c r="J26" i="2"/>
  <c r="G38" i="2"/>
  <c r="F38" i="2"/>
  <c r="J23" i="2"/>
  <c r="J24" i="2"/>
  <c r="J25" i="2"/>
  <c r="J27" i="2"/>
  <c r="E24" i="2"/>
  <c r="E26" i="2"/>
  <c r="G561" i="18" l="1"/>
  <c r="I87" i="2"/>
  <c r="G215" i="19"/>
  <c r="I89" i="2"/>
  <c r="G59" i="2"/>
  <c r="H59" i="2" s="1"/>
  <c r="I59" i="2" s="1"/>
  <c r="I107" i="2"/>
  <c r="G129" i="12"/>
  <c r="G56" i="2"/>
  <c r="H56" i="2" s="1"/>
  <c r="I56" i="2" s="1"/>
  <c r="I88" i="2"/>
  <c r="I92" i="2"/>
  <c r="I86" i="2"/>
  <c r="I102" i="2"/>
  <c r="G82" i="20"/>
  <c r="G55" i="2"/>
  <c r="H55" i="2" s="1"/>
  <c r="I55" i="2" s="1"/>
  <c r="G46" i="11"/>
  <c r="G29" i="10"/>
  <c r="I106" i="2"/>
  <c r="G68" i="9"/>
  <c r="G47" i="2"/>
  <c r="G46" i="2"/>
  <c r="G77" i="2"/>
  <c r="H77" i="2" s="1"/>
  <c r="I77" i="2" s="1"/>
  <c r="G76" i="2"/>
  <c r="H76" i="2"/>
  <c r="I76" i="2" s="1"/>
  <c r="I108" i="2"/>
  <c r="I19" i="2" s="1"/>
  <c r="G29" i="4"/>
  <c r="G124" i="8"/>
  <c r="G41" i="2"/>
  <c r="H41" i="2" s="1"/>
  <c r="I41" i="2" s="1"/>
  <c r="G40" i="2"/>
  <c r="H40" i="2" s="1"/>
  <c r="I40" i="2" s="1"/>
  <c r="G39" i="2"/>
  <c r="H39" i="2" s="1"/>
  <c r="H78" i="2" s="1"/>
  <c r="G49" i="2"/>
  <c r="H49" i="2" s="1"/>
  <c r="I49" i="2" s="1"/>
  <c r="G48" i="2"/>
  <c r="H48" i="2" s="1"/>
  <c r="I48" i="2" s="1"/>
  <c r="G63" i="2"/>
  <c r="G62" i="2"/>
  <c r="H62" i="2" s="1"/>
  <c r="I62" i="2" s="1"/>
  <c r="I105" i="2"/>
  <c r="I91" i="2"/>
  <c r="I103" i="2"/>
  <c r="G41" i="22"/>
  <c r="G120" i="15"/>
  <c r="I101" i="2"/>
  <c r="I85" i="2"/>
  <c r="G356" i="5"/>
  <c r="G69" i="2"/>
  <c r="H69" i="2" s="1"/>
  <c r="I69" i="2" s="1"/>
  <c r="G68" i="2"/>
  <c r="H68" i="2" s="1"/>
  <c r="I68" i="2" s="1"/>
  <c r="G71" i="2"/>
  <c r="H71" i="2" s="1"/>
  <c r="I71" i="2" s="1"/>
  <c r="G70" i="2"/>
  <c r="H70" i="2" s="1"/>
  <c r="I70" i="2" s="1"/>
  <c r="G43" i="2"/>
  <c r="H43" i="2" s="1"/>
  <c r="I43" i="2" s="1"/>
  <c r="G42" i="2"/>
  <c r="H42" i="2" s="1"/>
  <c r="I42" i="2" s="1"/>
  <c r="H57" i="2"/>
  <c r="I57" i="2" s="1"/>
  <c r="G45" i="2"/>
  <c r="H45" i="2" s="1"/>
  <c r="I45" i="2" s="1"/>
  <c r="G44" i="2"/>
  <c r="H44" i="2" s="1"/>
  <c r="I44" i="2" s="1"/>
  <c r="G61" i="2"/>
  <c r="H61" i="2" s="1"/>
  <c r="I61" i="2" s="1"/>
  <c r="G60" i="2"/>
  <c r="H60" i="2" s="1"/>
  <c r="I60" i="2" s="1"/>
  <c r="G123" i="14"/>
  <c r="G38" i="21"/>
  <c r="I90" i="2"/>
  <c r="I104" i="2"/>
  <c r="G53" i="2"/>
  <c r="H53" i="2" s="1"/>
  <c r="I53" i="2" s="1"/>
  <c r="G52" i="2"/>
  <c r="H52" i="2" s="1"/>
  <c r="I52" i="2" s="1"/>
  <c r="G65" i="2"/>
  <c r="H65" i="2" s="1"/>
  <c r="I65" i="2" s="1"/>
  <c r="G64" i="2"/>
  <c r="H64" i="2" s="1"/>
  <c r="I64" i="2" s="1"/>
  <c r="G67" i="2"/>
  <c r="H67" i="2" s="1"/>
  <c r="I67" i="2" s="1"/>
  <c r="G66" i="2"/>
  <c r="H66" i="2" s="1"/>
  <c r="I66" i="2" s="1"/>
  <c r="G113" i="7"/>
  <c r="F78" i="2"/>
  <c r="H47" i="2"/>
  <c r="I47" i="2" s="1"/>
  <c r="G75" i="2"/>
  <c r="H75" i="2" s="1"/>
  <c r="I75" i="2" s="1"/>
  <c r="G74" i="2"/>
  <c r="H74" i="2" s="1"/>
  <c r="I74" i="2" s="1"/>
  <c r="G101" i="17"/>
  <c r="G116" i="13"/>
  <c r="G160" i="16"/>
  <c r="H46" i="2"/>
  <c r="I46" i="2" s="1"/>
  <c r="I99" i="2"/>
  <c r="G51" i="2"/>
  <c r="H51" i="2" s="1"/>
  <c r="I51" i="2" s="1"/>
  <c r="G50" i="2"/>
  <c r="H50" i="2" s="1"/>
  <c r="I50" i="2" s="1"/>
  <c r="G73" i="2"/>
  <c r="H73" i="2" s="1"/>
  <c r="I73" i="2" s="1"/>
  <c r="G72" i="2"/>
  <c r="H72" i="2" s="1"/>
  <c r="I72" i="2" s="1"/>
  <c r="H63" i="2"/>
  <c r="I63" i="2" s="1"/>
  <c r="G149" i="6"/>
  <c r="I18" i="2" l="1"/>
  <c r="G78" i="2"/>
  <c r="G25" i="2" s="1"/>
  <c r="A25" i="2" s="1"/>
  <c r="I39" i="2"/>
  <c r="I78" i="2" s="1"/>
  <c r="I16" i="2"/>
  <c r="I110" i="2"/>
  <c r="G23" i="2"/>
  <c r="A23" i="2" s="1"/>
  <c r="I21" i="2" l="1"/>
  <c r="G24" i="2"/>
  <c r="A24" i="2"/>
  <c r="G28" i="2"/>
  <c r="J105" i="2"/>
  <c r="J101" i="2"/>
  <c r="J87" i="2"/>
  <c r="J109" i="2"/>
  <c r="J102" i="2"/>
  <c r="J97" i="2"/>
  <c r="J96" i="2"/>
  <c r="J106" i="2"/>
  <c r="J99" i="2"/>
  <c r="J98" i="2"/>
  <c r="J94" i="2"/>
  <c r="J95" i="2"/>
  <c r="J86" i="2"/>
  <c r="J92" i="2"/>
  <c r="J89" i="2"/>
  <c r="J85" i="2"/>
  <c r="J103" i="2"/>
  <c r="J91" i="2"/>
  <c r="J107" i="2"/>
  <c r="J100" i="2"/>
  <c r="J90" i="2"/>
  <c r="J104" i="2"/>
  <c r="J93" i="2"/>
  <c r="J88" i="2"/>
  <c r="J108" i="2"/>
  <c r="J57" i="2"/>
  <c r="J63" i="2"/>
  <c r="J41" i="2"/>
  <c r="J76" i="2"/>
  <c r="J44" i="2"/>
  <c r="J70" i="2"/>
  <c r="J77" i="2"/>
  <c r="J66" i="2"/>
  <c r="J73" i="2"/>
  <c r="J47" i="2"/>
  <c r="J60" i="2"/>
  <c r="J39" i="2"/>
  <c r="J78" i="2" s="1"/>
  <c r="J61" i="2"/>
  <c r="J48" i="2"/>
  <c r="J53" i="2"/>
  <c r="J59" i="2"/>
  <c r="J74" i="2"/>
  <c r="J72" i="2"/>
  <c r="J40" i="2"/>
  <c r="J45" i="2"/>
  <c r="J68" i="2"/>
  <c r="J50" i="2"/>
  <c r="J51" i="2"/>
  <c r="J55" i="2"/>
  <c r="J71" i="2"/>
  <c r="J54" i="2"/>
  <c r="J46" i="2"/>
  <c r="J64" i="2"/>
  <c r="J42" i="2"/>
  <c r="J62" i="2"/>
  <c r="J65" i="2"/>
  <c r="J52" i="2"/>
  <c r="J67" i="2"/>
  <c r="J69" i="2"/>
  <c r="J75" i="2"/>
  <c r="J43" i="2"/>
  <c r="J58" i="2"/>
  <c r="J56" i="2"/>
  <c r="J49" i="2"/>
  <c r="G26" i="2"/>
  <c r="A26" i="2"/>
  <c r="A27" i="2" l="1"/>
  <c r="G29" i="2" s="1"/>
  <c r="G27" i="2" s="1"/>
  <c r="J110" i="2"/>
  <c r="A2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Radim Štěpánek</author>
    <author>Pavel Veternik</author>
  </authors>
  <commentList>
    <comment ref="D11" authorId="0" shapeId="0" xr:uid="{00000000-0006-0000-0100-000001000000}">
      <text>
        <r>
          <rPr>
            <sz val="9"/>
            <color indexed="81"/>
            <rFont val="Tahoma"/>
            <family val="2"/>
            <charset val="238"/>
          </rPr>
          <t>Název</t>
        </r>
      </text>
    </comment>
    <comment ref="I11" authorId="0" shapeId="0" xr:uid="{00000000-0006-0000-0100-000002000000}">
      <text>
        <r>
          <rPr>
            <sz val="9"/>
            <color indexed="81"/>
            <rFont val="Tahoma"/>
            <family val="2"/>
            <charset val="238"/>
          </rPr>
          <t>IČO</t>
        </r>
      </text>
    </comment>
    <comment ref="D12" authorId="0" shapeId="0" xr:uid="{00000000-0006-0000-0100-000003000000}">
      <text>
        <r>
          <rPr>
            <sz val="9"/>
            <color indexed="81"/>
            <rFont val="Tahoma"/>
            <family val="2"/>
            <charset val="238"/>
          </rPr>
          <t>Ulice</t>
        </r>
      </text>
    </comment>
    <comment ref="I12" authorId="0" shapeId="0" xr:uid="{00000000-0006-0000-0100-000004000000}">
      <text>
        <r>
          <rPr>
            <sz val="9"/>
            <color indexed="81"/>
            <rFont val="Tahoma"/>
            <family val="2"/>
            <charset val="238"/>
          </rPr>
          <t>DIČ</t>
        </r>
      </text>
    </comment>
    <comment ref="D13" authorId="0" shapeId="0" xr:uid="{00000000-0006-0000-0100-000005000000}">
      <text>
        <r>
          <rPr>
            <sz val="9"/>
            <color indexed="81"/>
            <rFont val="Tahoma"/>
            <family val="2"/>
            <charset val="238"/>
          </rPr>
          <t>PSČ</t>
        </r>
      </text>
    </comment>
    <comment ref="E13" authorId="1" shapeId="0" xr:uid="{00000000-0006-0000-0100-000006000000}">
      <text>
        <r>
          <rPr>
            <sz val="9"/>
            <color indexed="81"/>
            <rFont val="Tahoma"/>
            <family val="2"/>
            <charset val="238"/>
          </rPr>
          <t>Místo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3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3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4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4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5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5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6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6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7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7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8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8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9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9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A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A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B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B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C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C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D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D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E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E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F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F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10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10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11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11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12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12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13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13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14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14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15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15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sharedStrings.xml><?xml version="1.0" encoding="utf-8"?>
<sst xmlns="http://schemas.openxmlformats.org/spreadsheetml/2006/main" count="10016" uniqueCount="1551">
  <si>
    <t>%</t>
  </si>
  <si>
    <t>Cena celkem</t>
  </si>
  <si>
    <t>Za zhotovitele</t>
  </si>
  <si>
    <t>Za objednatele</t>
  </si>
  <si>
    <t>Položkový rozpočet stavby</t>
  </si>
  <si>
    <t>Zaokrouhlení</t>
  </si>
  <si>
    <t>Název</t>
  </si>
  <si>
    <t xml:space="preserve">Položkový rozpočet </t>
  </si>
  <si>
    <t>S:</t>
  </si>
  <si>
    <t>O:</t>
  </si>
  <si>
    <t>R:</t>
  </si>
  <si>
    <t>dne</t>
  </si>
  <si>
    <t>v</t>
  </si>
  <si>
    <t>Základ pro sníženou DPH</t>
  </si>
  <si>
    <t xml:space="preserve">Snížená DPH </t>
  </si>
  <si>
    <t>Základ pro základní DPH</t>
  </si>
  <si>
    <t xml:space="preserve">Základní DPH </t>
  </si>
  <si>
    <t>Rekapitulace dílčích částí</t>
  </si>
  <si>
    <t>Číslo</t>
  </si>
  <si>
    <t>DPH celkem</t>
  </si>
  <si>
    <t>Zhotovitel:</t>
  </si>
  <si>
    <t>Projektant:</t>
  </si>
  <si>
    <t>Vypracoval:</t>
  </si>
  <si>
    <t>Objednatel:</t>
  </si>
  <si>
    <t>Stavba:</t>
  </si>
  <si>
    <t>Cena celkem bez DPH</t>
  </si>
  <si>
    <t>HSV</t>
  </si>
  <si>
    <t>PSV</t>
  </si>
  <si>
    <t>MON</t>
  </si>
  <si>
    <t>Vedlejší náklady</t>
  </si>
  <si>
    <t>Ostatní náklady</t>
  </si>
  <si>
    <t>Celkem</t>
  </si>
  <si>
    <t>Dodávka</t>
  </si>
  <si>
    <t>Montáž</t>
  </si>
  <si>
    <t>Rozpis ceny</t>
  </si>
  <si>
    <t>Rekapitulace daní</t>
  </si>
  <si>
    <t>DIČ:</t>
  </si>
  <si>
    <t>Cena celkem s DPH</t>
  </si>
  <si>
    <t>#RTSROZP#</t>
  </si>
  <si>
    <t>#CASTI&gt;&gt;</t>
  </si>
  <si>
    <t>Pokyny pro vyplnění</t>
  </si>
  <si>
    <t>Ve všech listech tohoto souboru můžete měnit pouze buňky s modrým pozadím. Jedná se o tyto údaje : 
- údaje o firmě
- jednotkové ceny položek zadané na maximálně dvě desetinná místa</t>
  </si>
  <si>
    <t>IČO:</t>
  </si>
  <si>
    <t>2409.2</t>
  </si>
  <si>
    <t>Český technologický park Brno, zóna C - objekty D, E, F - infrastruktura</t>
  </si>
  <si>
    <t>Technologický Park Brno, a.s.</t>
  </si>
  <si>
    <t>Purkyňova 646/107</t>
  </si>
  <si>
    <t>Brno-Medlánky</t>
  </si>
  <si>
    <t>61200</t>
  </si>
  <si>
    <t>48532215</t>
  </si>
  <si>
    <t>CZ48532215</t>
  </si>
  <si>
    <t>Stavba</t>
  </si>
  <si>
    <t>00</t>
  </si>
  <si>
    <t>Vedlejší a ostatní náklady</t>
  </si>
  <si>
    <t>000</t>
  </si>
  <si>
    <t>IO 710</t>
  </si>
  <si>
    <t>Plynovod - přeložka</t>
  </si>
  <si>
    <t>IO 720a</t>
  </si>
  <si>
    <t>Přípojka kanalizace (objekt D)</t>
  </si>
  <si>
    <t>IO 730</t>
  </si>
  <si>
    <t>Vodovod - řady</t>
  </si>
  <si>
    <t>IO 730a</t>
  </si>
  <si>
    <t>Vodovod - přípojka D</t>
  </si>
  <si>
    <t>IO 754a</t>
  </si>
  <si>
    <t>Venkovní osvětlení - objekt D</t>
  </si>
  <si>
    <t>IO 760b</t>
  </si>
  <si>
    <t>Přeložka SLP - optika VUT</t>
  </si>
  <si>
    <t>IO 763</t>
  </si>
  <si>
    <t>SLP areálový rozvod - objekt D</t>
  </si>
  <si>
    <t>SO 000</t>
  </si>
  <si>
    <t>HTÚ, Příprava území D+E+F</t>
  </si>
  <si>
    <t>SO 600</t>
  </si>
  <si>
    <t>Vodovodní řad</t>
  </si>
  <si>
    <t>SO 601</t>
  </si>
  <si>
    <t>Vodovodní přípojka E</t>
  </si>
  <si>
    <t>SO 602</t>
  </si>
  <si>
    <t>Vodovodní přípojka F</t>
  </si>
  <si>
    <t>SO 603</t>
  </si>
  <si>
    <t>Kanalizace splašková</t>
  </si>
  <si>
    <t>SO 603a</t>
  </si>
  <si>
    <t>Přípojka splaškové kanalizace</t>
  </si>
  <si>
    <t>SO 606</t>
  </si>
  <si>
    <t>Kanalizace dešťová</t>
  </si>
  <si>
    <t>SO 606a</t>
  </si>
  <si>
    <t>SO 630</t>
  </si>
  <si>
    <t>Venkovní osvětlení - objekt E, F</t>
  </si>
  <si>
    <t>SO 640</t>
  </si>
  <si>
    <t>SLP areálový rozvod - objekt E, F</t>
  </si>
  <si>
    <t>SO 641</t>
  </si>
  <si>
    <t>Přeložka Dial Telecom</t>
  </si>
  <si>
    <t>Celkem za stavbu</t>
  </si>
  <si>
    <t>CZK</t>
  </si>
  <si>
    <t>Rekapitulace dílů</t>
  </si>
  <si>
    <t>Typ dílu</t>
  </si>
  <si>
    <t>1</t>
  </si>
  <si>
    <t>Zemní práce</t>
  </si>
  <si>
    <t>181</t>
  </si>
  <si>
    <t>Sadové úpravy</t>
  </si>
  <si>
    <t>2</t>
  </si>
  <si>
    <t>Základy a zvláštní zakládání</t>
  </si>
  <si>
    <t>4</t>
  </si>
  <si>
    <t>Vodorovné konstrukce</t>
  </si>
  <si>
    <t>5</t>
  </si>
  <si>
    <t>Komunikace</t>
  </si>
  <si>
    <t>63</t>
  </si>
  <si>
    <t>Podlahy a podlahové konstrukce</t>
  </si>
  <si>
    <t>8</t>
  </si>
  <si>
    <t>Trubní vedení</t>
  </si>
  <si>
    <t>89</t>
  </si>
  <si>
    <t>Ostatní konstrukce na trubním vedení</t>
  </si>
  <si>
    <t>898</t>
  </si>
  <si>
    <t>Akumulační nádrž</t>
  </si>
  <si>
    <t>899</t>
  </si>
  <si>
    <t>Čerpací stanice</t>
  </si>
  <si>
    <t>90</t>
  </si>
  <si>
    <t>Oploceni</t>
  </si>
  <si>
    <t>91</t>
  </si>
  <si>
    <t>Doplňující práce na komunikaci</t>
  </si>
  <si>
    <t>93</t>
  </si>
  <si>
    <t>Dokončovací práce inženýrských staveb</t>
  </si>
  <si>
    <t>97</t>
  </si>
  <si>
    <t>Prorážení otvorů</t>
  </si>
  <si>
    <t>99</t>
  </si>
  <si>
    <t>Staveništní přesun hmot</t>
  </si>
  <si>
    <t>723.2</t>
  </si>
  <si>
    <t>Venkovní plynovod</t>
  </si>
  <si>
    <t>M21</t>
  </si>
  <si>
    <t>Elektromontáže</t>
  </si>
  <si>
    <t>M21.M</t>
  </si>
  <si>
    <t>Ostatní</t>
  </si>
  <si>
    <t>M22y</t>
  </si>
  <si>
    <t>Přeložka TKR</t>
  </si>
  <si>
    <t>M23</t>
  </si>
  <si>
    <t>Montáže potrubí</t>
  </si>
  <si>
    <t>M23.4</t>
  </si>
  <si>
    <t>Venkovní osvětlení</t>
  </si>
  <si>
    <t>M46</t>
  </si>
  <si>
    <t>Zemní práce při montážích</t>
  </si>
  <si>
    <t>D96</t>
  </si>
  <si>
    <t>Přesuny suti a vybouraných hmot</t>
  </si>
  <si>
    <t>PSU</t>
  </si>
  <si>
    <t>VN</t>
  </si>
  <si>
    <t>ON</t>
  </si>
  <si>
    <t>#TypZaznamu#</t>
  </si>
  <si>
    <t>STA</t>
  </si>
  <si>
    <t>NAK</t>
  </si>
  <si>
    <t>OBJ</t>
  </si>
  <si>
    <t>ROZ</t>
  </si>
  <si>
    <t>P.č.</t>
  </si>
  <si>
    <t>Číslo položky</t>
  </si>
  <si>
    <t>Název položky</t>
  </si>
  <si>
    <t>MJ</t>
  </si>
  <si>
    <t>Množství</t>
  </si>
  <si>
    <t>Cena / MJ</t>
  </si>
  <si>
    <t>Dodávka celk.</t>
  </si>
  <si>
    <t>Montáž celk.</t>
  </si>
  <si>
    <t>DPH</t>
  </si>
  <si>
    <t>Cena s DPH</t>
  </si>
  <si>
    <t>Hmotnost / MJ</t>
  </si>
  <si>
    <t>Hmotnost celk.(t)</t>
  </si>
  <si>
    <t>Dem. hmotnost / MJ</t>
  </si>
  <si>
    <t>Dem. hmotnost celk.(t)</t>
  </si>
  <si>
    <t>Ceník</t>
  </si>
  <si>
    <t>Cen. soustava / platnost</t>
  </si>
  <si>
    <t>Cenová úroveň</t>
  </si>
  <si>
    <t>Nhod / MJ</t>
  </si>
  <si>
    <t>Nhod celk.</t>
  </si>
  <si>
    <t>Dodavatel</t>
  </si>
  <si>
    <t>Typ položky</t>
  </si>
  <si>
    <t>Díl:</t>
  </si>
  <si>
    <t>DIL</t>
  </si>
  <si>
    <t>0007T</t>
  </si>
  <si>
    <t>Zkoušky únosnosti pláně</t>
  </si>
  <si>
    <t>Soubor</t>
  </si>
  <si>
    <t>Vlastní</t>
  </si>
  <si>
    <t>Indiv</t>
  </si>
  <si>
    <t>VRN</t>
  </si>
  <si>
    <t>POL99_0</t>
  </si>
  <si>
    <t>005111020R</t>
  </si>
  <si>
    <t>Vytyčení stavby</t>
  </si>
  <si>
    <t>RTS 19/ II</t>
  </si>
  <si>
    <t>POL99_2</t>
  </si>
  <si>
    <t>005111021R</t>
  </si>
  <si>
    <t>Vytyčení inženýrských sítí</t>
  </si>
  <si>
    <t>00511T</t>
  </si>
  <si>
    <t>Geodetické zaměření stavby</t>
  </si>
  <si>
    <t>005127 RT</t>
  </si>
  <si>
    <t>Pronájem mobilního WC po dobu výstavby vč.dopravy</t>
  </si>
  <si>
    <t>005121010R</t>
  </si>
  <si>
    <t>Vybudování zařízení staveniště</t>
  </si>
  <si>
    <t>005121020R</t>
  </si>
  <si>
    <t xml:space="preserve">Provoz zařízení staveniště </t>
  </si>
  <si>
    <t>005121030R</t>
  </si>
  <si>
    <t>Odstranění zařízení staveniště</t>
  </si>
  <si>
    <t>005124010R</t>
  </si>
  <si>
    <t>Koordinační činnost</t>
  </si>
  <si>
    <t>00896T</t>
  </si>
  <si>
    <t>Oplocení staveniště po celou dobu výstavby</t>
  </si>
  <si>
    <t>004111010R</t>
  </si>
  <si>
    <t xml:space="preserve">Průzkumné práce </t>
  </si>
  <si>
    <t>00511 R</t>
  </si>
  <si>
    <t xml:space="preserve">Geodetické práce </t>
  </si>
  <si>
    <t>005211020R</t>
  </si>
  <si>
    <t>Ochrana stávaj. inženýrských sítí na staveništi</t>
  </si>
  <si>
    <t>005211080R</t>
  </si>
  <si>
    <t xml:space="preserve">Bezpečnostní a hygienická opatření na staveništi </t>
  </si>
  <si>
    <t>00523  R</t>
  </si>
  <si>
    <t>Zkoušky a revize</t>
  </si>
  <si>
    <t>005241010R</t>
  </si>
  <si>
    <t xml:space="preserve">Dokumentace skutečného provedení </t>
  </si>
  <si>
    <t>005241020R</t>
  </si>
  <si>
    <t xml:space="preserve">Geodetické zaměření skutečného provedení  </t>
  </si>
  <si>
    <t>005241030T</t>
  </si>
  <si>
    <t>Vyhotovení geometrického plánu</t>
  </si>
  <si>
    <t>SUM</t>
  </si>
  <si>
    <t>Poznámky uchazeče k zadání</t>
  </si>
  <si>
    <t>POPUZIV</t>
  </si>
  <si>
    <t>END</t>
  </si>
  <si>
    <t>113107540R00</t>
  </si>
  <si>
    <t>Odstranění podkladu pl. 50 m2,kam.drcené tl.40 cm</t>
  </si>
  <si>
    <t>m2</t>
  </si>
  <si>
    <t>Práce</t>
  </si>
  <si>
    <t>POL1_1</t>
  </si>
  <si>
    <t xml:space="preserve">asfaltová komunikace : </t>
  </si>
  <si>
    <t>VV</t>
  </si>
  <si>
    <t>7,50*1,50</t>
  </si>
  <si>
    <t>113108310R00</t>
  </si>
  <si>
    <t>Odstranění asfaltové vrstvy pl. do 50 m2, tl.10 cm</t>
  </si>
  <si>
    <t>132201219R00</t>
  </si>
  <si>
    <t>Přípl.za lepivost,hloubení rýh 200cm,hor.3,STROJNĚ</t>
  </si>
  <si>
    <t>m3</t>
  </si>
  <si>
    <t xml:space="preserve">přeložka plynu : </t>
  </si>
  <si>
    <t>Začátek provozního součtu</t>
  </si>
  <si>
    <t xml:space="preserve">  392,70*1,10*2,50</t>
  </si>
  <si>
    <t>Konec provozního součtu</t>
  </si>
  <si>
    <t>1079,9250/2</t>
  </si>
  <si>
    <t>113106231R00</t>
  </si>
  <si>
    <t>Rozebrání dlažeb ze zámkové dlažby v kamenivu</t>
  </si>
  <si>
    <t xml:space="preserve">stávající chodník : </t>
  </si>
  <si>
    <t>1,50*2,00</t>
  </si>
  <si>
    <t>113151111R00</t>
  </si>
  <si>
    <t>Rozebrání ploch ze silničních panelů</t>
  </si>
  <si>
    <t xml:space="preserve">zachování průjezdnosti panelové cesty : </t>
  </si>
  <si>
    <t xml:space="preserve">odstranění panelů po zhotovení prací : </t>
  </si>
  <si>
    <t>6,00</t>
  </si>
  <si>
    <t>113202111R00</t>
  </si>
  <si>
    <t>Vytrhání obrub z krajníků nebo obrubníků stojatých</t>
  </si>
  <si>
    <t>m</t>
  </si>
  <si>
    <t>2*2,00</t>
  </si>
  <si>
    <t>121101103R00</t>
  </si>
  <si>
    <t>Sejmutí ornice s přemístěním přes 100 do 250 m</t>
  </si>
  <si>
    <t xml:space="preserve">sejmutí ornice : </t>
  </si>
  <si>
    <t>6,00*0,20</t>
  </si>
  <si>
    <t>122201101R00</t>
  </si>
  <si>
    <t>Odkopávky nezapažené v hor. 3 do 100 m3</t>
  </si>
  <si>
    <t xml:space="preserve">odkopávka pod ornicí : </t>
  </si>
  <si>
    <t>130001101R00</t>
  </si>
  <si>
    <t>Příplatek za ztížené hloubení v blízkosti vedení</t>
  </si>
  <si>
    <t>132201211R00</t>
  </si>
  <si>
    <t>Hloubení rýh š.do 200 cm hor.3 do 100 m3,STROJNĚ</t>
  </si>
  <si>
    <t>392,70*1,10*2,50</t>
  </si>
  <si>
    <t xml:space="preserve">odkrytí potrubí pro vyřazení z provozu : </t>
  </si>
  <si>
    <t>3,50*1,10*2,50</t>
  </si>
  <si>
    <t>10,00*1,10*2,50</t>
  </si>
  <si>
    <t xml:space="preserve">výkop pro vyřazení potrubí z provozu vytěžením : </t>
  </si>
  <si>
    <t>208,00*1,10*2,50</t>
  </si>
  <si>
    <t xml:space="preserve">odkrytí pro přepojení potrubí : </t>
  </si>
  <si>
    <t>6,00*1,10*2,50</t>
  </si>
  <si>
    <t xml:space="preserve">odkrytí potrubí pro zřízení obtoku : </t>
  </si>
  <si>
    <t>2,50*1,10*2,50</t>
  </si>
  <si>
    <t>133201101R00</t>
  </si>
  <si>
    <t>Hloubení šachet v hor.3 do 100 m3</t>
  </si>
  <si>
    <t xml:space="preserve">šachta pro zalití stávajícího potrubí cementopopílkovou suspenzí : </t>
  </si>
  <si>
    <t>2,00*2,00*2,50</t>
  </si>
  <si>
    <t>151101102R00</t>
  </si>
  <si>
    <t>Pažení a rozepření stěn rýh - příložné - hl. do 4m</t>
  </si>
  <si>
    <t>(392,70*2,50)*2</t>
  </si>
  <si>
    <t>(3,50*2,50)*2</t>
  </si>
  <si>
    <t>(10,00*2,50)*2</t>
  </si>
  <si>
    <t>(208,00*2,50)*2</t>
  </si>
  <si>
    <t>(6,00*2,50)*2</t>
  </si>
  <si>
    <t>(2,50*2,50)*2</t>
  </si>
  <si>
    <t>151101112R00</t>
  </si>
  <si>
    <t>Odstranění pažení stěn rýh - příložné - hl. do 4 m</t>
  </si>
  <si>
    <t>151401501R00</t>
  </si>
  <si>
    <t>Přepažení rozepření - příložné - hl. do 4 m</t>
  </si>
  <si>
    <t>161101102R00</t>
  </si>
  <si>
    <t>Svislé přemístění výkopku z hor.1-4 do 4,0 m</t>
  </si>
  <si>
    <t>POL1_0</t>
  </si>
  <si>
    <t>162701105R00</t>
  </si>
  <si>
    <t>Vodorovné přemístění výkopku z hor.1-4 do 10000 m</t>
  </si>
  <si>
    <t xml:space="preserve">odvoz přebytečné zeminy na skládku : </t>
  </si>
  <si>
    <t>392,70*1,10*0,70</t>
  </si>
  <si>
    <t>167101102R00</t>
  </si>
  <si>
    <t>Nakládání výkopku z hor.1-4 v množství nad 100 m3</t>
  </si>
  <si>
    <t>171201201R00</t>
  </si>
  <si>
    <t>Uložení sypaniny na skl.-modelace na výšku přes 2m</t>
  </si>
  <si>
    <t>174101101R00</t>
  </si>
  <si>
    <t>Zásyp jam, rýh, šachet se zhutněním</t>
  </si>
  <si>
    <t xml:space="preserve">zásyp zbylé části výkopu vykopanou zeminou : </t>
  </si>
  <si>
    <t>392,70*1,10*(2,50-0,70)</t>
  </si>
  <si>
    <t xml:space="preserve">zásyp šachty po zalití stávajícího potrubí cementopopílkovou suspenzí : </t>
  </si>
  <si>
    <t xml:space="preserve">zásyp odkrytí potrubí pro vyřazení z provozu : </t>
  </si>
  <si>
    <t xml:space="preserve">zásyp výkopu po vyřazení potrubí z provozu vytěžením : </t>
  </si>
  <si>
    <t>3,14*0,15*0,15*208,00</t>
  </si>
  <si>
    <t xml:space="preserve">zásyp odkrytí pro přepojení potrubí : </t>
  </si>
  <si>
    <t xml:space="preserve">zásyp odkrytí potrubí pro zřízení obtoku : </t>
  </si>
  <si>
    <t>175101101R00</t>
  </si>
  <si>
    <t>Obsyp potrubí bez prohození sypaniny</t>
  </si>
  <si>
    <t>392,70*1,10*0,60</t>
  </si>
  <si>
    <t>199000005R00</t>
  </si>
  <si>
    <t>Poplatek za skládku zeminy 1- 4</t>
  </si>
  <si>
    <t>t</t>
  </si>
  <si>
    <t xml:space="preserve">  392,70*1,10*0,70</t>
  </si>
  <si>
    <t>302,3790*1,90</t>
  </si>
  <si>
    <t>58337320</t>
  </si>
  <si>
    <t>Štěrkopísek frakce 0-8 C</t>
  </si>
  <si>
    <t>T</t>
  </si>
  <si>
    <t>SPCM</t>
  </si>
  <si>
    <t>Specifikace</t>
  </si>
  <si>
    <t>POL3_1</t>
  </si>
  <si>
    <t xml:space="preserve">  392,70*1,10*0,60</t>
  </si>
  <si>
    <t>259,1820*1,89</t>
  </si>
  <si>
    <t>180402112R00</t>
  </si>
  <si>
    <t>Založení trávníku parkového výsevem svah do 1:2</t>
  </si>
  <si>
    <t xml:space="preserve">vegetační úpravy - zatravnění : </t>
  </si>
  <si>
    <t>400,00*1,50</t>
  </si>
  <si>
    <t xml:space="preserve">nové zatravnění s ornicí : </t>
  </si>
  <si>
    <t>181101132R00</t>
  </si>
  <si>
    <t>Úprava pozemku s rozpoj. a přehrn. hor. 3 do 40 m</t>
  </si>
  <si>
    <t>400,00*1,50*0,20</t>
  </si>
  <si>
    <t>182001112R00</t>
  </si>
  <si>
    <t>Plošná úprava terénu, nerovnosti do 10 cm svah 1:2</t>
  </si>
  <si>
    <t>182301121R00</t>
  </si>
  <si>
    <t>Rozprostření ornice, svah, tl. do 10 cm, do 500 m2</t>
  </si>
  <si>
    <t xml:space="preserve">rozprostření ornice v potřebném množství a potřebné tloušťce : </t>
  </si>
  <si>
    <t>00572410</t>
  </si>
  <si>
    <t>Směs travní parková II. mírná zátěž PROFI</t>
  </si>
  <si>
    <t>kg</t>
  </si>
  <si>
    <t xml:space="preserve">  400,00*1,50</t>
  </si>
  <si>
    <t>600,00*0,05*1,10</t>
  </si>
  <si>
    <t xml:space="preserve">  6,00</t>
  </si>
  <si>
    <t>6,00*0,05*1,10</t>
  </si>
  <si>
    <t>451572111R00</t>
  </si>
  <si>
    <t>Lože pod potrubí z kameniva těženého 0 - 4 mm</t>
  </si>
  <si>
    <t>392,70*1,10*0,10</t>
  </si>
  <si>
    <t>564231111R00</t>
  </si>
  <si>
    <t>Podklad ze štěrkopísku po zhutnění tloušťky 10 cm</t>
  </si>
  <si>
    <t>564861111R00</t>
  </si>
  <si>
    <t>Podklad ze štěrkodrti po zhutnění tloušťky 20 cm</t>
  </si>
  <si>
    <t xml:space="preserve">podkladní štěrk pod panely : </t>
  </si>
  <si>
    <t>565131111R00</t>
  </si>
  <si>
    <t>Podklad z obal kamen. ACP 16+, š. do 3 m, tl. 5 cm</t>
  </si>
  <si>
    <t>573231111R00</t>
  </si>
  <si>
    <t>Postřik živičný spojovací z emulze 0,5-0,7 kg/m2</t>
  </si>
  <si>
    <t>577131211R00</t>
  </si>
  <si>
    <t>Beton asfalt. ACO 8,nebo ACO 11, do 3 m, tl. 4 cm</t>
  </si>
  <si>
    <t>584921121RU1</t>
  </si>
  <si>
    <t>Zřízení plochy ze silničních panelů lože kam.5 cm včetně panelu IZD 86/10  300/100/21</t>
  </si>
  <si>
    <t xml:space="preserve">panelová průjezdná plocha : </t>
  </si>
  <si>
    <t>596215040R00</t>
  </si>
  <si>
    <t>Kladení zámkové dlažby tl. 8 cm do drtě tl. 4 cm</t>
  </si>
  <si>
    <t>59245030</t>
  </si>
  <si>
    <t>Dlažba zámková H-PROFIL 20x16,5x8 cm přírodní</t>
  </si>
  <si>
    <t xml:space="preserve">  1,50*2,00</t>
  </si>
  <si>
    <t>6,00*1,10</t>
  </si>
  <si>
    <t>890-001</t>
  </si>
  <si>
    <t>D+M vyříznutí otvoru na stávajícím plyn.potrubí pro zalití cementopopílkovou suspenzí</t>
  </si>
  <si>
    <t>kus</t>
  </si>
  <si>
    <t xml:space="preserve">výkres č.002 : </t>
  </si>
  <si>
    <t>1,00</t>
  </si>
  <si>
    <t>890-002</t>
  </si>
  <si>
    <t>D+M propojení nového a stávajícího plynovodu pracovníky společnosti RWE dle stanoviska</t>
  </si>
  <si>
    <t>kpl.</t>
  </si>
  <si>
    <t xml:space="preserve">dle stanoviska společnosti RWE : </t>
  </si>
  <si>
    <t xml:space="preserve">částku nutno dopřesnit po zhotovení nového stanoviska : </t>
  </si>
  <si>
    <t>917862111R00</t>
  </si>
  <si>
    <t>Osazení stojat. obrub.bet. s opěrou,lože z C 12/15</t>
  </si>
  <si>
    <t>919735112R00</t>
  </si>
  <si>
    <t>Řezání stávajícího živičného krytu tl. 5 - 10 cm</t>
  </si>
  <si>
    <t>2*7,50</t>
  </si>
  <si>
    <t>59217421</t>
  </si>
  <si>
    <t>Obrubník chodníkový ABO 14-10 1000/100/250</t>
  </si>
  <si>
    <t xml:space="preserve">  2*2,00</t>
  </si>
  <si>
    <t>8,00*1,05</t>
  </si>
  <si>
    <t>930-001</t>
  </si>
  <si>
    <t>D+M betonová tvárnicová chránička pro uložení silových kabelů při křížení</t>
  </si>
  <si>
    <t>936452115R00</t>
  </si>
  <si>
    <t>Výplň potrubí cementopopílkovou suspenzí DN 300</t>
  </si>
  <si>
    <t xml:space="preserve">stávající potrubí vyřadit z provozu zalitím cementopopílkovou suspenzí : </t>
  </si>
  <si>
    <t>119,00</t>
  </si>
  <si>
    <t>998276201R00</t>
  </si>
  <si>
    <t>Přesun hmot, trub.vedení plast. obsypaná kamenivem</t>
  </si>
  <si>
    <t>Přesun hmot</t>
  </si>
  <si>
    <t>POL7_</t>
  </si>
  <si>
    <t xml:space="preserve">Hmotnosti z položek s pořadovými čísly: : </t>
  </si>
  <si>
    <t xml:space="preserve">12,22,27,28,29,30,31,32,33,34,35,36,39,41,43, : </t>
  </si>
  <si>
    <t>Součet: : 580,11265</t>
  </si>
  <si>
    <t>723-001</t>
  </si>
  <si>
    <t>Demontáž potrubí ocel.hladkého svařovaného D 300</t>
  </si>
  <si>
    <t xml:space="preserve">vyřadit potrubí z provozu vytěžením potrubí : </t>
  </si>
  <si>
    <t>208,00</t>
  </si>
  <si>
    <t>210800525RT1</t>
  </si>
  <si>
    <t>Vodič nn a vn CY 2,5 mm2 uložený volně včetně dodávky vodiče CY 2,5</t>
  </si>
  <si>
    <t>POL1_9</t>
  </si>
  <si>
    <t xml:space="preserve">signalizační vodič CYY 1x2,5 mm2, 2x opláštěný : </t>
  </si>
  <si>
    <t>395,70</t>
  </si>
  <si>
    <t>230-001</t>
  </si>
  <si>
    <t>D+M potrubí plast.plyn PE100-RC SDR17 D315/18,7 (DN 300) dvouvrstvé</t>
  </si>
  <si>
    <t xml:space="preserve">dodávka a montáž potrubí DN 300 : </t>
  </si>
  <si>
    <t>392,70</t>
  </si>
  <si>
    <t>230-002</t>
  </si>
  <si>
    <t>D+M potrubí plast.chránička PE100 SDR17 D450/26,7 mm (DN 400)</t>
  </si>
  <si>
    <t xml:space="preserve">dodávka a montáž potrubí DN 400 : </t>
  </si>
  <si>
    <t>20,50</t>
  </si>
  <si>
    <t>230-003</t>
  </si>
  <si>
    <t>D+M potrubí plast.plyn PE100 SDR11 D63/5,8 (DN 50)</t>
  </si>
  <si>
    <t xml:space="preserve">dodávka a montáž potrubí DN 50 : </t>
  </si>
  <si>
    <t xml:space="preserve">obtoky : </t>
  </si>
  <si>
    <t>72,00</t>
  </si>
  <si>
    <t>230-004</t>
  </si>
  <si>
    <t>D+M tvarovka plyn. PE100 SDR 17 D315 oblouk 60°</t>
  </si>
  <si>
    <t>230-005</t>
  </si>
  <si>
    <t>D+M tvarovka plyn. PE100 SDR 17 D315 oblouk 22°</t>
  </si>
  <si>
    <t>230-006</t>
  </si>
  <si>
    <t>D+M tvarovka plyn. PE100 SDR 17 D315 oblouk 11°</t>
  </si>
  <si>
    <t>230-007</t>
  </si>
  <si>
    <t>D+M tvarovka plyn. PE100 SDR 17 D315 přechodka ocel 12" (DN 300)</t>
  </si>
  <si>
    <t>230-008</t>
  </si>
  <si>
    <t>D+M tvarovka plyn. PE100 SDR 17 D315 T-kus 90° rovnoramenný</t>
  </si>
  <si>
    <t>230-009</t>
  </si>
  <si>
    <t>D+M tvarovka plyn. PE100 SDR 17 D315 záslepka</t>
  </si>
  <si>
    <t xml:space="preserve">zaslepení potrubí navařením záslepky : </t>
  </si>
  <si>
    <t>230-010</t>
  </si>
  <si>
    <t>D+M tvarovka plyn. PE100 SDR 17 D315 elektrospojka přesuvná</t>
  </si>
  <si>
    <t>230-011</t>
  </si>
  <si>
    <t>D+M středicí kluzné objímky RACI segment typ F výška 25 mm</t>
  </si>
  <si>
    <t>230-012</t>
  </si>
  <si>
    <t>D+M středicí kluzné objímky RACI segment typ G výška 25 mm</t>
  </si>
  <si>
    <t>230-013</t>
  </si>
  <si>
    <t>D+M plynotěsná pryžová manžeta na chráničku D324x426</t>
  </si>
  <si>
    <t>230-014</t>
  </si>
  <si>
    <t>D+M čichačka 5/4" na chráničku PE D450</t>
  </si>
  <si>
    <t>230-015</t>
  </si>
  <si>
    <t>D+M kontrolní vývod KVZ</t>
  </si>
  <si>
    <t>230-016</t>
  </si>
  <si>
    <t>D+M poklop šoupátkový plyn vč. podkladové desky a obedláždění žulovou kostkou do betonu</t>
  </si>
  <si>
    <t>230-017</t>
  </si>
  <si>
    <t>D+M orientační sloupek vč. betonového základu</t>
  </si>
  <si>
    <t>230-018</t>
  </si>
  <si>
    <t>D+M navrtávka na potrubí ocel DN 300 pro balonovací soupravu se dvěmi balóny</t>
  </si>
  <si>
    <t xml:space="preserve">vč. spojovacího a pomocného materiálu a následného zazátkování otvoru v potrubí : </t>
  </si>
  <si>
    <t>2,00</t>
  </si>
  <si>
    <t>230-019</t>
  </si>
  <si>
    <t>D+M navrtávka na potrubí PE D315 pro balonovací soupravu se dvěmi balóny</t>
  </si>
  <si>
    <t>3,00</t>
  </si>
  <si>
    <t>230-020</t>
  </si>
  <si>
    <t>D+M navrtávka na potrubí ocel DN 300 pro dočasné obtokové potrubí PE D63</t>
  </si>
  <si>
    <t xml:space="preserve">vč. uzávěru, spojovacího a pomocného materiálu  a následného zazátkování potrubí : </t>
  </si>
  <si>
    <t>230-021</t>
  </si>
  <si>
    <t>D+M navrtávka na potrubí PE D315 pro dočasné obtokové potrubí PE D63</t>
  </si>
  <si>
    <t>230-022</t>
  </si>
  <si>
    <t>D+M oprava izolace ocel. potrubí DN 300</t>
  </si>
  <si>
    <t xml:space="preserve">(očištění + nátěr + trojnásobný ovin samolepicí páskou + geotextilie) : </t>
  </si>
  <si>
    <t>1,50</t>
  </si>
  <si>
    <t>230-023</t>
  </si>
  <si>
    <t>D+M tlaková zkouška plynovodu do DN 300</t>
  </si>
  <si>
    <t>230230018R00</t>
  </si>
  <si>
    <t>Hlavní tlaková zkouška vzduchem 0,6 MPa, DN 100</t>
  </si>
  <si>
    <t>230230023R00</t>
  </si>
  <si>
    <t>Hlavní tlaková zkouška vzduchem 0,6 MPa, DN 300</t>
  </si>
  <si>
    <t>460490012R00</t>
  </si>
  <si>
    <t>Fólie výstražná z PVC, šířka 33 cm</t>
  </si>
  <si>
    <t xml:space="preserve">výstražná fólie žlutá plyn : </t>
  </si>
  <si>
    <t>2*392,70</t>
  </si>
  <si>
    <t>979990112R00</t>
  </si>
  <si>
    <t>Poplatek za skládku suti-obal.kam.-asfalt do 30x30</t>
  </si>
  <si>
    <t>Přesun suti</t>
  </si>
  <si>
    <t>POL8_</t>
  </si>
  <si>
    <t xml:space="preserve">Demontážní hmotnosti z položek s pořadovými čísly: : </t>
  </si>
  <si>
    <t xml:space="preserve">1,2,4,5,6,45, : </t>
  </si>
  <si>
    <t>Součet: : 3,06057</t>
  </si>
  <si>
    <t>979081111R00</t>
  </si>
  <si>
    <t>Odvoz suti a vybour. hmot na skládku do 1 km</t>
  </si>
  <si>
    <t>Součet: : 30,60572</t>
  </si>
  <si>
    <t>979081121R00</t>
  </si>
  <si>
    <t>Příplatek k odvozu za každý další 1 km</t>
  </si>
  <si>
    <t>Součet: : 275,45148</t>
  </si>
  <si>
    <t>979088212R00</t>
  </si>
  <si>
    <t>Nakládání suti na dopr.prostředky-zvlášt.zakl.obj.</t>
  </si>
  <si>
    <t>979990001R00</t>
  </si>
  <si>
    <t>Poplatek za skládku stavební suti</t>
  </si>
  <si>
    <t>Součet: : 27,54515</t>
  </si>
  <si>
    <t xml:space="preserve">rýha pro kanalizaci : </t>
  </si>
  <si>
    <t xml:space="preserve">  8,45*1,10*3,50</t>
  </si>
  <si>
    <t>32,5325/2</t>
  </si>
  <si>
    <t>8,45*1,10*3,50</t>
  </si>
  <si>
    <t>(8,45*3,50)*2</t>
  </si>
  <si>
    <t>8,45*1,10*0,58</t>
  </si>
  <si>
    <t xml:space="preserve">zásyp zbylého výkopu vykopanou zeminou : </t>
  </si>
  <si>
    <t>8,45*1,10*(3,50-0,58)</t>
  </si>
  <si>
    <t xml:space="preserve">  8,45*1,10*0,58</t>
  </si>
  <si>
    <t>5,3911*1,90</t>
  </si>
  <si>
    <t>271531113R00</t>
  </si>
  <si>
    <t>Polštář základu z kameniva hr. drceného 16-32 mm</t>
  </si>
  <si>
    <t xml:space="preserve">hutněný štěrkopískový podsyp pod šachtu tl.150 mm : </t>
  </si>
  <si>
    <t>1,50*1,50*0,15</t>
  </si>
  <si>
    <t xml:space="preserve">štěrkopískový podsyp tl.100 mm : </t>
  </si>
  <si>
    <t>8,45*1,10*0,10</t>
  </si>
  <si>
    <t>452111121R00</t>
  </si>
  <si>
    <t>Osazení betonových pražců plochy do 500 cm2</t>
  </si>
  <si>
    <t xml:space="preserve">podkladní pražec : </t>
  </si>
  <si>
    <t>8,00</t>
  </si>
  <si>
    <t>452312131R00</t>
  </si>
  <si>
    <t>Sedlové lože pod potrubí z betonu C 12/15</t>
  </si>
  <si>
    <t xml:space="preserve">podkladní beton tl.80 mm : </t>
  </si>
  <si>
    <t>8,45*1,10*0,08</t>
  </si>
  <si>
    <t>59217011</t>
  </si>
  <si>
    <t>Obrubník silniční betonový 150x250x500 mm</t>
  </si>
  <si>
    <t>591241111R00</t>
  </si>
  <si>
    <t>Kladení dlažby drobné kostky, lože z MC tl. 5 cm</t>
  </si>
  <si>
    <t xml:space="preserve">dvojřádek žulových kostek 100x100x100 do betonového lože C16/20 tl.100 mm : </t>
  </si>
  <si>
    <t>4,60*0,30</t>
  </si>
  <si>
    <t>58380120.A</t>
  </si>
  <si>
    <t>Kostka dlažební drobná 8/10 tř. 1  1t = 5 m2</t>
  </si>
  <si>
    <t xml:space="preserve">  4,60*0,30</t>
  </si>
  <si>
    <t>1,38*1,10</t>
  </si>
  <si>
    <t>631313511R00</t>
  </si>
  <si>
    <t>Mazanina betonová tl. 8 - 12 cm C 12/15</t>
  </si>
  <si>
    <t xml:space="preserve">podkladní beton pod šachtu tl.100 mm : </t>
  </si>
  <si>
    <t>1,40*1,40*0,10</t>
  </si>
  <si>
    <t xml:space="preserve">podkladní beton pod potrubí : </t>
  </si>
  <si>
    <t>631313611R00</t>
  </si>
  <si>
    <t>Mazanina betonová tl. 8 - 12 cm C 16/20</t>
  </si>
  <si>
    <t xml:space="preserve">podkladní beton pod žulové kostky tl.100 mm : </t>
  </si>
  <si>
    <t>4,60*0,30*0,10</t>
  </si>
  <si>
    <t>631319153R00</t>
  </si>
  <si>
    <t>Příplatek za přehlaz. mazanin pod povlaky tl. 12cm</t>
  </si>
  <si>
    <t>631351101R00</t>
  </si>
  <si>
    <t>Bednění stěn, rýh a otvorů v podlahách - zřízení</t>
  </si>
  <si>
    <t>(2*1,40+2*1,40)*0,10</t>
  </si>
  <si>
    <t>631351102R00</t>
  </si>
  <si>
    <t>Bednění stěn, rýh a otvorů v podlahách -odstranění</t>
  </si>
  <si>
    <t>800-001</t>
  </si>
  <si>
    <t>D+M napojení na stávající potrubí</t>
  </si>
  <si>
    <t>831352121R00</t>
  </si>
  <si>
    <t>Montáž trub kameninových, pryž. kroužek, DN 200</t>
  </si>
  <si>
    <t xml:space="preserve">potrubí : </t>
  </si>
  <si>
    <t>8,45</t>
  </si>
  <si>
    <t>837352221R00</t>
  </si>
  <si>
    <t>Montáž tvarov. kamenin. jednoos. pryž. kr. DN 200</t>
  </si>
  <si>
    <t xml:space="preserve">koleno DN 200/15 : </t>
  </si>
  <si>
    <t>892571111R00</t>
  </si>
  <si>
    <t>Zkouška těsnosti kanalizace DN do 200, vodou</t>
  </si>
  <si>
    <t>899623141R00</t>
  </si>
  <si>
    <t>Obetonování potrubí nebo zdiva stok betonem C12/15</t>
  </si>
  <si>
    <t xml:space="preserve">ve výkopu : </t>
  </si>
  <si>
    <t>8,45*1,10*0,40</t>
  </si>
  <si>
    <t xml:space="preserve">v prefa šachtě : </t>
  </si>
  <si>
    <t>3,14*0,50*0,50*0,20</t>
  </si>
  <si>
    <t>899623151R00</t>
  </si>
  <si>
    <t>Obetonování potrubí nebo zdiva stok betonem C16/20</t>
  </si>
  <si>
    <t xml:space="preserve">obetonování šachty betonem C16/20 : </t>
  </si>
  <si>
    <t>1*1,00</t>
  </si>
  <si>
    <t>899643111R00</t>
  </si>
  <si>
    <t>Bednění pro obetonování potrubí v otevřeném výkopu</t>
  </si>
  <si>
    <t>(8,45*0,40)*2</t>
  </si>
  <si>
    <t>1*2,00</t>
  </si>
  <si>
    <t>900-001</t>
  </si>
  <si>
    <t>Tvarovka kameninová koleno DN 200/15° spoj.systém F, tř.160</t>
  </si>
  <si>
    <t>59710633</t>
  </si>
  <si>
    <t>Trouba kamenin.glazov.se spoj F dl.1000, DN 200 mm</t>
  </si>
  <si>
    <t>8,45*1,05</t>
  </si>
  <si>
    <t>452112121R00</t>
  </si>
  <si>
    <t>Osazení beton. prstenců pod mříže, výšky do 200 mm</t>
  </si>
  <si>
    <t xml:space="preserve">šachta RŠ P4.1 : </t>
  </si>
  <si>
    <t>D+M kyselinovzdorné cihly např.KLINKER</t>
  </si>
  <si>
    <t>4*1,00*0,20</t>
  </si>
  <si>
    <t>894423111R00</t>
  </si>
  <si>
    <t>Osazení betonových dílců šachet</t>
  </si>
  <si>
    <t>4,00</t>
  </si>
  <si>
    <t>899104111R00</t>
  </si>
  <si>
    <t>Osazení poklopu s rámem nad 150 kg</t>
  </si>
  <si>
    <t>55340325</t>
  </si>
  <si>
    <t>Poklop D400 litinový bez odvětrání tl. vložka</t>
  </si>
  <si>
    <t xml:space="preserve">poklop vzor BRNO : </t>
  </si>
  <si>
    <t>59224332.A</t>
  </si>
  <si>
    <t>Skruž šachetní TBS-Q.1 100/25/9 PS</t>
  </si>
  <si>
    <t>59224338.A</t>
  </si>
  <si>
    <t>Skruž šachetní TBS-Q.1 100/100/9 PS</t>
  </si>
  <si>
    <t>59224349.A</t>
  </si>
  <si>
    <t>Prstenec vyrovn šachetní TBW-Q.1 63/10</t>
  </si>
  <si>
    <t>59224353.A</t>
  </si>
  <si>
    <t>Konus šachetní TBR-Q.1 100-63/58/12 KPS</t>
  </si>
  <si>
    <t>59224366.A</t>
  </si>
  <si>
    <t>Dno šachetní přímé TBZ-Q.1 100/60 V max. 40</t>
  </si>
  <si>
    <t>59224373.A</t>
  </si>
  <si>
    <t>Těsnění elastom pro šach díly EMT - DN 1000</t>
  </si>
  <si>
    <t xml:space="preserve">3,12,13,14,15,16,17,18,19,20,22,25,26,28,29,30,31,32,33,36,37,38,39,40,41,42,43, : </t>
  </si>
  <si>
    <t>Součet: : 23,46439</t>
  </si>
  <si>
    <t xml:space="preserve">vodovodní řad V1 : </t>
  </si>
  <si>
    <t xml:space="preserve">  64,43*1,10*2,40</t>
  </si>
  <si>
    <t>170,0952/2</t>
  </si>
  <si>
    <t>64,43*1,10*2,40</t>
  </si>
  <si>
    <t>151101101R00</t>
  </si>
  <si>
    <t>Pažení a rozepření stěn rýh - příložné - hl. do 2m</t>
  </si>
  <si>
    <t>(64,43*2,40)*2</t>
  </si>
  <si>
    <t>151101111R00</t>
  </si>
  <si>
    <t>Odstranění pažení stěn rýh - příložné - hl. do 2 m</t>
  </si>
  <si>
    <t>64,43*1,10*0,55</t>
  </si>
  <si>
    <t>167101101R00</t>
  </si>
  <si>
    <t>Nakládání výkopku z hor.1-4 v množství do 100 m3</t>
  </si>
  <si>
    <t>64,43*1,10*(2,40-0,55)</t>
  </si>
  <si>
    <t>64,43*1,10*0,45</t>
  </si>
  <si>
    <t xml:space="preserve">  64,43*1,10*0,55</t>
  </si>
  <si>
    <t>38,9802*1,90</t>
  </si>
  <si>
    <t>58337333</t>
  </si>
  <si>
    <t>Štěrkopísek frakce 0-32 A</t>
  </si>
  <si>
    <t xml:space="preserve">  64,43*1,10*0,45</t>
  </si>
  <si>
    <t>31,8929*1,89</t>
  </si>
  <si>
    <t>64,43*1,10*0,10</t>
  </si>
  <si>
    <t>452313161R00</t>
  </si>
  <si>
    <t>Bloky pro potrubí z betonu C 25/30</t>
  </si>
  <si>
    <t xml:space="preserve">výkres č.006 : </t>
  </si>
  <si>
    <t>1,02+0,10</t>
  </si>
  <si>
    <t>452351101R00</t>
  </si>
  <si>
    <t>Bednění desek nebo sedlových loží pod potrubí</t>
  </si>
  <si>
    <t>5,00</t>
  </si>
  <si>
    <t>851601104R00</t>
  </si>
  <si>
    <t>Montáž potrubí tlakového, tvárná litina DN 150</t>
  </si>
  <si>
    <t xml:space="preserve">potrubí DN150 : </t>
  </si>
  <si>
    <t>64,43</t>
  </si>
  <si>
    <t>857701104R00</t>
  </si>
  <si>
    <t>Montáž tvarovek odbočných, tvárná litina DN 150</t>
  </si>
  <si>
    <t xml:space="preserve">tvarovky z tvárné litiny : </t>
  </si>
  <si>
    <t>1,00+1,00+1,00+1,00+1,00+1,00+2,00+3,00+1,00</t>
  </si>
  <si>
    <t>D+M armatura tvárná litina šoupátko zemní Š DN 80</t>
  </si>
  <si>
    <t>D+M armatura tvárná litina šoupátko zemní Š DN 150</t>
  </si>
  <si>
    <t>890-003</t>
  </si>
  <si>
    <t>D+M armatura tvárná litina hydrant H DN 80 podzemní Rd 1,5 m</t>
  </si>
  <si>
    <t>890-004</t>
  </si>
  <si>
    <t>D+M zemní souprava teleskop. DN 80 Rd 1,2-1,8 m</t>
  </si>
  <si>
    <t>890-005</t>
  </si>
  <si>
    <t>D+M zemní souprava teleskop. DN 150 Rd 1,2-1,8 m</t>
  </si>
  <si>
    <t>890-006</t>
  </si>
  <si>
    <t>D+M poklop hydrantový</t>
  </si>
  <si>
    <t>890-007</t>
  </si>
  <si>
    <t>D+M poklop šoupátkový</t>
  </si>
  <si>
    <t>890-008</t>
  </si>
  <si>
    <t>D+M drenážní blok k hydrantu</t>
  </si>
  <si>
    <t>890-009</t>
  </si>
  <si>
    <t>D+M orientační tabulka pro šoupě</t>
  </si>
  <si>
    <t>890-010</t>
  </si>
  <si>
    <t>D+M orientační tabulka pro hydrant</t>
  </si>
  <si>
    <t>890-011</t>
  </si>
  <si>
    <t>D+M MARKER modrý SM 2500</t>
  </si>
  <si>
    <t>890-012</t>
  </si>
  <si>
    <t>D+M elastomerová manžeta na hrdlový spoj</t>
  </si>
  <si>
    <t>892351111R00</t>
  </si>
  <si>
    <t>Tlaková zkouška vodovodního potrubí DN 200</t>
  </si>
  <si>
    <t>892353111R00</t>
  </si>
  <si>
    <t>Desinfekce vodovodního potrubí DN 200</t>
  </si>
  <si>
    <t>899711122R00</t>
  </si>
  <si>
    <t>Fólie výstražná z PVC, šířka 30 cm</t>
  </si>
  <si>
    <t>Potrubí DN150 TL, těžká protikorozní ochrana (dle ČSN EN 545:2011 tl.stěny litiny min.4,7 mm)</t>
  </si>
  <si>
    <t>64,43*1,05</t>
  </si>
  <si>
    <t>900-002</t>
  </si>
  <si>
    <t>Tvarovka tvárná litina spojka E DN 150</t>
  </si>
  <si>
    <t>900-003</t>
  </si>
  <si>
    <t>Tvarovka tvárná litina spojka F DN 150</t>
  </si>
  <si>
    <t>900-004</t>
  </si>
  <si>
    <t>Tvarovka tvárná litina přírubový kus FFP DN 80 dl.250 mm</t>
  </si>
  <si>
    <t>900-005</t>
  </si>
  <si>
    <t>Tvarovka tvárná litina patkové koleno N DN 80</t>
  </si>
  <si>
    <t>900-006</t>
  </si>
  <si>
    <t>Tvarovka tvárná litina odbočka T DN 150/80</t>
  </si>
  <si>
    <t>900-007</t>
  </si>
  <si>
    <t>Tvarovka tvárná litina odbočka T DN 150/150</t>
  </si>
  <si>
    <t>900-008</t>
  </si>
  <si>
    <t>Tvarovka tvárná litina odbočka MMA DN 150/100</t>
  </si>
  <si>
    <t>900-009</t>
  </si>
  <si>
    <t>Tvarovka tvárná litina koleno MMK DN 150/11°</t>
  </si>
  <si>
    <t>900-010</t>
  </si>
  <si>
    <t>Tvarovka tvárná litina redukce FFR DN 150/80</t>
  </si>
  <si>
    <t xml:space="preserve">3,13,14,15,16,18,34, : </t>
  </si>
  <si>
    <t>Součet: : 73,34103</t>
  </si>
  <si>
    <t>210800526RT1</t>
  </si>
  <si>
    <t>Vodič nn a vn CY 4 mm2 uložený volně včetně dodávky vodiče CY 4</t>
  </si>
  <si>
    <t xml:space="preserve">identifikační vodič : </t>
  </si>
  <si>
    <t>69,00</t>
  </si>
  <si>
    <t xml:space="preserve">přípojka D : </t>
  </si>
  <si>
    <t xml:space="preserve">  6,20*1,10*1,80</t>
  </si>
  <si>
    <t>12,2760/2</t>
  </si>
  <si>
    <t>6,20*1,10*1,80</t>
  </si>
  <si>
    <t>(6,20*1,80)*2</t>
  </si>
  <si>
    <t>6,20*1,10*0,55</t>
  </si>
  <si>
    <t>6,20*1,10*(1,80-0,55)</t>
  </si>
  <si>
    <t>6,20*1,10*0,45</t>
  </si>
  <si>
    <t xml:space="preserve">  6,20*1,10*0,55</t>
  </si>
  <si>
    <t>3,7510*1,90</t>
  </si>
  <si>
    <t xml:space="preserve">  6,20*1,10*0,45</t>
  </si>
  <si>
    <t>3,0690*1,89</t>
  </si>
  <si>
    <t>6,20*1,10*0,10</t>
  </si>
  <si>
    <t>0,40*0,30*0,40</t>
  </si>
  <si>
    <t>0,50*0,30*0,40</t>
  </si>
  <si>
    <t>(2*0,40+2*0,30)*0,40</t>
  </si>
  <si>
    <t>(2*0,50+2*0,30)*0,40</t>
  </si>
  <si>
    <t>851601102R00</t>
  </si>
  <si>
    <t>Montáž potrubí tlakového, tvárná litina DN 100</t>
  </si>
  <si>
    <t xml:space="preserve">potrubí DN100 : </t>
  </si>
  <si>
    <t>6,50</t>
  </si>
  <si>
    <t>857701102R00</t>
  </si>
  <si>
    <t>Montáž tvarovek odbočných, tvárná litina DN 100</t>
  </si>
  <si>
    <t>4,00+4,00+2,00+8,00</t>
  </si>
  <si>
    <t>D+M armatura tvárná litina šoupátko zemní dlouhá déka Š DN 100</t>
  </si>
  <si>
    <t>D+M armatura tvárná litina šoupátko krátká délka Š DN 100</t>
  </si>
  <si>
    <t>D+M armatura tvárná litina filtr DN 100</t>
  </si>
  <si>
    <t>D+M armatura tvárná litina montážní vložka DN 100</t>
  </si>
  <si>
    <t>D+M armatura tvárná litina zpětná klapka DN 100</t>
  </si>
  <si>
    <t>D+M armatura redukční ventil DN 50 přírubový</t>
  </si>
  <si>
    <t>D+M zemní souprava teleskop. DN 100 Rd 1,2-1,8 m</t>
  </si>
  <si>
    <t>D+M ruční kolo k šoupátku DN 100</t>
  </si>
  <si>
    <t>D+M elastomerová manžeta na hrdlový spoj DN 100</t>
  </si>
  <si>
    <t>890-013</t>
  </si>
  <si>
    <t>D+M potrubí ocel pozink. závit. 2" dl. 400 mm</t>
  </si>
  <si>
    <t>890-014</t>
  </si>
  <si>
    <t>D+M potrubí ocel pozink. závit. 2" dl. 250 mm</t>
  </si>
  <si>
    <t>890-015</t>
  </si>
  <si>
    <t>D+M vodoměrové šroubení 2"</t>
  </si>
  <si>
    <t>890-016</t>
  </si>
  <si>
    <t>D+M armatura kulový kohout vypouštěcí VK 1/2"</t>
  </si>
  <si>
    <t>890-017</t>
  </si>
  <si>
    <t>D+M podpěrný blok, beton C12/15</t>
  </si>
  <si>
    <t>890-018</t>
  </si>
  <si>
    <t>D+M chránička ocel DN 150 s kotevním límcem + utěsnění meziprostoru</t>
  </si>
  <si>
    <t>892271111R00</t>
  </si>
  <si>
    <t>Tlaková zkouška vodovodního potrubí DN 125</t>
  </si>
  <si>
    <t>892273111R00</t>
  </si>
  <si>
    <t>Desinfekce vodovodního potrubí DN 125</t>
  </si>
  <si>
    <t>6,50*1,10</t>
  </si>
  <si>
    <t>Potrubí DN100 TL, těžká protikorozní ochrana (dle ČSN EN 545:2011 tl.stěny litiny min.4,7 mm)</t>
  </si>
  <si>
    <t>6,50*1,05</t>
  </si>
  <si>
    <t>Tvarovka tvárná litina spojka E DN 100</t>
  </si>
  <si>
    <t>Tvarovka tvárná litina patkové koleno N DN 100</t>
  </si>
  <si>
    <t>Tvarovka tvárná litina odbočka T DN 100/50</t>
  </si>
  <si>
    <t>Tvarovka tvárná litina přírubová spojka jištěná proti posunu DN 100</t>
  </si>
  <si>
    <t>Tvarovka tvárná litina šroubovací kotevní příruba DN 100</t>
  </si>
  <si>
    <t>Tvarovka tvárná litina s volnou přírubou koleno Q DN 100/90° VP</t>
  </si>
  <si>
    <t>Tvarovka tvárná litina redukce FFR DN 100/80</t>
  </si>
  <si>
    <t>Tvarovka tvárná litina redukce FFR DN 100/50</t>
  </si>
  <si>
    <t>Tvarovka tvárná litina závitová příruba X DN 80 x 2"</t>
  </si>
  <si>
    <t>900-011</t>
  </si>
  <si>
    <t>Tvarovka tvárná litina závitová příruba X DN 50 x 1/2"</t>
  </si>
  <si>
    <t xml:space="preserve">3,13,14,15,16,18,40, : </t>
  </si>
  <si>
    <t>Součet: : 7,34015</t>
  </si>
  <si>
    <t>9,00</t>
  </si>
  <si>
    <t>210-001</t>
  </si>
  <si>
    <t>D+M kabel CYKY 5x16</t>
  </si>
  <si>
    <t>210-002</t>
  </si>
  <si>
    <t>D+M rozpínací skříň RS1 kompletní provedení</t>
  </si>
  <si>
    <t>210-003</t>
  </si>
  <si>
    <t>D+M rozpínací skříň RS2 kompletní provedení</t>
  </si>
  <si>
    <t>210-004</t>
  </si>
  <si>
    <t>D+M rozpínací skříň RS3 kompletní provedení</t>
  </si>
  <si>
    <t>211-001</t>
  </si>
  <si>
    <t>Revize a prohlídky zařízení</t>
  </si>
  <si>
    <t>211-002</t>
  </si>
  <si>
    <t>Dohledání napojovacích bodů</t>
  </si>
  <si>
    <t>211-003</t>
  </si>
  <si>
    <t>Vytyčení stávajících sítí</t>
  </si>
  <si>
    <t>D+M zemnící pásek FeZn 30/4</t>
  </si>
  <si>
    <t>230191008R00</t>
  </si>
  <si>
    <t>Uložení chráničky ve výkopu PE 63x5,8mm</t>
  </si>
  <si>
    <t xml:space="preserve">chránička DN63 : </t>
  </si>
  <si>
    <t>360,00</t>
  </si>
  <si>
    <t>230191018R00</t>
  </si>
  <si>
    <t>Uložení chráničky ve výkopu PE 110x10,0 mm</t>
  </si>
  <si>
    <t xml:space="preserve">chránička DN110 : </t>
  </si>
  <si>
    <t>40,00</t>
  </si>
  <si>
    <t>3457114702</t>
  </si>
  <si>
    <t>Trubka kabelová chránička KOPOFLEX KF 09063</t>
  </si>
  <si>
    <t>POL3_9</t>
  </si>
  <si>
    <t>360,00*1,10</t>
  </si>
  <si>
    <t>3457114705</t>
  </si>
  <si>
    <t>Trubka kabelová chránička KOPOFLEX KF 09110</t>
  </si>
  <si>
    <t>40,00*1,10</t>
  </si>
  <si>
    <t>234-001</t>
  </si>
  <si>
    <t>D+M svítidlo VO1 vč.stožáru, výzbroje a uložení výbojkové svítidlo 70W na sloup v.6 m</t>
  </si>
  <si>
    <t>234-002</t>
  </si>
  <si>
    <t>D+M svítidlo VO2 vč.stožáru, výzbroje a uložení výbojkové svítidlo 70W na sloup v.6 m</t>
  </si>
  <si>
    <t>234-003</t>
  </si>
  <si>
    <t>D+M svítidlo VO3 vč.stožáru, výzbroje a uložení výbojkové svítidlo 70W na sloup v.6 m</t>
  </si>
  <si>
    <t>234-004</t>
  </si>
  <si>
    <t>D+M svítidlo VO4 vč.stožáru, výzbroje a uložení výbojkové svítidlo 70W na sloup v.6 m</t>
  </si>
  <si>
    <t>234-005</t>
  </si>
  <si>
    <t>D+M svítidlo VO5 vč.stožáru, výzbroje a uložení výbojkové svítidlo 70W na sloup v.6 m</t>
  </si>
  <si>
    <t>234-006</t>
  </si>
  <si>
    <t>D+M svítidlo VO6 vč.stožáru, výzbroje a uložení výbojkové svítidlo 70W na sloup v.6 m</t>
  </si>
  <si>
    <t>234-007</t>
  </si>
  <si>
    <t>D+M svítidlo VO7 vč.stožáru, výzbroje a uložení výbojkové svítidlo 70W na sloup v.6 m</t>
  </si>
  <si>
    <t>234-008</t>
  </si>
  <si>
    <t>D+M stávající svítidlo V08, stožárovou svorkovnici vyměnit za novou pro tři kabely CYKY 5x16</t>
  </si>
  <si>
    <t>460050703RT1</t>
  </si>
  <si>
    <t>Jáma do 2 m3 pro stožár veřejného osvětlení, hor.3 ruční výkop jámy</t>
  </si>
  <si>
    <t xml:space="preserve">jáma pro stožáry VO1 až VO7 : </t>
  </si>
  <si>
    <t>8*(1,00*1,00*1,20)</t>
  </si>
  <si>
    <t>460100038R00</t>
  </si>
  <si>
    <t>Pouzdr. základ "Zelený utopenec" 1000x1000, v.1000</t>
  </si>
  <si>
    <t xml:space="preserve">stožáry VO1 až VO7 : </t>
  </si>
  <si>
    <t>460200283RT1</t>
  </si>
  <si>
    <t>Výkop kabelové rýhy 50/100 cm hor.3 strojní výkop rýhy</t>
  </si>
  <si>
    <t>410,00</t>
  </si>
  <si>
    <t>460420022RT3</t>
  </si>
  <si>
    <t>Zřízení kabelového lože v rýze š. do 65 cm z písku lože tloušťky 20 cm</t>
  </si>
  <si>
    <t xml:space="preserve">podsyp tl.100 mm a zásyp tl.100 mm : </t>
  </si>
  <si>
    <t>460490012RT1</t>
  </si>
  <si>
    <t>Fólie výstražná z PVC, šířka 33 cm fólie PVC šířka 33 cm</t>
  </si>
  <si>
    <t>410,00*1,10</t>
  </si>
  <si>
    <t>460570203R00</t>
  </si>
  <si>
    <t>Zához rýhy 50/20 cm, hornina třídy 3, se zhutněním</t>
  </si>
  <si>
    <t xml:space="preserve">vrstva přesáté zeminy pod chráničky : </t>
  </si>
  <si>
    <t>460570263R00</t>
  </si>
  <si>
    <t>Zához rýhy 50/80 cm, hornina třídy 3, se zhutněním</t>
  </si>
  <si>
    <t>D+M Kabelová šachta s víkem ref. ZEKAN M1080</t>
  </si>
  <si>
    <t>D+M Chránička HDPE zemní tlustostěnná 32/27mm zodolněná, osazená 4x trubičkou 10/8mm</t>
  </si>
  <si>
    <t>D+M Chránička HDPE zemní tlustostěnná 32/27mm bez mikrotrubiček</t>
  </si>
  <si>
    <t>D+M optický kabel 96VLÁKEN SM G.652D</t>
  </si>
  <si>
    <t>210-005</t>
  </si>
  <si>
    <t>D+M optická spojka PRO 96 VLÁKEN (REF. SX-FOSC-D-96)</t>
  </si>
  <si>
    <t>210-006</t>
  </si>
  <si>
    <t>D+M Utěsnění prostupů v šachtě</t>
  </si>
  <si>
    <t>210-007</t>
  </si>
  <si>
    <t>D+M Optický svár včetně měřícího protokolu</t>
  </si>
  <si>
    <t>210-008</t>
  </si>
  <si>
    <t>Demontáž stávajícího kabelu z rušené přípojky</t>
  </si>
  <si>
    <t>210-009</t>
  </si>
  <si>
    <t>D+M 1401-XR Ball marker telekomunikace</t>
  </si>
  <si>
    <t>210-010</t>
  </si>
  <si>
    <t>Vytýčení stávajícího vedení</t>
  </si>
  <si>
    <t>210-011</t>
  </si>
  <si>
    <t>Geodetické práce - skutečný stav</t>
  </si>
  <si>
    <t>210-012</t>
  </si>
  <si>
    <t>Koordinační činnosti s provozovatelem přeložky</t>
  </si>
  <si>
    <t>210-013</t>
  </si>
  <si>
    <t>Doprava, přesun materiálu</t>
  </si>
  <si>
    <t>210-014</t>
  </si>
  <si>
    <t>Ostatní spojovací a instalační materiál</t>
  </si>
  <si>
    <t>210-015</t>
  </si>
  <si>
    <t>Dokumentace skutečného provedení</t>
  </si>
  <si>
    <t>210-016</t>
  </si>
  <si>
    <t>Ostaní nespecifikované činnosti nutné pro úspěšnou realizaci díla</t>
  </si>
  <si>
    <t>460-001</t>
  </si>
  <si>
    <t>Zemní výkopové práce pro šachtu zekan M1080</t>
  </si>
  <si>
    <t>460-002</t>
  </si>
  <si>
    <t>Zemní práce 60/35 včetně kabelového lože zákrytových desek, záhozu a úpravy povrchu</t>
  </si>
  <si>
    <t>D+M napojení na stávající kabelové komory</t>
  </si>
  <si>
    <t>D+M kabelová šachta 1000x1000x1000 mm ZEKAN M1080</t>
  </si>
  <si>
    <t>D+M chránička zemní tlustostěnná HDPE 32/27 zodolněná</t>
  </si>
  <si>
    <t xml:space="preserve">trubka HDPE 32/27 : </t>
  </si>
  <si>
    <t>(18,00+85,00+45,00)*4</t>
  </si>
  <si>
    <t>(18,00+85,00+45,00)*2</t>
  </si>
  <si>
    <t>D+M trubička 10/8 mm</t>
  </si>
  <si>
    <t xml:space="preserve">trubička 10/8 mm : </t>
  </si>
  <si>
    <t>D+M trubka KOPODUR DN110 mm</t>
  </si>
  <si>
    <t xml:space="preserve">trubky pod komunikací : </t>
  </si>
  <si>
    <t>3*45,00</t>
  </si>
  <si>
    <t>2*30,00</t>
  </si>
  <si>
    <t>D+M zemnič FeZn 30/4</t>
  </si>
  <si>
    <t xml:space="preserve">  18,00+85,00+45,00</t>
  </si>
  <si>
    <t>148,00*1,10</t>
  </si>
  <si>
    <t>460070654R00</t>
  </si>
  <si>
    <t>Jáma pro šachtu 100 x 100 x 150 cm, hornina 4</t>
  </si>
  <si>
    <t xml:space="preserve">jáma pro kabelovou šachtu : </t>
  </si>
  <si>
    <t>18,00+85,00+45,00</t>
  </si>
  <si>
    <t xml:space="preserve">výstražná fólie : </t>
  </si>
  <si>
    <t>115101223R00</t>
  </si>
  <si>
    <t>Čerpání vody na výšku 10 -25 m, přítok 1000-2000 l</t>
  </si>
  <si>
    <t>h</t>
  </si>
  <si>
    <t>115101303R00</t>
  </si>
  <si>
    <t>Pohotovost čerp.soupravy, výška 10 m,přítok 2000 l</t>
  </si>
  <si>
    <t>den</t>
  </si>
  <si>
    <t xml:space="preserve">skrývka ornice tl.200 mm : </t>
  </si>
  <si>
    <t>123,00*95,00*0,20</t>
  </si>
  <si>
    <t>131201114R00</t>
  </si>
  <si>
    <t>Hloubení nezapaž. jam hor.3 nad 10000m3, STROJNĚ</t>
  </si>
  <si>
    <t xml:space="preserve">hrubé terénní úpravy pro objekt D : </t>
  </si>
  <si>
    <t>63,00*50,30*6,20</t>
  </si>
  <si>
    <t>1100,00</t>
  </si>
  <si>
    <t>132201112R00</t>
  </si>
  <si>
    <t>Hloubení rýh š.do 60 cm v hor.3 nad 100 m3,STROJNĚ</t>
  </si>
  <si>
    <t xml:space="preserve">odvodňovací rýhy : </t>
  </si>
  <si>
    <t>(13,00+14,30+39,85+22,00+12,10+22,00+54,30+20,00)*0,40*0,60</t>
  </si>
  <si>
    <t>161101104R00</t>
  </si>
  <si>
    <t>Svislé přemístění výkopku z hor.1-4 do 8,0 m</t>
  </si>
  <si>
    <t xml:space="preserve">  63,00*50,30*6,20</t>
  </si>
  <si>
    <t xml:space="preserve">  1100,00</t>
  </si>
  <si>
    <t>20747,18*0,20</t>
  </si>
  <si>
    <t xml:space="preserve">  (13,00+14,30+39,85+22,00+12,10+22,00+54,30+20,00)*0,40*0,60</t>
  </si>
  <si>
    <t>47,4120*0,20</t>
  </si>
  <si>
    <t xml:space="preserve">skrývka ornice tl.200 mm - polovinu odvést : </t>
  </si>
  <si>
    <t>(123,00*95,00*0,20)/2</t>
  </si>
  <si>
    <t xml:space="preserve">hrubé terénní úpravy pro objekt D - celý objem odvést  : </t>
  </si>
  <si>
    <t>181101102R00</t>
  </si>
  <si>
    <t>Úprava pláně v zářezech v hor. 1-4, se zhutněním</t>
  </si>
  <si>
    <t xml:space="preserve">příprava provizorních zpevněných ploch : </t>
  </si>
  <si>
    <t xml:space="preserve">staveništní komunikace : </t>
  </si>
  <si>
    <t>1015,00</t>
  </si>
  <si>
    <t xml:space="preserve">skladovací plocha : </t>
  </si>
  <si>
    <t>2390,00</t>
  </si>
  <si>
    <t xml:space="preserve">úprava pláně po vykopaném suterénu  : </t>
  </si>
  <si>
    <t>2500,00</t>
  </si>
  <si>
    <t>199000001R00</t>
  </si>
  <si>
    <t>Poplatek za skládku - ornice</t>
  </si>
  <si>
    <t xml:space="preserve">skrývka ornice tl.200 mm - polovinu odvést  : </t>
  </si>
  <si>
    <t xml:space="preserve">  123,00*95,00*0,20</t>
  </si>
  <si>
    <t>2337,00/2</t>
  </si>
  <si>
    <t>20747,18*1,90</t>
  </si>
  <si>
    <t>47,4120*1,90</t>
  </si>
  <si>
    <t>111-001</t>
  </si>
  <si>
    <t>Odstranění nevhodných dřevin výšky nad 1 m s odstraněním pařezu</t>
  </si>
  <si>
    <t>111-002</t>
  </si>
  <si>
    <t>Pokácení stromu směrové o pr.kmene do 200 mm</t>
  </si>
  <si>
    <t>111-003</t>
  </si>
  <si>
    <t>Pokácení stromu směrové o pr.kmene přes 200 do 300 mm</t>
  </si>
  <si>
    <t>111-004</t>
  </si>
  <si>
    <t>Pokácení stromu směrové o pr.kmene přes 300 do 400 mm</t>
  </si>
  <si>
    <t>111-005</t>
  </si>
  <si>
    <t>Pokácení stromu směrové o pr.kmene přes 400 do 500 mm</t>
  </si>
  <si>
    <t>111-006</t>
  </si>
  <si>
    <t>Pokácení stromu směrové o pr.kmene přes 500 do 600 mm</t>
  </si>
  <si>
    <t>111-007</t>
  </si>
  <si>
    <t>Odstranění pařezu o prům. do 200 mm</t>
  </si>
  <si>
    <t>111-008</t>
  </si>
  <si>
    <t>Odstranění pařezu o prům. přes 200 do 300 mm</t>
  </si>
  <si>
    <t>111-009</t>
  </si>
  <si>
    <t>Odstranění pařezu o prům. přes 300 do 400 mm</t>
  </si>
  <si>
    <t>111-010</t>
  </si>
  <si>
    <t>Drcení ořezaných větví strojně (štěpkování)</t>
  </si>
  <si>
    <t>998-001</t>
  </si>
  <si>
    <t>Štěpka</t>
  </si>
  <si>
    <t>998-002</t>
  </si>
  <si>
    <t>Dřevní hmota</t>
  </si>
  <si>
    <t xml:space="preserve">hutněný štěrkový podsyp frakce 0-32 mm pod objektem D v tl.200 mm : </t>
  </si>
  <si>
    <t xml:space="preserve">pro pilotáž budovy D : </t>
  </si>
  <si>
    <t>650,00</t>
  </si>
  <si>
    <t>564281111R00</t>
  </si>
  <si>
    <t>Podklad ze štěrkopísku po zhutnění tloušťky 30 cm</t>
  </si>
  <si>
    <t xml:space="preserve">zpevnění provizorních zpevněných ploch štěrkem : </t>
  </si>
  <si>
    <t>D+M odčerpávací studna (skruž DN 1000 mm)</t>
  </si>
  <si>
    <t>Odstranění stávajícího oplocení zařízení staveniště, výška 1800 mm</t>
  </si>
  <si>
    <t xml:space="preserve">kompletní odstranění oplocení : </t>
  </si>
  <si>
    <t>65,75</t>
  </si>
  <si>
    <t>998222011R00</t>
  </si>
  <si>
    <t>Přesun hmot, pozemní komunikace, kryt z kameniva</t>
  </si>
  <si>
    <t xml:space="preserve">24,25, : </t>
  </si>
  <si>
    <t>Součet: : 3225,61605</t>
  </si>
  <si>
    <t xml:space="preserve">27, : </t>
  </si>
  <si>
    <t>Součet: : 6,57500</t>
  </si>
  <si>
    <t>Součet: : 59,17500</t>
  </si>
  <si>
    <t>979990107R00</t>
  </si>
  <si>
    <t>Poplatek za skládku suti - směs betonu,cihel,dřeva</t>
  </si>
  <si>
    <t xml:space="preserve">vodovodní řad V : </t>
  </si>
  <si>
    <t xml:space="preserve">  215,83*1,10*2,30</t>
  </si>
  <si>
    <t>546,0499/2</t>
  </si>
  <si>
    <t xml:space="preserve">vodovodní řad V2 : </t>
  </si>
  <si>
    <t>215,83*1,10*2,30</t>
  </si>
  <si>
    <t>(215,83*2,30)*2</t>
  </si>
  <si>
    <t>215,83*1,10*0,55</t>
  </si>
  <si>
    <t>215,83*1,10*(2,30-0,55)</t>
  </si>
  <si>
    <t>215,83*1,10*0,45</t>
  </si>
  <si>
    <t xml:space="preserve">  215,83*1,10*0,55</t>
  </si>
  <si>
    <t>130,5772*1,90</t>
  </si>
  <si>
    <t xml:space="preserve">  215,83*1,10*0,45</t>
  </si>
  <si>
    <t>106,8359*1,89</t>
  </si>
  <si>
    <t>215,83*1,10*0,10</t>
  </si>
  <si>
    <t>1,78</t>
  </si>
  <si>
    <t>7,00</t>
  </si>
  <si>
    <t>215,83</t>
  </si>
  <si>
    <t>2,00+10,00+6,00+3,00</t>
  </si>
  <si>
    <t>D+M chránička OCEL DN 250 (D273/6,5 mm)</t>
  </si>
  <si>
    <t>215,83*1,10</t>
  </si>
  <si>
    <t>215,83*1,05</t>
  </si>
  <si>
    <t>Tvarovka tvárná litina odbočka MMA DN 150/80</t>
  </si>
  <si>
    <t>Tvarovka tvárná litina koleno MMK DN 150/45°</t>
  </si>
  <si>
    <t>Tvarovka tvárná litina koleno MMK DN 150/30°</t>
  </si>
  <si>
    <t>Tvarovka tvárná litina koleno MMK DN 150/22°</t>
  </si>
  <si>
    <t>900-012</t>
  </si>
  <si>
    <t>Tvarovka tvárná litina plná příruba X DN 100</t>
  </si>
  <si>
    <t xml:space="preserve">3,13,14,15,16,18,35, : </t>
  </si>
  <si>
    <t>Součet: : 240,63822</t>
  </si>
  <si>
    <t>232,00</t>
  </si>
  <si>
    <t xml:space="preserve">přípojka E : </t>
  </si>
  <si>
    <t xml:space="preserve">  19,57*1,10*1,80</t>
  </si>
  <si>
    <t>38,7486/2</t>
  </si>
  <si>
    <t>19,57*1,10*1,80</t>
  </si>
  <si>
    <t>(19,57*1,80)*2</t>
  </si>
  <si>
    <t>19,57*1,10*0,55</t>
  </si>
  <si>
    <t>19,57*1,10*(1,80-0,55)</t>
  </si>
  <si>
    <t>19,57*1,10*0,45</t>
  </si>
  <si>
    <t xml:space="preserve">  19,57*1,10*0,55</t>
  </si>
  <si>
    <t>11,8399*1,90</t>
  </si>
  <si>
    <t xml:space="preserve">  19,57*1,10*0,45</t>
  </si>
  <si>
    <t>9,6872*1,89</t>
  </si>
  <si>
    <t>19,57*1,10*0,10</t>
  </si>
  <si>
    <t>19,57</t>
  </si>
  <si>
    <t>5,00+4,00+4,00+2,00+1,00</t>
  </si>
  <si>
    <t>D+M podpěrná konzola</t>
  </si>
  <si>
    <t>D+M armatura kulový kohout vypouštěcí KK 3/4"</t>
  </si>
  <si>
    <t>D+M opěrný blok pod patkové koleno 300x300x170 mm</t>
  </si>
  <si>
    <t>D+M termoizolace trubicí z pěnového polyetylenu laminovaného PE tkaninou tl. 25 mm, d134 mm</t>
  </si>
  <si>
    <t>19,57*1,10</t>
  </si>
  <si>
    <t>19,57*1,05</t>
  </si>
  <si>
    <t>Tvarovka tvárná litina odbočka T DN 100/80</t>
  </si>
  <si>
    <t>Tvarovka tvárná litina závitová příruba DN 80 x 3/4"</t>
  </si>
  <si>
    <t>Tvarovka tvárná litina přírubový kus FFP DN 50 dl. 300 mm</t>
  </si>
  <si>
    <t>Tvarovka tvárná litina přírubový kus FFP DN 50 dl. 200 mm</t>
  </si>
  <si>
    <t xml:space="preserve">3,13,14,15,16,18,39, : </t>
  </si>
  <si>
    <t>Součet: : 21,94516</t>
  </si>
  <si>
    <t>22,50</t>
  </si>
  <si>
    <t xml:space="preserve">přípojka F : </t>
  </si>
  <si>
    <t xml:space="preserve">  8,25*1,10*2,05</t>
  </si>
  <si>
    <t>18,6037/2</t>
  </si>
  <si>
    <t>8,25*1,10*2,05</t>
  </si>
  <si>
    <t>(8,25*2,05)*2</t>
  </si>
  <si>
    <t>8,25*1,10*0,55</t>
  </si>
  <si>
    <t>8,25*1,10*(2,05-0,55)</t>
  </si>
  <si>
    <t>8,25*1,10*0,45</t>
  </si>
  <si>
    <t xml:space="preserve">  8,25*1,10*0,55</t>
  </si>
  <si>
    <t>4,9913*1,90</t>
  </si>
  <si>
    <t xml:space="preserve">  8,25*1,10*0,45</t>
  </si>
  <si>
    <t>4,0838*1,89</t>
  </si>
  <si>
    <t>8,25*1,10*0,10</t>
  </si>
  <si>
    <t>8,25</t>
  </si>
  <si>
    <t>4,00+4,00+4,00+2,00</t>
  </si>
  <si>
    <t>D+M armatura redukční ventil DN 50</t>
  </si>
  <si>
    <t>8,25*1,10</t>
  </si>
  <si>
    <t>8,25*1,05</t>
  </si>
  <si>
    <t xml:space="preserve">3,13,14,15,16,18,37, : </t>
  </si>
  <si>
    <t>Součet: : 9,57546</t>
  </si>
  <si>
    <t>11,00</t>
  </si>
  <si>
    <t xml:space="preserve">splašková kanalizace : </t>
  </si>
  <si>
    <t xml:space="preserve">  125,80*1,15*3,30</t>
  </si>
  <si>
    <t>477,4110/2</t>
  </si>
  <si>
    <t>125,80*1,15*3,30</t>
  </si>
  <si>
    <t>(125,80*3,30)*2</t>
  </si>
  <si>
    <t>125,80*1,15*1,28</t>
  </si>
  <si>
    <t>125,80*1,15*(3,30-1,28)</t>
  </si>
  <si>
    <t>125,80*1,15*0,60</t>
  </si>
  <si>
    <t xml:space="preserve">  125,80*1,15*1,28</t>
  </si>
  <si>
    <t>185,1776*1,90</t>
  </si>
  <si>
    <t xml:space="preserve">  125,80*1,15*0,60</t>
  </si>
  <si>
    <t>86,8020*1,89</t>
  </si>
  <si>
    <t>4*(1,50*1,50*0,15)</t>
  </si>
  <si>
    <t>125,80*1,15*0,10</t>
  </si>
  <si>
    <t>126,00</t>
  </si>
  <si>
    <t>(4,60*0,30)*4</t>
  </si>
  <si>
    <t>4*1,38*1,10</t>
  </si>
  <si>
    <t xml:space="preserve">podkladní beton pod potrubí  : </t>
  </si>
  <si>
    <t>125,80*1,15*0,08</t>
  </si>
  <si>
    <t>4*(1,40*1,40*0,10)</t>
  </si>
  <si>
    <t xml:space="preserve">  4,60*0,30*0,10</t>
  </si>
  <si>
    <t>0,1380*4</t>
  </si>
  <si>
    <t>((4*1,40)*0,10)*4</t>
  </si>
  <si>
    <t>D+M těsnící kroužek pro kameninové potrubí DN300 do vyvrt.otvoru ve stáv.šachtě (Forshera F910)</t>
  </si>
  <si>
    <t>831372121R00</t>
  </si>
  <si>
    <t>Montáž trub kameninových, pryž. kroužek, DN 300</t>
  </si>
  <si>
    <t xml:space="preserve">potrubí kameninové DN 300 : </t>
  </si>
  <si>
    <t>125,80</t>
  </si>
  <si>
    <t>837371221R00</t>
  </si>
  <si>
    <t>Montáž tvarov. kamenin. odboč. pryž. krouž. DN 300</t>
  </si>
  <si>
    <t>892581111R00</t>
  </si>
  <si>
    <t>Zkouška těsnosti kanalizace DN do 300, vodou</t>
  </si>
  <si>
    <t>892583111R00</t>
  </si>
  <si>
    <t>Zabezpečení konců kanal. potrubí DN do 300, vodou</t>
  </si>
  <si>
    <t>úsek</t>
  </si>
  <si>
    <t>125,80*1,15*0,65</t>
  </si>
  <si>
    <t>(3,14*0,50*0,50*0,20)*4</t>
  </si>
  <si>
    <t>4*1,00</t>
  </si>
  <si>
    <t>4*2,00</t>
  </si>
  <si>
    <t xml:space="preserve">obetonování ve výkopu kolem potrubí : </t>
  </si>
  <si>
    <t>125,80*2,00</t>
  </si>
  <si>
    <t>Odbočka kameninová 90° DN 300/150 tř.160</t>
  </si>
  <si>
    <t>Odbočka kameninová 90° DN 300/200 tř.160</t>
  </si>
  <si>
    <t>59710699.A</t>
  </si>
  <si>
    <t>Trouba kamenin.glazov.se spoj C dl.2500, DN 300 mm</t>
  </si>
  <si>
    <t>125,80*1,05</t>
  </si>
  <si>
    <t>1,00+5,00+1,00</t>
  </si>
  <si>
    <t>4,00+2,00+4,00+2,00+4,00</t>
  </si>
  <si>
    <t>59224176</t>
  </si>
  <si>
    <t>Prstenec vyrovnávací TBW-Q 625/80/120</t>
  </si>
  <si>
    <t>POL3_0</t>
  </si>
  <si>
    <t>59224177</t>
  </si>
  <si>
    <t>Prstenec vyrovnávací TBW-Q 625/100/120</t>
  </si>
  <si>
    <t>59224177.A</t>
  </si>
  <si>
    <t>Prstenec vyrovnávací TBW-Q 625/120/120</t>
  </si>
  <si>
    <t>59224334.A</t>
  </si>
  <si>
    <t>Skruž šachetní TBS-Q.1 100/50/9 PS</t>
  </si>
  <si>
    <t>970051300R00</t>
  </si>
  <si>
    <t>Vrtání jádrové do ŽB do D 300 mm</t>
  </si>
  <si>
    <t xml:space="preserve">3,13,14,15,16,17,18,19,20,21,23,26,27,29,30,31,32,33,34,35,36,39,40,41,42,43,44,45,46,47,48,49, : </t>
  </si>
  <si>
    <t>Součet: : 497,32038</t>
  </si>
  <si>
    <t xml:space="preserve">  13,70*1,15*3,20</t>
  </si>
  <si>
    <t>50,4160/2</t>
  </si>
  <si>
    <t>13,70*1,15*3,20</t>
  </si>
  <si>
    <t>(13,75*3,20)*2</t>
  </si>
  <si>
    <t>13,70*1,15*1,28</t>
  </si>
  <si>
    <t>13,70*1,15*(3,20-1,28)</t>
  </si>
  <si>
    <t>13,70*1,15*0,60</t>
  </si>
  <si>
    <t xml:space="preserve">  13,70*1,15*1,28</t>
  </si>
  <si>
    <t>20,1664*1,90</t>
  </si>
  <si>
    <t xml:space="preserve">  13,70*1,15*0,60</t>
  </si>
  <si>
    <t>9,4530*1,89</t>
  </si>
  <si>
    <t>13,75*1,15*0,10</t>
  </si>
  <si>
    <t>14,00</t>
  </si>
  <si>
    <t>13,75*1,15*0,08</t>
  </si>
  <si>
    <t>D+M trubní tvarovka kanal. plast SN8 DN 200 přechodka kamenina</t>
  </si>
  <si>
    <t>800-002</t>
  </si>
  <si>
    <t>D+M trubní tvarovka kanal. plast SN8 DN 200 zátka do hrdla</t>
  </si>
  <si>
    <t xml:space="preserve">potrubí kameninové DN 200 : </t>
  </si>
  <si>
    <t>13,70</t>
  </si>
  <si>
    <t>892573111R00</t>
  </si>
  <si>
    <t>Zabezpečení konců kanal. potrubí DN do 200, vodou</t>
  </si>
  <si>
    <t>13,70*1,15*0,50</t>
  </si>
  <si>
    <t>13,70*1,50</t>
  </si>
  <si>
    <t>13,70*1,05</t>
  </si>
  <si>
    <t>D+M Revizní šachta plast. DN 400, hl. 2.55 m typ dna I DN 200, poklop litina 40 t</t>
  </si>
  <si>
    <t xml:space="preserve">do teleskop.roury : </t>
  </si>
  <si>
    <t xml:space="preserve">přesná specifikace dle výkresu č.005 : </t>
  </si>
  <si>
    <t xml:space="preserve">kompletní provedení vč.betonu C35/45-XA3 a betonového konusu : </t>
  </si>
  <si>
    <t xml:space="preserve">3,13,14,15,16,17,19,20,22,23,24,25,26, : </t>
  </si>
  <si>
    <t>Součet: : 44,96951</t>
  </si>
  <si>
    <t>131201119R00</t>
  </si>
  <si>
    <t>Příplatek za lepivost - hloubení nezap.jam v hor.3</t>
  </si>
  <si>
    <t xml:space="preserve">  výkop pro uliční vpusť : </t>
  </si>
  <si>
    <t xml:space="preserve">  7*(1,83*1,83*2,78)</t>
  </si>
  <si>
    <t xml:space="preserve">  výkop pro PREFA šachtu  : </t>
  </si>
  <si>
    <t xml:space="preserve">  6*(2,70*2,70*1,70)</t>
  </si>
  <si>
    <t xml:space="preserve">  výkop pro akumulační nádrž : </t>
  </si>
  <si>
    <t xml:space="preserve">  16,00*4,60*4,88</t>
  </si>
  <si>
    <t xml:space="preserve">  výkop pro čerpací stanici : </t>
  </si>
  <si>
    <t xml:space="preserve">  4,00*4,00*6,88</t>
  </si>
  <si>
    <t>608,7756/2</t>
  </si>
  <si>
    <t xml:space="preserve">  Výtlak - D : </t>
  </si>
  <si>
    <t xml:space="preserve">  26,85*1,20*3,00</t>
  </si>
  <si>
    <t xml:space="preserve">  Stoka  D4 : </t>
  </si>
  <si>
    <t xml:space="preserve">  78,80*1,20*2,00</t>
  </si>
  <si>
    <t xml:space="preserve">  Stoka L2 - 1 : </t>
  </si>
  <si>
    <t xml:space="preserve">  76,77*1,20*2,00</t>
  </si>
  <si>
    <t xml:space="preserve">  přípojky : </t>
  </si>
  <si>
    <t xml:space="preserve">  26,00*1,20*2,00</t>
  </si>
  <si>
    <t>532,4280/2</t>
  </si>
  <si>
    <t>131201112R00</t>
  </si>
  <si>
    <t>Hloubení nezapaž. jam hor.3 do 1000 m3, STROJNĚ</t>
  </si>
  <si>
    <t xml:space="preserve">výkop pro uliční vpusť : </t>
  </si>
  <si>
    <t>7*(1,83*1,83*2,78)</t>
  </si>
  <si>
    <t xml:space="preserve">výkop pro PREFA šachtu  : </t>
  </si>
  <si>
    <t>6*(2,70*2,70*1,70)</t>
  </si>
  <si>
    <t xml:space="preserve">výkop pro akumulační nádrž : </t>
  </si>
  <si>
    <t>16,00*4,60*4,88</t>
  </si>
  <si>
    <t xml:space="preserve">výkop pro čerpací stanici : </t>
  </si>
  <si>
    <t>4,00*4,00*6,88</t>
  </si>
  <si>
    <t xml:space="preserve">Výtlak - D : </t>
  </si>
  <si>
    <t>26,85*1,20*3,00</t>
  </si>
  <si>
    <t xml:space="preserve">Stoka  D4 : </t>
  </si>
  <si>
    <t>78,80*1,20*2,00</t>
  </si>
  <si>
    <t xml:space="preserve">Stoka L2 - 1 : </t>
  </si>
  <si>
    <t>76,77*1,20*2,00</t>
  </si>
  <si>
    <t xml:space="preserve">přípojky : </t>
  </si>
  <si>
    <t>26,00*1,20*2,00</t>
  </si>
  <si>
    <t>(26,85*3,00)*2</t>
  </si>
  <si>
    <t>(78,80*2,00)*2</t>
  </si>
  <si>
    <t>(76,77*2,00)*2</t>
  </si>
  <si>
    <t>(26,00*2,00)*2</t>
  </si>
  <si>
    <t>151101202R00</t>
  </si>
  <si>
    <t>Pažení stěn výkopu - příložné - hloubky do 8 m</t>
  </si>
  <si>
    <t>(4*4,00)*6,88</t>
  </si>
  <si>
    <t>151101212R00</t>
  </si>
  <si>
    <t>Odstranění pažení stěn - příložné - hl. do 8 m</t>
  </si>
  <si>
    <t>151101302R00</t>
  </si>
  <si>
    <t>Rozepření stěn pažení - příložné -  hl. do 8 m</t>
  </si>
  <si>
    <t>151101312R00</t>
  </si>
  <si>
    <t>Odstranění rozepření stěn - příložné - hl. do 8 m</t>
  </si>
  <si>
    <t>161101103R00</t>
  </si>
  <si>
    <t>Svislé přemístění výkopku z hor.1-4 do 6,0 m</t>
  </si>
  <si>
    <t>26,85*1,20*0,70</t>
  </si>
  <si>
    <t>78,80*1,20*0,70</t>
  </si>
  <si>
    <t>76,77*1,20*0,70</t>
  </si>
  <si>
    <t>26,00*1,20*0,70</t>
  </si>
  <si>
    <t xml:space="preserve">akumulační nádrž  : </t>
  </si>
  <si>
    <t>12,00*2,60*3,90</t>
  </si>
  <si>
    <t xml:space="preserve">čerpací stanice : </t>
  </si>
  <si>
    <t>3,14*1,355*1,355*3,30</t>
  </si>
  <si>
    <t>3,14*0,55*0,55*3,58</t>
  </si>
  <si>
    <t>3,14*0,40*0,40*3,58</t>
  </si>
  <si>
    <t>26,85*1,20*(3,00-0,70)</t>
  </si>
  <si>
    <t>78,80*1,20*(2,00-0,70)</t>
  </si>
  <si>
    <t>76,77*1,20*(2,00-0,70)</t>
  </si>
  <si>
    <t>26,00*1,20*(2,00-0,70)</t>
  </si>
  <si>
    <t>26,85*1,20*0,60</t>
  </si>
  <si>
    <t>78,80*1,20*0,60</t>
  </si>
  <si>
    <t>76,77*1,20*0,60</t>
  </si>
  <si>
    <t>26,00*1,20*0,60</t>
  </si>
  <si>
    <t xml:space="preserve">obsyp pro uliční vpusť : </t>
  </si>
  <si>
    <t>-7*(0,63*0,63*2,78)</t>
  </si>
  <si>
    <t xml:space="preserve">obsyp pro PREFA šachtu  : </t>
  </si>
  <si>
    <t>-6*(1,50*1,50*1,70)</t>
  </si>
  <si>
    <t xml:space="preserve">obsyp kolem akumulační nádrže vykopanou zeminou : </t>
  </si>
  <si>
    <t>-12,00*2,60*3,90</t>
  </si>
  <si>
    <t xml:space="preserve">obsyp kolem čerpací stanice vykopanou zeminou : </t>
  </si>
  <si>
    <t>-3,14*1,355*1,355*3,30</t>
  </si>
  <si>
    <t>-3,14*0,55*0,55*3,58</t>
  </si>
  <si>
    <t>-3,14*0,40*0,40*3,58</t>
  </si>
  <si>
    <t>175101109R00</t>
  </si>
  <si>
    <t>Příplatek za prohození sypaniny pro obsyp potrubí</t>
  </si>
  <si>
    <t xml:space="preserve">  26,85*1,20*0,70</t>
  </si>
  <si>
    <t xml:space="preserve">  78,80*1,20*0,70</t>
  </si>
  <si>
    <t xml:space="preserve">  76,77*1,20*0,70</t>
  </si>
  <si>
    <t xml:space="preserve">  26,00*1,20*0,70</t>
  </si>
  <si>
    <t xml:space="preserve">  akumulační nádrž  : </t>
  </si>
  <si>
    <t xml:space="preserve">  12,00*2,60*3,90</t>
  </si>
  <si>
    <t xml:space="preserve">  čerpací stanice : </t>
  </si>
  <si>
    <t xml:space="preserve">  3,14*1,355*1,355*3,30</t>
  </si>
  <si>
    <t xml:space="preserve">  3,14*0,55*0,55*3,58</t>
  </si>
  <si>
    <t xml:space="preserve">  3,14*0,40*0,40*3,58</t>
  </si>
  <si>
    <t>462,3029*1,90</t>
  </si>
  <si>
    <t xml:space="preserve">  26,85*1,20*0,60</t>
  </si>
  <si>
    <t>19,3320*1,89</t>
  </si>
  <si>
    <t xml:space="preserve">  78,80*1,20*0,60</t>
  </si>
  <si>
    <t>56,7360*1,89</t>
  </si>
  <si>
    <t xml:space="preserve">  76,77*1,20*0,60</t>
  </si>
  <si>
    <t>55,2744*1,89</t>
  </si>
  <si>
    <t xml:space="preserve">  26,00*1,20*0,60</t>
  </si>
  <si>
    <t>18,72*1,89</t>
  </si>
  <si>
    <t xml:space="preserve">  -7*(0,63*0,63*2,78)</t>
  </si>
  <si>
    <t>57,4459*1,89</t>
  </si>
  <si>
    <t xml:space="preserve">  -6*(1,50*1,50*1,70)</t>
  </si>
  <si>
    <t>51,4080*1,89</t>
  </si>
  <si>
    <t>6*(1,50*1,50*0,15)</t>
  </si>
  <si>
    <t xml:space="preserve">hutněný štěrkopískový podsyp pod uliční vpusť tl.100 mm : </t>
  </si>
  <si>
    <t>7*(1,83*1,83*0,10)</t>
  </si>
  <si>
    <t xml:space="preserve">štěrkový násyp tl.120 mm pod akumulační nádrž : </t>
  </si>
  <si>
    <t>12,50*3,10*0,12</t>
  </si>
  <si>
    <t xml:space="preserve">štěrkový podsyp pod čerpací stanici : </t>
  </si>
  <si>
    <t>3,00*3,00*0,15</t>
  </si>
  <si>
    <t>271531114R00</t>
  </si>
  <si>
    <t>Polštář základu z kameniva drceného 8-16 mm</t>
  </si>
  <si>
    <t xml:space="preserve">pískové lože tl.30 mm pod akumulační nádrž : </t>
  </si>
  <si>
    <t>12,40*3,00*0,03</t>
  </si>
  <si>
    <t>26,85*1,20*0,10</t>
  </si>
  <si>
    <t>78,80*1,20*0,10</t>
  </si>
  <si>
    <t>76,77*1,20*0,10</t>
  </si>
  <si>
    <t>26,00*1,20*0,10</t>
  </si>
  <si>
    <t>(4,60*0,30)*6</t>
  </si>
  <si>
    <t>6*1,38*1,10</t>
  </si>
  <si>
    <t>6*(1,40*1,40*0,10)</t>
  </si>
  <si>
    <t>0,1380*6</t>
  </si>
  <si>
    <t xml:space="preserve">podkladní beton pod uliční vpusť tl.100 mm : </t>
  </si>
  <si>
    <t>7*(1,23*1,23*0,10)</t>
  </si>
  <si>
    <t>631315611R00</t>
  </si>
  <si>
    <t>Mazanina betonová tl. 12 - 24 cm C 16/20</t>
  </si>
  <si>
    <t xml:space="preserve">podkladní beton pod akumulační nádrž tl.150 mm : </t>
  </si>
  <si>
    <t>12,40*3,00*0,15</t>
  </si>
  <si>
    <t xml:space="preserve">podkladní beton pod čerpací stanici tl.150 mm : </t>
  </si>
  <si>
    <t>631319155R00</t>
  </si>
  <si>
    <t>Příplatek za přehlaz. mazanin pod povlaky tl. 24cm</t>
  </si>
  <si>
    <t>631319175R00</t>
  </si>
  <si>
    <t>Příplatek za stržení povrchu mazaniny tl. 24 cm</t>
  </si>
  <si>
    <t>((4*1,40)*0,10)*6</t>
  </si>
  <si>
    <t>(28*1,23)*0,10</t>
  </si>
  <si>
    <t>(2*12,40+2*3,00)*0,15</t>
  </si>
  <si>
    <t>(2*3,00+2*3,00)*0,15</t>
  </si>
  <si>
    <t>631361921RT5</t>
  </si>
  <si>
    <t>Výztuž mazanin svařovanou sítí z drátů tažených svařovaná síť - drát 6,0 mm, oka 150/150 mm</t>
  </si>
  <si>
    <t xml:space="preserve">  12,40*3,00</t>
  </si>
  <si>
    <t>37,20*3,301*0,001*1,20</t>
  </si>
  <si>
    <t xml:space="preserve">  3,00*3,00</t>
  </si>
  <si>
    <t>9,00*3,301*0,001*1,20</t>
  </si>
  <si>
    <t>D+M tvarovka kanalizační plastová SN8 odbočka 250/150/45°</t>
  </si>
  <si>
    <t>D+M koncová klapka DN 300, HDPE pro montáž na kolmou stěnu</t>
  </si>
  <si>
    <t>871211121R00</t>
  </si>
  <si>
    <t>Montáž trubek polyetylenových ve výkopu d 63 mm</t>
  </si>
  <si>
    <t xml:space="preserve">potrubí tlakové PE100 SDR17 D63/3,8 (DN 50 PN 10) : </t>
  </si>
  <si>
    <t>26,81</t>
  </si>
  <si>
    <t>871313121R00</t>
  </si>
  <si>
    <t>Montáž trub z plastu, gumový kroužek, DN 150</t>
  </si>
  <si>
    <t xml:space="preserve">potrubí kanal.plast SN8 DN 150 : </t>
  </si>
  <si>
    <t>26,00</t>
  </si>
  <si>
    <t>871373121R00</t>
  </si>
  <si>
    <t>Montáž trub z plastu, gumový kroužek, DN 300</t>
  </si>
  <si>
    <t xml:space="preserve">potrubí kanal.plast SN8 DN 250 : </t>
  </si>
  <si>
    <t>151,72</t>
  </si>
  <si>
    <t xml:space="preserve">potrubí kanal.plast SN8 DN 300 : </t>
  </si>
  <si>
    <t>6,55</t>
  </si>
  <si>
    <t>6,55+151,72</t>
  </si>
  <si>
    <t>(3,14*0,50*0,50*0,20)*6</t>
  </si>
  <si>
    <t xml:space="preserve">základ z betonu u uliční vpusti : </t>
  </si>
  <si>
    <t xml:space="preserve">výkres č.007 : </t>
  </si>
  <si>
    <t>7*1,50</t>
  </si>
  <si>
    <t>6*1,00</t>
  </si>
  <si>
    <t xml:space="preserve">obetonování čerpací stanice betonem C16/20 : </t>
  </si>
  <si>
    <t>8,80*3,00*0,15</t>
  </si>
  <si>
    <t>3,14*1,355*1,355*0,15</t>
  </si>
  <si>
    <t xml:space="preserve">obetonování výstupního a montážních komínků : </t>
  </si>
  <si>
    <t>1,10*2,10*3,30</t>
  </si>
  <si>
    <t>-3,14*0,425*0,425*3,30</t>
  </si>
  <si>
    <t>6*2,00</t>
  </si>
  <si>
    <t>8,80*3,00</t>
  </si>
  <si>
    <t>8,80*0,15</t>
  </si>
  <si>
    <t>4,00*0,15</t>
  </si>
  <si>
    <t>(2*1,10+2*2,10)*3,30</t>
  </si>
  <si>
    <t>28611262.A</t>
  </si>
  <si>
    <t>Trubka kanalizační KGEM SN 8 PVC 160x4,7x5000</t>
  </si>
  <si>
    <t xml:space="preserve">  26,00/5,00</t>
  </si>
  <si>
    <t>5,20*1,10</t>
  </si>
  <si>
    <t>28611268.A</t>
  </si>
  <si>
    <t>Trubka kanalizační KGEM SN 8 PVC 250x7,3x5000</t>
  </si>
  <si>
    <t xml:space="preserve">  151,72/5,00</t>
  </si>
  <si>
    <t>30,3440*1,10</t>
  </si>
  <si>
    <t>28611270.A</t>
  </si>
  <si>
    <t>Trubka kanalizační KGEM SN 8 PVC 315x9,2x1000</t>
  </si>
  <si>
    <t>28611271.A</t>
  </si>
  <si>
    <t>Trubka kanalizační KGEM SN 8 PVC 315x9,2x3000</t>
  </si>
  <si>
    <t>286134413</t>
  </si>
  <si>
    <t>Trubka SUPERPIPE SDR 17  63 x 3,8 mm návin voda</t>
  </si>
  <si>
    <t>RTS 18/ I</t>
  </si>
  <si>
    <t>RTS 17/ II</t>
  </si>
  <si>
    <t>26,81*1,10</t>
  </si>
  <si>
    <t xml:space="preserve">prefa šachty : </t>
  </si>
  <si>
    <t>2,00+1,00+2,00+3,00+2,00</t>
  </si>
  <si>
    <t xml:space="preserve">akumulační nádrž : </t>
  </si>
  <si>
    <t>4,00+4,00</t>
  </si>
  <si>
    <t>1,0+1,00+28,00+1,00</t>
  </si>
  <si>
    <t>6*1,00*0,20</t>
  </si>
  <si>
    <t>D+M uliční dešťová vpusť s kalovým prostorem vzor BRNO, bez zápachové uzávěry</t>
  </si>
  <si>
    <t xml:space="preserve">přesné provedení dle výkresu č.008 v PD : </t>
  </si>
  <si>
    <t>4,00+2,00+3,00+1,00+1,00+6,00</t>
  </si>
  <si>
    <t>2,00+1,00+1,00+1,00</t>
  </si>
  <si>
    <t>59224174.A</t>
  </si>
  <si>
    <t>Prstenec vyrovnávací TBW-Q 625/40/120</t>
  </si>
  <si>
    <t>59224175</t>
  </si>
  <si>
    <t>Prstenec vyrovnávací TBW-Q 625/60/120</t>
  </si>
  <si>
    <t>1,00+1,00</t>
  </si>
  <si>
    <t>28,00</t>
  </si>
  <si>
    <t>59224354</t>
  </si>
  <si>
    <t>Deska zákrytová TZK-Q.1 100-63/17</t>
  </si>
  <si>
    <t>898-001</t>
  </si>
  <si>
    <t>D+M akumulační nádrž na dešťovou vodu KL RN 82, rozměr 12000x2600x3600 mm</t>
  </si>
  <si>
    <t xml:space="preserve">přesná specifikace dle výkresu č.007 : </t>
  </si>
  <si>
    <t xml:space="preserve">položka obsahuje : </t>
  </si>
  <si>
    <t xml:space="preserve">- výrobu nádrže : </t>
  </si>
  <si>
    <t xml:space="preserve">- dopravu a naložení : </t>
  </si>
  <si>
    <t xml:space="preserve">- složení : </t>
  </si>
  <si>
    <t xml:space="preserve">- manipulaci jeřábem na určené místo : </t>
  </si>
  <si>
    <t>899-001</t>
  </si>
  <si>
    <t>D+M čerpací stanice AS PUMP 2710/3000 EO/PB-SV, pr.2380 mm</t>
  </si>
  <si>
    <t xml:space="preserve">celoplastová dvouplášťová šachta s armovací výztuží určená k obetonování : </t>
  </si>
  <si>
    <t xml:space="preserve">- výrobu čerpací stanice : </t>
  </si>
  <si>
    <t>899-002</t>
  </si>
  <si>
    <t>D+M ponorné kalové čerpadlo, sestava 1+1 Q=3,6l/s, H=5m, P=2,8kW (400W)</t>
  </si>
  <si>
    <t>899-003</t>
  </si>
  <si>
    <t>D+M výtlačné potrubí DN63</t>
  </si>
  <si>
    <t>soubor</t>
  </si>
  <si>
    <t>899-004</t>
  </si>
  <si>
    <t>D+N nátokové potrubí, DN dle skutečnosti</t>
  </si>
  <si>
    <t>899-005</t>
  </si>
  <si>
    <t>D+M vodící tyč pro čerpadlo</t>
  </si>
  <si>
    <t>899-006</t>
  </si>
  <si>
    <t>D+M řetěz čerpadla</t>
  </si>
  <si>
    <t>899-007</t>
  </si>
  <si>
    <t>D+M kotvení vodící tyče + háček pro řetěz</t>
  </si>
  <si>
    <t>899-008</t>
  </si>
  <si>
    <t>D+M chránička kabelu plováku</t>
  </si>
  <si>
    <t>899-009</t>
  </si>
  <si>
    <t>D+M spínací plovák čerpadla</t>
  </si>
  <si>
    <t>899-010</t>
  </si>
  <si>
    <t>D+M typový rozvaděč RSC 6 vč.základu kompletní provedení dle PD</t>
  </si>
  <si>
    <t>899-011</t>
  </si>
  <si>
    <t>D+M přenosný otočný jeřáb vč.oddělovací patky</t>
  </si>
  <si>
    <t>899-012</t>
  </si>
  <si>
    <t>D+M uzávěr + zpětná klapka DN 50</t>
  </si>
  <si>
    <t xml:space="preserve">5,7,9,22,23,24,25,26,27,28,29,30,34,36,41,44,45,46,47,48,49,50,51,52,53,55,57,58,59,60,61,62,63,64, : </t>
  </si>
  <si>
    <t xml:space="preserve">65,66,67,68,69,70,71,72, : </t>
  </si>
  <si>
    <t>Součet: : 718,95594</t>
  </si>
  <si>
    <t>D+M elektroinstalace k čerpací stanici</t>
  </si>
  <si>
    <t xml:space="preserve">dešťová kanalizace : </t>
  </si>
  <si>
    <t xml:space="preserve">  22,60*1,20*2,00</t>
  </si>
  <si>
    <t xml:space="preserve">  5,00*1,20*2,00</t>
  </si>
  <si>
    <t>66,24/2</t>
  </si>
  <si>
    <t>131201111R00</t>
  </si>
  <si>
    <t>Hloubení nezapaž. jam hor.3 do 100 m3, STROJNĚ</t>
  </si>
  <si>
    <t>2*(1,83*1,83*2,78)</t>
  </si>
  <si>
    <t>1*(2,70*2,70*1,70)</t>
  </si>
  <si>
    <t>22,60*1,20*2,00</t>
  </si>
  <si>
    <t>5,00*1,20*2,00</t>
  </si>
  <si>
    <t>(22,60*2,00)*2</t>
  </si>
  <si>
    <t>(5,00*2,00)*2</t>
  </si>
  <si>
    <t>22,60*1,20*0,70</t>
  </si>
  <si>
    <t>5,00*1,20*0,70</t>
  </si>
  <si>
    <t>22,60*1,20*(2,00-0,70)</t>
  </si>
  <si>
    <t>5,00*1,20*(2,00-0,70)</t>
  </si>
  <si>
    <t>22,60*1,20*0,60</t>
  </si>
  <si>
    <t>5,00*1,20*0,60</t>
  </si>
  <si>
    <t>-2*(0,63*0,63*2,78)</t>
  </si>
  <si>
    <t>-1*(1,50*1,50*1,70)</t>
  </si>
  <si>
    <t xml:space="preserve">  22,60*1,20*0,70</t>
  </si>
  <si>
    <t xml:space="preserve">  5,00*1,20*0,70</t>
  </si>
  <si>
    <t xml:space="preserve">  2*(1,83*1,83*2,78)</t>
  </si>
  <si>
    <t xml:space="preserve">  1*(2,70*2,70*1,70)</t>
  </si>
  <si>
    <t>54,1969*1,90</t>
  </si>
  <si>
    <t xml:space="preserve">  22,60*1,20*0,60</t>
  </si>
  <si>
    <t xml:space="preserve">  5,00*1,20*0,60</t>
  </si>
  <si>
    <t>19,8720*1,89</t>
  </si>
  <si>
    <t xml:space="preserve">  -2*(0,63*0,63*2,78)</t>
  </si>
  <si>
    <t>16,4131*1,89</t>
  </si>
  <si>
    <t xml:space="preserve">  -1*(1,50*1,50*1,70)</t>
  </si>
  <si>
    <t>8,5680*1,89</t>
  </si>
  <si>
    <t>1*(1,50*1,50*0,15)</t>
  </si>
  <si>
    <t>2*(1,83*1,83*0,10)</t>
  </si>
  <si>
    <t>22,60*1,20*0,10</t>
  </si>
  <si>
    <t>5,00*1,20*0,10</t>
  </si>
  <si>
    <t>(4,60*0,30)*1</t>
  </si>
  <si>
    <t>1*1,38*1,10</t>
  </si>
  <si>
    <t>1*(1,40*1,40*0,10)</t>
  </si>
  <si>
    <t>0,1380*1</t>
  </si>
  <si>
    <t>2*(1,23*1,23*0,10)</t>
  </si>
  <si>
    <t>((4*1,40)*0,10)*1</t>
  </si>
  <si>
    <t>(8*1,23)*0,10</t>
  </si>
  <si>
    <t>22,60</t>
  </si>
  <si>
    <t>(3,14*0,50*0,50*0,20)*1</t>
  </si>
  <si>
    <t>2*1,50</t>
  </si>
  <si>
    <t>28611267.A</t>
  </si>
  <si>
    <t>Trubka kanalizační KGEM SN 8 PVC 250x7,3x3000</t>
  </si>
  <si>
    <t>1*1,00*0,20</t>
  </si>
  <si>
    <t xml:space="preserve">přesné provedení dle výkresu č.006 v PD : </t>
  </si>
  <si>
    <t xml:space="preserve">4,14,15,16,17,18,19,20,22,26,29,30,31,32,33,34,35,36,38,40,41,42,43,44,45,46, : </t>
  </si>
  <si>
    <t>Součet: : 106,70883</t>
  </si>
  <si>
    <t>D+M rozpínací skříň RS4 kompletní provedení</t>
  </si>
  <si>
    <t>550,00</t>
  </si>
  <si>
    <t>20,00</t>
  </si>
  <si>
    <t>550,00*1,10</t>
  </si>
  <si>
    <t>20,00*1,10</t>
  </si>
  <si>
    <t>234-009</t>
  </si>
  <si>
    <t>D+M svítidlo VO9 vč.stožáru, výzbroje a uložení výbojkové svítidlo 70W na sloup v.6 m</t>
  </si>
  <si>
    <t>234-010</t>
  </si>
  <si>
    <t>D+M svítidlo VO10 vč.stožáru, výzbroje a uložení výbojkové svítidlo 70W na sloup v.6 m</t>
  </si>
  <si>
    <t>234-011</t>
  </si>
  <si>
    <t>D+M svítidlo VO11 vč.stožáru, výzbroje a uložení výbojkové svítidlo 70W na sloup v.6 m</t>
  </si>
  <si>
    <t>234-012</t>
  </si>
  <si>
    <t>D+M svítidlo VO12 vč.stožáru, výzbroje a uložení výbojkové svítidlo 70W na sloup v.6 m</t>
  </si>
  <si>
    <t>234-013</t>
  </si>
  <si>
    <t>D+M svítidlo VO13 vč.stožáru, výzbroje a uložení výbojkové svítidlo 70W na sloup v.6 m</t>
  </si>
  <si>
    <t>234-014</t>
  </si>
  <si>
    <t>D+M svítidlo VO14 vč.stožáru, výzbroje a uložení výbojkové svítidlo 70W na sloup v.6 m</t>
  </si>
  <si>
    <t>234-015</t>
  </si>
  <si>
    <t>D+M svítidlo VO15 vč.stožáru, výzbroje a uložení výbojkové svítidlo 70W na sloup v.6 m</t>
  </si>
  <si>
    <t>234-016</t>
  </si>
  <si>
    <t>D+M svítidlo VO16 vč.stožáru, výzbroje a uložení výbojkové svítidlo 70W na sloup v.6 m</t>
  </si>
  <si>
    <t>234-017</t>
  </si>
  <si>
    <t>D+M svítidlo VO17 vč.stožáru, výzbroje a uložení výbojkové svítidlo 70W na sloup v.6 m</t>
  </si>
  <si>
    <t>234-018</t>
  </si>
  <si>
    <t>D+M svítidlo VO18 vč.stožáru, výzbroje a uložení výbojkové svítidlo 70W na sloup v.6 m</t>
  </si>
  <si>
    <t>234-019</t>
  </si>
  <si>
    <t>D+M svítidlo VO19 vč.stožáru, výzbroje a uložení výbojkové svítidlo 70W na sloup v.6 m</t>
  </si>
  <si>
    <t>234-020</t>
  </si>
  <si>
    <t>D+M svítidlo VO20 vč.stožáru, výzbroje a uložení výbojkové svítidlo 70W na sloup v.6 m</t>
  </si>
  <si>
    <t>234-021</t>
  </si>
  <si>
    <t>D+M svítidlo VO21 vč.stožáru, výzbroje a uložení výbojkové svítidlo 70W na sloup v.6 m</t>
  </si>
  <si>
    <t>234-022</t>
  </si>
  <si>
    <t>D+M svítidlo VO22 vč.stožáru, výzbroje a uložení výbojkové svítidlo 70W na sloup v.6 m</t>
  </si>
  <si>
    <t>234-023</t>
  </si>
  <si>
    <t>D+M svítidlo VO23 vč.stožáru, výzbroje a uložení výbojkové svítidlo 70W na sloup v.6 m</t>
  </si>
  <si>
    <t>234-024</t>
  </si>
  <si>
    <t>D+M svítidlo VO24 vč.stožáru, výzbroje a uložení výbojkové svítidlo 70W na sloup v.6 m</t>
  </si>
  <si>
    <t xml:space="preserve">jáma pro stožáry VO9 až VO24 : </t>
  </si>
  <si>
    <t>16*(1,00*1,00*1,20)</t>
  </si>
  <si>
    <t xml:space="preserve">stožáry VO9 až VO24 : </t>
  </si>
  <si>
    <t>16,00</t>
  </si>
  <si>
    <t>700,00</t>
  </si>
  <si>
    <t>700,00*1,10</t>
  </si>
  <si>
    <t>4*25,00</t>
  </si>
  <si>
    <t>2*25,00</t>
  </si>
  <si>
    <t>2*6,00</t>
  </si>
  <si>
    <t>25,00*1,10</t>
  </si>
  <si>
    <t>25,00</t>
  </si>
  <si>
    <t>220-001</t>
  </si>
  <si>
    <t>Zřízení vývod.od kab.optického pro měřen.</t>
  </si>
  <si>
    <t>ks</t>
  </si>
  <si>
    <t>220-002</t>
  </si>
  <si>
    <t>Zakončení optického kabelu po měření</t>
  </si>
  <si>
    <t>vl.</t>
  </si>
  <si>
    <t>220-003</t>
  </si>
  <si>
    <t>Svaření 1 vl. svetlovod.kabelu</t>
  </si>
  <si>
    <t>220-004</t>
  </si>
  <si>
    <t>Trubka HDPE 40 světlezelená, 1 bílý pruh</t>
  </si>
  <si>
    <t>220-005</t>
  </si>
  <si>
    <t>Trubka HDPE do pr. 75mm volně uložená</t>
  </si>
  <si>
    <t>220-006</t>
  </si>
  <si>
    <t>Spojka 40mm na trubku HDPE</t>
  </si>
  <si>
    <t>220-007</t>
  </si>
  <si>
    <t>Demontáž a montáž spojky</t>
  </si>
  <si>
    <t>220-008</t>
  </si>
  <si>
    <t>Rozlomení sváru</t>
  </si>
  <si>
    <t>220-009</t>
  </si>
  <si>
    <t>Za/vyfukování OK do 144 vl. do HDPE trubky</t>
  </si>
  <si>
    <t>220-010</t>
  </si>
  <si>
    <t>Příprava svetlovod.kab. k ukonč., spojk.  12-24vl.</t>
  </si>
  <si>
    <t>220-011</t>
  </si>
  <si>
    <t>Příprava svetlovod.kab. k ukonč., spojk. nad 24vl</t>
  </si>
  <si>
    <t>220-012</t>
  </si>
  <si>
    <t>Ochrana sváru vlákna</t>
  </si>
  <si>
    <t>220-013</t>
  </si>
  <si>
    <t>Měření OTDR po překládce</t>
  </si>
  <si>
    <t>220-014</t>
  </si>
  <si>
    <t>Tlakování trubky HDPE do pr. 75mm</t>
  </si>
  <si>
    <t>220-015</t>
  </si>
  <si>
    <t>Kalibrace trubky HDPE do pr. 75mm</t>
  </si>
  <si>
    <t>Vytyčení trati kabel.ved.v zast.prostoru</t>
  </si>
  <si>
    <t>km</t>
  </si>
  <si>
    <t>Hloubení kabelové rýhy 50cm šir.,120cm hlub.,zem.tř.4</t>
  </si>
  <si>
    <t>460-003</t>
  </si>
  <si>
    <t>Hloubení kabelové rýhy 20cm šir.,50cm hlub.,zem.tř.4</t>
  </si>
  <si>
    <t>460-004</t>
  </si>
  <si>
    <t>Rýha pro spojku kabelu, zemina třídy 4</t>
  </si>
  <si>
    <t>460-005</t>
  </si>
  <si>
    <t>Zř.kab.lože,kop.pís.,tl.zás.vrst.10cm 1x krycí deska 20cm</t>
  </si>
  <si>
    <t>460-006</t>
  </si>
  <si>
    <t>Betonový základ do rostlé zeminy bez bednění</t>
  </si>
  <si>
    <t>460-007</t>
  </si>
  <si>
    <t>Doprava betonu na stavbu</t>
  </si>
  <si>
    <t>460-008</t>
  </si>
  <si>
    <t>Kabelový prostup z PE rour pevných, pr.110</t>
  </si>
  <si>
    <t>460-009</t>
  </si>
  <si>
    <t>Ruční zához kabelové rýhy 50cm šir.,120cm hlub.,zem.tř.4</t>
  </si>
  <si>
    <t>460-010</t>
  </si>
  <si>
    <t>Ruční zához kabelové rýhy 20cm šir.,50cm hlub.,zem.tř.4</t>
  </si>
  <si>
    <t>460-011</t>
  </si>
  <si>
    <t>Hutnění zeminy,vrstva zeminy do 20 cm</t>
  </si>
  <si>
    <t>460-012</t>
  </si>
  <si>
    <t>Doprava písku na stavbu</t>
  </si>
  <si>
    <t>460-013</t>
  </si>
  <si>
    <t>Krytí kab.fólie výstražné z PVC, šířka 22 cm</t>
  </si>
  <si>
    <t>460-014</t>
  </si>
  <si>
    <t>Krytí kab.fólie výstražné z PVC, šířka 33 cm</t>
  </si>
  <si>
    <t>460-015</t>
  </si>
  <si>
    <t>Ruční zához rýhy pro spojku</t>
  </si>
  <si>
    <t>Olomoucká 174</t>
  </si>
  <si>
    <t>Brno</t>
  </si>
  <si>
    <t>CZ25322257</t>
  </si>
  <si>
    <t>IMOS Brno, a.s.</t>
  </si>
  <si>
    <t>627 00</t>
  </si>
  <si>
    <t>viz. komentář k cenové nabídce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</si>
</sst>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9" x14ac:knownFonts="1">
    <font>
      <sz val="10"/>
      <name val="Arial CE"/>
      <charset val="238"/>
    </font>
    <font>
      <sz val="10"/>
      <name val="Arial CE"/>
      <family val="2"/>
      <charset val="238"/>
    </font>
    <font>
      <b/>
      <sz val="14"/>
      <name val="Arial CE"/>
      <family val="2"/>
      <charset val="238"/>
    </font>
    <font>
      <sz val="9"/>
      <name val="Arial CE"/>
      <family val="2"/>
      <charset val="238"/>
    </font>
    <font>
      <b/>
      <sz val="12"/>
      <name val="Arial CE"/>
      <family val="2"/>
      <charset val="238"/>
    </font>
    <font>
      <b/>
      <sz val="10"/>
      <name val="Arial CE"/>
      <family val="2"/>
      <charset val="238"/>
    </font>
    <font>
      <b/>
      <sz val="12"/>
      <name val="Arial CE"/>
      <charset val="238"/>
    </font>
    <font>
      <sz val="9"/>
      <name val="Arial CE"/>
      <charset val="238"/>
    </font>
    <font>
      <b/>
      <sz val="10"/>
      <name val="Arial CE"/>
      <charset val="238"/>
    </font>
    <font>
      <sz val="12"/>
      <name val="Arial CE"/>
      <charset val="238"/>
    </font>
    <font>
      <sz val="7"/>
      <name val="Arial CE"/>
      <charset val="238"/>
    </font>
    <font>
      <b/>
      <sz val="11"/>
      <name val="Arial CE"/>
      <charset val="238"/>
    </font>
    <font>
      <b/>
      <sz val="13"/>
      <name val="Arial CE"/>
      <charset val="238"/>
    </font>
    <font>
      <sz val="11"/>
      <name val="Arial CE"/>
      <charset val="238"/>
    </font>
    <font>
      <sz val="9"/>
      <color indexed="81"/>
      <name val="Tahoma"/>
      <family val="2"/>
      <charset val="238"/>
    </font>
    <font>
      <b/>
      <sz val="9"/>
      <name val="Arial CE"/>
      <family val="2"/>
      <charset val="238"/>
    </font>
    <font>
      <sz val="8"/>
      <name val="Arial CE"/>
      <family val="2"/>
      <charset val="238"/>
    </font>
    <font>
      <sz val="8"/>
      <color indexed="12"/>
      <name val="Arial CE"/>
      <family val="2"/>
      <charset val="238"/>
    </font>
    <font>
      <sz val="8"/>
      <color indexed="21"/>
      <name val="Arial CE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D6E1EE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DBDBDB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64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0">
    <xf numFmtId="0" fontId="0" fillId="0" borderId="0" xfId="0"/>
    <xf numFmtId="14" fontId="3" fillId="0" borderId="0" xfId="0" applyNumberFormat="1" applyFont="1" applyAlignment="1">
      <alignment horizontal="left"/>
    </xf>
    <xf numFmtId="0" fontId="0" fillId="0" borderId="1" xfId="0" applyBorder="1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8" fillId="0" borderId="1" xfId="0" applyFont="1" applyBorder="1"/>
    <xf numFmtId="0" fontId="8" fillId="0" borderId="0" xfId="0" applyFont="1"/>
    <xf numFmtId="0" fontId="8" fillId="0" borderId="0" xfId="0" applyFont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8" fillId="0" borderId="2" xfId="0" applyFont="1" applyBorder="1" applyAlignment="1">
      <alignment horizontal="right"/>
    </xf>
    <xf numFmtId="0" fontId="8" fillId="0" borderId="6" xfId="0" applyFont="1" applyBorder="1" applyAlignment="1">
      <alignment vertical="top"/>
    </xf>
    <xf numFmtId="14" fontId="8" fillId="0" borderId="6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left" vertical="center" indent="1"/>
    </xf>
    <xf numFmtId="0" fontId="8" fillId="0" borderId="9" xfId="0" applyFont="1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8" fillId="0" borderId="12" xfId="0" applyFont="1" applyBorder="1" applyAlignment="1">
      <alignment vertical="center"/>
    </xf>
    <xf numFmtId="0" fontId="0" fillId="0" borderId="8" xfId="0" applyBorder="1"/>
    <xf numFmtId="0" fontId="0" fillId="0" borderId="9" xfId="0" applyBorder="1" applyAlignment="1">
      <alignment horizontal="left" indent="1"/>
    </xf>
    <xf numFmtId="0" fontId="0" fillId="0" borderId="6" xfId="0" applyBorder="1" applyAlignment="1">
      <alignment horizontal="right"/>
    </xf>
    <xf numFmtId="49" fontId="0" fillId="0" borderId="8" xfId="0" applyNumberFormat="1" applyBorder="1" applyAlignment="1">
      <alignment horizontal="left" vertical="center"/>
    </xf>
    <xf numFmtId="0" fontId="0" fillId="0" borderId="14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1"/>
    </xf>
    <xf numFmtId="49" fontId="0" fillId="0" borderId="16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0" fillId="0" borderId="14" xfId="0" applyBorder="1" applyAlignment="1">
      <alignment horizontal="left" indent="1"/>
    </xf>
    <xf numFmtId="0" fontId="0" fillId="0" borderId="17" xfId="0" applyBorder="1" applyAlignment="1">
      <alignment horizontal="left" vertical="top" indent="1"/>
    </xf>
    <xf numFmtId="0" fontId="8" fillId="0" borderId="18" xfId="0" applyFont="1" applyBorder="1" applyAlignment="1">
      <alignment vertical="center"/>
    </xf>
    <xf numFmtId="0" fontId="0" fillId="0" borderId="18" xfId="0" applyBorder="1" applyAlignment="1">
      <alignment horizontal="right" vertical="center"/>
    </xf>
    <xf numFmtId="0" fontId="0" fillId="0" borderId="19" xfId="0" applyBorder="1"/>
    <xf numFmtId="0" fontId="0" fillId="0" borderId="20" xfId="0" applyBorder="1"/>
    <xf numFmtId="0" fontId="8" fillId="0" borderId="14" xfId="0" applyFont="1" applyBorder="1" applyAlignment="1">
      <alignment horizontal="left" vertical="center" indent="1"/>
    </xf>
    <xf numFmtId="49" fontId="0" fillId="0" borderId="12" xfId="0" applyNumberFormat="1" applyBorder="1" applyAlignment="1">
      <alignment vertical="center"/>
    </xf>
    <xf numFmtId="0" fontId="0" fillId="0" borderId="21" xfId="0" applyBorder="1" applyAlignment="1">
      <alignment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8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8" fillId="0" borderId="0" xfId="0" applyFont="1" applyAlignment="1">
      <alignment vertical="center" wrapText="1"/>
    </xf>
    <xf numFmtId="0" fontId="8" fillId="0" borderId="6" xfId="0" applyFont="1" applyBorder="1" applyAlignment="1">
      <alignment horizontal="right" vertical="center" wrapText="1"/>
    </xf>
    <xf numFmtId="0" fontId="0" fillId="0" borderId="6" xfId="0" applyBorder="1" applyAlignment="1">
      <alignment vertical="center" wrapText="1"/>
    </xf>
    <xf numFmtId="0" fontId="0" fillId="0" borderId="18" xfId="0" applyBorder="1" applyAlignment="1">
      <alignment vertical="top" wrapText="1"/>
    </xf>
    <xf numFmtId="0" fontId="8" fillId="0" borderId="18" xfId="0" applyFont="1" applyBorder="1" applyAlignment="1">
      <alignment horizontal="left" vertical="top" wrapText="1"/>
    </xf>
    <xf numFmtId="0" fontId="8" fillId="0" borderId="18" xfId="0" applyFont="1" applyBorder="1" applyAlignment="1">
      <alignment vertical="center" wrapText="1"/>
    </xf>
    <xf numFmtId="0" fontId="0" fillId="0" borderId="6" xfId="0" applyBorder="1" applyAlignment="1">
      <alignment horizontal="left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wrapText="1"/>
    </xf>
    <xf numFmtId="0" fontId="8" fillId="0" borderId="12" xfId="0" applyFont="1" applyBorder="1" applyAlignment="1">
      <alignment horizontal="left" vertical="center" wrapText="1"/>
    </xf>
    <xf numFmtId="0" fontId="8" fillId="0" borderId="12" xfId="0" applyFont="1" applyBorder="1" applyAlignment="1">
      <alignment wrapText="1"/>
    </xf>
    <xf numFmtId="1" fontId="8" fillId="0" borderId="12" xfId="0" applyNumberFormat="1" applyFont="1" applyBorder="1" applyAlignment="1">
      <alignment horizontal="right" vertical="center" wrapText="1"/>
    </xf>
    <xf numFmtId="1" fontId="8" fillId="0" borderId="15" xfId="0" applyNumberFormat="1" applyFont="1" applyBorder="1" applyAlignment="1">
      <alignment horizontal="right" vertical="center" wrapText="1"/>
    </xf>
    <xf numFmtId="0" fontId="0" fillId="0" borderId="6" xfId="0" applyBorder="1" applyAlignment="1">
      <alignment horizontal="left" vertical="center" wrapText="1"/>
    </xf>
    <xf numFmtId="1" fontId="8" fillId="0" borderId="10" xfId="0" applyNumberFormat="1" applyFont="1" applyBorder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8" fillId="0" borderId="6" xfId="0" applyFont="1" applyBorder="1" applyAlignment="1">
      <alignment vertical="top" wrapText="1"/>
    </xf>
    <xf numFmtId="0" fontId="8" fillId="0" borderId="0" xfId="0" applyFont="1" applyAlignment="1">
      <alignment wrapText="1"/>
    </xf>
    <xf numFmtId="0" fontId="0" fillId="0" borderId="4" xfId="0" applyBorder="1" applyAlignment="1">
      <alignment wrapText="1"/>
    </xf>
    <xf numFmtId="0" fontId="9" fillId="3" borderId="1" xfId="0" applyFont="1" applyFill="1" applyBorder="1" applyAlignment="1">
      <alignment horizontal="left" vertical="center" indent="1"/>
    </xf>
    <xf numFmtId="0" fontId="0" fillId="3" borderId="0" xfId="0" applyFill="1" applyAlignment="1">
      <alignment wrapText="1"/>
    </xf>
    <xf numFmtId="49" fontId="6" fillId="3" borderId="0" xfId="0" applyNumberFormat="1" applyFont="1" applyFill="1" applyAlignment="1">
      <alignment horizontal="left" vertical="center" wrapText="1"/>
    </xf>
    <xf numFmtId="0" fontId="0" fillId="3" borderId="1" xfId="0" applyFill="1" applyBorder="1" applyAlignment="1">
      <alignment horizontal="left" vertical="center" indent="1"/>
    </xf>
    <xf numFmtId="0" fontId="8" fillId="3" borderId="0" xfId="0" applyFont="1" applyFill="1" applyAlignment="1">
      <alignment horizontal="left" vertical="center" wrapText="1"/>
    </xf>
    <xf numFmtId="0" fontId="0" fillId="3" borderId="9" xfId="0" applyFill="1" applyBorder="1" applyAlignment="1">
      <alignment horizontal="left" vertical="center" indent="1"/>
    </xf>
    <xf numFmtId="0" fontId="0" fillId="3" borderId="6" xfId="0" applyFill="1" applyBorder="1" applyAlignment="1">
      <alignment wrapText="1"/>
    </xf>
    <xf numFmtId="0" fontId="8" fillId="3" borderId="6" xfId="0" applyFont="1" applyFill="1" applyBorder="1" applyAlignment="1">
      <alignment horizontal="left" vertical="center" wrapText="1"/>
    </xf>
    <xf numFmtId="49" fontId="8" fillId="0" borderId="6" xfId="0" applyNumberFormat="1" applyFont="1" applyBorder="1" applyAlignment="1">
      <alignment horizontal="left" vertical="center" wrapText="1"/>
    </xf>
    <xf numFmtId="49" fontId="8" fillId="0" borderId="0" xfId="0" applyNumberFormat="1" applyFont="1" applyAlignment="1">
      <alignment horizontal="left" vertical="center"/>
    </xf>
    <xf numFmtId="0" fontId="8" fillId="4" borderId="0" xfId="0" applyFont="1" applyFill="1" applyAlignment="1" applyProtection="1">
      <alignment horizontal="left" vertical="center"/>
      <protection locked="0"/>
    </xf>
    <xf numFmtId="4" fontId="0" fillId="0" borderId="0" xfId="0" applyNumberFormat="1"/>
    <xf numFmtId="3" fontId="0" fillId="0" borderId="0" xfId="0" applyNumberFormat="1"/>
    <xf numFmtId="3" fontId="0" fillId="0" borderId="26" xfId="0" applyNumberFormat="1" applyBorder="1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3" fontId="7" fillId="5" borderId="30" xfId="0" applyNumberFormat="1" applyFont="1" applyFill="1" applyBorder="1" applyAlignment="1">
      <alignment vertical="center"/>
    </xf>
    <xf numFmtId="3" fontId="7" fillId="5" borderId="31" xfId="0" applyNumberFormat="1" applyFont="1" applyFill="1" applyBorder="1" applyAlignment="1">
      <alignment vertical="center" wrapText="1"/>
    </xf>
    <xf numFmtId="3" fontId="10" fillId="5" borderId="32" xfId="0" applyNumberFormat="1" applyFont="1" applyFill="1" applyBorder="1" applyAlignment="1">
      <alignment horizontal="center" vertical="center" wrapText="1" shrinkToFit="1"/>
    </xf>
    <xf numFmtId="3" fontId="7" fillId="5" borderId="32" xfId="0" applyNumberFormat="1" applyFont="1" applyFill="1" applyBorder="1" applyAlignment="1">
      <alignment horizontal="center" vertical="center" wrapText="1" shrinkToFit="1"/>
    </xf>
    <xf numFmtId="3" fontId="7" fillId="5" borderId="32" xfId="0" applyNumberFormat="1" applyFont="1" applyFill="1" applyBorder="1" applyAlignment="1">
      <alignment horizontal="center" vertical="center" wrapText="1"/>
    </xf>
    <xf numFmtId="3" fontId="0" fillId="0" borderId="33" xfId="0" applyNumberFormat="1" applyBorder="1" applyAlignment="1">
      <alignment vertical="center"/>
    </xf>
    <xf numFmtId="3" fontId="3" fillId="0" borderId="35" xfId="0" applyNumberFormat="1" applyFont="1" applyBorder="1" applyAlignment="1">
      <alignment horizontal="right" vertical="center" wrapText="1" shrinkToFit="1"/>
    </xf>
    <xf numFmtId="3" fontId="3" fillId="0" borderId="35" xfId="0" applyNumberFormat="1" applyFont="1" applyBorder="1" applyAlignment="1">
      <alignment horizontal="right" vertical="center" shrinkToFit="1"/>
    </xf>
    <xf numFmtId="3" fontId="0" fillId="0" borderId="35" xfId="0" applyNumberFormat="1" applyBorder="1" applyAlignment="1">
      <alignment vertical="center" shrinkToFit="1"/>
    </xf>
    <xf numFmtId="3" fontId="0" fillId="0" borderId="35" xfId="0" applyNumberFormat="1" applyBorder="1" applyAlignment="1">
      <alignment vertical="center"/>
    </xf>
    <xf numFmtId="3" fontId="5" fillId="0" borderId="33" xfId="0" applyNumberFormat="1" applyFont="1" applyBorder="1" applyAlignment="1">
      <alignment vertical="center"/>
    </xf>
    <xf numFmtId="3" fontId="5" fillId="0" borderId="35" xfId="0" applyNumberFormat="1" applyFont="1" applyBorder="1" applyAlignment="1">
      <alignment vertical="center" wrapText="1" shrinkToFit="1"/>
    </xf>
    <xf numFmtId="3" fontId="5" fillId="0" borderId="35" xfId="0" applyNumberFormat="1" applyFont="1" applyBorder="1" applyAlignment="1">
      <alignment vertical="center" shrinkToFit="1"/>
    </xf>
    <xf numFmtId="3" fontId="5" fillId="0" borderId="35" xfId="0" applyNumberFormat="1" applyFont="1" applyBorder="1" applyAlignment="1">
      <alignment vertical="center"/>
    </xf>
    <xf numFmtId="3" fontId="0" fillId="0" borderId="33" xfId="0" applyNumberFormat="1" applyBorder="1" applyAlignment="1">
      <alignment horizontal="left" vertical="center"/>
    </xf>
    <xf numFmtId="3" fontId="0" fillId="0" borderId="35" xfId="0" applyNumberFormat="1" applyBorder="1" applyAlignment="1">
      <alignment vertical="center" wrapText="1" shrinkToFit="1"/>
    </xf>
    <xf numFmtId="3" fontId="0" fillId="3" borderId="39" xfId="0" applyNumberFormat="1" applyFill="1" applyBorder="1" applyAlignment="1">
      <alignment vertical="center" wrapText="1" shrinkToFit="1"/>
    </xf>
    <xf numFmtId="3" fontId="0" fillId="3" borderId="39" xfId="0" applyNumberFormat="1" applyFill="1" applyBorder="1" applyAlignment="1">
      <alignment vertical="center" shrinkToFit="1"/>
    </xf>
    <xf numFmtId="3" fontId="0" fillId="3" borderId="39" xfId="0" applyNumberFormat="1" applyFill="1" applyBorder="1" applyAlignment="1">
      <alignment vertical="center"/>
    </xf>
    <xf numFmtId="0" fontId="4" fillId="3" borderId="11" xfId="0" applyFont="1" applyFill="1" applyBorder="1" applyAlignment="1">
      <alignment horizontal="left" vertical="center" indent="1"/>
    </xf>
    <xf numFmtId="0" fontId="5" fillId="3" borderId="7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4" fontId="4" fillId="3" borderId="7" xfId="0" applyNumberFormat="1" applyFont="1" applyFill="1" applyBorder="1" applyAlignment="1">
      <alignment horizontal="left" vertical="center"/>
    </xf>
    <xf numFmtId="49" fontId="0" fillId="3" borderId="13" xfId="0" applyNumberFormat="1" applyFill="1" applyBorder="1" applyAlignment="1">
      <alignment horizontal="left" vertical="center"/>
    </xf>
    <xf numFmtId="0" fontId="0" fillId="3" borderId="7" xfId="0" applyFill="1" applyBorder="1" applyAlignment="1">
      <alignment wrapText="1"/>
    </xf>
    <xf numFmtId="0" fontId="0" fillId="3" borderId="7" xfId="0" applyFill="1" applyBorder="1"/>
    <xf numFmtId="49" fontId="8" fillId="3" borderId="13" xfId="0" applyNumberFormat="1" applyFont="1" applyFill="1" applyBorder="1" applyAlignment="1">
      <alignment horizontal="left" vertical="center"/>
    </xf>
    <xf numFmtId="0" fontId="4" fillId="0" borderId="0" xfId="0" applyFont="1"/>
    <xf numFmtId="49" fontId="0" fillId="0" borderId="0" xfId="0" applyNumberFormat="1"/>
    <xf numFmtId="0" fontId="15" fillId="0" borderId="26" xfId="0" applyFont="1" applyBorder="1" applyAlignment="1">
      <alignment horizontal="center" vertical="center" wrapText="1"/>
    </xf>
    <xf numFmtId="0" fontId="3" fillId="0" borderId="26" xfId="0" applyFont="1" applyBorder="1" applyAlignment="1">
      <alignment vertical="center"/>
    </xf>
    <xf numFmtId="0" fontId="3" fillId="0" borderId="26" xfId="0" applyFont="1" applyBorder="1"/>
    <xf numFmtId="0" fontId="15" fillId="5" borderId="30" xfId="0" applyFont="1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center" vertical="center" wrapText="1"/>
    </xf>
    <xf numFmtId="0" fontId="15" fillId="5" borderId="32" xfId="0" applyFont="1" applyFill="1" applyBorder="1" applyAlignment="1">
      <alignment horizontal="center" vertical="center" wrapText="1"/>
    </xf>
    <xf numFmtId="49" fontId="3" fillId="0" borderId="33" xfId="0" applyNumberFormat="1" applyFont="1" applyBorder="1" applyAlignment="1">
      <alignment vertical="center"/>
    </xf>
    <xf numFmtId="0" fontId="3" fillId="3" borderId="36" xfId="0" applyFont="1" applyFill="1" applyBorder="1" applyAlignment="1">
      <alignment vertical="center"/>
    </xf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3" fontId="3" fillId="0" borderId="35" xfId="0" applyNumberFormat="1" applyFont="1" applyBorder="1" applyAlignment="1">
      <alignment vertical="center"/>
    </xf>
    <xf numFmtId="3" fontId="3" fillId="3" borderId="39" xfId="0" applyNumberFormat="1" applyFont="1" applyFill="1" applyBorder="1" applyAlignment="1">
      <alignment vertical="center"/>
    </xf>
    <xf numFmtId="4" fontId="3" fillId="0" borderId="35" xfId="0" applyNumberFormat="1" applyFont="1" applyBorder="1" applyAlignment="1">
      <alignment horizontal="center" vertical="center"/>
    </xf>
    <xf numFmtId="4" fontId="3" fillId="0" borderId="35" xfId="0" applyNumberFormat="1" applyFont="1" applyBorder="1" applyAlignment="1">
      <alignment vertical="center"/>
    </xf>
    <xf numFmtId="4" fontId="3" fillId="3" borderId="39" xfId="0" applyNumberFormat="1" applyFont="1" applyFill="1" applyBorder="1" applyAlignment="1">
      <alignment horizontal="center" vertical="center"/>
    </xf>
    <xf numFmtId="4" fontId="3" fillId="3" borderId="39" xfId="0" applyNumberFormat="1" applyFont="1" applyFill="1" applyBorder="1" applyAlignment="1">
      <alignment vertical="center"/>
    </xf>
    <xf numFmtId="49" fontId="0" fillId="0" borderId="1" xfId="0" applyNumberFormat="1" applyBorder="1"/>
    <xf numFmtId="0" fontId="1" fillId="0" borderId="21" xfId="0" applyFont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49" fontId="0" fillId="3" borderId="12" xfId="0" applyNumberFormat="1" applyFill="1" applyBorder="1" applyAlignment="1">
      <alignment vertical="center"/>
    </xf>
    <xf numFmtId="0" fontId="0" fillId="5" borderId="15" xfId="0" applyFill="1" applyBorder="1"/>
    <xf numFmtId="0" fontId="0" fillId="5" borderId="21" xfId="0" applyFill="1" applyBorder="1"/>
    <xf numFmtId="0" fontId="0" fillId="5" borderId="21" xfId="0" applyFill="1" applyBorder="1" applyAlignment="1">
      <alignment horizontal="center"/>
    </xf>
    <xf numFmtId="49" fontId="0" fillId="5" borderId="21" xfId="0" applyNumberFormat="1" applyFill="1" applyBorder="1"/>
    <xf numFmtId="0" fontId="0" fillId="5" borderId="21" xfId="0" applyFill="1" applyBorder="1" applyAlignment="1">
      <alignment wrapText="1"/>
    </xf>
    <xf numFmtId="0" fontId="16" fillId="0" borderId="0" xfId="0" applyFont="1"/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0" fontId="5" fillId="3" borderId="15" xfId="0" applyFont="1" applyFill="1" applyBorder="1" applyAlignment="1">
      <alignment vertical="top"/>
    </xf>
    <xf numFmtId="49" fontId="5" fillId="3" borderId="12" xfId="0" applyNumberFormat="1" applyFont="1" applyFill="1" applyBorder="1" applyAlignment="1">
      <alignment vertical="top"/>
    </xf>
    <xf numFmtId="0" fontId="5" fillId="3" borderId="12" xfId="0" applyFont="1" applyFill="1" applyBorder="1" applyAlignment="1">
      <alignment horizontal="center" vertical="top"/>
    </xf>
    <xf numFmtId="0" fontId="5" fillId="3" borderId="12" xfId="0" applyFont="1" applyFill="1" applyBorder="1" applyAlignment="1">
      <alignment vertical="top"/>
    </xf>
    <xf numFmtId="0" fontId="16" fillId="0" borderId="0" xfId="0" applyFont="1" applyBorder="1" applyAlignment="1">
      <alignment vertical="top"/>
    </xf>
    <xf numFmtId="49" fontId="16" fillId="0" borderId="0" xfId="0" applyNumberFormat="1" applyFont="1" applyBorder="1" applyAlignment="1">
      <alignment vertical="top"/>
    </xf>
    <xf numFmtId="4" fontId="16" fillId="0" borderId="0" xfId="0" applyNumberFormat="1" applyFont="1" applyBorder="1" applyAlignment="1">
      <alignment vertical="top" shrinkToFit="1"/>
    </xf>
    <xf numFmtId="4" fontId="16" fillId="4" borderId="0" xfId="0" applyNumberFormat="1" applyFont="1" applyFill="1" applyBorder="1" applyAlignment="1" applyProtection="1">
      <alignment vertical="top" shrinkToFit="1"/>
      <protection locked="0"/>
    </xf>
    <xf numFmtId="4" fontId="5" fillId="3" borderId="0" xfId="0" applyNumberFormat="1" applyFont="1" applyFill="1" applyBorder="1" applyAlignment="1">
      <alignment vertical="top" shrinkToFit="1"/>
    </xf>
    <xf numFmtId="0" fontId="5" fillId="3" borderId="29" xfId="0" applyFont="1" applyFill="1" applyBorder="1" applyAlignment="1">
      <alignment vertical="top"/>
    </xf>
    <xf numFmtId="49" fontId="5" fillId="3" borderId="18" xfId="0" applyNumberFormat="1" applyFont="1" applyFill="1" applyBorder="1" applyAlignment="1">
      <alignment vertical="top"/>
    </xf>
    <xf numFmtId="0" fontId="5" fillId="3" borderId="18" xfId="0" applyFont="1" applyFill="1" applyBorder="1" applyAlignment="1">
      <alignment horizontal="center" vertical="top" shrinkToFit="1"/>
    </xf>
    <xf numFmtId="164" fontId="5" fillId="3" borderId="18" xfId="0" applyNumberFormat="1" applyFont="1" applyFill="1" applyBorder="1" applyAlignment="1">
      <alignment vertical="top" shrinkToFit="1"/>
    </xf>
    <xf numFmtId="4" fontId="5" fillId="3" borderId="18" xfId="0" applyNumberFormat="1" applyFont="1" applyFill="1" applyBorder="1" applyAlignment="1">
      <alignment vertical="top" shrinkToFit="1"/>
    </xf>
    <xf numFmtId="4" fontId="5" fillId="3" borderId="40" xfId="0" applyNumberFormat="1" applyFont="1" applyFill="1" applyBorder="1" applyAlignment="1">
      <alignment vertical="top" shrinkToFit="1"/>
    </xf>
    <xf numFmtId="0" fontId="16" fillId="0" borderId="41" xfId="0" applyFont="1" applyBorder="1" applyAlignment="1">
      <alignment vertical="top"/>
    </xf>
    <xf numFmtId="49" fontId="16" fillId="0" borderId="42" xfId="0" applyNumberFormat="1" applyFont="1" applyBorder="1" applyAlignment="1">
      <alignment vertical="top"/>
    </xf>
    <xf numFmtId="0" fontId="16" fillId="0" borderId="42" xfId="0" applyFont="1" applyBorder="1" applyAlignment="1">
      <alignment horizontal="center" vertical="top" shrinkToFit="1"/>
    </xf>
    <xf numFmtId="164" fontId="16" fillId="0" borderId="42" xfId="0" applyNumberFormat="1" applyFont="1" applyBorder="1" applyAlignment="1">
      <alignment vertical="top" shrinkToFit="1"/>
    </xf>
    <xf numFmtId="4" fontId="16" fillId="4" borderId="42" xfId="0" applyNumberFormat="1" applyFont="1" applyFill="1" applyBorder="1" applyAlignment="1" applyProtection="1">
      <alignment vertical="top" shrinkToFit="1"/>
      <protection locked="0"/>
    </xf>
    <xf numFmtId="4" fontId="16" fillId="0" borderId="43" xfId="0" applyNumberFormat="1" applyFont="1" applyBorder="1" applyAlignment="1">
      <alignment vertical="top" shrinkToFit="1"/>
    </xf>
    <xf numFmtId="0" fontId="16" fillId="0" borderId="44" xfId="0" applyFont="1" applyBorder="1" applyAlignment="1">
      <alignment vertical="top"/>
    </xf>
    <xf numFmtId="49" fontId="16" fillId="0" borderId="45" xfId="0" applyNumberFormat="1" applyFont="1" applyBorder="1" applyAlignment="1">
      <alignment vertical="top"/>
    </xf>
    <xf numFmtId="0" fontId="16" fillId="0" borderId="45" xfId="0" applyFont="1" applyBorder="1" applyAlignment="1">
      <alignment horizontal="center" vertical="top" shrinkToFit="1"/>
    </xf>
    <xf numFmtId="164" fontId="16" fillId="0" borderId="45" xfId="0" applyNumberFormat="1" applyFont="1" applyBorder="1" applyAlignment="1">
      <alignment vertical="top" shrinkToFit="1"/>
    </xf>
    <xf numFmtId="4" fontId="16" fillId="4" borderId="45" xfId="0" applyNumberFormat="1" applyFont="1" applyFill="1" applyBorder="1" applyAlignment="1" applyProtection="1">
      <alignment vertical="top" shrinkToFit="1"/>
      <protection locked="0"/>
    </xf>
    <xf numFmtId="4" fontId="16" fillId="0" borderId="46" xfId="0" applyNumberFormat="1" applyFont="1" applyBorder="1" applyAlignment="1">
      <alignment vertical="top" shrinkToFit="1"/>
    </xf>
    <xf numFmtId="4" fontId="5" fillId="3" borderId="22" xfId="0" applyNumberFormat="1" applyFont="1" applyFill="1" applyBorder="1" applyAlignment="1">
      <alignment vertical="top"/>
    </xf>
    <xf numFmtId="49" fontId="5" fillId="3" borderId="18" xfId="0" applyNumberFormat="1" applyFont="1" applyFill="1" applyBorder="1" applyAlignment="1">
      <alignment horizontal="left" vertical="top" wrapText="1"/>
    </xf>
    <xf numFmtId="49" fontId="16" fillId="0" borderId="45" xfId="0" applyNumberFormat="1" applyFont="1" applyBorder="1" applyAlignment="1">
      <alignment horizontal="left" vertical="top" wrapText="1"/>
    </xf>
    <xf numFmtId="49" fontId="16" fillId="0" borderId="42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5" fillId="3" borderId="12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horizontal="left" wrapText="1"/>
    </xf>
    <xf numFmtId="164" fontId="17" fillId="0" borderId="0" xfId="0" applyNumberFormat="1" applyFont="1" applyBorder="1" applyAlignment="1">
      <alignment horizontal="center" vertical="top" wrapText="1" shrinkToFit="1"/>
    </xf>
    <xf numFmtId="164" fontId="17" fillId="0" borderId="0" xfId="0" applyNumberFormat="1" applyFont="1" applyBorder="1" applyAlignment="1">
      <alignment vertical="top" wrapText="1" shrinkToFit="1"/>
    </xf>
    <xf numFmtId="164" fontId="18" fillId="0" borderId="0" xfId="0" applyNumberFormat="1" applyFont="1" applyBorder="1" applyAlignment="1">
      <alignment horizontal="center" vertical="top" wrapText="1" shrinkToFit="1"/>
    </xf>
    <xf numFmtId="164" fontId="18" fillId="0" borderId="0" xfId="0" applyNumberFormat="1" applyFont="1" applyBorder="1" applyAlignment="1">
      <alignment vertical="top" wrapText="1" shrinkToFit="1"/>
    </xf>
    <xf numFmtId="164" fontId="17" fillId="0" borderId="0" xfId="0" quotePrefix="1" applyNumberFormat="1" applyFont="1" applyBorder="1" applyAlignment="1">
      <alignment horizontal="left" vertical="top" wrapText="1"/>
    </xf>
    <xf numFmtId="164" fontId="18" fillId="0" borderId="0" xfId="0" applyNumberFormat="1" applyFont="1" applyBorder="1" applyAlignment="1">
      <alignment horizontal="left" vertical="top" wrapText="1"/>
    </xf>
    <xf numFmtId="164" fontId="18" fillId="0" borderId="0" xfId="0" quotePrefix="1" applyNumberFormat="1" applyFont="1" applyBorder="1" applyAlignment="1">
      <alignment horizontal="left" vertical="top" wrapText="1"/>
    </xf>
    <xf numFmtId="3" fontId="8" fillId="4" borderId="6" xfId="0" applyNumberFormat="1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left" wrapText="1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4" fontId="11" fillId="0" borderId="10" xfId="0" applyNumberFormat="1" applyFont="1" applyBorder="1" applyAlignment="1">
      <alignment horizontal="right" vertical="center"/>
    </xf>
    <xf numFmtId="4" fontId="11" fillId="0" borderId="6" xfId="0" applyNumberFormat="1" applyFont="1" applyBorder="1" applyAlignment="1">
      <alignment horizontal="right" vertical="center"/>
    </xf>
    <xf numFmtId="4" fontId="11" fillId="0" borderId="18" xfId="0" applyNumberFormat="1" applyFont="1" applyBorder="1" applyAlignment="1">
      <alignment horizontal="right" vertical="center"/>
    </xf>
    <xf numFmtId="4" fontId="13" fillId="0" borderId="15" xfId="0" applyNumberFormat="1" applyFont="1" applyBorder="1" applyAlignment="1">
      <alignment horizontal="right" vertical="center" indent="1"/>
    </xf>
    <xf numFmtId="4" fontId="13" fillId="0" borderId="22" xfId="0" applyNumberFormat="1" applyFont="1" applyBorder="1" applyAlignment="1">
      <alignment horizontal="right" vertical="center" indent="1"/>
    </xf>
    <xf numFmtId="4" fontId="13" fillId="0" borderId="16" xfId="0" applyNumberFormat="1" applyFont="1" applyBorder="1" applyAlignment="1">
      <alignment horizontal="right" vertical="center" indent="1"/>
    </xf>
    <xf numFmtId="49" fontId="6" fillId="3" borderId="18" xfId="0" applyNumberFormat="1" applyFont="1" applyFill="1" applyBorder="1" applyAlignment="1">
      <alignment horizontal="left" vertical="center" wrapText="1"/>
    </xf>
    <xf numFmtId="0" fontId="0" fillId="3" borderId="18" xfId="0" applyFill="1" applyBorder="1" applyAlignment="1">
      <alignment wrapText="1"/>
    </xf>
    <xf numFmtId="0" fontId="0" fillId="3" borderId="19" xfId="0" applyFill="1" applyBorder="1" applyAlignment="1">
      <alignment wrapText="1"/>
    </xf>
    <xf numFmtId="0" fontId="8" fillId="3" borderId="0" xfId="0" applyFont="1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0" fillId="3" borderId="2" xfId="0" applyFill="1" applyBorder="1" applyAlignment="1">
      <alignment wrapText="1"/>
    </xf>
    <xf numFmtId="1" fontId="0" fillId="0" borderId="6" xfId="0" applyNumberFormat="1" applyBorder="1" applyAlignment="1">
      <alignment horizontal="right" indent="1"/>
    </xf>
    <xf numFmtId="0" fontId="8" fillId="4" borderId="18" xfId="0" applyFont="1" applyFill="1" applyBorder="1" applyAlignment="1" applyProtection="1">
      <alignment horizontal="left" vertical="center"/>
      <protection locked="0"/>
    </xf>
    <xf numFmtId="0" fontId="0" fillId="0" borderId="6" xfId="0" applyBorder="1" applyAlignment="1">
      <alignment horizontal="right" indent="1"/>
    </xf>
    <xf numFmtId="0" fontId="0" fillId="0" borderId="8" xfId="0" applyBorder="1" applyAlignment="1">
      <alignment horizontal="right" indent="1"/>
    </xf>
    <xf numFmtId="4" fontId="11" fillId="0" borderId="15" xfId="0" applyNumberFormat="1" applyFont="1" applyBorder="1" applyAlignment="1">
      <alignment horizontal="right" vertical="center" indent="1"/>
    </xf>
    <xf numFmtId="4" fontId="11" fillId="0" borderId="22" xfId="0" applyNumberFormat="1" applyFont="1" applyBorder="1" applyAlignment="1">
      <alignment horizontal="right" vertical="center" indent="1"/>
    </xf>
    <xf numFmtId="0" fontId="8" fillId="4" borderId="0" xfId="0" applyFont="1" applyFill="1" applyAlignment="1" applyProtection="1">
      <alignment horizontal="left" vertical="center"/>
      <protection locked="0"/>
    </xf>
    <xf numFmtId="0" fontId="8" fillId="3" borderId="6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 applyProtection="1">
      <alignment horizontal="left" vertical="center"/>
      <protection locked="0"/>
    </xf>
    <xf numFmtId="0" fontId="0" fillId="4" borderId="6" xfId="0" applyFill="1" applyBorder="1" applyAlignment="1" applyProtection="1">
      <alignment horizontal="left" vertical="center"/>
      <protection locked="0"/>
    </xf>
    <xf numFmtId="49" fontId="8" fillId="0" borderId="18" xfId="0" applyNumberFormat="1" applyFont="1" applyBorder="1" applyAlignment="1">
      <alignment horizontal="left" vertical="center" wrapText="1"/>
    </xf>
    <xf numFmtId="0" fontId="0" fillId="0" borderId="18" xfId="0" applyBorder="1" applyAlignment="1">
      <alignment vertical="center" wrapText="1"/>
    </xf>
    <xf numFmtId="49" fontId="8" fillId="0" borderId="0" xfId="0" applyNumberFormat="1" applyFont="1" applyAlignment="1">
      <alignment horizontal="left" vertical="center" wrapText="1"/>
    </xf>
    <xf numFmtId="0" fontId="0" fillId="0" borderId="0" xfId="0" applyAlignment="1">
      <alignment vertical="center" wrapText="1"/>
    </xf>
    <xf numFmtId="49" fontId="8" fillId="0" borderId="6" xfId="0" applyNumberFormat="1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3" fontId="0" fillId="0" borderId="34" xfId="0" applyNumberFormat="1" applyBorder="1" applyAlignment="1">
      <alignment vertical="center" wrapText="1"/>
    </xf>
    <xf numFmtId="3" fontId="5" fillId="0" borderId="34" xfId="0" applyNumberFormat="1" applyFont="1" applyBorder="1" applyAlignment="1">
      <alignment vertical="center" wrapText="1"/>
    </xf>
    <xf numFmtId="0" fontId="0" fillId="0" borderId="18" xfId="0" applyBorder="1" applyAlignment="1">
      <alignment horizontal="center" wrapText="1"/>
    </xf>
    <xf numFmtId="4" fontId="11" fillId="0" borderId="15" xfId="0" applyNumberFormat="1" applyFont="1" applyBorder="1" applyAlignment="1">
      <alignment horizontal="right" vertical="center"/>
    </xf>
    <xf numFmtId="4" fontId="11" fillId="0" borderId="12" xfId="0" applyNumberFormat="1" applyFont="1" applyBorder="1" applyAlignment="1">
      <alignment horizontal="right" vertical="center"/>
    </xf>
    <xf numFmtId="4" fontId="11" fillId="0" borderId="15" xfId="0" applyNumberFormat="1" applyFont="1" applyBorder="1" applyAlignment="1">
      <alignment vertical="center"/>
    </xf>
    <xf numFmtId="4" fontId="11" fillId="0" borderId="12" xfId="0" applyNumberFormat="1" applyFont="1" applyBorder="1" applyAlignment="1">
      <alignment vertical="center"/>
    </xf>
    <xf numFmtId="4" fontId="11" fillId="0" borderId="16" xfId="0" applyNumberFormat="1" applyFont="1" applyBorder="1" applyAlignment="1">
      <alignment horizontal="right" vertical="center" indent="1"/>
    </xf>
    <xf numFmtId="4" fontId="12" fillId="3" borderId="7" xfId="0" applyNumberFormat="1" applyFont="1" applyFill="1" applyBorder="1" applyAlignment="1">
      <alignment horizontal="right" vertical="center"/>
    </xf>
    <xf numFmtId="2" fontId="12" fillId="3" borderId="7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3" fillId="0" borderId="33" xfId="0" applyNumberFormat="1" applyFont="1" applyBorder="1" applyAlignment="1">
      <alignment vertical="center" wrapText="1"/>
    </xf>
    <xf numFmtId="49" fontId="3" fillId="0" borderId="34" xfId="0" applyNumberFormat="1" applyFont="1" applyBorder="1" applyAlignment="1">
      <alignment vertical="center" wrapText="1"/>
    </xf>
    <xf numFmtId="3" fontId="0" fillId="3" borderId="36" xfId="0" applyNumberFormat="1" applyFill="1" applyBorder="1" applyAlignment="1">
      <alignment vertical="center"/>
    </xf>
    <xf numFmtId="3" fontId="0" fillId="3" borderId="37" xfId="0" applyNumberFormat="1" applyFill="1" applyBorder="1" applyAlignment="1">
      <alignment vertical="center"/>
    </xf>
    <xf numFmtId="3" fontId="0" fillId="3" borderId="38" xfId="0" applyNumberFormat="1" applyFill="1" applyBorder="1" applyAlignment="1">
      <alignment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49" fontId="0" fillId="0" borderId="12" xfId="0" applyNumberFormat="1" applyBorder="1" applyAlignment="1">
      <alignment vertical="center" shrinkToFit="1"/>
    </xf>
    <xf numFmtId="49" fontId="0" fillId="0" borderId="22" xfId="0" applyNumberFormat="1" applyBorder="1" applyAlignment="1">
      <alignment vertical="center" shrinkToFit="1"/>
    </xf>
    <xf numFmtId="0" fontId="0" fillId="4" borderId="29" xfId="0" applyFill="1" applyBorder="1" applyAlignment="1" applyProtection="1">
      <alignment vertical="top" wrapText="1"/>
      <protection locked="0"/>
    </xf>
    <xf numFmtId="0" fontId="0" fillId="4" borderId="18" xfId="0" applyFill="1" applyBorder="1" applyAlignment="1" applyProtection="1">
      <alignment vertical="top" wrapText="1"/>
      <protection locked="0"/>
    </xf>
    <xf numFmtId="0" fontId="0" fillId="4" borderId="18" xfId="0" applyFill="1" applyBorder="1" applyAlignment="1" applyProtection="1">
      <alignment horizontal="left" vertical="top" wrapText="1"/>
      <protection locked="0"/>
    </xf>
    <xf numFmtId="0" fontId="0" fillId="4" borderId="40" xfId="0" applyFill="1" applyBorder="1" applyAlignment="1" applyProtection="1">
      <alignment vertical="top" wrapText="1"/>
      <protection locked="0"/>
    </xf>
    <xf numFmtId="0" fontId="0" fillId="4" borderId="26" xfId="0" applyFill="1" applyBorder="1" applyAlignment="1" applyProtection="1">
      <alignment vertical="top" wrapText="1"/>
      <protection locked="0"/>
    </xf>
    <xf numFmtId="0" fontId="0" fillId="4" borderId="0" xfId="0" applyFill="1" applyBorder="1" applyAlignment="1" applyProtection="1">
      <alignment vertical="top" wrapText="1"/>
      <protection locked="0"/>
    </xf>
    <xf numFmtId="0" fontId="0" fillId="4" borderId="0" xfId="0" applyFill="1" applyBorder="1" applyAlignment="1" applyProtection="1">
      <alignment horizontal="left" vertical="top" wrapText="1"/>
      <protection locked="0"/>
    </xf>
    <xf numFmtId="0" fontId="0" fillId="4" borderId="27" xfId="0" applyFill="1" applyBorder="1" applyAlignment="1" applyProtection="1">
      <alignment vertical="top" wrapText="1"/>
      <protection locked="0"/>
    </xf>
    <xf numFmtId="0" fontId="0" fillId="4" borderId="10" xfId="0" applyFill="1" applyBorder="1" applyAlignment="1" applyProtection="1">
      <alignment vertical="top" wrapText="1"/>
      <protection locked="0"/>
    </xf>
    <xf numFmtId="0" fontId="0" fillId="4" borderId="6" xfId="0" applyFill="1" applyBorder="1" applyAlignment="1" applyProtection="1">
      <alignment vertical="top" wrapText="1"/>
      <protection locked="0"/>
    </xf>
    <xf numFmtId="0" fontId="0" fillId="4" borderId="6" xfId="0" applyFill="1" applyBorder="1" applyAlignment="1" applyProtection="1">
      <alignment horizontal="left" vertical="top" wrapText="1"/>
      <protection locked="0"/>
    </xf>
    <xf numFmtId="0" fontId="0" fillId="4" borderId="28" xfId="0" applyFill="1" applyBorder="1" applyAlignment="1" applyProtection="1">
      <alignment vertical="top" wrapText="1"/>
      <protection locked="0"/>
    </xf>
    <xf numFmtId="0" fontId="4" fillId="0" borderId="0" xfId="0" applyFont="1" applyAlignment="1">
      <alignment horizontal="center"/>
    </xf>
    <xf numFmtId="49" fontId="0" fillId="0" borderId="12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2" xfId="0" applyBorder="1" applyAlignment="1">
      <alignment vertical="center"/>
    </xf>
    <xf numFmtId="49" fontId="0" fillId="3" borderId="12" xfId="0" applyNumberFormat="1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22" xfId="0" applyFill="1" applyBorder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</cellXfs>
  <cellStyles count="2">
    <cellStyle name="Normální" xfId="0" builtinId="0"/>
    <cellStyle name="normální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ILDpowerS\Templates\Rozpocty\Sablon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rycí list"/>
      <sheetName val="Rekapitulace"/>
      <sheetName val="VzorPolozky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7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4" Type="http://schemas.openxmlformats.org/officeDocument/2006/relationships/printerSettings" Target="../printerSettings/printerSettings1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.bin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.bin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.bin"/><Relationship Id="rId2" Type="http://schemas.openxmlformats.org/officeDocument/2006/relationships/printerSettings" Target="../printerSettings/printerSettings31.bin"/><Relationship Id="rId1" Type="http://schemas.openxmlformats.org/officeDocument/2006/relationships/printerSettings" Target="../printerSettings/printerSettings30.bin"/><Relationship Id="rId5" Type="http://schemas.openxmlformats.org/officeDocument/2006/relationships/comments" Target="../comments8.xml"/><Relationship Id="rId4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.bin"/><Relationship Id="rId2" Type="http://schemas.openxmlformats.org/officeDocument/2006/relationships/printerSettings" Target="../printerSettings/printerSettings34.bin"/><Relationship Id="rId1" Type="http://schemas.openxmlformats.org/officeDocument/2006/relationships/printerSettings" Target="../printerSettings/printerSettings33.bin"/><Relationship Id="rId5" Type="http://schemas.openxmlformats.org/officeDocument/2006/relationships/comments" Target="../comments9.xml"/><Relationship Id="rId4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5" Type="http://schemas.openxmlformats.org/officeDocument/2006/relationships/comments" Target="../comments10.xml"/><Relationship Id="rId4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.bin"/><Relationship Id="rId2" Type="http://schemas.openxmlformats.org/officeDocument/2006/relationships/printerSettings" Target="../printerSettings/printerSettings40.bin"/><Relationship Id="rId1" Type="http://schemas.openxmlformats.org/officeDocument/2006/relationships/printerSettings" Target="../printerSettings/printerSettings39.bin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.bin"/><Relationship Id="rId2" Type="http://schemas.openxmlformats.org/officeDocument/2006/relationships/printerSettings" Target="../printerSettings/printerSettings43.bin"/><Relationship Id="rId1" Type="http://schemas.openxmlformats.org/officeDocument/2006/relationships/printerSettings" Target="../printerSettings/printerSettings42.bin"/><Relationship Id="rId5" Type="http://schemas.openxmlformats.org/officeDocument/2006/relationships/comments" Target="../comments12.xml"/><Relationship Id="rId4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.bin"/><Relationship Id="rId2" Type="http://schemas.openxmlformats.org/officeDocument/2006/relationships/printerSettings" Target="../printerSettings/printerSettings46.bin"/><Relationship Id="rId1" Type="http://schemas.openxmlformats.org/officeDocument/2006/relationships/printerSettings" Target="../printerSettings/printerSettings45.bin"/><Relationship Id="rId5" Type="http://schemas.openxmlformats.org/officeDocument/2006/relationships/comments" Target="../comments13.xml"/><Relationship Id="rId4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.bin"/><Relationship Id="rId2" Type="http://schemas.openxmlformats.org/officeDocument/2006/relationships/printerSettings" Target="../printerSettings/printerSettings49.bin"/><Relationship Id="rId1" Type="http://schemas.openxmlformats.org/officeDocument/2006/relationships/printerSettings" Target="../printerSettings/printerSettings48.bin"/><Relationship Id="rId5" Type="http://schemas.openxmlformats.org/officeDocument/2006/relationships/comments" Target="../comments14.xml"/><Relationship Id="rId4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.bin"/><Relationship Id="rId2" Type="http://schemas.openxmlformats.org/officeDocument/2006/relationships/printerSettings" Target="../printerSettings/printerSettings52.bin"/><Relationship Id="rId1" Type="http://schemas.openxmlformats.org/officeDocument/2006/relationships/printerSettings" Target="../printerSettings/printerSettings51.bin"/><Relationship Id="rId5" Type="http://schemas.openxmlformats.org/officeDocument/2006/relationships/comments" Target="../comments15.xml"/><Relationship Id="rId4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6.bin"/><Relationship Id="rId2" Type="http://schemas.openxmlformats.org/officeDocument/2006/relationships/printerSettings" Target="../printerSettings/printerSettings55.bin"/><Relationship Id="rId1" Type="http://schemas.openxmlformats.org/officeDocument/2006/relationships/printerSettings" Target="../printerSettings/printerSettings54.bin"/><Relationship Id="rId5" Type="http://schemas.openxmlformats.org/officeDocument/2006/relationships/comments" Target="../comments16.xml"/><Relationship Id="rId4" Type="http://schemas.openxmlformats.org/officeDocument/2006/relationships/vmlDrawing" Target="../drawings/vmlDrawing16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9.bin"/><Relationship Id="rId2" Type="http://schemas.openxmlformats.org/officeDocument/2006/relationships/printerSettings" Target="../printerSettings/printerSettings58.bin"/><Relationship Id="rId1" Type="http://schemas.openxmlformats.org/officeDocument/2006/relationships/printerSettings" Target="../printerSettings/printerSettings57.bin"/><Relationship Id="rId5" Type="http://schemas.openxmlformats.org/officeDocument/2006/relationships/comments" Target="../comments17.xml"/><Relationship Id="rId4" Type="http://schemas.openxmlformats.org/officeDocument/2006/relationships/vmlDrawing" Target="../drawings/vmlDrawing17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2.bin"/><Relationship Id="rId2" Type="http://schemas.openxmlformats.org/officeDocument/2006/relationships/printerSettings" Target="../printerSettings/printerSettings61.bin"/><Relationship Id="rId1" Type="http://schemas.openxmlformats.org/officeDocument/2006/relationships/printerSettings" Target="../printerSettings/printerSettings60.bin"/><Relationship Id="rId5" Type="http://schemas.openxmlformats.org/officeDocument/2006/relationships/comments" Target="../comments18.xml"/><Relationship Id="rId4" Type="http://schemas.openxmlformats.org/officeDocument/2006/relationships/vmlDrawing" Target="../drawings/vmlDrawing18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5.bin"/><Relationship Id="rId2" Type="http://schemas.openxmlformats.org/officeDocument/2006/relationships/printerSettings" Target="../printerSettings/printerSettings64.bin"/><Relationship Id="rId1" Type="http://schemas.openxmlformats.org/officeDocument/2006/relationships/printerSettings" Target="../printerSettings/printerSettings63.bin"/><Relationship Id="rId5" Type="http://schemas.openxmlformats.org/officeDocument/2006/relationships/comments" Target="../comments19.xml"/><Relationship Id="rId4" Type="http://schemas.openxmlformats.org/officeDocument/2006/relationships/vmlDrawing" Target="../drawings/vmlDrawing19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.bin"/><Relationship Id="rId2" Type="http://schemas.openxmlformats.org/officeDocument/2006/relationships/printerSettings" Target="../printerSettings/printerSettings67.bin"/><Relationship Id="rId1" Type="http://schemas.openxmlformats.org/officeDocument/2006/relationships/printerSettings" Target="../printerSettings/printerSettings66.bin"/><Relationship Id="rId5" Type="http://schemas.openxmlformats.org/officeDocument/2006/relationships/comments" Target="../comments20.xml"/><Relationship Id="rId4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A1:G2"/>
  <sheetViews>
    <sheetView workbookViewId="0">
      <selection activeCell="A2" sqref="A2:G2"/>
    </sheetView>
  </sheetViews>
  <sheetFormatPr defaultRowHeight="12.75" x14ac:dyDescent="0.2"/>
  <sheetData>
    <row r="1" spans="1:7" x14ac:dyDescent="0.2">
      <c r="A1" s="21" t="s">
        <v>40</v>
      </c>
    </row>
    <row r="2" spans="1:7" ht="57.75" customHeight="1" x14ac:dyDescent="0.2">
      <c r="A2" s="193" t="s">
        <v>41</v>
      </c>
      <c r="B2" s="193"/>
      <c r="C2" s="193"/>
      <c r="D2" s="193"/>
      <c r="E2" s="193"/>
      <c r="F2" s="193"/>
      <c r="G2" s="193"/>
    </row>
  </sheetData>
  <sheetProtection algorithmName="SHA-512" hashValue="4WfdDBcr7vtW44js42jLaMItnyiZR0BeTf6g76y4zkceYGMn+0+mlyJb2stcCR63vyxdoTwtloRrurAtAJolCQ==" saltValue="tINeRMHMx16l6Kysy8ehPQ==" spinCount="100000" sheet="1"/>
  <customSheetViews>
    <customSheetView guid="{682F88AA-8DBA-43F3-B332-95C2E0316B3E}">
      <selection activeCell="A2" sqref="A2:G2"/>
      <pageMargins left="0.7" right="0.7" top="0.78740157499999996" bottom="0.78740157499999996" header="0.3" footer="0.3"/>
      <pageSetup paperSize="9" orientation="portrait" r:id="rId1"/>
    </customSheetView>
    <customSheetView guid="{F028DEAD-F36D-4C13-9154-AF3BDABF0A16}">
      <selection activeCell="A2" sqref="A2:G2"/>
      <pageMargins left="0.7" right="0.7" top="0.78740157499999996" bottom="0.78740157499999996" header="0.3" footer="0.3"/>
      <pageSetup paperSize="9" orientation="portrait" r:id="rId2"/>
    </customSheetView>
  </customSheetViews>
  <mergeCells count="1">
    <mergeCell ref="A2:G2"/>
  </mergeCells>
  <pageMargins left="0.7" right="0.7" top="0.78740157499999996" bottom="0.78740157499999996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5112">
    <tabColor rgb="FF66FF66"/>
  </sheetPr>
  <dimension ref="A1:O113"/>
  <sheetViews>
    <sheetView showGridLines="0" tabSelected="1" topLeftCell="B17" zoomScaleNormal="100" zoomScaleSheetLayoutView="75" workbookViewId="0">
      <selection activeCell="B1" sqref="B1:J1"/>
    </sheetView>
  </sheetViews>
  <sheetFormatPr defaultColWidth="9" defaultRowHeight="12.75" x14ac:dyDescent="0.2"/>
  <cols>
    <col min="1" max="1" width="8.42578125" hidden="1" customWidth="1"/>
    <col min="2" max="2" width="13.42578125" customWidth="1"/>
    <col min="3" max="3" width="7.42578125" style="52" customWidth="1"/>
    <col min="4" max="4" width="13" style="52" customWidth="1"/>
    <col min="5" max="5" width="9.7109375" style="52" customWidth="1"/>
    <col min="6" max="6" width="11.7109375" customWidth="1"/>
    <col min="7" max="9" width="13" customWidth="1"/>
    <col min="10" max="10" width="5.5703125" customWidth="1"/>
    <col min="11" max="11" width="4.28515625" customWidth="1"/>
    <col min="12" max="15" width="10.7109375" customWidth="1"/>
  </cols>
  <sheetData>
    <row r="1" spans="1:15" ht="33.75" customHeight="1" x14ac:dyDescent="0.2">
      <c r="A1" s="47" t="s">
        <v>38</v>
      </c>
      <c r="B1" s="194" t="s">
        <v>4</v>
      </c>
      <c r="C1" s="195"/>
      <c r="D1" s="195"/>
      <c r="E1" s="195"/>
      <c r="F1" s="195"/>
      <c r="G1" s="195"/>
      <c r="H1" s="195"/>
      <c r="I1" s="195"/>
      <c r="J1" s="196"/>
    </row>
    <row r="2" spans="1:15" ht="36" customHeight="1" x14ac:dyDescent="0.2">
      <c r="A2" s="2"/>
      <c r="B2" s="76" t="s">
        <v>24</v>
      </c>
      <c r="C2" s="77"/>
      <c r="D2" s="78" t="s">
        <v>43</v>
      </c>
      <c r="E2" s="203" t="s">
        <v>44</v>
      </c>
      <c r="F2" s="204"/>
      <c r="G2" s="204"/>
      <c r="H2" s="204"/>
      <c r="I2" s="204"/>
      <c r="J2" s="205"/>
      <c r="O2" s="1"/>
    </row>
    <row r="3" spans="1:15" ht="27" hidden="1" customHeight="1" x14ac:dyDescent="0.2">
      <c r="A3" s="2"/>
      <c r="B3" s="79"/>
      <c r="C3" s="77"/>
      <c r="D3" s="80"/>
      <c r="E3" s="206"/>
      <c r="F3" s="207"/>
      <c r="G3" s="207"/>
      <c r="H3" s="207"/>
      <c r="I3" s="207"/>
      <c r="J3" s="208"/>
    </row>
    <row r="4" spans="1:15" ht="23.25" customHeight="1" x14ac:dyDescent="0.2">
      <c r="A4" s="2"/>
      <c r="B4" s="81"/>
      <c r="C4" s="82"/>
      <c r="D4" s="83"/>
      <c r="E4" s="216"/>
      <c r="F4" s="216"/>
      <c r="G4" s="216"/>
      <c r="H4" s="216"/>
      <c r="I4" s="216"/>
      <c r="J4" s="217"/>
    </row>
    <row r="5" spans="1:15" ht="24" customHeight="1" x14ac:dyDescent="0.2">
      <c r="A5" s="2"/>
      <c r="B5" s="31" t="s">
        <v>23</v>
      </c>
      <c r="D5" s="220" t="s">
        <v>45</v>
      </c>
      <c r="E5" s="221"/>
      <c r="F5" s="221"/>
      <c r="G5" s="221"/>
      <c r="H5" s="18" t="s">
        <v>42</v>
      </c>
      <c r="I5" s="85" t="s">
        <v>49</v>
      </c>
      <c r="J5" s="8"/>
    </row>
    <row r="6" spans="1:15" ht="15.75" customHeight="1" x14ac:dyDescent="0.2">
      <c r="A6" s="2"/>
      <c r="B6" s="28"/>
      <c r="C6" s="55"/>
      <c r="D6" s="222" t="s">
        <v>46</v>
      </c>
      <c r="E6" s="223"/>
      <c r="F6" s="223"/>
      <c r="G6" s="223"/>
      <c r="H6" s="18" t="s">
        <v>36</v>
      </c>
      <c r="I6" s="85" t="s">
        <v>50</v>
      </c>
      <c r="J6" s="8"/>
    </row>
    <row r="7" spans="1:15" ht="15.75" customHeight="1" x14ac:dyDescent="0.2">
      <c r="A7" s="2"/>
      <c r="B7" s="29"/>
      <c r="C7" s="56"/>
      <c r="D7" s="84" t="s">
        <v>48</v>
      </c>
      <c r="E7" s="224" t="s">
        <v>47</v>
      </c>
      <c r="F7" s="225"/>
      <c r="G7" s="225"/>
      <c r="H7" s="24"/>
      <c r="I7" s="23"/>
      <c r="J7" s="34"/>
    </row>
    <row r="8" spans="1:15" ht="24" hidden="1" customHeight="1" x14ac:dyDescent="0.2">
      <c r="A8" s="2"/>
      <c r="B8" s="31" t="s">
        <v>21</v>
      </c>
      <c r="D8" s="51"/>
      <c r="H8" s="18" t="s">
        <v>42</v>
      </c>
      <c r="I8" s="22"/>
      <c r="J8" s="8"/>
    </row>
    <row r="9" spans="1:15" ht="15.75" hidden="1" customHeight="1" x14ac:dyDescent="0.2">
      <c r="A9" s="2"/>
      <c r="B9" s="2"/>
      <c r="D9" s="51"/>
      <c r="H9" s="18" t="s">
        <v>36</v>
      </c>
      <c r="I9" s="22"/>
      <c r="J9" s="8"/>
    </row>
    <row r="10" spans="1:15" ht="15.75" hidden="1" customHeight="1" x14ac:dyDescent="0.2">
      <c r="A10" s="2"/>
      <c r="B10" s="35"/>
      <c r="C10" s="56"/>
      <c r="D10" s="53"/>
      <c r="E10" s="57"/>
      <c r="F10" s="24"/>
      <c r="G10" s="14"/>
      <c r="H10" s="14"/>
      <c r="I10" s="36"/>
      <c r="J10" s="34"/>
    </row>
    <row r="11" spans="1:15" ht="24" customHeight="1" x14ac:dyDescent="0.2">
      <c r="A11" s="2"/>
      <c r="B11" s="31" t="s">
        <v>20</v>
      </c>
      <c r="D11" s="210" t="s">
        <v>1548</v>
      </c>
      <c r="E11" s="210"/>
      <c r="F11" s="210"/>
      <c r="G11" s="210"/>
      <c r="H11" s="18" t="s">
        <v>42</v>
      </c>
      <c r="I11" s="86">
        <v>25322257</v>
      </c>
      <c r="J11" s="8"/>
    </row>
    <row r="12" spans="1:15" ht="15.75" customHeight="1" x14ac:dyDescent="0.2">
      <c r="A12" s="2"/>
      <c r="B12" s="28"/>
      <c r="C12" s="55"/>
      <c r="D12" s="215" t="s">
        <v>1545</v>
      </c>
      <c r="E12" s="215"/>
      <c r="F12" s="215"/>
      <c r="G12" s="215"/>
      <c r="H12" s="18" t="s">
        <v>36</v>
      </c>
      <c r="I12" s="86" t="s">
        <v>1547</v>
      </c>
      <c r="J12" s="8"/>
    </row>
    <row r="13" spans="1:15" ht="15.75" customHeight="1" x14ac:dyDescent="0.2">
      <c r="A13" s="2"/>
      <c r="B13" s="29"/>
      <c r="C13" s="56"/>
      <c r="D13" s="192" t="s">
        <v>1549</v>
      </c>
      <c r="E13" s="218" t="s">
        <v>1546</v>
      </c>
      <c r="F13" s="219"/>
      <c r="G13" s="219"/>
      <c r="H13" s="19"/>
      <c r="I13" s="23"/>
      <c r="J13" s="34"/>
    </row>
    <row r="14" spans="1:15" ht="24" customHeight="1" x14ac:dyDescent="0.2">
      <c r="A14" s="2"/>
      <c r="B14" s="43" t="s">
        <v>22</v>
      </c>
      <c r="C14" s="58"/>
      <c r="D14" s="59"/>
      <c r="E14" s="60"/>
      <c r="F14" s="44"/>
      <c r="G14" s="44"/>
      <c r="H14" s="45"/>
      <c r="I14" s="44"/>
      <c r="J14" s="46"/>
    </row>
    <row r="15" spans="1:15" ht="32.25" customHeight="1" x14ac:dyDescent="0.2">
      <c r="A15" s="2"/>
      <c r="B15" s="35" t="s">
        <v>34</v>
      </c>
      <c r="C15" s="61"/>
      <c r="D15" s="54"/>
      <c r="E15" s="209"/>
      <c r="F15" s="209"/>
      <c r="G15" s="211"/>
      <c r="H15" s="211"/>
      <c r="I15" s="211" t="s">
        <v>31</v>
      </c>
      <c r="J15" s="212"/>
    </row>
    <row r="16" spans="1:15" ht="23.25" customHeight="1" x14ac:dyDescent="0.2">
      <c r="A16" s="139" t="s">
        <v>26</v>
      </c>
      <c r="B16" s="38" t="s">
        <v>26</v>
      </c>
      <c r="C16" s="62"/>
      <c r="D16" s="63"/>
      <c r="E16" s="200"/>
      <c r="F16" s="201"/>
      <c r="G16" s="200"/>
      <c r="H16" s="201"/>
      <c r="I16" s="200">
        <f>SUMIF(F85:F109,A16,I85:I109)+SUMIF(F85:F109,"PSU",I85:I109)</f>
        <v>25860738.129999995</v>
      </c>
      <c r="J16" s="202"/>
    </row>
    <row r="17" spans="1:10" ht="23.25" customHeight="1" x14ac:dyDescent="0.2">
      <c r="A17" s="139" t="s">
        <v>27</v>
      </c>
      <c r="B17" s="38" t="s">
        <v>27</v>
      </c>
      <c r="C17" s="62"/>
      <c r="D17" s="63"/>
      <c r="E17" s="200"/>
      <c r="F17" s="201"/>
      <c r="G17" s="200"/>
      <c r="H17" s="201"/>
      <c r="I17" s="200">
        <f>SUMIF(F85:F109,A17,I85:I109)</f>
        <v>247104</v>
      </c>
      <c r="J17" s="202"/>
    </row>
    <row r="18" spans="1:10" ht="23.25" customHeight="1" x14ac:dyDescent="0.2">
      <c r="A18" s="139" t="s">
        <v>28</v>
      </c>
      <c r="B18" s="38" t="s">
        <v>28</v>
      </c>
      <c r="C18" s="62"/>
      <c r="D18" s="63"/>
      <c r="E18" s="200"/>
      <c r="F18" s="201"/>
      <c r="G18" s="200"/>
      <c r="H18" s="201"/>
      <c r="I18" s="200">
        <f>SUMIF(F85:F109,A18,I85:I109)</f>
        <v>5284395</v>
      </c>
      <c r="J18" s="202"/>
    </row>
    <row r="19" spans="1:10" ht="23.25" customHeight="1" x14ac:dyDescent="0.2">
      <c r="A19" s="139" t="s">
        <v>141</v>
      </c>
      <c r="B19" s="38" t="s">
        <v>29</v>
      </c>
      <c r="C19" s="62"/>
      <c r="D19" s="63"/>
      <c r="E19" s="200"/>
      <c r="F19" s="201"/>
      <c r="G19" s="200"/>
      <c r="H19" s="201"/>
      <c r="I19" s="200">
        <f>SUMIF(F85:F109,A19,I85:I109)</f>
        <v>565000</v>
      </c>
      <c r="J19" s="202"/>
    </row>
    <row r="20" spans="1:10" ht="23.25" customHeight="1" x14ac:dyDescent="0.2">
      <c r="A20" s="139" t="s">
        <v>142</v>
      </c>
      <c r="B20" s="38" t="s">
        <v>30</v>
      </c>
      <c r="C20" s="62"/>
      <c r="D20" s="63"/>
      <c r="E20" s="200"/>
      <c r="F20" s="201"/>
      <c r="G20" s="200"/>
      <c r="H20" s="201"/>
      <c r="I20" s="200">
        <f>SUMIF(F85:F109,A20,I85:I109)</f>
        <v>465000</v>
      </c>
      <c r="J20" s="202"/>
    </row>
    <row r="21" spans="1:10" ht="23.25" customHeight="1" x14ac:dyDescent="0.2">
      <c r="A21" s="2"/>
      <c r="B21" s="48" t="s">
        <v>31</v>
      </c>
      <c r="C21" s="64"/>
      <c r="D21" s="65"/>
      <c r="E21" s="213"/>
      <c r="F21" s="214"/>
      <c r="G21" s="213"/>
      <c r="H21" s="214"/>
      <c r="I21" s="213">
        <f>SUM(I16:J20)</f>
        <v>32422237.129999995</v>
      </c>
      <c r="J21" s="233"/>
    </row>
    <row r="22" spans="1:10" ht="33" customHeight="1" x14ac:dyDescent="0.2">
      <c r="A22" s="2"/>
      <c r="B22" s="42" t="s">
        <v>35</v>
      </c>
      <c r="C22" s="62"/>
      <c r="D22" s="63"/>
      <c r="E22" s="66"/>
      <c r="F22" s="39"/>
      <c r="G22" s="33"/>
      <c r="H22" s="33"/>
      <c r="I22" s="33"/>
      <c r="J22" s="40"/>
    </row>
    <row r="23" spans="1:10" ht="23.25" customHeight="1" x14ac:dyDescent="0.2">
      <c r="A23" s="2">
        <f>ZakladDPHSni*SazbaDPH1/100</f>
        <v>0</v>
      </c>
      <c r="B23" s="38" t="s">
        <v>13</v>
      </c>
      <c r="C23" s="62"/>
      <c r="D23" s="63"/>
      <c r="E23" s="67">
        <v>15</v>
      </c>
      <c r="F23" s="39" t="s">
        <v>0</v>
      </c>
      <c r="G23" s="231">
        <f>ZakladDPHSniVypocet</f>
        <v>0</v>
      </c>
      <c r="H23" s="232"/>
      <c r="I23" s="232"/>
      <c r="J23" s="40" t="str">
        <f t="shared" ref="J23:J28" si="0">Mena</f>
        <v>CZK</v>
      </c>
    </row>
    <row r="24" spans="1:10" ht="23.25" customHeight="1" x14ac:dyDescent="0.2">
      <c r="A24" s="2">
        <f>(A23-INT(A23))*100</f>
        <v>0</v>
      </c>
      <c r="B24" s="38" t="s">
        <v>14</v>
      </c>
      <c r="C24" s="62"/>
      <c r="D24" s="63"/>
      <c r="E24" s="67">
        <f>SazbaDPH1</f>
        <v>15</v>
      </c>
      <c r="F24" s="39" t="s">
        <v>0</v>
      </c>
      <c r="G24" s="229">
        <f>A23</f>
        <v>0</v>
      </c>
      <c r="H24" s="230"/>
      <c r="I24" s="230"/>
      <c r="J24" s="40" t="str">
        <f t="shared" si="0"/>
        <v>CZK</v>
      </c>
    </row>
    <row r="25" spans="1:10" ht="23.25" customHeight="1" x14ac:dyDescent="0.2">
      <c r="A25" s="2">
        <f>ZakladDPHZakl*SazbaDPH2/100</f>
        <v>6808669.7972999979</v>
      </c>
      <c r="B25" s="38" t="s">
        <v>15</v>
      </c>
      <c r="C25" s="62"/>
      <c r="D25" s="63"/>
      <c r="E25" s="67">
        <v>21</v>
      </c>
      <c r="F25" s="39" t="s">
        <v>0</v>
      </c>
      <c r="G25" s="231">
        <f>ZakladDPHZaklVypocet</f>
        <v>32422237.129999992</v>
      </c>
      <c r="H25" s="232"/>
      <c r="I25" s="232"/>
      <c r="J25" s="40" t="str">
        <f t="shared" si="0"/>
        <v>CZK</v>
      </c>
    </row>
    <row r="26" spans="1:10" ht="23.25" customHeight="1" x14ac:dyDescent="0.2">
      <c r="A26" s="2">
        <f>(A25-INT(A25))*100</f>
        <v>79.729999788105488</v>
      </c>
      <c r="B26" s="32" t="s">
        <v>16</v>
      </c>
      <c r="C26" s="68"/>
      <c r="D26" s="54"/>
      <c r="E26" s="69">
        <f>SazbaDPH2</f>
        <v>21</v>
      </c>
      <c r="F26" s="30" t="s">
        <v>0</v>
      </c>
      <c r="G26" s="197">
        <f>A25</f>
        <v>6808669.7972999979</v>
      </c>
      <c r="H26" s="198"/>
      <c r="I26" s="198"/>
      <c r="J26" s="37" t="str">
        <f t="shared" si="0"/>
        <v>CZK</v>
      </c>
    </row>
    <row r="27" spans="1:10" ht="23.25" customHeight="1" thickBot="1" x14ac:dyDescent="0.25">
      <c r="A27" s="2">
        <f>ZakladDPHSni+DPHSni+ZakladDPHZakl+DPHZakl</f>
        <v>39230906.927299991</v>
      </c>
      <c r="B27" s="31" t="s">
        <v>5</v>
      </c>
      <c r="C27" s="70"/>
      <c r="D27" s="71"/>
      <c r="E27" s="70"/>
      <c r="F27" s="16"/>
      <c r="G27" s="199">
        <f>CenaCelkem-(ZakladDPHSni+DPHSni+ZakladDPHZakl+DPHZakl)</f>
        <v>0</v>
      </c>
      <c r="H27" s="199"/>
      <c r="I27" s="199"/>
      <c r="J27" s="41" t="str">
        <f t="shared" si="0"/>
        <v>CZK</v>
      </c>
    </row>
    <row r="28" spans="1:10" ht="27.75" hidden="1" customHeight="1" thickBot="1" x14ac:dyDescent="0.25">
      <c r="A28" s="2"/>
      <c r="B28" s="113" t="s">
        <v>25</v>
      </c>
      <c r="C28" s="114"/>
      <c r="D28" s="114"/>
      <c r="E28" s="115"/>
      <c r="F28" s="116"/>
      <c r="G28" s="235">
        <f>ZakladDPHSniVypocet+ZakladDPHZaklVypocet</f>
        <v>32422237.129999992</v>
      </c>
      <c r="H28" s="235"/>
      <c r="I28" s="235"/>
      <c r="J28" s="117" t="str">
        <f t="shared" si="0"/>
        <v>CZK</v>
      </c>
    </row>
    <row r="29" spans="1:10" ht="27.75" customHeight="1" thickBot="1" x14ac:dyDescent="0.25">
      <c r="A29" s="2">
        <f>(A27-INT(A27))*100</f>
        <v>92.729999125003815</v>
      </c>
      <c r="B29" s="113" t="s">
        <v>37</v>
      </c>
      <c r="C29" s="118"/>
      <c r="D29" s="118"/>
      <c r="E29" s="118"/>
      <c r="F29" s="119"/>
      <c r="G29" s="234">
        <f>A27</f>
        <v>39230906.927299991</v>
      </c>
      <c r="H29" s="234"/>
      <c r="I29" s="234"/>
      <c r="J29" s="120" t="s">
        <v>91</v>
      </c>
    </row>
    <row r="30" spans="1:10" ht="12.75" customHeight="1" x14ac:dyDescent="0.2">
      <c r="A30" s="2"/>
      <c r="B30" s="2"/>
      <c r="J30" s="9"/>
    </row>
    <row r="31" spans="1:10" ht="30" customHeight="1" x14ac:dyDescent="0.2">
      <c r="A31" s="2"/>
      <c r="B31" s="2"/>
      <c r="J31" s="9"/>
    </row>
    <row r="32" spans="1:10" ht="18.75" customHeight="1" x14ac:dyDescent="0.2">
      <c r="A32" s="2"/>
      <c r="B32" s="17"/>
      <c r="C32" s="72" t="s">
        <v>12</v>
      </c>
      <c r="D32" s="73"/>
      <c r="E32" s="73"/>
      <c r="F32" s="15" t="s">
        <v>11</v>
      </c>
      <c r="G32" s="26"/>
      <c r="H32" s="27"/>
      <c r="I32" s="26"/>
      <c r="J32" s="9"/>
    </row>
    <row r="33" spans="1:10" ht="47.25" customHeight="1" x14ac:dyDescent="0.2">
      <c r="A33" s="2"/>
      <c r="B33" s="2"/>
      <c r="J33" s="9"/>
    </row>
    <row r="34" spans="1:10" s="21" customFormat="1" ht="18.75" customHeight="1" x14ac:dyDescent="0.2">
      <c r="A34" s="20"/>
      <c r="B34" s="20"/>
      <c r="C34" s="74"/>
      <c r="D34" s="236"/>
      <c r="E34" s="237"/>
      <c r="G34" s="238"/>
      <c r="H34" s="239"/>
      <c r="I34" s="239"/>
      <c r="J34" s="25"/>
    </row>
    <row r="35" spans="1:10" ht="12.75" customHeight="1" x14ac:dyDescent="0.2">
      <c r="A35" s="2"/>
      <c r="B35" s="2"/>
      <c r="D35" s="228" t="s">
        <v>2</v>
      </c>
      <c r="E35" s="228"/>
      <c r="H35" s="10" t="s">
        <v>3</v>
      </c>
      <c r="J35" s="9"/>
    </row>
    <row r="36" spans="1:10" ht="13.5" customHeight="1" thickBot="1" x14ac:dyDescent="0.25">
      <c r="A36" s="11"/>
      <c r="B36" s="11"/>
      <c r="C36" s="75"/>
      <c r="D36" s="75"/>
      <c r="E36" s="75"/>
      <c r="F36" s="12"/>
      <c r="G36" s="12"/>
      <c r="H36" s="12"/>
      <c r="I36" s="12"/>
      <c r="J36" s="13"/>
    </row>
    <row r="37" spans="1:10" ht="27" customHeight="1" x14ac:dyDescent="0.2">
      <c r="B37" s="90" t="s">
        <v>17</v>
      </c>
      <c r="C37" s="91"/>
      <c r="D37" s="91"/>
      <c r="E37" s="91"/>
      <c r="F37" s="92"/>
      <c r="G37" s="92"/>
      <c r="H37" s="92"/>
      <c r="I37" s="92"/>
      <c r="J37" s="93"/>
    </row>
    <row r="38" spans="1:10" ht="25.5" customHeight="1" x14ac:dyDescent="0.2">
      <c r="A38" s="89" t="s">
        <v>39</v>
      </c>
      <c r="B38" s="94" t="s">
        <v>18</v>
      </c>
      <c r="C38" s="95" t="s">
        <v>6</v>
      </c>
      <c r="D38" s="95"/>
      <c r="E38" s="95"/>
      <c r="F38" s="96" t="str">
        <f>B23</f>
        <v>Základ pro sníženou DPH</v>
      </c>
      <c r="G38" s="96" t="str">
        <f>B25</f>
        <v>Základ pro základní DPH</v>
      </c>
      <c r="H38" s="97" t="s">
        <v>19</v>
      </c>
      <c r="I38" s="97" t="s">
        <v>1</v>
      </c>
      <c r="J38" s="98" t="s">
        <v>0</v>
      </c>
    </row>
    <row r="39" spans="1:10" ht="25.5" hidden="1" customHeight="1" x14ac:dyDescent="0.2">
      <c r="A39" s="89">
        <v>1</v>
      </c>
      <c r="B39" s="99" t="s">
        <v>51</v>
      </c>
      <c r="C39" s="226"/>
      <c r="D39" s="226"/>
      <c r="E39" s="226"/>
      <c r="F39" s="100">
        <f>'00 000 Naklady'!AE29+'IO 710 IO 710 Pol'!AE356+'IO 720a IO 720a Pol'!AE149+'IO 730 IO 730 Pol'!AE113+'IO 730a IO 730a Pol'!AE124+'IO 754a IO 754a Pol'!AE68+'IO 760b IO 760b Pol'!AE29+'IO 763 IO 763 Pol'!AE46+'SO 000 SO 000 Pol'!AE129+'SO 600 SO 600 Pol'!AE116+'SO 601 SO 601 Pol'!AE123+'SO 602 SO 602 Pol'!AE120+'SO 603 SO 603 Pol'!AE160+'SO 603a SO 603a Pol'!AE101+'SO 606 SO 606 Pol'!AE561+'SO 606a SO 606a Pol'!AE215+'SO 630 SO 630 Pol'!AE82+'SO 640 SO 640 Pol'!AE38+'SO 641 SO 641 Pol'!AE41</f>
        <v>0</v>
      </c>
      <c r="G39" s="101">
        <f>'00 000 Naklady'!AF29+'IO 710 IO 710 Pol'!AF356+'IO 720a IO 720a Pol'!AF149+'IO 730 IO 730 Pol'!AF113+'IO 730a IO 730a Pol'!AF124+'IO 754a IO 754a Pol'!AF68+'IO 760b IO 760b Pol'!AF29+'IO 763 IO 763 Pol'!AF46+'SO 000 SO 000 Pol'!AF129+'SO 600 SO 600 Pol'!AF116+'SO 601 SO 601 Pol'!AF123+'SO 602 SO 602 Pol'!AF120+'SO 603 SO 603 Pol'!AF160+'SO 603a SO 603a Pol'!AF101+'SO 606 SO 606 Pol'!AF561+'SO 606a SO 606a Pol'!AF215+'SO 630 SO 630 Pol'!AF82+'SO 640 SO 640 Pol'!AF38+'SO 641 SO 641 Pol'!AF41</f>
        <v>32422237.129999992</v>
      </c>
      <c r="H39" s="102">
        <f t="shared" ref="H39:H77" si="1">(F39*SazbaDPH1/100)+(G39*SazbaDPH2/100)</f>
        <v>6808669.7972999979</v>
      </c>
      <c r="I39" s="102">
        <f t="shared" ref="I39:I77" si="2">F39+G39+H39</f>
        <v>39230906.927299991</v>
      </c>
      <c r="J39" s="103">
        <f t="shared" ref="J39:J77" si="3">IF(CenaCelkemVypocet=0,"",I39/CenaCelkemVypocet*100)</f>
        <v>100</v>
      </c>
    </row>
    <row r="40" spans="1:10" ht="25.5" customHeight="1" x14ac:dyDescent="0.2">
      <c r="A40" s="89">
        <v>2</v>
      </c>
      <c r="B40" s="104" t="s">
        <v>52</v>
      </c>
      <c r="C40" s="227" t="s">
        <v>53</v>
      </c>
      <c r="D40" s="227"/>
      <c r="E40" s="227"/>
      <c r="F40" s="105">
        <f>'00 000 Naklady'!AE29</f>
        <v>0</v>
      </c>
      <c r="G40" s="106">
        <f>'00 000 Naklady'!AF29</f>
        <v>1030000</v>
      </c>
      <c r="H40" s="106">
        <f t="shared" si="1"/>
        <v>216300</v>
      </c>
      <c r="I40" s="106">
        <f t="shared" si="2"/>
        <v>1246300</v>
      </c>
      <c r="J40" s="107">
        <f t="shared" si="3"/>
        <v>3.1768319868555608</v>
      </c>
    </row>
    <row r="41" spans="1:10" ht="25.5" customHeight="1" x14ac:dyDescent="0.2">
      <c r="A41" s="89">
        <v>3</v>
      </c>
      <c r="B41" s="108" t="s">
        <v>54</v>
      </c>
      <c r="C41" s="226" t="s">
        <v>53</v>
      </c>
      <c r="D41" s="226"/>
      <c r="E41" s="226"/>
      <c r="F41" s="109">
        <f>'00 000 Naklady'!AE29</f>
        <v>0</v>
      </c>
      <c r="G41" s="102">
        <f>'00 000 Naklady'!AF29</f>
        <v>1030000</v>
      </c>
      <c r="H41" s="102">
        <f t="shared" si="1"/>
        <v>216300</v>
      </c>
      <c r="I41" s="102">
        <f t="shared" si="2"/>
        <v>1246300</v>
      </c>
      <c r="J41" s="103">
        <f t="shared" si="3"/>
        <v>3.1768319868555608</v>
      </c>
    </row>
    <row r="42" spans="1:10" ht="25.5" customHeight="1" x14ac:dyDescent="0.2">
      <c r="A42" s="89">
        <v>2</v>
      </c>
      <c r="B42" s="104" t="s">
        <v>55</v>
      </c>
      <c r="C42" s="227" t="s">
        <v>56</v>
      </c>
      <c r="D42" s="227"/>
      <c r="E42" s="227"/>
      <c r="F42" s="105">
        <f>'IO 710 IO 710 Pol'!AE356</f>
        <v>0</v>
      </c>
      <c r="G42" s="106">
        <f>'IO 710 IO 710 Pol'!AF356</f>
        <v>5788919.3500000006</v>
      </c>
      <c r="H42" s="106">
        <f t="shared" si="1"/>
        <v>1215673.0635000002</v>
      </c>
      <c r="I42" s="106">
        <f t="shared" si="2"/>
        <v>7004592.4135000007</v>
      </c>
      <c r="J42" s="107">
        <f t="shared" si="3"/>
        <v>17.854780738259322</v>
      </c>
    </row>
    <row r="43" spans="1:10" ht="25.5" customHeight="1" x14ac:dyDescent="0.2">
      <c r="A43" s="89">
        <v>3</v>
      </c>
      <c r="B43" s="108" t="s">
        <v>55</v>
      </c>
      <c r="C43" s="226" t="s">
        <v>56</v>
      </c>
      <c r="D43" s="226"/>
      <c r="E43" s="226"/>
      <c r="F43" s="109">
        <f>'IO 710 IO 710 Pol'!AE356</f>
        <v>0</v>
      </c>
      <c r="G43" s="102">
        <f>'IO 710 IO 710 Pol'!AF356</f>
        <v>5788919.3500000006</v>
      </c>
      <c r="H43" s="102">
        <f t="shared" si="1"/>
        <v>1215673.0635000002</v>
      </c>
      <c r="I43" s="102">
        <f t="shared" si="2"/>
        <v>7004592.4135000007</v>
      </c>
      <c r="J43" s="103">
        <f t="shared" si="3"/>
        <v>17.854780738259322</v>
      </c>
    </row>
    <row r="44" spans="1:10" ht="25.5" customHeight="1" x14ac:dyDescent="0.2">
      <c r="A44" s="89">
        <v>2</v>
      </c>
      <c r="B44" s="104" t="s">
        <v>57</v>
      </c>
      <c r="C44" s="227" t="s">
        <v>58</v>
      </c>
      <c r="D44" s="227"/>
      <c r="E44" s="227"/>
      <c r="F44" s="105">
        <f>'IO 720a IO 720a Pol'!AE149</f>
        <v>0</v>
      </c>
      <c r="G44" s="106">
        <f>'IO 720a IO 720a Pol'!AF149</f>
        <v>98527.34</v>
      </c>
      <c r="H44" s="106">
        <f t="shared" si="1"/>
        <v>20690.741399999999</v>
      </c>
      <c r="I44" s="106">
        <f t="shared" si="2"/>
        <v>119218.0814</v>
      </c>
      <c r="J44" s="107">
        <f t="shared" si="3"/>
        <v>0.30388816047746925</v>
      </c>
    </row>
    <row r="45" spans="1:10" ht="25.5" customHeight="1" x14ac:dyDescent="0.2">
      <c r="A45" s="89">
        <v>3</v>
      </c>
      <c r="B45" s="108" t="s">
        <v>57</v>
      </c>
      <c r="C45" s="226" t="s">
        <v>58</v>
      </c>
      <c r="D45" s="226"/>
      <c r="E45" s="226"/>
      <c r="F45" s="109">
        <f>'IO 720a IO 720a Pol'!AE149</f>
        <v>0</v>
      </c>
      <c r="G45" s="102">
        <f>'IO 720a IO 720a Pol'!AF149</f>
        <v>98527.34</v>
      </c>
      <c r="H45" s="102">
        <f t="shared" si="1"/>
        <v>20690.741399999999</v>
      </c>
      <c r="I45" s="102">
        <f t="shared" si="2"/>
        <v>119218.0814</v>
      </c>
      <c r="J45" s="103">
        <f t="shared" si="3"/>
        <v>0.30388816047746925</v>
      </c>
    </row>
    <row r="46" spans="1:10" ht="25.5" customHeight="1" x14ac:dyDescent="0.2">
      <c r="A46" s="89">
        <v>2</v>
      </c>
      <c r="B46" s="104" t="s">
        <v>59</v>
      </c>
      <c r="C46" s="227" t="s">
        <v>60</v>
      </c>
      <c r="D46" s="227"/>
      <c r="E46" s="227"/>
      <c r="F46" s="105">
        <f>'IO 730 IO 730 Pol'!AE113</f>
        <v>0</v>
      </c>
      <c r="G46" s="106">
        <f>'IO 730 IO 730 Pol'!AF113</f>
        <v>519234.18</v>
      </c>
      <c r="H46" s="106">
        <f t="shared" si="1"/>
        <v>109039.17779999999</v>
      </c>
      <c r="I46" s="106">
        <f t="shared" si="2"/>
        <v>628273.3578</v>
      </c>
      <c r="J46" s="107">
        <f t="shared" si="3"/>
        <v>1.6014754870803085</v>
      </c>
    </row>
    <row r="47" spans="1:10" ht="25.5" customHeight="1" x14ac:dyDescent="0.2">
      <c r="A47" s="89">
        <v>3</v>
      </c>
      <c r="B47" s="108" t="s">
        <v>59</v>
      </c>
      <c r="C47" s="226" t="s">
        <v>60</v>
      </c>
      <c r="D47" s="226"/>
      <c r="E47" s="226"/>
      <c r="F47" s="109">
        <f>'IO 730 IO 730 Pol'!AE113</f>
        <v>0</v>
      </c>
      <c r="G47" s="102">
        <f>'IO 730 IO 730 Pol'!AF113</f>
        <v>519234.18</v>
      </c>
      <c r="H47" s="102">
        <f t="shared" si="1"/>
        <v>109039.17779999999</v>
      </c>
      <c r="I47" s="102">
        <f t="shared" si="2"/>
        <v>628273.3578</v>
      </c>
      <c r="J47" s="103">
        <f t="shared" si="3"/>
        <v>1.6014754870803085</v>
      </c>
    </row>
    <row r="48" spans="1:10" ht="25.5" customHeight="1" x14ac:dyDescent="0.2">
      <c r="A48" s="89">
        <v>2</v>
      </c>
      <c r="B48" s="104" t="s">
        <v>61</v>
      </c>
      <c r="C48" s="227" t="s">
        <v>62</v>
      </c>
      <c r="D48" s="227"/>
      <c r="E48" s="227"/>
      <c r="F48" s="105">
        <f>'IO 730a IO 730a Pol'!AE124</f>
        <v>0</v>
      </c>
      <c r="G48" s="106">
        <f>'IO 730a IO 730a Pol'!AF124</f>
        <v>170574.58</v>
      </c>
      <c r="H48" s="106">
        <f t="shared" si="1"/>
        <v>35820.661799999994</v>
      </c>
      <c r="I48" s="106">
        <f t="shared" si="2"/>
        <v>206395.24179999999</v>
      </c>
      <c r="J48" s="107">
        <f t="shared" si="3"/>
        <v>0.52610367173636186</v>
      </c>
    </row>
    <row r="49" spans="1:10" ht="25.5" customHeight="1" x14ac:dyDescent="0.2">
      <c r="A49" s="89">
        <v>3</v>
      </c>
      <c r="B49" s="108" t="s">
        <v>61</v>
      </c>
      <c r="C49" s="226" t="s">
        <v>62</v>
      </c>
      <c r="D49" s="226"/>
      <c r="E49" s="226"/>
      <c r="F49" s="109">
        <f>'IO 730a IO 730a Pol'!AE124</f>
        <v>0</v>
      </c>
      <c r="G49" s="102">
        <f>'IO 730a IO 730a Pol'!AF124</f>
        <v>170574.58</v>
      </c>
      <c r="H49" s="102">
        <f t="shared" si="1"/>
        <v>35820.661799999994</v>
      </c>
      <c r="I49" s="102">
        <f t="shared" si="2"/>
        <v>206395.24179999999</v>
      </c>
      <c r="J49" s="103">
        <f t="shared" si="3"/>
        <v>0.52610367173636186</v>
      </c>
    </row>
    <row r="50" spans="1:10" ht="25.5" customHeight="1" x14ac:dyDescent="0.2">
      <c r="A50" s="89">
        <v>2</v>
      </c>
      <c r="B50" s="104" t="s">
        <v>63</v>
      </c>
      <c r="C50" s="227" t="s">
        <v>64</v>
      </c>
      <c r="D50" s="227"/>
      <c r="E50" s="227"/>
      <c r="F50" s="105">
        <f>'IO 754a IO 754a Pol'!AE68</f>
        <v>0</v>
      </c>
      <c r="G50" s="106">
        <f>'IO 754a IO 754a Pol'!AF68</f>
        <v>567395.19999999995</v>
      </c>
      <c r="H50" s="106">
        <f t="shared" si="1"/>
        <v>119152.992</v>
      </c>
      <c r="I50" s="106">
        <f t="shared" si="2"/>
        <v>686548.19199999992</v>
      </c>
      <c r="J50" s="107">
        <f t="shared" si="3"/>
        <v>1.7500186607265125</v>
      </c>
    </row>
    <row r="51" spans="1:10" ht="25.5" customHeight="1" x14ac:dyDescent="0.2">
      <c r="A51" s="89">
        <v>3</v>
      </c>
      <c r="B51" s="108" t="s">
        <v>63</v>
      </c>
      <c r="C51" s="226" t="s">
        <v>64</v>
      </c>
      <c r="D51" s="226"/>
      <c r="E51" s="226"/>
      <c r="F51" s="109">
        <f>'IO 754a IO 754a Pol'!AE68</f>
        <v>0</v>
      </c>
      <c r="G51" s="102">
        <f>'IO 754a IO 754a Pol'!AF68</f>
        <v>567395.19999999995</v>
      </c>
      <c r="H51" s="102">
        <f t="shared" si="1"/>
        <v>119152.992</v>
      </c>
      <c r="I51" s="102">
        <f t="shared" si="2"/>
        <v>686548.19199999992</v>
      </c>
      <c r="J51" s="103">
        <f t="shared" si="3"/>
        <v>1.7500186607265125</v>
      </c>
    </row>
    <row r="52" spans="1:10" ht="25.5" customHeight="1" x14ac:dyDescent="0.2">
      <c r="A52" s="89">
        <v>2</v>
      </c>
      <c r="B52" s="104" t="s">
        <v>65</v>
      </c>
      <c r="C52" s="227" t="s">
        <v>66</v>
      </c>
      <c r="D52" s="227"/>
      <c r="E52" s="227"/>
      <c r="F52" s="105">
        <f>'IO 760b IO 760b Pol'!AE29</f>
        <v>0</v>
      </c>
      <c r="G52" s="106">
        <f>'IO 760b IO 760b Pol'!AF29</f>
        <v>234139</v>
      </c>
      <c r="H52" s="106">
        <f t="shared" si="1"/>
        <v>49169.19</v>
      </c>
      <c r="I52" s="106">
        <f t="shared" si="2"/>
        <v>283308.19</v>
      </c>
      <c r="J52" s="107">
        <f t="shared" si="3"/>
        <v>0.72215559667026608</v>
      </c>
    </row>
    <row r="53" spans="1:10" ht="25.5" customHeight="1" x14ac:dyDescent="0.2">
      <c r="A53" s="89">
        <v>3</v>
      </c>
      <c r="B53" s="108" t="s">
        <v>65</v>
      </c>
      <c r="C53" s="226" t="s">
        <v>66</v>
      </c>
      <c r="D53" s="226"/>
      <c r="E53" s="226"/>
      <c r="F53" s="109">
        <f>'IO 760b IO 760b Pol'!AE29</f>
        <v>0</v>
      </c>
      <c r="G53" s="102">
        <f>'IO 760b IO 760b Pol'!AF29</f>
        <v>234139</v>
      </c>
      <c r="H53" s="102">
        <f t="shared" si="1"/>
        <v>49169.19</v>
      </c>
      <c r="I53" s="102">
        <f t="shared" si="2"/>
        <v>283308.19</v>
      </c>
      <c r="J53" s="103">
        <f t="shared" si="3"/>
        <v>0.72215559667026608</v>
      </c>
    </row>
    <row r="54" spans="1:10" ht="25.5" customHeight="1" x14ac:dyDescent="0.2">
      <c r="A54" s="89">
        <v>2</v>
      </c>
      <c r="B54" s="104" t="s">
        <v>67</v>
      </c>
      <c r="C54" s="227" t="s">
        <v>68</v>
      </c>
      <c r="D54" s="227"/>
      <c r="E54" s="227"/>
      <c r="F54" s="105">
        <f>'IO 763 IO 763 Pol'!AE46</f>
        <v>0</v>
      </c>
      <c r="G54" s="106">
        <f>'IO 763 IO 763 Pol'!AF46</f>
        <v>213307.6</v>
      </c>
      <c r="H54" s="106">
        <f t="shared" si="1"/>
        <v>44794.596000000005</v>
      </c>
      <c r="I54" s="106">
        <f t="shared" si="2"/>
        <v>258102.196</v>
      </c>
      <c r="J54" s="107">
        <f t="shared" si="3"/>
        <v>0.65790524924212734</v>
      </c>
    </row>
    <row r="55" spans="1:10" ht="25.5" customHeight="1" x14ac:dyDescent="0.2">
      <c r="A55" s="89">
        <v>3</v>
      </c>
      <c r="B55" s="108" t="s">
        <v>67</v>
      </c>
      <c r="C55" s="226" t="s">
        <v>68</v>
      </c>
      <c r="D55" s="226"/>
      <c r="E55" s="226"/>
      <c r="F55" s="109">
        <f>'IO 763 IO 763 Pol'!AE46</f>
        <v>0</v>
      </c>
      <c r="G55" s="102">
        <f>'IO 763 IO 763 Pol'!AF46</f>
        <v>213307.6</v>
      </c>
      <c r="H55" s="102">
        <f t="shared" si="1"/>
        <v>44794.596000000005</v>
      </c>
      <c r="I55" s="102">
        <f t="shared" si="2"/>
        <v>258102.196</v>
      </c>
      <c r="J55" s="103">
        <f t="shared" si="3"/>
        <v>0.65790524924212734</v>
      </c>
    </row>
    <row r="56" spans="1:10" ht="25.5" customHeight="1" x14ac:dyDescent="0.2">
      <c r="A56" s="89">
        <v>2</v>
      </c>
      <c r="B56" s="104" t="s">
        <v>69</v>
      </c>
      <c r="C56" s="227" t="s">
        <v>70</v>
      </c>
      <c r="D56" s="227"/>
      <c r="E56" s="227"/>
      <c r="F56" s="105">
        <f>'SO 000 SO 000 Pol'!AE129</f>
        <v>0</v>
      </c>
      <c r="G56" s="106">
        <f>'SO 000 SO 000 Pol'!AF129</f>
        <v>16537971.419999998</v>
      </c>
      <c r="H56" s="106">
        <f t="shared" si="1"/>
        <v>3472973.9981999993</v>
      </c>
      <c r="I56" s="106">
        <f t="shared" si="2"/>
        <v>20010945.418199997</v>
      </c>
      <c r="J56" s="107">
        <f t="shared" si="3"/>
        <v>51.00811320850395</v>
      </c>
    </row>
    <row r="57" spans="1:10" ht="25.5" customHeight="1" x14ac:dyDescent="0.2">
      <c r="A57" s="89">
        <v>3</v>
      </c>
      <c r="B57" s="108" t="s">
        <v>69</v>
      </c>
      <c r="C57" s="226" t="s">
        <v>70</v>
      </c>
      <c r="D57" s="226"/>
      <c r="E57" s="226"/>
      <c r="F57" s="109">
        <f>'SO 000 SO 000 Pol'!AE129</f>
        <v>0</v>
      </c>
      <c r="G57" s="102">
        <f>'SO 000 SO 000 Pol'!AF129</f>
        <v>16537971.419999998</v>
      </c>
      <c r="H57" s="102">
        <f t="shared" si="1"/>
        <v>3472973.9981999993</v>
      </c>
      <c r="I57" s="102">
        <f t="shared" si="2"/>
        <v>20010945.418199997</v>
      </c>
      <c r="J57" s="103">
        <f t="shared" si="3"/>
        <v>51.00811320850395</v>
      </c>
    </row>
    <row r="58" spans="1:10" ht="25.5" customHeight="1" x14ac:dyDescent="0.2">
      <c r="A58" s="89">
        <v>2</v>
      </c>
      <c r="B58" s="104" t="s">
        <v>71</v>
      </c>
      <c r="C58" s="227" t="s">
        <v>72</v>
      </c>
      <c r="D58" s="227"/>
      <c r="E58" s="227"/>
      <c r="F58" s="105">
        <f>'SO 600 SO 600 Pol'!AE116</f>
        <v>0</v>
      </c>
      <c r="G58" s="106">
        <f>'SO 600 SO 600 Pol'!AF116</f>
        <v>1458834.79</v>
      </c>
      <c r="H58" s="106">
        <f t="shared" si="1"/>
        <v>306355.30589999998</v>
      </c>
      <c r="I58" s="106">
        <f t="shared" si="2"/>
        <v>1765190.0959000001</v>
      </c>
      <c r="J58" s="107">
        <f t="shared" si="3"/>
        <v>4.4994883732133149</v>
      </c>
    </row>
    <row r="59" spans="1:10" ht="25.5" customHeight="1" x14ac:dyDescent="0.2">
      <c r="A59" s="89">
        <v>3</v>
      </c>
      <c r="B59" s="108" t="s">
        <v>71</v>
      </c>
      <c r="C59" s="226" t="s">
        <v>72</v>
      </c>
      <c r="D59" s="226"/>
      <c r="E59" s="226"/>
      <c r="F59" s="109">
        <f>'SO 600 SO 600 Pol'!AE116</f>
        <v>0</v>
      </c>
      <c r="G59" s="102">
        <f>'SO 600 SO 600 Pol'!AF116</f>
        <v>1458834.79</v>
      </c>
      <c r="H59" s="102">
        <f t="shared" si="1"/>
        <v>306355.30589999998</v>
      </c>
      <c r="I59" s="102">
        <f t="shared" si="2"/>
        <v>1765190.0959000001</v>
      </c>
      <c r="J59" s="103">
        <f t="shared" si="3"/>
        <v>4.4994883732133149</v>
      </c>
    </row>
    <row r="60" spans="1:10" ht="25.5" customHeight="1" x14ac:dyDescent="0.2">
      <c r="A60" s="89">
        <v>2</v>
      </c>
      <c r="B60" s="104" t="s">
        <v>73</v>
      </c>
      <c r="C60" s="227" t="s">
        <v>74</v>
      </c>
      <c r="D60" s="227"/>
      <c r="E60" s="227"/>
      <c r="F60" s="105">
        <f>'SO 601 SO 601 Pol'!AE123</f>
        <v>0</v>
      </c>
      <c r="G60" s="106">
        <f>'SO 601 SO 601 Pol'!AF123</f>
        <v>231580.93</v>
      </c>
      <c r="H60" s="106">
        <f t="shared" si="1"/>
        <v>48631.995300000002</v>
      </c>
      <c r="I60" s="106">
        <f t="shared" si="2"/>
        <v>280212.9253</v>
      </c>
      <c r="J60" s="107">
        <f t="shared" si="3"/>
        <v>0.71426573395122184</v>
      </c>
    </row>
    <row r="61" spans="1:10" ht="25.5" customHeight="1" x14ac:dyDescent="0.2">
      <c r="A61" s="89">
        <v>3</v>
      </c>
      <c r="B61" s="108" t="s">
        <v>73</v>
      </c>
      <c r="C61" s="226" t="s">
        <v>74</v>
      </c>
      <c r="D61" s="226"/>
      <c r="E61" s="226"/>
      <c r="F61" s="109">
        <f>'SO 601 SO 601 Pol'!AE123</f>
        <v>0</v>
      </c>
      <c r="G61" s="102">
        <f>'SO 601 SO 601 Pol'!AF123</f>
        <v>231580.93</v>
      </c>
      <c r="H61" s="102">
        <f t="shared" si="1"/>
        <v>48631.995300000002</v>
      </c>
      <c r="I61" s="102">
        <f t="shared" si="2"/>
        <v>280212.9253</v>
      </c>
      <c r="J61" s="103">
        <f t="shared" si="3"/>
        <v>0.71426573395122184</v>
      </c>
    </row>
    <row r="62" spans="1:10" ht="25.5" customHeight="1" x14ac:dyDescent="0.2">
      <c r="A62" s="89">
        <v>2</v>
      </c>
      <c r="B62" s="104" t="s">
        <v>75</v>
      </c>
      <c r="C62" s="227" t="s">
        <v>76</v>
      </c>
      <c r="D62" s="227"/>
      <c r="E62" s="227"/>
      <c r="F62" s="105">
        <f>'SO 602 SO 602 Pol'!AE120</f>
        <v>0</v>
      </c>
      <c r="G62" s="106">
        <f>'SO 602 SO 602 Pol'!AF120</f>
        <v>168073.58999999997</v>
      </c>
      <c r="H62" s="106">
        <f t="shared" si="1"/>
        <v>35295.453899999993</v>
      </c>
      <c r="I62" s="106">
        <f t="shared" si="2"/>
        <v>203369.04389999996</v>
      </c>
      <c r="J62" s="107">
        <f t="shared" si="3"/>
        <v>0.51838986102684148</v>
      </c>
    </row>
    <row r="63" spans="1:10" ht="25.5" customHeight="1" x14ac:dyDescent="0.2">
      <c r="A63" s="89">
        <v>3</v>
      </c>
      <c r="B63" s="108" t="s">
        <v>75</v>
      </c>
      <c r="C63" s="226" t="s">
        <v>76</v>
      </c>
      <c r="D63" s="226"/>
      <c r="E63" s="226"/>
      <c r="F63" s="109">
        <f>'SO 602 SO 602 Pol'!AE120</f>
        <v>0</v>
      </c>
      <c r="G63" s="102">
        <f>'SO 602 SO 602 Pol'!AF120</f>
        <v>168073.58999999997</v>
      </c>
      <c r="H63" s="102">
        <f t="shared" si="1"/>
        <v>35295.453899999993</v>
      </c>
      <c r="I63" s="102">
        <f t="shared" si="2"/>
        <v>203369.04389999996</v>
      </c>
      <c r="J63" s="103">
        <f t="shared" si="3"/>
        <v>0.51838986102684148</v>
      </c>
    </row>
    <row r="64" spans="1:10" ht="25.5" customHeight="1" x14ac:dyDescent="0.2">
      <c r="A64" s="89">
        <v>2</v>
      </c>
      <c r="B64" s="104" t="s">
        <v>77</v>
      </c>
      <c r="C64" s="227" t="s">
        <v>78</v>
      </c>
      <c r="D64" s="227"/>
      <c r="E64" s="227"/>
      <c r="F64" s="105">
        <f>'SO 603 SO 603 Pol'!AE160</f>
        <v>0</v>
      </c>
      <c r="G64" s="106">
        <f>'SO 603 SO 603 Pol'!AF160</f>
        <v>1298763.6500000001</v>
      </c>
      <c r="H64" s="106">
        <f t="shared" si="1"/>
        <v>272740.3665</v>
      </c>
      <c r="I64" s="106">
        <f t="shared" si="2"/>
        <v>1571504.0165000001</v>
      </c>
      <c r="J64" s="107">
        <f t="shared" si="3"/>
        <v>4.0057804919274558</v>
      </c>
    </row>
    <row r="65" spans="1:10" ht="25.5" customHeight="1" x14ac:dyDescent="0.2">
      <c r="A65" s="89">
        <v>3</v>
      </c>
      <c r="B65" s="108" t="s">
        <v>77</v>
      </c>
      <c r="C65" s="226" t="s">
        <v>78</v>
      </c>
      <c r="D65" s="226"/>
      <c r="E65" s="226"/>
      <c r="F65" s="109">
        <f>'SO 603 SO 603 Pol'!AE160</f>
        <v>0</v>
      </c>
      <c r="G65" s="102">
        <f>'SO 603 SO 603 Pol'!AF160</f>
        <v>1298763.6500000001</v>
      </c>
      <c r="H65" s="102">
        <f t="shared" si="1"/>
        <v>272740.3665</v>
      </c>
      <c r="I65" s="102">
        <f t="shared" si="2"/>
        <v>1571504.0165000001</v>
      </c>
      <c r="J65" s="103">
        <f t="shared" si="3"/>
        <v>4.0057804919274558</v>
      </c>
    </row>
    <row r="66" spans="1:10" ht="25.5" customHeight="1" x14ac:dyDescent="0.2">
      <c r="A66" s="89">
        <v>2</v>
      </c>
      <c r="B66" s="104" t="s">
        <v>79</v>
      </c>
      <c r="C66" s="227" t="s">
        <v>80</v>
      </c>
      <c r="D66" s="227"/>
      <c r="E66" s="227"/>
      <c r="F66" s="105">
        <f>'SO 603a SO 603a Pol'!AE101</f>
        <v>0</v>
      </c>
      <c r="G66" s="106">
        <f>'SO 603a SO 603a Pol'!AF101</f>
        <v>121667.91000000002</v>
      </c>
      <c r="H66" s="106">
        <f t="shared" si="1"/>
        <v>25550.261100000003</v>
      </c>
      <c r="I66" s="106">
        <f t="shared" si="2"/>
        <v>147218.17110000004</v>
      </c>
      <c r="J66" s="107">
        <f t="shared" si="3"/>
        <v>0.37526068763287729</v>
      </c>
    </row>
    <row r="67" spans="1:10" ht="25.5" customHeight="1" x14ac:dyDescent="0.2">
      <c r="A67" s="89">
        <v>3</v>
      </c>
      <c r="B67" s="108" t="s">
        <v>79</v>
      </c>
      <c r="C67" s="226" t="s">
        <v>80</v>
      </c>
      <c r="D67" s="226"/>
      <c r="E67" s="226"/>
      <c r="F67" s="109">
        <f>'SO 603a SO 603a Pol'!AE101</f>
        <v>0</v>
      </c>
      <c r="G67" s="102">
        <f>'SO 603a SO 603a Pol'!AF101</f>
        <v>121667.91000000002</v>
      </c>
      <c r="H67" s="102">
        <f t="shared" si="1"/>
        <v>25550.261100000003</v>
      </c>
      <c r="I67" s="102">
        <f t="shared" si="2"/>
        <v>147218.17110000004</v>
      </c>
      <c r="J67" s="103">
        <f t="shared" si="3"/>
        <v>0.37526068763287729</v>
      </c>
    </row>
    <row r="68" spans="1:10" ht="25.5" customHeight="1" x14ac:dyDescent="0.2">
      <c r="A68" s="89">
        <v>2</v>
      </c>
      <c r="B68" s="104" t="s">
        <v>81</v>
      </c>
      <c r="C68" s="227" t="s">
        <v>82</v>
      </c>
      <c r="D68" s="227"/>
      <c r="E68" s="227"/>
      <c r="F68" s="105">
        <f>'SO 606 SO 606 Pol'!AE561</f>
        <v>0</v>
      </c>
      <c r="G68" s="106">
        <f>'SO 606 SO 606 Pol'!AF561</f>
        <v>2841151.4699999997</v>
      </c>
      <c r="H68" s="106">
        <f t="shared" si="1"/>
        <v>596641.80869999994</v>
      </c>
      <c r="I68" s="106">
        <f t="shared" si="2"/>
        <v>3437793.2786999997</v>
      </c>
      <c r="J68" s="107">
        <f t="shared" si="3"/>
        <v>8.7629717178618414</v>
      </c>
    </row>
    <row r="69" spans="1:10" ht="25.5" customHeight="1" x14ac:dyDescent="0.2">
      <c r="A69" s="89">
        <v>3</v>
      </c>
      <c r="B69" s="108" t="s">
        <v>81</v>
      </c>
      <c r="C69" s="226" t="s">
        <v>82</v>
      </c>
      <c r="D69" s="226"/>
      <c r="E69" s="226"/>
      <c r="F69" s="109">
        <f>'SO 606 SO 606 Pol'!AE561</f>
        <v>0</v>
      </c>
      <c r="G69" s="102">
        <f>'SO 606 SO 606 Pol'!AF561</f>
        <v>2841151.4699999997</v>
      </c>
      <c r="H69" s="102">
        <f t="shared" si="1"/>
        <v>596641.80869999994</v>
      </c>
      <c r="I69" s="102">
        <f t="shared" si="2"/>
        <v>3437793.2786999997</v>
      </c>
      <c r="J69" s="103">
        <f t="shared" si="3"/>
        <v>8.7629717178618414</v>
      </c>
    </row>
    <row r="70" spans="1:10" ht="25.5" customHeight="1" x14ac:dyDescent="0.2">
      <c r="A70" s="89">
        <v>2</v>
      </c>
      <c r="B70" s="104" t="s">
        <v>83</v>
      </c>
      <c r="C70" s="227" t="s">
        <v>82</v>
      </c>
      <c r="D70" s="227"/>
      <c r="E70" s="227"/>
      <c r="F70" s="105">
        <f>'SO 606a SO 606a Pol'!AE215</f>
        <v>0</v>
      </c>
      <c r="G70" s="106">
        <f>'SO 606a SO 606a Pol'!AF215</f>
        <v>190784.22</v>
      </c>
      <c r="H70" s="106">
        <f t="shared" si="1"/>
        <v>40064.686200000004</v>
      </c>
      <c r="I70" s="106">
        <f t="shared" si="2"/>
        <v>230848.9062</v>
      </c>
      <c r="J70" s="107">
        <f t="shared" si="3"/>
        <v>0.58843632299348392</v>
      </c>
    </row>
    <row r="71" spans="1:10" ht="25.5" customHeight="1" x14ac:dyDescent="0.2">
      <c r="A71" s="89">
        <v>3</v>
      </c>
      <c r="B71" s="108" t="s">
        <v>83</v>
      </c>
      <c r="C71" s="226" t="s">
        <v>82</v>
      </c>
      <c r="D71" s="226"/>
      <c r="E71" s="226"/>
      <c r="F71" s="109">
        <f>'SO 606a SO 606a Pol'!AE215</f>
        <v>0</v>
      </c>
      <c r="G71" s="102">
        <f>'SO 606a SO 606a Pol'!AF215</f>
        <v>190784.22</v>
      </c>
      <c r="H71" s="102">
        <f t="shared" si="1"/>
        <v>40064.686200000004</v>
      </c>
      <c r="I71" s="102">
        <f t="shared" si="2"/>
        <v>230848.9062</v>
      </c>
      <c r="J71" s="103">
        <f t="shared" si="3"/>
        <v>0.58843632299348392</v>
      </c>
    </row>
    <row r="72" spans="1:10" ht="25.5" customHeight="1" x14ac:dyDescent="0.2">
      <c r="A72" s="89">
        <v>2</v>
      </c>
      <c r="B72" s="104" t="s">
        <v>84</v>
      </c>
      <c r="C72" s="227" t="s">
        <v>85</v>
      </c>
      <c r="D72" s="227"/>
      <c r="E72" s="227"/>
      <c r="F72" s="105">
        <f>'SO 630 SO 630 Pol'!AE82</f>
        <v>0</v>
      </c>
      <c r="G72" s="106">
        <f>'SO 630 SO 630 Pol'!AF82</f>
        <v>898267.4</v>
      </c>
      <c r="H72" s="106">
        <f t="shared" si="1"/>
        <v>188636.15400000001</v>
      </c>
      <c r="I72" s="106">
        <f t="shared" si="2"/>
        <v>1086903.554</v>
      </c>
      <c r="J72" s="107">
        <f t="shared" si="3"/>
        <v>2.7705287466694934</v>
      </c>
    </row>
    <row r="73" spans="1:10" ht="25.5" customHeight="1" x14ac:dyDescent="0.2">
      <c r="A73" s="89">
        <v>3</v>
      </c>
      <c r="B73" s="108" t="s">
        <v>84</v>
      </c>
      <c r="C73" s="226" t="s">
        <v>85</v>
      </c>
      <c r="D73" s="226"/>
      <c r="E73" s="226"/>
      <c r="F73" s="109">
        <f>'SO 630 SO 630 Pol'!AE82</f>
        <v>0</v>
      </c>
      <c r="G73" s="102">
        <f>'SO 630 SO 630 Pol'!AF82</f>
        <v>898267.4</v>
      </c>
      <c r="H73" s="102">
        <f t="shared" si="1"/>
        <v>188636.15400000001</v>
      </c>
      <c r="I73" s="102">
        <f t="shared" si="2"/>
        <v>1086903.554</v>
      </c>
      <c r="J73" s="103">
        <f t="shared" si="3"/>
        <v>2.7705287466694934</v>
      </c>
    </row>
    <row r="74" spans="1:10" ht="25.5" customHeight="1" x14ac:dyDescent="0.2">
      <c r="A74" s="89">
        <v>2</v>
      </c>
      <c r="B74" s="104" t="s">
        <v>86</v>
      </c>
      <c r="C74" s="227" t="s">
        <v>87</v>
      </c>
      <c r="D74" s="227"/>
      <c r="E74" s="227"/>
      <c r="F74" s="105">
        <f>'SO 640 SO 640 Pol'!AE38</f>
        <v>0</v>
      </c>
      <c r="G74" s="106">
        <f>'SO 640 SO 640 Pol'!AF38</f>
        <v>53044.5</v>
      </c>
      <c r="H74" s="106">
        <f t="shared" si="1"/>
        <v>11139.344999999999</v>
      </c>
      <c r="I74" s="106">
        <f t="shared" si="2"/>
        <v>64183.845000000001</v>
      </c>
      <c r="J74" s="107">
        <f t="shared" si="3"/>
        <v>0.16360530517161145</v>
      </c>
    </row>
    <row r="75" spans="1:10" ht="25.5" customHeight="1" x14ac:dyDescent="0.2">
      <c r="A75" s="89">
        <v>3</v>
      </c>
      <c r="B75" s="108" t="s">
        <v>86</v>
      </c>
      <c r="C75" s="226" t="s">
        <v>87</v>
      </c>
      <c r="D75" s="226"/>
      <c r="E75" s="226"/>
      <c r="F75" s="109">
        <f>'SO 640 SO 640 Pol'!AE38</f>
        <v>0</v>
      </c>
      <c r="G75" s="102">
        <f>'SO 640 SO 640 Pol'!AF38</f>
        <v>53044.5</v>
      </c>
      <c r="H75" s="102">
        <f t="shared" si="1"/>
        <v>11139.344999999999</v>
      </c>
      <c r="I75" s="102">
        <f t="shared" si="2"/>
        <v>64183.845000000001</v>
      </c>
      <c r="J75" s="103">
        <f t="shared" si="3"/>
        <v>0.16360530517161145</v>
      </c>
    </row>
    <row r="76" spans="1:10" ht="25.5" customHeight="1" x14ac:dyDescent="0.2">
      <c r="A76" s="89">
        <v>2</v>
      </c>
      <c r="B76" s="104" t="s">
        <v>88</v>
      </c>
      <c r="C76" s="227" t="s">
        <v>89</v>
      </c>
      <c r="D76" s="227"/>
      <c r="E76" s="227"/>
      <c r="F76" s="105">
        <f>'SO 641 SO 641 Pol'!AE41</f>
        <v>0</v>
      </c>
      <c r="G76" s="106">
        <f>'SO 641 SO 641 Pol'!AF41</f>
        <v>0</v>
      </c>
      <c r="H76" s="106">
        <f t="shared" si="1"/>
        <v>0</v>
      </c>
      <c r="I76" s="106">
        <f t="shared" si="2"/>
        <v>0</v>
      </c>
      <c r="J76" s="107">
        <f t="shared" si="3"/>
        <v>0</v>
      </c>
    </row>
    <row r="77" spans="1:10" ht="25.5" customHeight="1" x14ac:dyDescent="0.2">
      <c r="A77" s="89">
        <v>3</v>
      </c>
      <c r="B77" s="108" t="s">
        <v>88</v>
      </c>
      <c r="C77" s="226" t="s">
        <v>89</v>
      </c>
      <c r="D77" s="226"/>
      <c r="E77" s="226"/>
      <c r="F77" s="109">
        <f>'SO 641 SO 641 Pol'!AE41</f>
        <v>0</v>
      </c>
      <c r="G77" s="102">
        <f>'SO 641 SO 641 Pol'!AF41</f>
        <v>0</v>
      </c>
      <c r="H77" s="102">
        <f t="shared" si="1"/>
        <v>0</v>
      </c>
      <c r="I77" s="102">
        <f t="shared" si="2"/>
        <v>0</v>
      </c>
      <c r="J77" s="103">
        <f t="shared" si="3"/>
        <v>0</v>
      </c>
    </row>
    <row r="78" spans="1:10" ht="25.5" customHeight="1" x14ac:dyDescent="0.2">
      <c r="A78" s="89"/>
      <c r="B78" s="242" t="s">
        <v>90</v>
      </c>
      <c r="C78" s="243"/>
      <c r="D78" s="243"/>
      <c r="E78" s="244"/>
      <c r="F78" s="110">
        <f>SUMIF(A39:A77,"=1",F39:F77)</f>
        <v>0</v>
      </c>
      <c r="G78" s="111">
        <f>SUMIF(A39:A77,"=1",G39:G77)</f>
        <v>32422237.129999992</v>
      </c>
      <c r="H78" s="111">
        <f>SUMIF(A39:A77,"=1",H39:H77)</f>
        <v>6808669.7972999979</v>
      </c>
      <c r="I78" s="111">
        <f>SUMIF(A39:A77,"=1",I39:I77)</f>
        <v>39230906.927299991</v>
      </c>
      <c r="J78" s="112">
        <f>SUMIF(A39:A77,"=1",J39:J77)</f>
        <v>100</v>
      </c>
    </row>
    <row r="82" spans="1:10" ht="15.75" x14ac:dyDescent="0.25">
      <c r="B82" s="121" t="s">
        <v>92</v>
      </c>
    </row>
    <row r="84" spans="1:10" ht="25.5" customHeight="1" x14ac:dyDescent="0.2">
      <c r="A84" s="123"/>
      <c r="B84" s="126" t="s">
        <v>18</v>
      </c>
      <c r="C84" s="126" t="s">
        <v>6</v>
      </c>
      <c r="D84" s="127"/>
      <c r="E84" s="127"/>
      <c r="F84" s="128" t="s">
        <v>93</v>
      </c>
      <c r="G84" s="128"/>
      <c r="H84" s="128"/>
      <c r="I84" s="128" t="s">
        <v>31</v>
      </c>
      <c r="J84" s="128" t="s">
        <v>0</v>
      </c>
    </row>
    <row r="85" spans="1:10" ht="36.75" customHeight="1" x14ac:dyDescent="0.2">
      <c r="A85" s="124"/>
      <c r="B85" s="129" t="s">
        <v>94</v>
      </c>
      <c r="C85" s="240" t="s">
        <v>95</v>
      </c>
      <c r="D85" s="241"/>
      <c r="E85" s="241"/>
      <c r="F85" s="135" t="s">
        <v>26</v>
      </c>
      <c r="G85" s="136"/>
      <c r="H85" s="136"/>
      <c r="I85" s="136">
        <f>'IO 710 IO 710 Pol'!G8+'IO 720a IO 720a Pol'!G8+'IO 730 IO 730 Pol'!G8+'IO 730a IO 730a Pol'!G8+'SO 000 SO 000 Pol'!G8+'SO 600 SO 600 Pol'!G8+'SO 601 SO 601 Pol'!G8+'SO 602 SO 602 Pol'!G8+'SO 603 SO 603 Pol'!G8+'SO 603a SO 603a Pol'!G8+'SO 606 SO 606 Pol'!G8+'SO 606a SO 606a Pol'!G8</f>
        <v>19916163.659999996</v>
      </c>
      <c r="J85" s="133">
        <f>IF(I110=0,"",I85/I110*100)</f>
        <v>61.427481330619713</v>
      </c>
    </row>
    <row r="86" spans="1:10" ht="36.75" customHeight="1" x14ac:dyDescent="0.2">
      <c r="A86" s="124"/>
      <c r="B86" s="129" t="s">
        <v>96</v>
      </c>
      <c r="C86" s="240" t="s">
        <v>97</v>
      </c>
      <c r="D86" s="241"/>
      <c r="E86" s="241"/>
      <c r="F86" s="135" t="s">
        <v>26</v>
      </c>
      <c r="G86" s="136"/>
      <c r="H86" s="136"/>
      <c r="I86" s="136">
        <f>'IO 710 IO 710 Pol'!G157+'SO 000 SO 000 Pol'!G75</f>
        <v>272093.60000000003</v>
      </c>
      <c r="J86" s="133">
        <f>IF(I110=0,"",I86/I110*100)</f>
        <v>0.83921907951328367</v>
      </c>
    </row>
    <row r="87" spans="1:10" ht="36.75" customHeight="1" x14ac:dyDescent="0.2">
      <c r="A87" s="124"/>
      <c r="B87" s="129" t="s">
        <v>98</v>
      </c>
      <c r="C87" s="240" t="s">
        <v>99</v>
      </c>
      <c r="D87" s="241"/>
      <c r="E87" s="241"/>
      <c r="F87" s="135" t="s">
        <v>26</v>
      </c>
      <c r="G87" s="136"/>
      <c r="H87" s="136"/>
      <c r="I87" s="136">
        <f>'IO 720a IO 720a Pol'!G48+'SO 000 SO 000 Pol'!G88+'SO 603 SO 603 Pol'!G57+'SO 606 SO 606 Pol'!G273+'SO 606a SO 606a Pol'!G105</f>
        <v>611734.32999999996</v>
      </c>
      <c r="J87" s="133">
        <f>IF(I110=0,"",I87/I110*100)</f>
        <v>1.886773967962772</v>
      </c>
    </row>
    <row r="88" spans="1:10" ht="36.75" customHeight="1" x14ac:dyDescent="0.2">
      <c r="A88" s="124"/>
      <c r="B88" s="129" t="s">
        <v>100</v>
      </c>
      <c r="C88" s="240" t="s">
        <v>101</v>
      </c>
      <c r="D88" s="241"/>
      <c r="E88" s="241"/>
      <c r="F88" s="135" t="s">
        <v>26</v>
      </c>
      <c r="G88" s="136"/>
      <c r="H88" s="136"/>
      <c r="I88" s="136">
        <f>'IO 710 IO 710 Pol'!G194+'IO 720a IO 720a Pol'!G52+'IO 730 IO 730 Pol'!G58+'IO 730a IO 730a Pol'!G58+'SO 600 SO 600 Pol'!G58+'SO 601 SO 601 Pol'!G58+'SO 602 SO 602 Pol'!G58+'SO 603 SO 603 Pol'!G61+'SO 603a SO 603a Pol'!G57+'SO 606 SO 606 Pol'!G286+'SO 606a SO 606a Pol'!G111</f>
        <v>136393.82</v>
      </c>
      <c r="J88" s="133">
        <f>IF(I110=0,"",I88/I110*100)</f>
        <v>0.42067985454895113</v>
      </c>
    </row>
    <row r="89" spans="1:10" ht="36.75" customHeight="1" x14ac:dyDescent="0.2">
      <c r="A89" s="124"/>
      <c r="B89" s="129" t="s">
        <v>102</v>
      </c>
      <c r="C89" s="240" t="s">
        <v>103</v>
      </c>
      <c r="D89" s="241"/>
      <c r="E89" s="241"/>
      <c r="F89" s="135" t="s">
        <v>26</v>
      </c>
      <c r="G89" s="136"/>
      <c r="H89" s="136"/>
      <c r="I89" s="136">
        <f>'IO 710 IO 710 Pol'!G198+'IO 720a IO 720a Pol'!G65+'SO 000 SO 000 Pol'!G93+'SO 603 SO 603 Pol'!G71+'SO 606 SO 606 Pol'!G296+'SO 606a SO 606a Pol'!G116</f>
        <v>365339.58</v>
      </c>
      <c r="J89" s="133">
        <f>IF(I110=0,"",I89/I110*100)</f>
        <v>1.1268179260275495</v>
      </c>
    </row>
    <row r="90" spans="1:10" ht="36.75" customHeight="1" x14ac:dyDescent="0.2">
      <c r="A90" s="124"/>
      <c r="B90" s="129" t="s">
        <v>104</v>
      </c>
      <c r="C90" s="240" t="s">
        <v>105</v>
      </c>
      <c r="D90" s="241"/>
      <c r="E90" s="241"/>
      <c r="F90" s="135" t="s">
        <v>26</v>
      </c>
      <c r="G90" s="136"/>
      <c r="H90" s="136"/>
      <c r="I90" s="136">
        <f>'IO 720a IO 720a Pol'!G75+'SO 603 SO 603 Pol'!G81+'SO 603a SO 603a Pol'!G67+'SO 606 SO 606 Pol'!G306+'SO 606a SO 606a Pol'!G126</f>
        <v>94467.840000000011</v>
      </c>
      <c r="J90" s="133">
        <f>IF(I110=0,"",I90/I110*100)</f>
        <v>0.29136743285548855</v>
      </c>
    </row>
    <row r="91" spans="1:10" ht="36.75" customHeight="1" x14ac:dyDescent="0.2">
      <c r="A91" s="124"/>
      <c r="B91" s="129" t="s">
        <v>106</v>
      </c>
      <c r="C91" s="240" t="s">
        <v>107</v>
      </c>
      <c r="D91" s="241"/>
      <c r="E91" s="241"/>
      <c r="F91" s="135" t="s">
        <v>26</v>
      </c>
      <c r="G91" s="136"/>
      <c r="H91" s="136"/>
      <c r="I91" s="136">
        <f>'IO 720a IO 720a Pol'!G95+'IO 730 IO 730 Pol'!G68+'IO 730a IO 730a Pol'!G72+'SO 600 SO 600 Pol'!G68+'SO 601 SO 601 Pol'!G72+'SO 602 SO 602 Pol'!G72+'SO 603 SO 603 Pol'!G104+'SO 603a SO 603a Pol'!G71+'SO 606 SO 606 Pol'!G367+'SO 606a SO 606a Pol'!G153</f>
        <v>2674780.8500000006</v>
      </c>
      <c r="J91" s="133">
        <f>IF(I110=0,"",I91/I110*100)</f>
        <v>8.2498343321443759</v>
      </c>
    </row>
    <row r="92" spans="1:10" ht="36.75" customHeight="1" x14ac:dyDescent="0.2">
      <c r="A92" s="124"/>
      <c r="B92" s="129" t="s">
        <v>108</v>
      </c>
      <c r="C92" s="240" t="s">
        <v>109</v>
      </c>
      <c r="D92" s="241"/>
      <c r="E92" s="241"/>
      <c r="F92" s="135" t="s">
        <v>26</v>
      </c>
      <c r="G92" s="136"/>
      <c r="H92" s="136"/>
      <c r="I92" s="136">
        <f>'IO 710 IO 710 Pol'!G238+'IO 720a IO 720a Pol'!G121+'SO 000 SO 000 Pol'!G100+'SO 603 SO 603 Pol'!G131+'SO 603a SO 603a Pol'!G89+'SO 606 SO 606 Pol'!G434+'SO 606a SO 606a Pol'!G187</f>
        <v>538647</v>
      </c>
      <c r="J92" s="133">
        <f>IF(I110=0,"",I92/I110*100)</f>
        <v>1.6613505041007643</v>
      </c>
    </row>
    <row r="93" spans="1:10" ht="36.75" customHeight="1" x14ac:dyDescent="0.2">
      <c r="A93" s="124"/>
      <c r="B93" s="129" t="s">
        <v>110</v>
      </c>
      <c r="C93" s="240" t="s">
        <v>111</v>
      </c>
      <c r="D93" s="241"/>
      <c r="E93" s="241"/>
      <c r="F93" s="135" t="s">
        <v>26</v>
      </c>
      <c r="G93" s="136"/>
      <c r="H93" s="136"/>
      <c r="I93" s="136">
        <f>'SO 606 SO 606 Pol'!G516</f>
        <v>350000</v>
      </c>
      <c r="J93" s="133">
        <f>IF(I110=0,"",I93/I110*100)</f>
        <v>1.0795060149509186</v>
      </c>
    </row>
    <row r="94" spans="1:10" ht="36.75" customHeight="1" x14ac:dyDescent="0.2">
      <c r="A94" s="124"/>
      <c r="B94" s="129" t="s">
        <v>112</v>
      </c>
      <c r="C94" s="240" t="s">
        <v>113</v>
      </c>
      <c r="D94" s="241"/>
      <c r="E94" s="241"/>
      <c r="F94" s="135" t="s">
        <v>26</v>
      </c>
      <c r="G94" s="136"/>
      <c r="H94" s="136"/>
      <c r="I94" s="136">
        <f>'SO 606 SO 606 Pol'!G525</f>
        <v>492038</v>
      </c>
      <c r="J94" s="133">
        <f>IF(I110=0,"",I94/I110*100)</f>
        <v>1.5175942302412002</v>
      </c>
    </row>
    <row r="95" spans="1:10" ht="36.75" customHeight="1" x14ac:dyDescent="0.2">
      <c r="A95" s="124"/>
      <c r="B95" s="129" t="s">
        <v>114</v>
      </c>
      <c r="C95" s="240" t="s">
        <v>115</v>
      </c>
      <c r="D95" s="241"/>
      <c r="E95" s="241"/>
      <c r="F95" s="135" t="s">
        <v>26</v>
      </c>
      <c r="G95" s="136"/>
      <c r="H95" s="136"/>
      <c r="I95" s="136">
        <f>'SO 000 SO 000 Pol'!G102</f>
        <v>14793.75</v>
      </c>
      <c r="J95" s="133">
        <f>IF(I110=0,"",I95/I110*100)</f>
        <v>4.5628406024800436E-2</v>
      </c>
    </row>
    <row r="96" spans="1:10" ht="36.75" customHeight="1" x14ac:dyDescent="0.2">
      <c r="A96" s="124"/>
      <c r="B96" s="129" t="s">
        <v>116</v>
      </c>
      <c r="C96" s="240" t="s">
        <v>117</v>
      </c>
      <c r="D96" s="241"/>
      <c r="E96" s="241"/>
      <c r="F96" s="135" t="s">
        <v>26</v>
      </c>
      <c r="G96" s="136"/>
      <c r="H96" s="136"/>
      <c r="I96" s="136">
        <f>'IO 710 IO 710 Pol'!G246</f>
        <v>3758.4</v>
      </c>
      <c r="J96" s="133">
        <f>IF(I110=0,"",I96/I110*100)</f>
        <v>1.159204401883295E-2</v>
      </c>
    </row>
    <row r="97" spans="1:10" ht="36.75" customHeight="1" x14ac:dyDescent="0.2">
      <c r="A97" s="124"/>
      <c r="B97" s="129" t="s">
        <v>118</v>
      </c>
      <c r="C97" s="240" t="s">
        <v>119</v>
      </c>
      <c r="D97" s="241"/>
      <c r="E97" s="241"/>
      <c r="F97" s="135" t="s">
        <v>26</v>
      </c>
      <c r="G97" s="136"/>
      <c r="H97" s="136"/>
      <c r="I97" s="136">
        <f>'IO 710 IO 710 Pol'!G261</f>
        <v>18195</v>
      </c>
      <c r="J97" s="133">
        <f>IF(I110=0,"",I97/I110*100)</f>
        <v>5.6118891262948466E-2</v>
      </c>
    </row>
    <row r="98" spans="1:10" ht="36.75" customHeight="1" x14ac:dyDescent="0.2">
      <c r="A98" s="124"/>
      <c r="B98" s="129" t="s">
        <v>120</v>
      </c>
      <c r="C98" s="240" t="s">
        <v>121</v>
      </c>
      <c r="D98" s="241"/>
      <c r="E98" s="241"/>
      <c r="F98" s="135" t="s">
        <v>26</v>
      </c>
      <c r="G98" s="136"/>
      <c r="H98" s="136"/>
      <c r="I98" s="136">
        <f>'SO 603 SO 603 Pol'!G152+'SO 606a SO 606a Pol'!G207</f>
        <v>1193.52</v>
      </c>
      <c r="J98" s="133">
        <f>IF(I110=0,"",I98/I110*100)</f>
        <v>3.6811771970406298E-3</v>
      </c>
    </row>
    <row r="99" spans="1:10" ht="36.75" customHeight="1" x14ac:dyDescent="0.2">
      <c r="A99" s="124"/>
      <c r="B99" s="129" t="s">
        <v>122</v>
      </c>
      <c r="C99" s="240" t="s">
        <v>123</v>
      </c>
      <c r="D99" s="241"/>
      <c r="E99" s="241"/>
      <c r="F99" s="135" t="s">
        <v>26</v>
      </c>
      <c r="G99" s="136"/>
      <c r="H99" s="136"/>
      <c r="I99" s="136">
        <f>'IO 710 IO 710 Pol'!G267+'IO 720a IO 720a Pol'!G143+'IO 730 IO 730 Pol'!G103+'IO 730a IO 730a Pol'!G114+'SO 000 SO 000 Pol'!G106+'SO 600 SO 600 Pol'!G106+'SO 601 SO 601 Pol'!G113+'SO 602 SO 602 Pol'!G110+'SO 603 SO 603 Pol'!G154+'SO 603a SO 603a Pol'!G95+'SO 606 SO 606 Pol'!G552+'SO 606a SO 606a Pol'!G209</f>
        <v>348701.87000000005</v>
      </c>
      <c r="J99" s="133">
        <f>IF(I110=0,"",I99/I110*100)</f>
        <v>1.0755021888275238</v>
      </c>
    </row>
    <row r="100" spans="1:10" ht="36.75" customHeight="1" x14ac:dyDescent="0.2">
      <c r="A100" s="124"/>
      <c r="B100" s="129" t="s">
        <v>124</v>
      </c>
      <c r="C100" s="240" t="s">
        <v>125</v>
      </c>
      <c r="D100" s="241"/>
      <c r="E100" s="241"/>
      <c r="F100" s="135" t="s">
        <v>27</v>
      </c>
      <c r="G100" s="136"/>
      <c r="H100" s="136"/>
      <c r="I100" s="136">
        <f>'IO 710 IO 710 Pol'!G272</f>
        <v>247104</v>
      </c>
      <c r="J100" s="133">
        <f>IF(I110=0,"",I100/I110*100)</f>
        <v>0.76214358376694802</v>
      </c>
    </row>
    <row r="101" spans="1:10" ht="36.75" customHeight="1" x14ac:dyDescent="0.2">
      <c r="A101" s="124"/>
      <c r="B101" s="129" t="s">
        <v>126</v>
      </c>
      <c r="C101" s="240" t="s">
        <v>127</v>
      </c>
      <c r="D101" s="241"/>
      <c r="E101" s="241"/>
      <c r="F101" s="135" t="s">
        <v>28</v>
      </c>
      <c r="G101" s="136"/>
      <c r="H101" s="136"/>
      <c r="I101" s="136">
        <f>'IO 710 IO 710 Pol'!G277+'IO 730 IO 730 Pol'!G108+'IO 730a IO 730a Pol'!G119+'IO 754a IO 754a Pol'!G8+'IO 760b IO 760b Pol'!G8+'IO 763 IO 763 Pol'!G8+'SO 600 SO 600 Pol'!G111+'SO 601 SO 601 Pol'!G118+'SO 602 SO 602 Pol'!G115+'SO 606 SO 606 Pol'!G558+'SO 630 SO 630 Pol'!G8+'SO 640 SO 640 Pol'!G8</f>
        <v>656378.4</v>
      </c>
      <c r="J101" s="133">
        <f>IF(I110=0,"",I101/I110*100)</f>
        <v>2.0244698025253145</v>
      </c>
    </row>
    <row r="102" spans="1:10" ht="36.75" customHeight="1" x14ac:dyDescent="0.2">
      <c r="A102" s="124"/>
      <c r="B102" s="129" t="s">
        <v>128</v>
      </c>
      <c r="C102" s="240" t="s">
        <v>129</v>
      </c>
      <c r="D102" s="241"/>
      <c r="E102" s="241"/>
      <c r="F102" s="135" t="s">
        <v>28</v>
      </c>
      <c r="G102" s="136"/>
      <c r="H102" s="136"/>
      <c r="I102" s="136">
        <f>'IO 754a IO 754a Pol'!G13+'SO 630 SO 630 Pol'!G11</f>
        <v>24770</v>
      </c>
      <c r="J102" s="133">
        <f>IF(I110=0,"",I102/I110*100)</f>
        <v>7.6398182829526443E-2</v>
      </c>
    </row>
    <row r="103" spans="1:10" ht="36.75" customHeight="1" x14ac:dyDescent="0.2">
      <c r="A103" s="124"/>
      <c r="B103" s="129" t="s">
        <v>130</v>
      </c>
      <c r="C103" s="240" t="s">
        <v>131</v>
      </c>
      <c r="D103" s="241"/>
      <c r="E103" s="241"/>
      <c r="F103" s="135" t="s">
        <v>28</v>
      </c>
      <c r="G103" s="136"/>
      <c r="H103" s="136"/>
      <c r="I103" s="136">
        <f>'SO 641 SO 641 Pol'!G8</f>
        <v>0</v>
      </c>
      <c r="J103" s="133">
        <f>IF(I110=0,"",I103/I110*100)</f>
        <v>0</v>
      </c>
    </row>
    <row r="104" spans="1:10" ht="36.75" customHeight="1" x14ac:dyDescent="0.2">
      <c r="A104" s="124"/>
      <c r="B104" s="129" t="s">
        <v>132</v>
      </c>
      <c r="C104" s="240" t="s">
        <v>133</v>
      </c>
      <c r="D104" s="241"/>
      <c r="E104" s="241"/>
      <c r="F104" s="135" t="s">
        <v>28</v>
      </c>
      <c r="G104" s="136"/>
      <c r="H104" s="136"/>
      <c r="I104" s="136">
        <f>'IO 710 IO 710 Pol'!G281+'IO 754a IO 754a Pol'!G17+'IO 763 IO 763 Pol'!G11+'SO 630 SO 630 Pol'!G15+'SO 640 SO 640 Pol'!G11</f>
        <v>3611666.9</v>
      </c>
      <c r="J104" s="133">
        <f>IF(I110=0,"",I104/I110*100)</f>
        <v>11.139474692997537</v>
      </c>
    </row>
    <row r="105" spans="1:10" ht="36.75" customHeight="1" x14ac:dyDescent="0.2">
      <c r="A105" s="124"/>
      <c r="B105" s="129" t="s">
        <v>134</v>
      </c>
      <c r="C105" s="240" t="s">
        <v>135</v>
      </c>
      <c r="D105" s="241"/>
      <c r="E105" s="241"/>
      <c r="F105" s="135" t="s">
        <v>28</v>
      </c>
      <c r="G105" s="136"/>
      <c r="H105" s="136"/>
      <c r="I105" s="136">
        <f>'IO 754a IO 754a Pol'!G31+'SO 630 SO 630 Pol'!G29</f>
        <v>400825</v>
      </c>
      <c r="J105" s="133">
        <f>IF(I110=0,"",I105/I110*100)</f>
        <v>1.2362657098362912</v>
      </c>
    </row>
    <row r="106" spans="1:10" ht="36.75" customHeight="1" x14ac:dyDescent="0.2">
      <c r="A106" s="124"/>
      <c r="B106" s="129" t="s">
        <v>136</v>
      </c>
      <c r="C106" s="240" t="s">
        <v>137</v>
      </c>
      <c r="D106" s="241"/>
      <c r="E106" s="241"/>
      <c r="F106" s="135" t="s">
        <v>28</v>
      </c>
      <c r="G106" s="136"/>
      <c r="H106" s="136"/>
      <c r="I106" s="136">
        <f>'IO 710 IO 710 Pol'!G330+'IO 754a IO 754a Pol'!G48+'IO 760b IO 760b Pol'!G25+'IO 763 IO 763 Pol'!G28+'SO 630 SO 630 Pol'!G62+'SO 640 SO 640 Pol'!G24+'SO 641 SO 641 Pol'!G24</f>
        <v>590754.70000000007</v>
      </c>
      <c r="J106" s="133">
        <f>IF(I110=0,"",I106/I110*100)</f>
        <v>1.8220664343157871</v>
      </c>
    </row>
    <row r="107" spans="1:10" ht="36.75" customHeight="1" x14ac:dyDescent="0.2">
      <c r="A107" s="124"/>
      <c r="B107" s="129" t="s">
        <v>138</v>
      </c>
      <c r="C107" s="240" t="s">
        <v>139</v>
      </c>
      <c r="D107" s="241"/>
      <c r="E107" s="241"/>
      <c r="F107" s="135" t="s">
        <v>140</v>
      </c>
      <c r="G107" s="136"/>
      <c r="H107" s="136"/>
      <c r="I107" s="136">
        <f>'IO 710 IO 710 Pol'!G334+'SO 000 SO 000 Pol'!G111</f>
        <v>22436.91</v>
      </c>
      <c r="J107" s="133">
        <f>IF(I110=0,"",I107/I110*100)</f>
        <v>6.9202226576892609E-2</v>
      </c>
    </row>
    <row r="108" spans="1:10" ht="36.75" customHeight="1" x14ac:dyDescent="0.2">
      <c r="A108" s="124"/>
      <c r="B108" s="129" t="s">
        <v>141</v>
      </c>
      <c r="C108" s="240" t="s">
        <v>29</v>
      </c>
      <c r="D108" s="241"/>
      <c r="E108" s="241"/>
      <c r="F108" s="135" t="s">
        <v>141</v>
      </c>
      <c r="G108" s="136"/>
      <c r="H108" s="136"/>
      <c r="I108" s="136">
        <f>'00 000 Naklady'!G8</f>
        <v>565000</v>
      </c>
      <c r="J108" s="133">
        <f>IF(I110=0,"",I108/I110*100)</f>
        <v>1.7426311384207687</v>
      </c>
    </row>
    <row r="109" spans="1:10" ht="36.75" customHeight="1" x14ac:dyDescent="0.2">
      <c r="A109" s="124"/>
      <c r="B109" s="129" t="s">
        <v>142</v>
      </c>
      <c r="C109" s="240" t="s">
        <v>30</v>
      </c>
      <c r="D109" s="241"/>
      <c r="E109" s="241"/>
      <c r="F109" s="135" t="s">
        <v>142</v>
      </c>
      <c r="G109" s="136"/>
      <c r="H109" s="136"/>
      <c r="I109" s="136">
        <f>'00 000 Naklady'!G18</f>
        <v>465000</v>
      </c>
      <c r="J109" s="133">
        <f>IF(I110=0,"",I109/I110*100)</f>
        <v>1.4342008484347919</v>
      </c>
    </row>
    <row r="110" spans="1:10" ht="25.5" customHeight="1" x14ac:dyDescent="0.2">
      <c r="A110" s="125"/>
      <c r="B110" s="130" t="s">
        <v>1</v>
      </c>
      <c r="C110" s="131"/>
      <c r="D110" s="132"/>
      <c r="E110" s="132"/>
      <c r="F110" s="137"/>
      <c r="G110" s="138"/>
      <c r="H110" s="138"/>
      <c r="I110" s="138">
        <f>SUM(I85:I109)</f>
        <v>32422237.129999992</v>
      </c>
      <c r="J110" s="134">
        <f>SUM(J85:J109)</f>
        <v>100.00000000000003</v>
      </c>
    </row>
    <row r="111" spans="1:10" x14ac:dyDescent="0.2">
      <c r="F111" s="87"/>
      <c r="G111" s="87"/>
      <c r="H111" s="87"/>
      <c r="I111" s="87"/>
      <c r="J111" s="88"/>
    </row>
    <row r="112" spans="1:10" x14ac:dyDescent="0.2">
      <c r="F112" s="87"/>
      <c r="G112" s="87"/>
      <c r="H112" s="87"/>
      <c r="I112" s="87"/>
      <c r="J112" s="88"/>
    </row>
    <row r="113" spans="6:10" x14ac:dyDescent="0.2">
      <c r="F113" s="87"/>
      <c r="G113" s="87"/>
      <c r="H113" s="87"/>
      <c r="I113" s="87"/>
      <c r="J113" s="88"/>
    </row>
  </sheetData>
  <sheetProtection algorithmName="SHA-512" hashValue="wbrUuUSyVJaippHKV9THBMks4kiCB/kYK6F5uplliNV+AvN8X3Cbkly8NHWQlbi6Vahd6Uu+W8tbaKhxDh7jvA==" saltValue="ZEDwMd1y3jtMvepNp0WUvg==" spinCount="100000" sheet="1"/>
  <customSheetViews>
    <customSheetView guid="{682F88AA-8DBA-43F3-B332-95C2E0316B3E}" showGridLines="0" hiddenRows="1" hiddenColumns="1" topLeftCell="B26">
      <selection activeCell="I22" sqref="I22"/>
      <rowBreaks count="1" manualBreakCount="1">
        <brk id="36" max="16383" man="1"/>
      </rowBreaks>
      <pageMargins left="0.39370078740157483" right="0.19685039370078741" top="0.59055118110236227" bottom="0.39370078740157483" header="0" footer="0.19685039370078741"/>
      <pageSetup paperSize="9" fitToHeight="9999" orientation="portrait" horizontalDpi="300" verticalDpi="300" r:id="rId1"/>
      <headerFooter alignWithMargins="0">
        <oddFooter>&amp;L&amp;9Zpracováno programem &amp;"Arial CE,tučné"BUILDpower S,  © RTS, a.s.&amp;R&amp;9Stránka &amp;P z &amp;N</oddFooter>
      </headerFooter>
    </customSheetView>
    <customSheetView guid="{B7E7C763-C459-487D-8ABA-5CFDDFBD5A84}" showPageBreaks="1" showGridLines="0" fitToPage="1" printArea="1" hiddenColumns="1" topLeftCell="B1">
      <selection activeCell="L13" sqref="L13"/>
      <pageMargins left="0.39370078740157483" right="0.19685039370078741" top="0.39370078740157483" bottom="0.39370078740157483" header="0" footer="0.19685039370078741"/>
      <pageSetup paperSize="9" scale="98" fitToHeight="9999" orientation="portrait" horizontalDpi="300" verticalDpi="300" r:id="rId2"/>
      <headerFooter alignWithMargins="0">
        <oddFooter>&amp;L&amp;9Zpracováno programem &amp;"Arial CE,tučné"BUILDpower S,  © RTS, a.s.&amp;R&amp;9Stránka &amp;P z &amp;N</oddFooter>
      </headerFooter>
    </customSheetView>
    <customSheetView guid="{F028DEAD-F36D-4C13-9154-AF3BDABF0A16}" showGridLines="0" hiddenRows="1" hiddenColumns="1" topLeftCell="B1">
      <selection activeCell="B1" sqref="B1:J1"/>
      <rowBreaks count="1" manualBreakCount="1">
        <brk id="36" max="16383" man="1"/>
      </rowBreaks>
      <pageMargins left="0.39370078740157483" right="0.19685039370078741" top="0.59055118110236227" bottom="0.39370078740157483" header="0" footer="0.19685039370078741"/>
      <pageSetup paperSize="9" fitToHeight="9999" orientation="portrait" horizontalDpi="300" verticalDpi="300" r:id="rId3"/>
      <headerFooter alignWithMargins="0">
        <oddFooter>&amp;L&amp;9Zpracováno programem &amp;"Arial CE,tučné"BUILDpower S,  © RTS, a.s.&amp;R&amp;9Stránka &amp;P z &amp;N</oddFooter>
      </headerFooter>
    </customSheetView>
  </customSheetViews>
  <mergeCells count="106">
    <mergeCell ref="C105:E105"/>
    <mergeCell ref="C106:E106"/>
    <mergeCell ref="C107:E107"/>
    <mergeCell ref="C108:E108"/>
    <mergeCell ref="C109:E109"/>
    <mergeCell ref="C100:E100"/>
    <mergeCell ref="C101:E101"/>
    <mergeCell ref="C102:E102"/>
    <mergeCell ref="C103:E103"/>
    <mergeCell ref="C104:E104"/>
    <mergeCell ref="C95:E95"/>
    <mergeCell ref="C96:E96"/>
    <mergeCell ref="C97:E97"/>
    <mergeCell ref="C98:E98"/>
    <mergeCell ref="C99:E99"/>
    <mergeCell ref="C90:E90"/>
    <mergeCell ref="C91:E91"/>
    <mergeCell ref="C92:E92"/>
    <mergeCell ref="C93:E93"/>
    <mergeCell ref="C94:E94"/>
    <mergeCell ref="C85:E85"/>
    <mergeCell ref="C86:E86"/>
    <mergeCell ref="C87:E87"/>
    <mergeCell ref="C88:E88"/>
    <mergeCell ref="C89:E89"/>
    <mergeCell ref="C74:E74"/>
    <mergeCell ref="C75:E75"/>
    <mergeCell ref="C76:E76"/>
    <mergeCell ref="C77:E77"/>
    <mergeCell ref="B78:E78"/>
    <mergeCell ref="C69:E69"/>
    <mergeCell ref="C70:E70"/>
    <mergeCell ref="C71:E71"/>
    <mergeCell ref="C72:E72"/>
    <mergeCell ref="C73:E73"/>
    <mergeCell ref="C64:E64"/>
    <mergeCell ref="C65:E65"/>
    <mergeCell ref="C66:E66"/>
    <mergeCell ref="C67:E67"/>
    <mergeCell ref="C68:E68"/>
    <mergeCell ref="C59:E59"/>
    <mergeCell ref="C60:E60"/>
    <mergeCell ref="C61:E61"/>
    <mergeCell ref="C62:E62"/>
    <mergeCell ref="C63:E63"/>
    <mergeCell ref="C54:E54"/>
    <mergeCell ref="C55:E55"/>
    <mergeCell ref="C56:E56"/>
    <mergeCell ref="C57:E57"/>
    <mergeCell ref="C58:E58"/>
    <mergeCell ref="C49:E49"/>
    <mergeCell ref="C50:E50"/>
    <mergeCell ref="C51:E51"/>
    <mergeCell ref="C52:E52"/>
    <mergeCell ref="C53:E53"/>
    <mergeCell ref="C44:E44"/>
    <mergeCell ref="C45:E45"/>
    <mergeCell ref="C46:E46"/>
    <mergeCell ref="C47:E47"/>
    <mergeCell ref="C48:E48"/>
    <mergeCell ref="D6:G6"/>
    <mergeCell ref="E7:G7"/>
    <mergeCell ref="C39:E39"/>
    <mergeCell ref="C40:E40"/>
    <mergeCell ref="C41:E41"/>
    <mergeCell ref="C42:E42"/>
    <mergeCell ref="C43:E43"/>
    <mergeCell ref="D35:E35"/>
    <mergeCell ref="G24:I24"/>
    <mergeCell ref="G23:I23"/>
    <mergeCell ref="E19:F19"/>
    <mergeCell ref="E20:F20"/>
    <mergeCell ref="I20:J20"/>
    <mergeCell ref="I21:J21"/>
    <mergeCell ref="G19:H19"/>
    <mergeCell ref="G20:H20"/>
    <mergeCell ref="G29:I29"/>
    <mergeCell ref="G25:I25"/>
    <mergeCell ref="I19:J19"/>
    <mergeCell ref="G28:I28"/>
    <mergeCell ref="D34:E34"/>
    <mergeCell ref="G34:I34"/>
    <mergeCell ref="B1:J1"/>
    <mergeCell ref="G26:I26"/>
    <mergeCell ref="G27:I27"/>
    <mergeCell ref="G18:H18"/>
    <mergeCell ref="I17:J17"/>
    <mergeCell ref="I18:J18"/>
    <mergeCell ref="E18:F18"/>
    <mergeCell ref="E2:J2"/>
    <mergeCell ref="E3:J3"/>
    <mergeCell ref="E15:F15"/>
    <mergeCell ref="D11:G11"/>
    <mergeCell ref="G15:H15"/>
    <mergeCell ref="I15:J15"/>
    <mergeCell ref="I16:J16"/>
    <mergeCell ref="E21:F21"/>
    <mergeCell ref="G21:H21"/>
    <mergeCell ref="E17:F17"/>
    <mergeCell ref="D12:G12"/>
    <mergeCell ref="E4:J4"/>
    <mergeCell ref="G16:H16"/>
    <mergeCell ref="G17:H17"/>
    <mergeCell ref="E16:F16"/>
    <mergeCell ref="E13:G13"/>
    <mergeCell ref="D5:G5"/>
  </mergeCells>
  <phoneticPr fontId="0" type="noConversion"/>
  <pageMargins left="0.39370078740157483" right="0.19685039370078741" top="0.59055118110236227" bottom="0.39370078740157483" header="0" footer="0.19685039370078741"/>
  <pageSetup paperSize="9" fitToHeight="9999" orientation="portrait" horizontalDpi="300" verticalDpi="300" r:id="rId4"/>
  <headerFooter alignWithMargins="0">
    <oddFooter>&amp;L&amp;9Zpracováno programem &amp;"Arial CE,tučné"BUILDpower S,  © RTS, a.s.&amp;R&amp;9Stránka &amp;P z &amp;N</oddFooter>
  </headerFooter>
  <rowBreaks count="1" manualBreakCount="1">
    <brk id="36" max="16383" man="1"/>
  </rowBreaks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ist4">
    <tabColor rgb="FFFF9966"/>
  </sheetPr>
  <dimension ref="A1:G5"/>
  <sheetViews>
    <sheetView workbookViewId="0">
      <pane ySplit="7" topLeftCell="A8" activePane="bottomLeft" state="frozen"/>
      <selection pane="bottomLeft" activeCell="I8" sqref="I8"/>
    </sheetView>
  </sheetViews>
  <sheetFormatPr defaultRowHeight="12.75" x14ac:dyDescent="0.2"/>
  <cols>
    <col min="1" max="1" width="4.28515625" style="3" customWidth="1"/>
    <col min="2" max="2" width="14.42578125" style="3" customWidth="1"/>
    <col min="3" max="3" width="38.28515625" style="7" customWidth="1"/>
    <col min="4" max="4" width="4.5703125" style="3" customWidth="1"/>
    <col min="5" max="5" width="10.5703125" style="3" customWidth="1"/>
    <col min="6" max="6" width="9.85546875" style="3" customWidth="1"/>
    <col min="7" max="7" width="12.7109375" style="3" customWidth="1"/>
    <col min="8" max="16384" width="9.140625" style="3"/>
  </cols>
  <sheetData>
    <row r="1" spans="1:7" ht="15.75" x14ac:dyDescent="0.2">
      <c r="A1" s="245" t="s">
        <v>7</v>
      </c>
      <c r="B1" s="245"/>
      <c r="C1" s="246"/>
      <c r="D1" s="245"/>
      <c r="E1" s="245"/>
      <c r="F1" s="245"/>
      <c r="G1" s="245"/>
    </row>
    <row r="2" spans="1:7" ht="24.95" customHeight="1" x14ac:dyDescent="0.2">
      <c r="A2" s="50" t="s">
        <v>8</v>
      </c>
      <c r="B2" s="49"/>
      <c r="C2" s="247"/>
      <c r="D2" s="247"/>
      <c r="E2" s="247"/>
      <c r="F2" s="247"/>
      <c r="G2" s="248"/>
    </row>
    <row r="3" spans="1:7" ht="24.95" customHeight="1" x14ac:dyDescent="0.2">
      <c r="A3" s="50" t="s">
        <v>9</v>
      </c>
      <c r="B3" s="49"/>
      <c r="C3" s="247"/>
      <c r="D3" s="247"/>
      <c r="E3" s="247"/>
      <c r="F3" s="247"/>
      <c r="G3" s="248"/>
    </row>
    <row r="4" spans="1:7" ht="24.95" customHeight="1" x14ac:dyDescent="0.2">
      <c r="A4" s="50" t="s">
        <v>10</v>
      </c>
      <c r="B4" s="49"/>
      <c r="C4" s="247"/>
      <c r="D4" s="247"/>
      <c r="E4" s="247"/>
      <c r="F4" s="247"/>
      <c r="G4" s="248"/>
    </row>
    <row r="5" spans="1:7" x14ac:dyDescent="0.2">
      <c r="B5" s="4"/>
      <c r="C5" s="5"/>
      <c r="D5" s="6"/>
    </row>
  </sheetData>
  <sheetProtection algorithmName="SHA-512" hashValue="LBc0TJoRogyv4Dl/Ro7puLkEqne2OspbPquCyy2WjnvWmTP7eYAaDmNh29Z8EHRgbTD8izSq8xnttpzNWFM6vg==" saltValue="KFyhQAdgJc8PX7YEpZvjbQ==" spinCount="100000" sheet="1"/>
  <customSheetViews>
    <customSheetView guid="{682F88AA-8DBA-43F3-B332-95C2E0316B3E}" state="hidden">
      <pane ySplit="7" topLeftCell="A8" activePane="bottomLeft" state="frozen"/>
      <selection pane="bottomLeft" activeCell="I8" sqref="I8"/>
      <pageMargins left="0.59055118110236227" right="0.39370078740157483" top="0.59055118110236227" bottom="0.98425196850393704" header="0.19685039370078741" footer="0.51181102362204722"/>
      <pageSetup paperSize="9" orientation="portrait" r:id="rId1"/>
      <headerFooter alignWithMargins="0">
        <oddFooter>&amp;L&amp;9Zpracováno programem &amp;"Arial CE,Tučné"BUILDpower S,  © RTS, a.s.&amp;R&amp;"Arial,Obyčejné"Strana &amp;P z &amp;N</oddFooter>
      </headerFooter>
    </customSheetView>
    <customSheetView guid="{B7E7C763-C459-487D-8ABA-5CFDDFBD5A84}">
      <selection activeCell="E19" sqref="E19"/>
      <pageMargins left="0.59055118110236227" right="0.39370078740157483" top="0.59055118110236227" bottom="0.98425196850393704" header="0.19685039370078741" footer="0.51181102362204722"/>
      <pageSetup paperSize="9" orientation="portrait" r:id="rId2"/>
      <headerFooter alignWithMargins="0">
        <oddFooter>&amp;L&amp;9Zpracováno programem &amp;"Arial CE,Tučné"BUILDpower S,  © RTS, a.s.&amp;R&amp;"Arial,Obyčejné"Strana &amp;P z &amp;N</oddFooter>
      </headerFooter>
    </customSheetView>
    <customSheetView guid="{F028DEAD-F36D-4C13-9154-AF3BDABF0A16}" state="hidden">
      <pane ySplit="7" topLeftCell="A8" activePane="bottomLeft" state="frozen"/>
      <selection pane="bottomLeft" activeCell="I8" sqref="I8"/>
      <pageMargins left="0.59055118110236227" right="0.39370078740157483" top="0.59055118110236227" bottom="0.98425196850393704" header="0.19685039370078741" footer="0.51181102362204722"/>
      <pageSetup paperSize="9" orientation="portrait" r:id="rId3"/>
      <headerFooter alignWithMargins="0">
        <oddFooter>&amp;L&amp;9Zpracováno programem &amp;"Arial CE,Tučné"BUILDpower S,  © RTS, a.s.&amp;R&amp;"Arial,Obyčejné"Strana &amp;P z &amp;N</oddFooter>
      </headerFooter>
    </customSheetView>
  </customSheetViews>
  <mergeCells count="4">
    <mergeCell ref="A1:G1"/>
    <mergeCell ref="C2:G2"/>
    <mergeCell ref="C3:G3"/>
    <mergeCell ref="C4:G4"/>
  </mergeCells>
  <pageMargins left="0.59055118110236227" right="0.39370078740157483" top="0.59055118110236227" bottom="0.98425196850393704" header="0.19685039370078741" footer="0.51181102362204722"/>
  <pageSetup paperSize="9" orientation="portrait" r:id="rId4"/>
  <headerFooter alignWithMargins="0">
    <oddFooter>&amp;L&amp;9Zpracováno programem &amp;"Arial CE,Tučné"BUILDpower S,  © RTS, a.s.&amp;R&amp;"Arial,Obyčejné"Strana &amp;P z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BH5000"/>
  <sheetViews>
    <sheetView workbookViewId="0">
      <pane ySplit="7" topLeftCell="A8" activePane="bottomLeft" state="frozen"/>
      <selection pane="bottomLeft" activeCell="A8" sqref="A8"/>
    </sheetView>
  </sheetViews>
  <sheetFormatPr defaultRowHeight="12.75" outlineLevelRow="1" x14ac:dyDescent="0.2"/>
  <cols>
    <col min="1" max="1" width="3.42578125" customWidth="1"/>
    <col min="2" max="2" width="12.5703125" style="122" customWidth="1"/>
    <col min="3" max="3" width="38.28515625" style="122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0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0" t="s">
        <v>9</v>
      </c>
      <c r="B3" s="49" t="s">
        <v>52</v>
      </c>
      <c r="C3" s="262" t="s">
        <v>53</v>
      </c>
      <c r="D3" s="263"/>
      <c r="E3" s="263"/>
      <c r="F3" s="263"/>
      <c r="G3" s="264"/>
      <c r="AC3" s="122" t="s">
        <v>145</v>
      </c>
      <c r="AG3" t="s">
        <v>146</v>
      </c>
    </row>
    <row r="4" spans="1:60" ht="24.95" customHeight="1" x14ac:dyDescent="0.2">
      <c r="A4" s="141" t="s">
        <v>10</v>
      </c>
      <c r="B4" s="142" t="s">
        <v>54</v>
      </c>
      <c r="C4" s="265" t="s">
        <v>53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4" t="s">
        <v>148</v>
      </c>
      <c r="B6" s="146" t="s">
        <v>149</v>
      </c>
      <c r="C6" s="146" t="s">
        <v>150</v>
      </c>
      <c r="D6" s="145" t="s">
        <v>151</v>
      </c>
      <c r="E6" s="144" t="s">
        <v>152</v>
      </c>
      <c r="F6" s="143" t="s">
        <v>153</v>
      </c>
      <c r="G6" s="144" t="s">
        <v>31</v>
      </c>
      <c r="H6" s="147" t="s">
        <v>32</v>
      </c>
      <c r="I6" s="147" t="s">
        <v>154</v>
      </c>
      <c r="J6" s="147" t="s">
        <v>33</v>
      </c>
      <c r="K6" s="147" t="s">
        <v>155</v>
      </c>
      <c r="L6" s="147" t="s">
        <v>156</v>
      </c>
      <c r="M6" s="147" t="s">
        <v>157</v>
      </c>
      <c r="N6" s="147" t="s">
        <v>158</v>
      </c>
      <c r="O6" s="147" t="s">
        <v>159</v>
      </c>
      <c r="P6" s="147" t="s">
        <v>160</v>
      </c>
      <c r="Q6" s="147" t="s">
        <v>161</v>
      </c>
      <c r="R6" s="147" t="s">
        <v>162</v>
      </c>
      <c r="S6" s="147" t="s">
        <v>163</v>
      </c>
      <c r="T6" s="147" t="s">
        <v>164</v>
      </c>
      <c r="U6" s="147" t="s">
        <v>165</v>
      </c>
      <c r="V6" s="147" t="s">
        <v>166</v>
      </c>
      <c r="W6" s="147" t="s">
        <v>167</v>
      </c>
      <c r="X6" s="147" t="s">
        <v>168</v>
      </c>
    </row>
    <row r="7" spans="1:60" hidden="1" x14ac:dyDescent="0.2">
      <c r="A7" s="3"/>
      <c r="B7" s="4"/>
      <c r="C7" s="4"/>
      <c r="D7" s="6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60" x14ac:dyDescent="0.2">
      <c r="A8" s="160" t="s">
        <v>169</v>
      </c>
      <c r="B8" s="161" t="s">
        <v>141</v>
      </c>
      <c r="C8" s="179" t="s">
        <v>29</v>
      </c>
      <c r="D8" s="162"/>
      <c r="E8" s="163"/>
      <c r="F8" s="164"/>
      <c r="G8" s="165">
        <f>SUMIF(AG9:AG17,"&lt;&gt;NOR",G9:G17)</f>
        <v>565000</v>
      </c>
      <c r="H8" s="159"/>
      <c r="I8" s="159">
        <f>SUM(I9:I17)</f>
        <v>0</v>
      </c>
      <c r="J8" s="159"/>
      <c r="K8" s="159">
        <f>SUM(K9:K17)</f>
        <v>0</v>
      </c>
      <c r="L8" s="159"/>
      <c r="M8" s="159">
        <f>SUM(M9:M17)</f>
        <v>683650</v>
      </c>
      <c r="N8" s="159"/>
      <c r="O8" s="159">
        <f>SUM(O9:O17)</f>
        <v>0</v>
      </c>
      <c r="P8" s="159"/>
      <c r="Q8" s="159">
        <f>SUM(Q9:Q17)</f>
        <v>0</v>
      </c>
      <c r="R8" s="159"/>
      <c r="S8" s="159"/>
      <c r="T8" s="159"/>
      <c r="U8" s="159"/>
      <c r="V8" s="159">
        <f>SUM(V9:V17)</f>
        <v>0</v>
      </c>
      <c r="W8" s="159"/>
      <c r="X8" s="159"/>
      <c r="AG8" t="s">
        <v>170</v>
      </c>
    </row>
    <row r="9" spans="1:60" outlineLevel="1" x14ac:dyDescent="0.2">
      <c r="A9" s="172">
        <v>1</v>
      </c>
      <c r="B9" s="173" t="s">
        <v>171</v>
      </c>
      <c r="C9" s="180" t="s">
        <v>172</v>
      </c>
      <c r="D9" s="174" t="s">
        <v>173</v>
      </c>
      <c r="E9" s="175">
        <v>1</v>
      </c>
      <c r="F9" s="176">
        <v>30000</v>
      </c>
      <c r="G9" s="177">
        <f t="shared" ref="G9:G17" si="0">ROUND(E9*F9,2)</f>
        <v>30000</v>
      </c>
      <c r="H9" s="158"/>
      <c r="I9" s="157">
        <f t="shared" ref="I9:I17" si="1">ROUND(E9*H9,2)</f>
        <v>0</v>
      </c>
      <c r="J9" s="158"/>
      <c r="K9" s="157">
        <f t="shared" ref="K9:K17" si="2">ROUND(E9*J9,2)</f>
        <v>0</v>
      </c>
      <c r="L9" s="157">
        <v>21</v>
      </c>
      <c r="M9" s="157">
        <f t="shared" ref="M9:M17" si="3">G9*(1+L9/100)</f>
        <v>36300</v>
      </c>
      <c r="N9" s="157">
        <v>0</v>
      </c>
      <c r="O9" s="157">
        <f t="shared" ref="O9:O17" si="4">ROUND(E9*N9,2)</f>
        <v>0</v>
      </c>
      <c r="P9" s="157">
        <v>0</v>
      </c>
      <c r="Q9" s="157">
        <f t="shared" ref="Q9:Q17" si="5">ROUND(E9*P9,2)</f>
        <v>0</v>
      </c>
      <c r="R9" s="157"/>
      <c r="S9" s="157" t="s">
        <v>174</v>
      </c>
      <c r="T9" s="157" t="s">
        <v>175</v>
      </c>
      <c r="U9" s="157">
        <v>0</v>
      </c>
      <c r="V9" s="157">
        <f t="shared" ref="V9:V17" si="6">ROUND(E9*U9,2)</f>
        <v>0</v>
      </c>
      <c r="W9" s="157"/>
      <c r="X9" s="157" t="s">
        <v>176</v>
      </c>
      <c r="Y9" s="148"/>
      <c r="Z9" s="148"/>
      <c r="AA9" s="148"/>
      <c r="AB9" s="148"/>
      <c r="AC9" s="148"/>
      <c r="AD9" s="148"/>
      <c r="AE9" s="148"/>
      <c r="AF9" s="148"/>
      <c r="AG9" s="148" t="s">
        <v>177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60" outlineLevel="1" x14ac:dyDescent="0.2">
      <c r="A10" s="172">
        <v>2</v>
      </c>
      <c r="B10" s="173" t="s">
        <v>178</v>
      </c>
      <c r="C10" s="180" t="s">
        <v>179</v>
      </c>
      <c r="D10" s="174" t="s">
        <v>173</v>
      </c>
      <c r="E10" s="175">
        <v>1</v>
      </c>
      <c r="F10" s="176">
        <v>35000</v>
      </c>
      <c r="G10" s="177">
        <f t="shared" si="0"/>
        <v>35000</v>
      </c>
      <c r="H10" s="158"/>
      <c r="I10" s="157">
        <f t="shared" si="1"/>
        <v>0</v>
      </c>
      <c r="J10" s="158"/>
      <c r="K10" s="157">
        <f t="shared" si="2"/>
        <v>0</v>
      </c>
      <c r="L10" s="157">
        <v>21</v>
      </c>
      <c r="M10" s="157">
        <f t="shared" si="3"/>
        <v>42350</v>
      </c>
      <c r="N10" s="157">
        <v>0</v>
      </c>
      <c r="O10" s="157">
        <f t="shared" si="4"/>
        <v>0</v>
      </c>
      <c r="P10" s="157">
        <v>0</v>
      </c>
      <c r="Q10" s="157">
        <f t="shared" si="5"/>
        <v>0</v>
      </c>
      <c r="R10" s="157"/>
      <c r="S10" s="157" t="s">
        <v>180</v>
      </c>
      <c r="T10" s="157" t="s">
        <v>175</v>
      </c>
      <c r="U10" s="157">
        <v>0</v>
      </c>
      <c r="V10" s="157">
        <f t="shared" si="6"/>
        <v>0</v>
      </c>
      <c r="W10" s="157"/>
      <c r="X10" s="157" t="s">
        <v>176</v>
      </c>
      <c r="Y10" s="148"/>
      <c r="Z10" s="148"/>
      <c r="AA10" s="148"/>
      <c r="AB10" s="148"/>
      <c r="AC10" s="148"/>
      <c r="AD10" s="148"/>
      <c r="AE10" s="148"/>
      <c r="AF10" s="148"/>
      <c r="AG10" s="148" t="s">
        <v>181</v>
      </c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</row>
    <row r="11" spans="1:60" outlineLevel="1" x14ac:dyDescent="0.2">
      <c r="A11" s="172">
        <v>3</v>
      </c>
      <c r="B11" s="173" t="s">
        <v>182</v>
      </c>
      <c r="C11" s="180" t="s">
        <v>183</v>
      </c>
      <c r="D11" s="174" t="s">
        <v>173</v>
      </c>
      <c r="E11" s="175">
        <v>1</v>
      </c>
      <c r="F11" s="176">
        <v>15000</v>
      </c>
      <c r="G11" s="177">
        <f t="shared" si="0"/>
        <v>15000</v>
      </c>
      <c r="H11" s="158"/>
      <c r="I11" s="157">
        <f t="shared" si="1"/>
        <v>0</v>
      </c>
      <c r="J11" s="158"/>
      <c r="K11" s="157">
        <f t="shared" si="2"/>
        <v>0</v>
      </c>
      <c r="L11" s="157">
        <v>21</v>
      </c>
      <c r="M11" s="157">
        <f t="shared" si="3"/>
        <v>18150</v>
      </c>
      <c r="N11" s="157">
        <v>0</v>
      </c>
      <c r="O11" s="157">
        <f t="shared" si="4"/>
        <v>0</v>
      </c>
      <c r="P11" s="157">
        <v>0</v>
      </c>
      <c r="Q11" s="157">
        <f t="shared" si="5"/>
        <v>0</v>
      </c>
      <c r="R11" s="157"/>
      <c r="S11" s="157" t="s">
        <v>180</v>
      </c>
      <c r="T11" s="157" t="s">
        <v>175</v>
      </c>
      <c r="U11" s="157">
        <v>0</v>
      </c>
      <c r="V11" s="157">
        <f t="shared" si="6"/>
        <v>0</v>
      </c>
      <c r="W11" s="157"/>
      <c r="X11" s="157" t="s">
        <v>176</v>
      </c>
      <c r="Y11" s="148"/>
      <c r="Z11" s="148"/>
      <c r="AA11" s="148"/>
      <c r="AB11" s="148"/>
      <c r="AC11" s="148"/>
      <c r="AD11" s="148"/>
      <c r="AE11" s="148"/>
      <c r="AF11" s="148"/>
      <c r="AG11" s="148" t="s">
        <v>181</v>
      </c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</row>
    <row r="12" spans="1:60" outlineLevel="1" x14ac:dyDescent="0.2">
      <c r="A12" s="172">
        <v>4</v>
      </c>
      <c r="B12" s="173" t="s">
        <v>184</v>
      </c>
      <c r="C12" s="180" t="s">
        <v>185</v>
      </c>
      <c r="D12" s="174" t="s">
        <v>173</v>
      </c>
      <c r="E12" s="175">
        <v>1</v>
      </c>
      <c r="F12" s="176">
        <v>50000</v>
      </c>
      <c r="G12" s="177">
        <f t="shared" si="0"/>
        <v>50000</v>
      </c>
      <c r="H12" s="158"/>
      <c r="I12" s="157">
        <f t="shared" si="1"/>
        <v>0</v>
      </c>
      <c r="J12" s="158"/>
      <c r="K12" s="157">
        <f t="shared" si="2"/>
        <v>0</v>
      </c>
      <c r="L12" s="157">
        <v>21</v>
      </c>
      <c r="M12" s="157">
        <f t="shared" si="3"/>
        <v>60500</v>
      </c>
      <c r="N12" s="157">
        <v>0</v>
      </c>
      <c r="O12" s="157">
        <f t="shared" si="4"/>
        <v>0</v>
      </c>
      <c r="P12" s="157">
        <v>0</v>
      </c>
      <c r="Q12" s="157">
        <f t="shared" si="5"/>
        <v>0</v>
      </c>
      <c r="R12" s="157"/>
      <c r="S12" s="157" t="s">
        <v>174</v>
      </c>
      <c r="T12" s="157" t="s">
        <v>175</v>
      </c>
      <c r="U12" s="157">
        <v>0</v>
      </c>
      <c r="V12" s="157">
        <f t="shared" si="6"/>
        <v>0</v>
      </c>
      <c r="W12" s="157"/>
      <c r="X12" s="157" t="s">
        <v>176</v>
      </c>
      <c r="Y12" s="148"/>
      <c r="Z12" s="148"/>
      <c r="AA12" s="148"/>
      <c r="AB12" s="148"/>
      <c r="AC12" s="148"/>
      <c r="AD12" s="148"/>
      <c r="AE12" s="148"/>
      <c r="AF12" s="148"/>
      <c r="AG12" s="148" t="s">
        <v>177</v>
      </c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</row>
    <row r="13" spans="1:60" ht="22.5" outlineLevel="1" x14ac:dyDescent="0.2">
      <c r="A13" s="172">
        <v>5</v>
      </c>
      <c r="B13" s="173" t="s">
        <v>186</v>
      </c>
      <c r="C13" s="180" t="s">
        <v>187</v>
      </c>
      <c r="D13" s="174" t="s">
        <v>173</v>
      </c>
      <c r="E13" s="175">
        <v>1</v>
      </c>
      <c r="F13" s="176">
        <v>15000</v>
      </c>
      <c r="G13" s="177">
        <f t="shared" si="0"/>
        <v>15000</v>
      </c>
      <c r="H13" s="158"/>
      <c r="I13" s="157">
        <f t="shared" si="1"/>
        <v>0</v>
      </c>
      <c r="J13" s="158"/>
      <c r="K13" s="157">
        <f t="shared" si="2"/>
        <v>0</v>
      </c>
      <c r="L13" s="157">
        <v>21</v>
      </c>
      <c r="M13" s="157">
        <f t="shared" si="3"/>
        <v>18150</v>
      </c>
      <c r="N13" s="157">
        <v>0</v>
      </c>
      <c r="O13" s="157">
        <f t="shared" si="4"/>
        <v>0</v>
      </c>
      <c r="P13" s="157">
        <v>0</v>
      </c>
      <c r="Q13" s="157">
        <f t="shared" si="5"/>
        <v>0</v>
      </c>
      <c r="R13" s="157"/>
      <c r="S13" s="157" t="s">
        <v>174</v>
      </c>
      <c r="T13" s="157" t="s">
        <v>175</v>
      </c>
      <c r="U13" s="157">
        <v>0</v>
      </c>
      <c r="V13" s="157">
        <f t="shared" si="6"/>
        <v>0</v>
      </c>
      <c r="W13" s="157"/>
      <c r="X13" s="157" t="s">
        <v>176</v>
      </c>
      <c r="Y13" s="148"/>
      <c r="Z13" s="148"/>
      <c r="AA13" s="148"/>
      <c r="AB13" s="148"/>
      <c r="AC13" s="148"/>
      <c r="AD13" s="148"/>
      <c r="AE13" s="148"/>
      <c r="AF13" s="148"/>
      <c r="AG13" s="148" t="s">
        <v>177</v>
      </c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</row>
    <row r="14" spans="1:60" outlineLevel="1" x14ac:dyDescent="0.2">
      <c r="A14" s="172">
        <v>6</v>
      </c>
      <c r="B14" s="173" t="s">
        <v>188</v>
      </c>
      <c r="C14" s="180" t="s">
        <v>189</v>
      </c>
      <c r="D14" s="174" t="s">
        <v>173</v>
      </c>
      <c r="E14" s="175">
        <v>1</v>
      </c>
      <c r="F14" s="176">
        <v>25000</v>
      </c>
      <c r="G14" s="177">
        <f t="shared" si="0"/>
        <v>25000</v>
      </c>
      <c r="H14" s="158"/>
      <c r="I14" s="157">
        <f t="shared" si="1"/>
        <v>0</v>
      </c>
      <c r="J14" s="158"/>
      <c r="K14" s="157">
        <f t="shared" si="2"/>
        <v>0</v>
      </c>
      <c r="L14" s="157">
        <v>21</v>
      </c>
      <c r="M14" s="157">
        <f t="shared" si="3"/>
        <v>30250</v>
      </c>
      <c r="N14" s="157">
        <v>0</v>
      </c>
      <c r="O14" s="157">
        <f t="shared" si="4"/>
        <v>0</v>
      </c>
      <c r="P14" s="157">
        <v>0</v>
      </c>
      <c r="Q14" s="157">
        <f t="shared" si="5"/>
        <v>0</v>
      </c>
      <c r="R14" s="157"/>
      <c r="S14" s="157" t="s">
        <v>180</v>
      </c>
      <c r="T14" s="157" t="s">
        <v>175</v>
      </c>
      <c r="U14" s="157">
        <v>0</v>
      </c>
      <c r="V14" s="157">
        <f t="shared" si="6"/>
        <v>0</v>
      </c>
      <c r="W14" s="157"/>
      <c r="X14" s="157" t="s">
        <v>176</v>
      </c>
      <c r="Y14" s="148"/>
      <c r="Z14" s="148"/>
      <c r="AA14" s="148"/>
      <c r="AB14" s="148"/>
      <c r="AC14" s="148"/>
      <c r="AD14" s="148"/>
      <c r="AE14" s="148"/>
      <c r="AF14" s="148"/>
      <c r="AG14" s="148" t="s">
        <v>181</v>
      </c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</row>
    <row r="15" spans="1:60" outlineLevel="1" x14ac:dyDescent="0.2">
      <c r="A15" s="172">
        <v>7</v>
      </c>
      <c r="B15" s="173" t="s">
        <v>190</v>
      </c>
      <c r="C15" s="180" t="s">
        <v>191</v>
      </c>
      <c r="D15" s="174" t="s">
        <v>173</v>
      </c>
      <c r="E15" s="175">
        <v>1</v>
      </c>
      <c r="F15" s="176">
        <v>350000</v>
      </c>
      <c r="G15" s="177">
        <f t="shared" si="0"/>
        <v>350000</v>
      </c>
      <c r="H15" s="158"/>
      <c r="I15" s="157">
        <f t="shared" si="1"/>
        <v>0</v>
      </c>
      <c r="J15" s="158"/>
      <c r="K15" s="157">
        <f t="shared" si="2"/>
        <v>0</v>
      </c>
      <c r="L15" s="157">
        <v>21</v>
      </c>
      <c r="M15" s="157">
        <f t="shared" si="3"/>
        <v>423500</v>
      </c>
      <c r="N15" s="157">
        <v>0</v>
      </c>
      <c r="O15" s="157">
        <f t="shared" si="4"/>
        <v>0</v>
      </c>
      <c r="P15" s="157">
        <v>0</v>
      </c>
      <c r="Q15" s="157">
        <f t="shared" si="5"/>
        <v>0</v>
      </c>
      <c r="R15" s="157"/>
      <c r="S15" s="157" t="s">
        <v>180</v>
      </c>
      <c r="T15" s="157" t="s">
        <v>175</v>
      </c>
      <c r="U15" s="157">
        <v>0</v>
      </c>
      <c r="V15" s="157">
        <f t="shared" si="6"/>
        <v>0</v>
      </c>
      <c r="W15" s="157"/>
      <c r="X15" s="157" t="s">
        <v>176</v>
      </c>
      <c r="Y15" s="148"/>
      <c r="Z15" s="148"/>
      <c r="AA15" s="148"/>
      <c r="AB15" s="148"/>
      <c r="AC15" s="148"/>
      <c r="AD15" s="148"/>
      <c r="AE15" s="148"/>
      <c r="AF15" s="148"/>
      <c r="AG15" s="148" t="s">
        <v>181</v>
      </c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</row>
    <row r="16" spans="1:60" outlineLevel="1" x14ac:dyDescent="0.2">
      <c r="A16" s="172">
        <v>8</v>
      </c>
      <c r="B16" s="173" t="s">
        <v>192</v>
      </c>
      <c r="C16" s="180" t="s">
        <v>193</v>
      </c>
      <c r="D16" s="174" t="s">
        <v>173</v>
      </c>
      <c r="E16" s="175">
        <v>1</v>
      </c>
      <c r="F16" s="176">
        <v>10000</v>
      </c>
      <c r="G16" s="177">
        <f t="shared" si="0"/>
        <v>10000</v>
      </c>
      <c r="H16" s="158"/>
      <c r="I16" s="157">
        <f t="shared" si="1"/>
        <v>0</v>
      </c>
      <c r="J16" s="158"/>
      <c r="K16" s="157">
        <f t="shared" si="2"/>
        <v>0</v>
      </c>
      <c r="L16" s="157">
        <v>21</v>
      </c>
      <c r="M16" s="157">
        <f t="shared" si="3"/>
        <v>12100</v>
      </c>
      <c r="N16" s="157">
        <v>0</v>
      </c>
      <c r="O16" s="157">
        <f t="shared" si="4"/>
        <v>0</v>
      </c>
      <c r="P16" s="157">
        <v>0</v>
      </c>
      <c r="Q16" s="157">
        <f t="shared" si="5"/>
        <v>0</v>
      </c>
      <c r="R16" s="157"/>
      <c r="S16" s="157" t="s">
        <v>180</v>
      </c>
      <c r="T16" s="157" t="s">
        <v>175</v>
      </c>
      <c r="U16" s="157">
        <v>0</v>
      </c>
      <c r="V16" s="157">
        <f t="shared" si="6"/>
        <v>0</v>
      </c>
      <c r="W16" s="157"/>
      <c r="X16" s="157" t="s">
        <v>176</v>
      </c>
      <c r="Y16" s="148"/>
      <c r="Z16" s="148"/>
      <c r="AA16" s="148"/>
      <c r="AB16" s="148"/>
      <c r="AC16" s="148"/>
      <c r="AD16" s="148"/>
      <c r="AE16" s="148"/>
      <c r="AF16" s="148"/>
      <c r="AG16" s="148" t="s">
        <v>181</v>
      </c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</row>
    <row r="17" spans="1:60" outlineLevel="1" x14ac:dyDescent="0.2">
      <c r="A17" s="172">
        <v>9</v>
      </c>
      <c r="B17" s="173" t="s">
        <v>194</v>
      </c>
      <c r="C17" s="180" t="s">
        <v>195</v>
      </c>
      <c r="D17" s="174" t="s">
        <v>173</v>
      </c>
      <c r="E17" s="175">
        <v>1</v>
      </c>
      <c r="F17" s="176">
        <v>35000</v>
      </c>
      <c r="G17" s="177">
        <f t="shared" si="0"/>
        <v>35000</v>
      </c>
      <c r="H17" s="158"/>
      <c r="I17" s="157">
        <f t="shared" si="1"/>
        <v>0</v>
      </c>
      <c r="J17" s="158"/>
      <c r="K17" s="157">
        <f t="shared" si="2"/>
        <v>0</v>
      </c>
      <c r="L17" s="157">
        <v>21</v>
      </c>
      <c r="M17" s="157">
        <f t="shared" si="3"/>
        <v>42350</v>
      </c>
      <c r="N17" s="157">
        <v>0</v>
      </c>
      <c r="O17" s="157">
        <f t="shared" si="4"/>
        <v>0</v>
      </c>
      <c r="P17" s="157">
        <v>0</v>
      </c>
      <c r="Q17" s="157">
        <f t="shared" si="5"/>
        <v>0</v>
      </c>
      <c r="R17" s="157"/>
      <c r="S17" s="157" t="s">
        <v>180</v>
      </c>
      <c r="T17" s="157" t="s">
        <v>175</v>
      </c>
      <c r="U17" s="157">
        <v>0</v>
      </c>
      <c r="V17" s="157">
        <f t="shared" si="6"/>
        <v>0</v>
      </c>
      <c r="W17" s="157"/>
      <c r="X17" s="157" t="s">
        <v>176</v>
      </c>
      <c r="Y17" s="148"/>
      <c r="Z17" s="148"/>
      <c r="AA17" s="148"/>
      <c r="AB17" s="148"/>
      <c r="AC17" s="148"/>
      <c r="AD17" s="148"/>
      <c r="AE17" s="148"/>
      <c r="AF17" s="148"/>
      <c r="AG17" s="148" t="s">
        <v>181</v>
      </c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</row>
    <row r="18" spans="1:60" x14ac:dyDescent="0.2">
      <c r="A18" s="160" t="s">
        <v>169</v>
      </c>
      <c r="B18" s="161" t="s">
        <v>142</v>
      </c>
      <c r="C18" s="179" t="s">
        <v>30</v>
      </c>
      <c r="D18" s="162"/>
      <c r="E18" s="163"/>
      <c r="F18" s="164"/>
      <c r="G18" s="165">
        <f>SUMIF(AG19:AG27,"&lt;&gt;NOR",G19:G27)</f>
        <v>465000</v>
      </c>
      <c r="H18" s="159"/>
      <c r="I18" s="159">
        <f>SUM(I19:I27)</f>
        <v>0</v>
      </c>
      <c r="J18" s="159"/>
      <c r="K18" s="159">
        <f>SUM(K19:K27)</f>
        <v>0</v>
      </c>
      <c r="L18" s="159"/>
      <c r="M18" s="159">
        <f>SUM(M19:M27)</f>
        <v>562650</v>
      </c>
      <c r="N18" s="159"/>
      <c r="O18" s="159">
        <f>SUM(O19:O27)</f>
        <v>0</v>
      </c>
      <c r="P18" s="159"/>
      <c r="Q18" s="159">
        <f>SUM(Q19:Q27)</f>
        <v>0</v>
      </c>
      <c r="R18" s="159"/>
      <c r="S18" s="159"/>
      <c r="T18" s="159"/>
      <c r="U18" s="159"/>
      <c r="V18" s="159">
        <f>SUM(V19:V27)</f>
        <v>0</v>
      </c>
      <c r="W18" s="159"/>
      <c r="X18" s="159"/>
      <c r="AG18" t="s">
        <v>170</v>
      </c>
    </row>
    <row r="19" spans="1:60" outlineLevel="1" x14ac:dyDescent="0.2">
      <c r="A19" s="172">
        <v>10</v>
      </c>
      <c r="B19" s="173" t="s">
        <v>196</v>
      </c>
      <c r="C19" s="180" t="s">
        <v>197</v>
      </c>
      <c r="D19" s="174" t="s">
        <v>173</v>
      </c>
      <c r="E19" s="175">
        <v>1</v>
      </c>
      <c r="F19" s="176">
        <v>55000</v>
      </c>
      <c r="G19" s="177">
        <f t="shared" ref="G19:G27" si="7">ROUND(E19*F19,2)</f>
        <v>55000</v>
      </c>
      <c r="H19" s="158"/>
      <c r="I19" s="157">
        <f t="shared" ref="I19:I27" si="8">ROUND(E19*H19,2)</f>
        <v>0</v>
      </c>
      <c r="J19" s="158"/>
      <c r="K19" s="157">
        <f t="shared" ref="K19:K27" si="9">ROUND(E19*J19,2)</f>
        <v>0</v>
      </c>
      <c r="L19" s="157">
        <v>21</v>
      </c>
      <c r="M19" s="157">
        <f t="shared" ref="M19:M27" si="10">G19*(1+L19/100)</f>
        <v>66550</v>
      </c>
      <c r="N19" s="157">
        <v>0</v>
      </c>
      <c r="O19" s="157">
        <f t="shared" ref="O19:O27" si="11">ROUND(E19*N19,2)</f>
        <v>0</v>
      </c>
      <c r="P19" s="157">
        <v>0</v>
      </c>
      <c r="Q19" s="157">
        <f t="shared" ref="Q19:Q27" si="12">ROUND(E19*P19,2)</f>
        <v>0</v>
      </c>
      <c r="R19" s="157"/>
      <c r="S19" s="157" t="s">
        <v>174</v>
      </c>
      <c r="T19" s="157" t="s">
        <v>175</v>
      </c>
      <c r="U19" s="157">
        <v>0</v>
      </c>
      <c r="V19" s="157">
        <f t="shared" ref="V19:V27" si="13">ROUND(E19*U19,2)</f>
        <v>0</v>
      </c>
      <c r="W19" s="157"/>
      <c r="X19" s="157" t="s">
        <v>176</v>
      </c>
      <c r="Y19" s="148"/>
      <c r="Z19" s="148"/>
      <c r="AA19" s="148"/>
      <c r="AB19" s="148"/>
      <c r="AC19" s="148"/>
      <c r="AD19" s="148"/>
      <c r="AE19" s="148"/>
      <c r="AF19" s="148"/>
      <c r="AG19" s="148" t="s">
        <v>177</v>
      </c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</row>
    <row r="20" spans="1:60" outlineLevel="1" x14ac:dyDescent="0.2">
      <c r="A20" s="172">
        <v>11</v>
      </c>
      <c r="B20" s="173" t="s">
        <v>198</v>
      </c>
      <c r="C20" s="180" t="s">
        <v>199</v>
      </c>
      <c r="D20" s="174" t="s">
        <v>173</v>
      </c>
      <c r="E20" s="175">
        <v>1</v>
      </c>
      <c r="F20" s="176">
        <v>50000</v>
      </c>
      <c r="G20" s="177">
        <f t="shared" si="7"/>
        <v>50000</v>
      </c>
      <c r="H20" s="158"/>
      <c r="I20" s="157">
        <f t="shared" si="8"/>
        <v>0</v>
      </c>
      <c r="J20" s="158"/>
      <c r="K20" s="157">
        <f t="shared" si="9"/>
        <v>0</v>
      </c>
      <c r="L20" s="157">
        <v>21</v>
      </c>
      <c r="M20" s="157">
        <f t="shared" si="10"/>
        <v>60500</v>
      </c>
      <c r="N20" s="157">
        <v>0</v>
      </c>
      <c r="O20" s="157">
        <f t="shared" si="11"/>
        <v>0</v>
      </c>
      <c r="P20" s="157">
        <v>0</v>
      </c>
      <c r="Q20" s="157">
        <f t="shared" si="12"/>
        <v>0</v>
      </c>
      <c r="R20" s="157"/>
      <c r="S20" s="157" t="s">
        <v>180</v>
      </c>
      <c r="T20" s="157" t="s">
        <v>175</v>
      </c>
      <c r="U20" s="157">
        <v>0</v>
      </c>
      <c r="V20" s="157">
        <f t="shared" si="13"/>
        <v>0</v>
      </c>
      <c r="W20" s="157"/>
      <c r="X20" s="157" t="s">
        <v>176</v>
      </c>
      <c r="Y20" s="148"/>
      <c r="Z20" s="148"/>
      <c r="AA20" s="148"/>
      <c r="AB20" s="148"/>
      <c r="AC20" s="148"/>
      <c r="AD20" s="148"/>
      <c r="AE20" s="148"/>
      <c r="AF20" s="148"/>
      <c r="AG20" s="148" t="s">
        <v>181</v>
      </c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</row>
    <row r="21" spans="1:60" outlineLevel="1" x14ac:dyDescent="0.2">
      <c r="A21" s="172">
        <v>12</v>
      </c>
      <c r="B21" s="173" t="s">
        <v>200</v>
      </c>
      <c r="C21" s="180" t="s">
        <v>201</v>
      </c>
      <c r="D21" s="174" t="s">
        <v>173</v>
      </c>
      <c r="E21" s="175">
        <v>1</v>
      </c>
      <c r="F21" s="176">
        <v>100000</v>
      </c>
      <c r="G21" s="177">
        <f t="shared" si="7"/>
        <v>100000</v>
      </c>
      <c r="H21" s="158"/>
      <c r="I21" s="157">
        <f t="shared" si="8"/>
        <v>0</v>
      </c>
      <c r="J21" s="158"/>
      <c r="K21" s="157">
        <f t="shared" si="9"/>
        <v>0</v>
      </c>
      <c r="L21" s="157">
        <v>21</v>
      </c>
      <c r="M21" s="157">
        <f t="shared" si="10"/>
        <v>121000</v>
      </c>
      <c r="N21" s="157">
        <v>0</v>
      </c>
      <c r="O21" s="157">
        <f t="shared" si="11"/>
        <v>0</v>
      </c>
      <c r="P21" s="157">
        <v>0</v>
      </c>
      <c r="Q21" s="157">
        <f t="shared" si="12"/>
        <v>0</v>
      </c>
      <c r="R21" s="157"/>
      <c r="S21" s="157" t="s">
        <v>180</v>
      </c>
      <c r="T21" s="157" t="s">
        <v>175</v>
      </c>
      <c r="U21" s="157">
        <v>0</v>
      </c>
      <c r="V21" s="157">
        <f t="shared" si="13"/>
        <v>0</v>
      </c>
      <c r="W21" s="157"/>
      <c r="X21" s="157" t="s">
        <v>176</v>
      </c>
      <c r="Y21" s="148"/>
      <c r="Z21" s="148"/>
      <c r="AA21" s="148"/>
      <c r="AB21" s="148"/>
      <c r="AC21" s="148"/>
      <c r="AD21" s="148"/>
      <c r="AE21" s="148"/>
      <c r="AF21" s="148"/>
      <c r="AG21" s="148" t="s">
        <v>181</v>
      </c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</row>
    <row r="22" spans="1:60" outlineLevel="1" x14ac:dyDescent="0.2">
      <c r="A22" s="172">
        <v>13</v>
      </c>
      <c r="B22" s="173" t="s">
        <v>202</v>
      </c>
      <c r="C22" s="180" t="s">
        <v>203</v>
      </c>
      <c r="D22" s="174" t="s">
        <v>173</v>
      </c>
      <c r="E22" s="175">
        <v>1</v>
      </c>
      <c r="F22" s="176">
        <v>50000</v>
      </c>
      <c r="G22" s="177">
        <f t="shared" si="7"/>
        <v>50000</v>
      </c>
      <c r="H22" s="158"/>
      <c r="I22" s="157">
        <f t="shared" si="8"/>
        <v>0</v>
      </c>
      <c r="J22" s="158"/>
      <c r="K22" s="157">
        <f t="shared" si="9"/>
        <v>0</v>
      </c>
      <c r="L22" s="157">
        <v>21</v>
      </c>
      <c r="M22" s="157">
        <f t="shared" si="10"/>
        <v>60500</v>
      </c>
      <c r="N22" s="157">
        <v>0</v>
      </c>
      <c r="O22" s="157">
        <f t="shared" si="11"/>
        <v>0</v>
      </c>
      <c r="P22" s="157">
        <v>0</v>
      </c>
      <c r="Q22" s="157">
        <f t="shared" si="12"/>
        <v>0</v>
      </c>
      <c r="R22" s="157"/>
      <c r="S22" s="157" t="s">
        <v>180</v>
      </c>
      <c r="T22" s="157" t="s">
        <v>175</v>
      </c>
      <c r="U22" s="157">
        <v>0</v>
      </c>
      <c r="V22" s="157">
        <f t="shared" si="13"/>
        <v>0</v>
      </c>
      <c r="W22" s="157"/>
      <c r="X22" s="157" t="s">
        <v>176</v>
      </c>
      <c r="Y22" s="148"/>
      <c r="Z22" s="148"/>
      <c r="AA22" s="148"/>
      <c r="AB22" s="148"/>
      <c r="AC22" s="148"/>
      <c r="AD22" s="148"/>
      <c r="AE22" s="148"/>
      <c r="AF22" s="148"/>
      <c r="AG22" s="148" t="s">
        <v>181</v>
      </c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</row>
    <row r="23" spans="1:60" outlineLevel="1" x14ac:dyDescent="0.2">
      <c r="A23" s="172">
        <v>14</v>
      </c>
      <c r="B23" s="173" t="s">
        <v>204</v>
      </c>
      <c r="C23" s="180" t="s">
        <v>205</v>
      </c>
      <c r="D23" s="174" t="s">
        <v>173</v>
      </c>
      <c r="E23" s="175">
        <v>1</v>
      </c>
      <c r="F23" s="176">
        <v>50000</v>
      </c>
      <c r="G23" s="177">
        <f t="shared" si="7"/>
        <v>50000</v>
      </c>
      <c r="H23" s="158"/>
      <c r="I23" s="157">
        <f t="shared" si="8"/>
        <v>0</v>
      </c>
      <c r="J23" s="158"/>
      <c r="K23" s="157">
        <f t="shared" si="9"/>
        <v>0</v>
      </c>
      <c r="L23" s="157">
        <v>21</v>
      </c>
      <c r="M23" s="157">
        <f t="shared" si="10"/>
        <v>60500</v>
      </c>
      <c r="N23" s="157">
        <v>0</v>
      </c>
      <c r="O23" s="157">
        <f t="shared" si="11"/>
        <v>0</v>
      </c>
      <c r="P23" s="157">
        <v>0</v>
      </c>
      <c r="Q23" s="157">
        <f t="shared" si="12"/>
        <v>0</v>
      </c>
      <c r="R23" s="157"/>
      <c r="S23" s="157" t="s">
        <v>180</v>
      </c>
      <c r="T23" s="157" t="s">
        <v>175</v>
      </c>
      <c r="U23" s="157">
        <v>0</v>
      </c>
      <c r="V23" s="157">
        <f t="shared" si="13"/>
        <v>0</v>
      </c>
      <c r="W23" s="157"/>
      <c r="X23" s="157" t="s">
        <v>176</v>
      </c>
      <c r="Y23" s="148"/>
      <c r="Z23" s="148"/>
      <c r="AA23" s="148"/>
      <c r="AB23" s="148"/>
      <c r="AC23" s="148"/>
      <c r="AD23" s="148"/>
      <c r="AE23" s="148"/>
      <c r="AF23" s="148"/>
      <c r="AG23" s="148" t="s">
        <v>181</v>
      </c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</row>
    <row r="24" spans="1:60" outlineLevel="1" x14ac:dyDescent="0.2">
      <c r="A24" s="172">
        <v>15</v>
      </c>
      <c r="B24" s="173" t="s">
        <v>206</v>
      </c>
      <c r="C24" s="180" t="s">
        <v>207</v>
      </c>
      <c r="D24" s="174" t="s">
        <v>173</v>
      </c>
      <c r="E24" s="175">
        <v>1</v>
      </c>
      <c r="F24" s="176">
        <v>10000</v>
      </c>
      <c r="G24" s="177">
        <f t="shared" si="7"/>
        <v>10000</v>
      </c>
      <c r="H24" s="158"/>
      <c r="I24" s="157">
        <f t="shared" si="8"/>
        <v>0</v>
      </c>
      <c r="J24" s="158"/>
      <c r="K24" s="157">
        <f t="shared" si="9"/>
        <v>0</v>
      </c>
      <c r="L24" s="157">
        <v>21</v>
      </c>
      <c r="M24" s="157">
        <f t="shared" si="10"/>
        <v>12100</v>
      </c>
      <c r="N24" s="157">
        <v>0</v>
      </c>
      <c r="O24" s="157">
        <f t="shared" si="11"/>
        <v>0</v>
      </c>
      <c r="P24" s="157">
        <v>0</v>
      </c>
      <c r="Q24" s="157">
        <f t="shared" si="12"/>
        <v>0</v>
      </c>
      <c r="R24" s="157"/>
      <c r="S24" s="157" t="s">
        <v>180</v>
      </c>
      <c r="T24" s="157" t="s">
        <v>175</v>
      </c>
      <c r="U24" s="157">
        <v>0</v>
      </c>
      <c r="V24" s="157">
        <f t="shared" si="13"/>
        <v>0</v>
      </c>
      <c r="W24" s="157"/>
      <c r="X24" s="157" t="s">
        <v>176</v>
      </c>
      <c r="Y24" s="148"/>
      <c r="Z24" s="148"/>
      <c r="AA24" s="148"/>
      <c r="AB24" s="148"/>
      <c r="AC24" s="148"/>
      <c r="AD24" s="148"/>
      <c r="AE24" s="148"/>
      <c r="AF24" s="148"/>
      <c r="AG24" s="148" t="s">
        <v>181</v>
      </c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</row>
    <row r="25" spans="1:60" outlineLevel="1" x14ac:dyDescent="0.2">
      <c r="A25" s="172">
        <v>16</v>
      </c>
      <c r="B25" s="173" t="s">
        <v>208</v>
      </c>
      <c r="C25" s="180" t="s">
        <v>209</v>
      </c>
      <c r="D25" s="174" t="s">
        <v>173</v>
      </c>
      <c r="E25" s="175">
        <v>1</v>
      </c>
      <c r="F25" s="176">
        <v>20000</v>
      </c>
      <c r="G25" s="177">
        <f t="shared" si="7"/>
        <v>20000</v>
      </c>
      <c r="H25" s="158"/>
      <c r="I25" s="157">
        <f t="shared" si="8"/>
        <v>0</v>
      </c>
      <c r="J25" s="158"/>
      <c r="K25" s="157">
        <f t="shared" si="9"/>
        <v>0</v>
      </c>
      <c r="L25" s="157">
        <v>21</v>
      </c>
      <c r="M25" s="157">
        <f t="shared" si="10"/>
        <v>24200</v>
      </c>
      <c r="N25" s="157">
        <v>0</v>
      </c>
      <c r="O25" s="157">
        <f t="shared" si="11"/>
        <v>0</v>
      </c>
      <c r="P25" s="157">
        <v>0</v>
      </c>
      <c r="Q25" s="157">
        <f t="shared" si="12"/>
        <v>0</v>
      </c>
      <c r="R25" s="157"/>
      <c r="S25" s="157" t="s">
        <v>180</v>
      </c>
      <c r="T25" s="157" t="s">
        <v>175</v>
      </c>
      <c r="U25" s="157">
        <v>0</v>
      </c>
      <c r="V25" s="157">
        <f t="shared" si="13"/>
        <v>0</v>
      </c>
      <c r="W25" s="157"/>
      <c r="X25" s="157" t="s">
        <v>176</v>
      </c>
      <c r="Y25" s="148"/>
      <c r="Z25" s="148"/>
      <c r="AA25" s="148"/>
      <c r="AB25" s="148"/>
      <c r="AC25" s="148"/>
      <c r="AD25" s="148"/>
      <c r="AE25" s="148"/>
      <c r="AF25" s="148"/>
      <c r="AG25" s="148" t="s">
        <v>181</v>
      </c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</row>
    <row r="26" spans="1:60" outlineLevel="1" x14ac:dyDescent="0.2">
      <c r="A26" s="172">
        <v>17</v>
      </c>
      <c r="B26" s="173" t="s">
        <v>210</v>
      </c>
      <c r="C26" s="180" t="s">
        <v>211</v>
      </c>
      <c r="D26" s="174" t="s">
        <v>173</v>
      </c>
      <c r="E26" s="175">
        <v>1</v>
      </c>
      <c r="F26" s="176">
        <v>80000</v>
      </c>
      <c r="G26" s="177">
        <f t="shared" si="7"/>
        <v>80000</v>
      </c>
      <c r="H26" s="158"/>
      <c r="I26" s="157">
        <f t="shared" si="8"/>
        <v>0</v>
      </c>
      <c r="J26" s="158"/>
      <c r="K26" s="157">
        <f t="shared" si="9"/>
        <v>0</v>
      </c>
      <c r="L26" s="157">
        <v>21</v>
      </c>
      <c r="M26" s="157">
        <f t="shared" si="10"/>
        <v>96800</v>
      </c>
      <c r="N26" s="157">
        <v>0</v>
      </c>
      <c r="O26" s="157">
        <f t="shared" si="11"/>
        <v>0</v>
      </c>
      <c r="P26" s="157">
        <v>0</v>
      </c>
      <c r="Q26" s="157">
        <f t="shared" si="12"/>
        <v>0</v>
      </c>
      <c r="R26" s="157"/>
      <c r="S26" s="157" t="s">
        <v>180</v>
      </c>
      <c r="T26" s="157" t="s">
        <v>175</v>
      </c>
      <c r="U26" s="157">
        <v>0</v>
      </c>
      <c r="V26" s="157">
        <f t="shared" si="13"/>
        <v>0</v>
      </c>
      <c r="W26" s="157"/>
      <c r="X26" s="157" t="s">
        <v>176</v>
      </c>
      <c r="Y26" s="148"/>
      <c r="Z26" s="148"/>
      <c r="AA26" s="148"/>
      <c r="AB26" s="148"/>
      <c r="AC26" s="148"/>
      <c r="AD26" s="148"/>
      <c r="AE26" s="148"/>
      <c r="AF26" s="148"/>
      <c r="AG26" s="148" t="s">
        <v>181</v>
      </c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</row>
    <row r="27" spans="1:60" outlineLevel="1" x14ac:dyDescent="0.2">
      <c r="A27" s="166">
        <v>18</v>
      </c>
      <c r="B27" s="167" t="s">
        <v>212</v>
      </c>
      <c r="C27" s="181" t="s">
        <v>213</v>
      </c>
      <c r="D27" s="168" t="s">
        <v>173</v>
      </c>
      <c r="E27" s="169">
        <v>1</v>
      </c>
      <c r="F27" s="170">
        <v>50000</v>
      </c>
      <c r="G27" s="171">
        <f t="shared" si="7"/>
        <v>50000</v>
      </c>
      <c r="H27" s="158"/>
      <c r="I27" s="157">
        <f t="shared" si="8"/>
        <v>0</v>
      </c>
      <c r="J27" s="158"/>
      <c r="K27" s="157">
        <f t="shared" si="9"/>
        <v>0</v>
      </c>
      <c r="L27" s="157">
        <v>21</v>
      </c>
      <c r="M27" s="157">
        <f t="shared" si="10"/>
        <v>60500</v>
      </c>
      <c r="N27" s="157">
        <v>0</v>
      </c>
      <c r="O27" s="157">
        <f t="shared" si="11"/>
        <v>0</v>
      </c>
      <c r="P27" s="157">
        <v>0</v>
      </c>
      <c r="Q27" s="157">
        <f t="shared" si="12"/>
        <v>0</v>
      </c>
      <c r="R27" s="157"/>
      <c r="S27" s="157" t="s">
        <v>174</v>
      </c>
      <c r="T27" s="157" t="s">
        <v>175</v>
      </c>
      <c r="U27" s="157">
        <v>0</v>
      </c>
      <c r="V27" s="157">
        <f t="shared" si="13"/>
        <v>0</v>
      </c>
      <c r="W27" s="157"/>
      <c r="X27" s="157" t="s">
        <v>176</v>
      </c>
      <c r="Y27" s="148"/>
      <c r="Z27" s="148"/>
      <c r="AA27" s="148"/>
      <c r="AB27" s="148"/>
      <c r="AC27" s="148"/>
      <c r="AD27" s="148"/>
      <c r="AE27" s="148"/>
      <c r="AF27" s="148"/>
      <c r="AG27" s="148" t="s">
        <v>177</v>
      </c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</row>
    <row r="28" spans="1:60" x14ac:dyDescent="0.2">
      <c r="A28" s="3"/>
      <c r="B28" s="4"/>
      <c r="C28" s="182"/>
      <c r="D28" s="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AE28">
        <v>15</v>
      </c>
      <c r="AF28">
        <v>21</v>
      </c>
      <c r="AG28" t="s">
        <v>156</v>
      </c>
    </row>
    <row r="29" spans="1:60" x14ac:dyDescent="0.2">
      <c r="A29" s="151"/>
      <c r="B29" s="152" t="s">
        <v>31</v>
      </c>
      <c r="C29" s="183"/>
      <c r="D29" s="153"/>
      <c r="E29" s="154"/>
      <c r="F29" s="154"/>
      <c r="G29" s="178">
        <f>G8+G18</f>
        <v>1030000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AE29">
        <f>SUMIF(L7:L27,AE28,G7:G27)</f>
        <v>0</v>
      </c>
      <c r="AF29">
        <f>SUMIF(L7:L27,AF28,G7:G27)</f>
        <v>1030000</v>
      </c>
      <c r="AG29" t="s">
        <v>214</v>
      </c>
    </row>
    <row r="30" spans="1:60" x14ac:dyDescent="0.2">
      <c r="A30" s="3"/>
      <c r="B30" s="4"/>
      <c r="C30" s="182"/>
      <c r="D30" s="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60" x14ac:dyDescent="0.2">
      <c r="A31" s="3"/>
      <c r="B31" s="4"/>
      <c r="C31" s="182"/>
      <c r="D31" s="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60" x14ac:dyDescent="0.2">
      <c r="A32" s="268" t="s">
        <v>215</v>
      </c>
      <c r="B32" s="268"/>
      <c r="C32" s="269"/>
      <c r="D32" s="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33" x14ac:dyDescent="0.2">
      <c r="A33" s="249"/>
      <c r="B33" s="250"/>
      <c r="C33" s="251"/>
      <c r="D33" s="250"/>
      <c r="E33" s="250"/>
      <c r="F33" s="250"/>
      <c r="G33" s="25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AG33" t="s">
        <v>216</v>
      </c>
    </row>
    <row r="34" spans="1:33" x14ac:dyDescent="0.2">
      <c r="A34" s="253"/>
      <c r="B34" s="254"/>
      <c r="C34" s="255"/>
      <c r="D34" s="254"/>
      <c r="E34" s="254"/>
      <c r="F34" s="254"/>
      <c r="G34" s="25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33" x14ac:dyDescent="0.2">
      <c r="A35" s="253"/>
      <c r="B35" s="254"/>
      <c r="C35" s="255"/>
      <c r="D35" s="254"/>
      <c r="E35" s="254"/>
      <c r="F35" s="254"/>
      <c r="G35" s="25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33" x14ac:dyDescent="0.2">
      <c r="A36" s="253"/>
      <c r="B36" s="254"/>
      <c r="C36" s="255"/>
      <c r="D36" s="254"/>
      <c r="E36" s="254"/>
      <c r="F36" s="254"/>
      <c r="G36" s="25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33" x14ac:dyDescent="0.2">
      <c r="A37" s="257"/>
      <c r="B37" s="258"/>
      <c r="C37" s="259"/>
      <c r="D37" s="258"/>
      <c r="E37" s="258"/>
      <c r="F37" s="258"/>
      <c r="G37" s="26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33" x14ac:dyDescent="0.2">
      <c r="A38" s="3"/>
      <c r="B38" s="4"/>
      <c r="C38" s="182"/>
      <c r="D38" s="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33" x14ac:dyDescent="0.2">
      <c r="C39" s="184"/>
      <c r="D39" s="10"/>
      <c r="AG39" t="s">
        <v>217</v>
      </c>
    </row>
    <row r="40" spans="1:33" x14ac:dyDescent="0.2">
      <c r="D40" s="10"/>
    </row>
    <row r="41" spans="1:33" x14ac:dyDescent="0.2">
      <c r="D41" s="10"/>
    </row>
    <row r="42" spans="1:33" x14ac:dyDescent="0.2">
      <c r="D42" s="10"/>
    </row>
    <row r="43" spans="1:33" x14ac:dyDescent="0.2">
      <c r="D43" s="10"/>
    </row>
    <row r="44" spans="1:33" x14ac:dyDescent="0.2">
      <c r="D44" s="10"/>
    </row>
    <row r="45" spans="1:33" x14ac:dyDescent="0.2">
      <c r="D45" s="10"/>
    </row>
    <row r="46" spans="1:33" x14ac:dyDescent="0.2">
      <c r="D46" s="10"/>
    </row>
    <row r="47" spans="1:33" x14ac:dyDescent="0.2">
      <c r="D47" s="10"/>
    </row>
    <row r="48" spans="1:33" x14ac:dyDescent="0.2">
      <c r="D48" s="10"/>
    </row>
    <row r="49" spans="4:4" x14ac:dyDescent="0.2">
      <c r="D49" s="10"/>
    </row>
    <row r="50" spans="4:4" x14ac:dyDescent="0.2">
      <c r="D50" s="10"/>
    </row>
    <row r="51" spans="4:4" x14ac:dyDescent="0.2">
      <c r="D51" s="10"/>
    </row>
    <row r="52" spans="4:4" x14ac:dyDescent="0.2">
      <c r="D52" s="10"/>
    </row>
    <row r="53" spans="4:4" x14ac:dyDescent="0.2">
      <c r="D53" s="10"/>
    </row>
    <row r="54" spans="4:4" x14ac:dyDescent="0.2">
      <c r="D54" s="10"/>
    </row>
    <row r="55" spans="4:4" x14ac:dyDescent="0.2">
      <c r="D55" s="10"/>
    </row>
    <row r="56" spans="4:4" x14ac:dyDescent="0.2">
      <c r="D56" s="10"/>
    </row>
    <row r="57" spans="4:4" x14ac:dyDescent="0.2">
      <c r="D57" s="10"/>
    </row>
    <row r="58" spans="4:4" x14ac:dyDescent="0.2">
      <c r="D58" s="10"/>
    </row>
    <row r="59" spans="4:4" x14ac:dyDescent="0.2">
      <c r="D59" s="10"/>
    </row>
    <row r="60" spans="4:4" x14ac:dyDescent="0.2">
      <c r="D60" s="10"/>
    </row>
    <row r="61" spans="4:4" x14ac:dyDescent="0.2">
      <c r="D61" s="10"/>
    </row>
    <row r="62" spans="4:4" x14ac:dyDescent="0.2">
      <c r="D62" s="10"/>
    </row>
    <row r="63" spans="4:4" x14ac:dyDescent="0.2">
      <c r="D63" s="10"/>
    </row>
    <row r="64" spans="4:4" x14ac:dyDescent="0.2">
      <c r="D64" s="10"/>
    </row>
    <row r="65" spans="4:4" x14ac:dyDescent="0.2">
      <c r="D65" s="10"/>
    </row>
    <row r="66" spans="4:4" x14ac:dyDescent="0.2">
      <c r="D66" s="10"/>
    </row>
    <row r="67" spans="4:4" x14ac:dyDescent="0.2">
      <c r="D67" s="10"/>
    </row>
    <row r="68" spans="4:4" x14ac:dyDescent="0.2">
      <c r="D68" s="10"/>
    </row>
    <row r="69" spans="4:4" x14ac:dyDescent="0.2">
      <c r="D69" s="10"/>
    </row>
    <row r="70" spans="4:4" x14ac:dyDescent="0.2">
      <c r="D70" s="10"/>
    </row>
    <row r="71" spans="4:4" x14ac:dyDescent="0.2">
      <c r="D71" s="10"/>
    </row>
    <row r="72" spans="4:4" x14ac:dyDescent="0.2">
      <c r="D72" s="10"/>
    </row>
    <row r="73" spans="4:4" x14ac:dyDescent="0.2">
      <c r="D73" s="10"/>
    </row>
    <row r="74" spans="4:4" x14ac:dyDescent="0.2">
      <c r="D74" s="10"/>
    </row>
    <row r="75" spans="4:4" x14ac:dyDescent="0.2">
      <c r="D75" s="10"/>
    </row>
    <row r="76" spans="4:4" x14ac:dyDescent="0.2">
      <c r="D76" s="10"/>
    </row>
    <row r="77" spans="4:4" x14ac:dyDescent="0.2">
      <c r="D77" s="10"/>
    </row>
    <row r="78" spans="4:4" x14ac:dyDescent="0.2">
      <c r="D78" s="10"/>
    </row>
    <row r="79" spans="4:4" x14ac:dyDescent="0.2">
      <c r="D79" s="10"/>
    </row>
    <row r="80" spans="4:4" x14ac:dyDescent="0.2">
      <c r="D80" s="10"/>
    </row>
    <row r="81" spans="4:4" x14ac:dyDescent="0.2">
      <c r="D81" s="10"/>
    </row>
    <row r="82" spans="4:4" x14ac:dyDescent="0.2">
      <c r="D82" s="10"/>
    </row>
    <row r="83" spans="4:4" x14ac:dyDescent="0.2">
      <c r="D83" s="10"/>
    </row>
    <row r="84" spans="4:4" x14ac:dyDescent="0.2">
      <c r="D84" s="10"/>
    </row>
    <row r="85" spans="4:4" x14ac:dyDescent="0.2">
      <c r="D85" s="10"/>
    </row>
    <row r="86" spans="4:4" x14ac:dyDescent="0.2">
      <c r="D86" s="10"/>
    </row>
    <row r="87" spans="4:4" x14ac:dyDescent="0.2">
      <c r="D87" s="10"/>
    </row>
    <row r="88" spans="4:4" x14ac:dyDescent="0.2">
      <c r="D88" s="10"/>
    </row>
    <row r="89" spans="4:4" x14ac:dyDescent="0.2">
      <c r="D89" s="10"/>
    </row>
    <row r="90" spans="4:4" x14ac:dyDescent="0.2">
      <c r="D90" s="10"/>
    </row>
    <row r="91" spans="4:4" x14ac:dyDescent="0.2">
      <c r="D91" s="10"/>
    </row>
    <row r="92" spans="4:4" x14ac:dyDescent="0.2">
      <c r="D92" s="10"/>
    </row>
    <row r="93" spans="4:4" x14ac:dyDescent="0.2">
      <c r="D93" s="10"/>
    </row>
    <row r="94" spans="4:4" x14ac:dyDescent="0.2">
      <c r="D94" s="10"/>
    </row>
    <row r="95" spans="4:4" x14ac:dyDescent="0.2">
      <c r="D95" s="10"/>
    </row>
    <row r="96" spans="4:4" x14ac:dyDescent="0.2">
      <c r="D96" s="10"/>
    </row>
    <row r="97" spans="4:4" x14ac:dyDescent="0.2">
      <c r="D97" s="10"/>
    </row>
    <row r="98" spans="4:4" x14ac:dyDescent="0.2">
      <c r="D98" s="10"/>
    </row>
    <row r="99" spans="4:4" x14ac:dyDescent="0.2">
      <c r="D99" s="10"/>
    </row>
    <row r="100" spans="4:4" x14ac:dyDescent="0.2">
      <c r="D100" s="10"/>
    </row>
    <row r="101" spans="4:4" x14ac:dyDescent="0.2">
      <c r="D101" s="10"/>
    </row>
    <row r="102" spans="4:4" x14ac:dyDescent="0.2">
      <c r="D102" s="10"/>
    </row>
    <row r="103" spans="4:4" x14ac:dyDescent="0.2">
      <c r="D103" s="10"/>
    </row>
    <row r="104" spans="4:4" x14ac:dyDescent="0.2">
      <c r="D104" s="10"/>
    </row>
    <row r="105" spans="4:4" x14ac:dyDescent="0.2">
      <c r="D105" s="10"/>
    </row>
    <row r="106" spans="4:4" x14ac:dyDescent="0.2">
      <c r="D106" s="10"/>
    </row>
    <row r="107" spans="4:4" x14ac:dyDescent="0.2">
      <c r="D107" s="10"/>
    </row>
    <row r="108" spans="4:4" x14ac:dyDescent="0.2">
      <c r="D108" s="10"/>
    </row>
    <row r="109" spans="4:4" x14ac:dyDescent="0.2">
      <c r="D109" s="10"/>
    </row>
    <row r="110" spans="4:4" x14ac:dyDescent="0.2">
      <c r="D110" s="10"/>
    </row>
    <row r="111" spans="4:4" x14ac:dyDescent="0.2">
      <c r="D111" s="10"/>
    </row>
    <row r="112" spans="4:4" x14ac:dyDescent="0.2">
      <c r="D112" s="10"/>
    </row>
    <row r="113" spans="4:4" x14ac:dyDescent="0.2">
      <c r="D113" s="10"/>
    </row>
    <row r="114" spans="4:4" x14ac:dyDescent="0.2">
      <c r="D114" s="10"/>
    </row>
    <row r="115" spans="4:4" x14ac:dyDescent="0.2">
      <c r="D115" s="10"/>
    </row>
    <row r="116" spans="4:4" x14ac:dyDescent="0.2">
      <c r="D116" s="10"/>
    </row>
    <row r="117" spans="4:4" x14ac:dyDescent="0.2">
      <c r="D117" s="10"/>
    </row>
    <row r="118" spans="4:4" x14ac:dyDescent="0.2">
      <c r="D118" s="10"/>
    </row>
    <row r="119" spans="4:4" x14ac:dyDescent="0.2">
      <c r="D119" s="10"/>
    </row>
    <row r="120" spans="4:4" x14ac:dyDescent="0.2">
      <c r="D120" s="10"/>
    </row>
    <row r="121" spans="4:4" x14ac:dyDescent="0.2">
      <c r="D121" s="10"/>
    </row>
    <row r="122" spans="4:4" x14ac:dyDescent="0.2">
      <c r="D122" s="10"/>
    </row>
    <row r="123" spans="4:4" x14ac:dyDescent="0.2">
      <c r="D123" s="10"/>
    </row>
    <row r="124" spans="4:4" x14ac:dyDescent="0.2">
      <c r="D124" s="10"/>
    </row>
    <row r="125" spans="4:4" x14ac:dyDescent="0.2">
      <c r="D125" s="10"/>
    </row>
    <row r="126" spans="4:4" x14ac:dyDescent="0.2">
      <c r="D126" s="10"/>
    </row>
    <row r="127" spans="4:4" x14ac:dyDescent="0.2">
      <c r="D127" s="10"/>
    </row>
    <row r="128" spans="4:4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D7ZYLt56yWOJxZ830sKsaAFukDxKHPuK00JpoaCImRQtUu9Dby2k1IjmNd5MDetNxWrjlr3OQymZ2PDXZJM1Mw==" saltValue="m/ciz8FTzK0S3NxIa+OQ9g==" spinCount="100000" sheet="1"/>
  <customSheetViews>
    <customSheetView guid="{682F88AA-8DBA-43F3-B332-95C2E0316B3E}" hiddenRows="1" hiddenColumns="1">
      <pane ySplit="6" topLeftCell="A8" activePane="bottomLeft" state="frozen"/>
      <selection pane="bottomLeft" activeCell="F16" sqref="F16"/>
      <pageMargins left="0.59055118110236204" right="0.196850393700787" top="0.78740157499999996" bottom="0.78740157499999996" header="0.3" footer="0.3"/>
      <pageSetup paperSize="9" orientation="portrait" r:id="rId1"/>
      <headerFooter>
        <oddFooter>&amp;RStránka &amp;P z &amp;N&amp;LZpracováno programem BUILDpower S,  © RTS, a.s.</oddFooter>
      </headerFooter>
    </customSheetView>
    <customSheetView guid="{F028DEAD-F36D-4C13-9154-AF3BDABF0A16}" hiddenRows="1" hiddenColumns="1">
      <pane ySplit="6" topLeftCell="A8" activePane="bottomLeft" state="frozen"/>
      <selection pane="bottomLeft" activeCell="A8" sqref="A8"/>
      <pageMargins left="0.59055118110236204" right="0.196850393700787" top="0.78740157499999996" bottom="0.78740157499999996" header="0.3" footer="0.3"/>
      <pageSetup paperSize="9" orientation="portrait" r:id="rId2"/>
      <headerFooter>
        <oddFooter>&amp;RStránka &amp;P z &amp;N&amp;LZpracováno programem BUILDpower S,  © RTS, a.s.</oddFooter>
      </headerFooter>
    </customSheetView>
  </customSheetViews>
  <mergeCells count="6">
    <mergeCell ref="A33:G37"/>
    <mergeCell ref="A1:G1"/>
    <mergeCell ref="C2:G2"/>
    <mergeCell ref="C3:G3"/>
    <mergeCell ref="C4:G4"/>
    <mergeCell ref="A32:C32"/>
  </mergeCells>
  <pageMargins left="0.59055118110236204" right="0.196850393700787" top="0.78740157499999996" bottom="0.78740157499999996" header="0.3" footer="0.3"/>
  <pageSetup paperSize="9" orientation="portrait" r:id="rId3"/>
  <headerFooter>
    <oddFooter>&amp;RStránka &amp;P z &amp;N&amp;LZpracováno programem BUILDpower S,  © RTS, a.s.</oddFooter>
  </headerFooter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BH5000"/>
  <sheetViews>
    <sheetView workbookViewId="0">
      <pane ySplit="7" topLeftCell="A8" activePane="bottomLeft" state="frozen"/>
      <selection pane="bottomLeft" activeCell="A8" sqref="A8"/>
    </sheetView>
  </sheetViews>
  <sheetFormatPr defaultRowHeight="12.75" outlineLevelRow="1" x14ac:dyDescent="0.2"/>
  <cols>
    <col min="1" max="1" width="3.42578125" customWidth="1"/>
    <col min="2" max="2" width="12.5703125" style="122" customWidth="1"/>
    <col min="3" max="3" width="38.28515625" style="122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0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0" t="s">
        <v>9</v>
      </c>
      <c r="B3" s="49" t="s">
        <v>55</v>
      </c>
      <c r="C3" s="262" t="s">
        <v>56</v>
      </c>
      <c r="D3" s="263"/>
      <c r="E3" s="263"/>
      <c r="F3" s="263"/>
      <c r="G3" s="264"/>
      <c r="AC3" s="122" t="s">
        <v>144</v>
      </c>
      <c r="AG3" t="s">
        <v>146</v>
      </c>
    </row>
    <row r="4" spans="1:60" ht="24.95" customHeight="1" x14ac:dyDescent="0.2">
      <c r="A4" s="141" t="s">
        <v>10</v>
      </c>
      <c r="B4" s="142" t="s">
        <v>55</v>
      </c>
      <c r="C4" s="265" t="s">
        <v>56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4" t="s">
        <v>148</v>
      </c>
      <c r="B6" s="146" t="s">
        <v>149</v>
      </c>
      <c r="C6" s="146" t="s">
        <v>150</v>
      </c>
      <c r="D6" s="145" t="s">
        <v>151</v>
      </c>
      <c r="E6" s="144" t="s">
        <v>152</v>
      </c>
      <c r="F6" s="143" t="s">
        <v>153</v>
      </c>
      <c r="G6" s="144" t="s">
        <v>31</v>
      </c>
      <c r="H6" s="147" t="s">
        <v>32</v>
      </c>
      <c r="I6" s="147" t="s">
        <v>154</v>
      </c>
      <c r="J6" s="147" t="s">
        <v>33</v>
      </c>
      <c r="K6" s="147" t="s">
        <v>155</v>
      </c>
      <c r="L6" s="147" t="s">
        <v>156</v>
      </c>
      <c r="M6" s="147" t="s">
        <v>157</v>
      </c>
      <c r="N6" s="147" t="s">
        <v>158</v>
      </c>
      <c r="O6" s="147" t="s">
        <v>159</v>
      </c>
      <c r="P6" s="147" t="s">
        <v>160</v>
      </c>
      <c r="Q6" s="147" t="s">
        <v>161</v>
      </c>
      <c r="R6" s="147" t="s">
        <v>162</v>
      </c>
      <c r="S6" s="147" t="s">
        <v>163</v>
      </c>
      <c r="T6" s="147" t="s">
        <v>164</v>
      </c>
      <c r="U6" s="147" t="s">
        <v>165</v>
      </c>
      <c r="V6" s="147" t="s">
        <v>166</v>
      </c>
      <c r="W6" s="147" t="s">
        <v>167</v>
      </c>
      <c r="X6" s="147" t="s">
        <v>168</v>
      </c>
    </row>
    <row r="7" spans="1:60" hidden="1" x14ac:dyDescent="0.2">
      <c r="A7" s="3"/>
      <c r="B7" s="4"/>
      <c r="C7" s="4"/>
      <c r="D7" s="6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60" x14ac:dyDescent="0.2">
      <c r="A8" s="160" t="s">
        <v>169</v>
      </c>
      <c r="B8" s="161" t="s">
        <v>94</v>
      </c>
      <c r="C8" s="179" t="s">
        <v>95</v>
      </c>
      <c r="D8" s="162"/>
      <c r="E8" s="163"/>
      <c r="F8" s="164"/>
      <c r="G8" s="165">
        <f>SUMIF(AG9:AG156,"&lt;&gt;NOR",G9:G156)</f>
        <v>1895741.0000000002</v>
      </c>
      <c r="H8" s="159"/>
      <c r="I8" s="159">
        <f>SUM(I9:I156)</f>
        <v>0</v>
      </c>
      <c r="J8" s="159"/>
      <c r="K8" s="159">
        <f>SUM(K9:K156)</f>
        <v>0</v>
      </c>
      <c r="L8" s="159"/>
      <c r="M8" s="159">
        <f>SUM(M9:M156)</f>
        <v>2293846.61</v>
      </c>
      <c r="N8" s="159"/>
      <c r="O8" s="159">
        <f>SUM(O9:O156)</f>
        <v>492.54</v>
      </c>
      <c r="P8" s="159"/>
      <c r="Q8" s="159">
        <f>SUM(Q9:Q156)</f>
        <v>17.02</v>
      </c>
      <c r="R8" s="159"/>
      <c r="S8" s="159"/>
      <c r="T8" s="159"/>
      <c r="U8" s="159"/>
      <c r="V8" s="159">
        <f>SUM(V9:V156)</f>
        <v>4846.74</v>
      </c>
      <c r="W8" s="159"/>
      <c r="X8" s="159"/>
      <c r="AG8" t="s">
        <v>170</v>
      </c>
    </row>
    <row r="9" spans="1:60" outlineLevel="1" x14ac:dyDescent="0.2">
      <c r="A9" s="166">
        <v>1</v>
      </c>
      <c r="B9" s="167" t="s">
        <v>218</v>
      </c>
      <c r="C9" s="181" t="s">
        <v>219</v>
      </c>
      <c r="D9" s="168" t="s">
        <v>220</v>
      </c>
      <c r="E9" s="169">
        <v>11.25</v>
      </c>
      <c r="F9" s="170">
        <v>499</v>
      </c>
      <c r="G9" s="171">
        <f>ROUND(E9*F9,2)</f>
        <v>5613.75</v>
      </c>
      <c r="H9" s="158"/>
      <c r="I9" s="157">
        <f>ROUND(E9*H9,2)</f>
        <v>0</v>
      </c>
      <c r="J9" s="158"/>
      <c r="K9" s="157">
        <f>ROUND(E9*J9,2)</f>
        <v>0</v>
      </c>
      <c r="L9" s="157">
        <v>21</v>
      </c>
      <c r="M9" s="157">
        <f>G9*(1+L9/100)</f>
        <v>6792.6374999999998</v>
      </c>
      <c r="N9" s="157">
        <v>0</v>
      </c>
      <c r="O9" s="157">
        <f>ROUND(E9*N9,2)</f>
        <v>0</v>
      </c>
      <c r="P9" s="157">
        <v>0.88</v>
      </c>
      <c r="Q9" s="157">
        <f>ROUND(E9*P9,2)</f>
        <v>9.9</v>
      </c>
      <c r="R9" s="157"/>
      <c r="S9" s="157" t="s">
        <v>180</v>
      </c>
      <c r="T9" s="157" t="s">
        <v>180</v>
      </c>
      <c r="U9" s="157">
        <v>1.248</v>
      </c>
      <c r="V9" s="157">
        <f>ROUND(E9*U9,2)</f>
        <v>14.04</v>
      </c>
      <c r="W9" s="157"/>
      <c r="X9" s="157" t="s">
        <v>221</v>
      </c>
      <c r="Y9" s="148"/>
      <c r="Z9" s="148"/>
      <c r="AA9" s="148"/>
      <c r="AB9" s="148"/>
      <c r="AC9" s="148"/>
      <c r="AD9" s="148"/>
      <c r="AE9" s="148"/>
      <c r="AF9" s="148"/>
      <c r="AG9" s="148" t="s">
        <v>222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60" outlineLevel="1" x14ac:dyDescent="0.2">
      <c r="A10" s="155"/>
      <c r="B10" s="156"/>
      <c r="C10" s="189" t="s">
        <v>223</v>
      </c>
      <c r="D10" s="185"/>
      <c r="E10" s="186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48"/>
      <c r="Z10" s="148"/>
      <c r="AA10" s="148"/>
      <c r="AB10" s="148"/>
      <c r="AC10" s="148"/>
      <c r="AD10" s="148"/>
      <c r="AE10" s="148"/>
      <c r="AF10" s="148"/>
      <c r="AG10" s="148" t="s">
        <v>224</v>
      </c>
      <c r="AH10" s="148">
        <v>0</v>
      </c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</row>
    <row r="11" spans="1:60" outlineLevel="1" x14ac:dyDescent="0.2">
      <c r="A11" s="155"/>
      <c r="B11" s="156"/>
      <c r="C11" s="189" t="s">
        <v>225</v>
      </c>
      <c r="D11" s="185"/>
      <c r="E11" s="186">
        <v>11.25</v>
      </c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48"/>
      <c r="Z11" s="148"/>
      <c r="AA11" s="148"/>
      <c r="AB11" s="148"/>
      <c r="AC11" s="148"/>
      <c r="AD11" s="148"/>
      <c r="AE11" s="148"/>
      <c r="AF11" s="148"/>
      <c r="AG11" s="148" t="s">
        <v>224</v>
      </c>
      <c r="AH11" s="148">
        <v>0</v>
      </c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</row>
    <row r="12" spans="1:60" outlineLevel="1" x14ac:dyDescent="0.2">
      <c r="A12" s="166">
        <v>2</v>
      </c>
      <c r="B12" s="167" t="s">
        <v>226</v>
      </c>
      <c r="C12" s="181" t="s">
        <v>227</v>
      </c>
      <c r="D12" s="168" t="s">
        <v>220</v>
      </c>
      <c r="E12" s="169">
        <v>11.25</v>
      </c>
      <c r="F12" s="170">
        <v>150</v>
      </c>
      <c r="G12" s="171">
        <f>ROUND(E12*F12,2)</f>
        <v>1687.5</v>
      </c>
      <c r="H12" s="158"/>
      <c r="I12" s="157">
        <f>ROUND(E12*H12,2)</f>
        <v>0</v>
      </c>
      <c r="J12" s="158"/>
      <c r="K12" s="157">
        <f>ROUND(E12*J12,2)</f>
        <v>0</v>
      </c>
      <c r="L12" s="157">
        <v>21</v>
      </c>
      <c r="M12" s="157">
        <f>G12*(1+L12/100)</f>
        <v>2041.875</v>
      </c>
      <c r="N12" s="157">
        <v>0</v>
      </c>
      <c r="O12" s="157">
        <f>ROUND(E12*N12,2)</f>
        <v>0</v>
      </c>
      <c r="P12" s="157">
        <v>0.22</v>
      </c>
      <c r="Q12" s="157">
        <f>ROUND(E12*P12,2)</f>
        <v>2.48</v>
      </c>
      <c r="R12" s="157"/>
      <c r="S12" s="157" t="s">
        <v>180</v>
      </c>
      <c r="T12" s="157" t="s">
        <v>180</v>
      </c>
      <c r="U12" s="157">
        <v>0.375</v>
      </c>
      <c r="V12" s="157">
        <f>ROUND(E12*U12,2)</f>
        <v>4.22</v>
      </c>
      <c r="W12" s="157"/>
      <c r="X12" s="157" t="s">
        <v>221</v>
      </c>
      <c r="Y12" s="148"/>
      <c r="Z12" s="148"/>
      <c r="AA12" s="148"/>
      <c r="AB12" s="148"/>
      <c r="AC12" s="148"/>
      <c r="AD12" s="148"/>
      <c r="AE12" s="148"/>
      <c r="AF12" s="148"/>
      <c r="AG12" s="148" t="s">
        <v>222</v>
      </c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</row>
    <row r="13" spans="1:60" outlineLevel="1" x14ac:dyDescent="0.2">
      <c r="A13" s="155"/>
      <c r="B13" s="156"/>
      <c r="C13" s="189" t="s">
        <v>223</v>
      </c>
      <c r="D13" s="185"/>
      <c r="E13" s="186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48"/>
      <c r="Z13" s="148"/>
      <c r="AA13" s="148"/>
      <c r="AB13" s="148"/>
      <c r="AC13" s="148"/>
      <c r="AD13" s="148"/>
      <c r="AE13" s="148"/>
      <c r="AF13" s="148"/>
      <c r="AG13" s="148" t="s">
        <v>224</v>
      </c>
      <c r="AH13" s="148">
        <v>0</v>
      </c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</row>
    <row r="14" spans="1:60" outlineLevel="1" x14ac:dyDescent="0.2">
      <c r="A14" s="155"/>
      <c r="B14" s="156"/>
      <c r="C14" s="189" t="s">
        <v>225</v>
      </c>
      <c r="D14" s="185"/>
      <c r="E14" s="186">
        <v>11.25</v>
      </c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48"/>
      <c r="Z14" s="148"/>
      <c r="AA14" s="148"/>
      <c r="AB14" s="148"/>
      <c r="AC14" s="148"/>
      <c r="AD14" s="148"/>
      <c r="AE14" s="148"/>
      <c r="AF14" s="148"/>
      <c r="AG14" s="148" t="s">
        <v>224</v>
      </c>
      <c r="AH14" s="148">
        <v>0</v>
      </c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</row>
    <row r="15" spans="1:60" outlineLevel="1" x14ac:dyDescent="0.2">
      <c r="A15" s="166">
        <v>3</v>
      </c>
      <c r="B15" s="167" t="s">
        <v>228</v>
      </c>
      <c r="C15" s="181" t="s">
        <v>229</v>
      </c>
      <c r="D15" s="168" t="s">
        <v>230</v>
      </c>
      <c r="E15" s="169">
        <v>539.96249999999998</v>
      </c>
      <c r="F15" s="170">
        <v>26</v>
      </c>
      <c r="G15" s="171">
        <f>ROUND(E15*F15,2)</f>
        <v>14039.03</v>
      </c>
      <c r="H15" s="158"/>
      <c r="I15" s="157">
        <f>ROUND(E15*H15,2)</f>
        <v>0</v>
      </c>
      <c r="J15" s="158"/>
      <c r="K15" s="157">
        <f>ROUND(E15*J15,2)</f>
        <v>0</v>
      </c>
      <c r="L15" s="157">
        <v>21</v>
      </c>
      <c r="M15" s="157">
        <f>G15*(1+L15/100)</f>
        <v>16987.226300000002</v>
      </c>
      <c r="N15" s="157">
        <v>0</v>
      </c>
      <c r="O15" s="157">
        <f>ROUND(E15*N15,2)</f>
        <v>0</v>
      </c>
      <c r="P15" s="157">
        <v>0</v>
      </c>
      <c r="Q15" s="157">
        <f>ROUND(E15*P15,2)</f>
        <v>0</v>
      </c>
      <c r="R15" s="157"/>
      <c r="S15" s="157" t="s">
        <v>180</v>
      </c>
      <c r="T15" s="157" t="s">
        <v>180</v>
      </c>
      <c r="U15" s="157">
        <v>8.4000000000000005E-2</v>
      </c>
      <c r="V15" s="157">
        <f>ROUND(E15*U15,2)</f>
        <v>45.36</v>
      </c>
      <c r="W15" s="157"/>
      <c r="X15" s="157" t="s">
        <v>221</v>
      </c>
      <c r="Y15" s="148"/>
      <c r="Z15" s="148"/>
      <c r="AA15" s="148"/>
      <c r="AB15" s="148"/>
      <c r="AC15" s="148"/>
      <c r="AD15" s="148"/>
      <c r="AE15" s="148"/>
      <c r="AF15" s="148"/>
      <c r="AG15" s="148" t="s">
        <v>222</v>
      </c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</row>
    <row r="16" spans="1:60" outlineLevel="1" x14ac:dyDescent="0.2">
      <c r="A16" s="155"/>
      <c r="B16" s="156"/>
      <c r="C16" s="189" t="s">
        <v>231</v>
      </c>
      <c r="D16" s="185"/>
      <c r="E16" s="186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48"/>
      <c r="Z16" s="148"/>
      <c r="AA16" s="148"/>
      <c r="AB16" s="148"/>
      <c r="AC16" s="148"/>
      <c r="AD16" s="148"/>
      <c r="AE16" s="148"/>
      <c r="AF16" s="148"/>
      <c r="AG16" s="148" t="s">
        <v>224</v>
      </c>
      <c r="AH16" s="148">
        <v>0</v>
      </c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</row>
    <row r="17" spans="1:60" outlineLevel="1" x14ac:dyDescent="0.2">
      <c r="A17" s="155"/>
      <c r="B17" s="156"/>
      <c r="C17" s="190" t="s">
        <v>232</v>
      </c>
      <c r="D17" s="187"/>
      <c r="E17" s="188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48"/>
      <c r="Z17" s="148"/>
      <c r="AA17" s="148"/>
      <c r="AB17" s="148"/>
      <c r="AC17" s="148"/>
      <c r="AD17" s="148"/>
      <c r="AE17" s="148"/>
      <c r="AF17" s="148"/>
      <c r="AG17" s="148" t="s">
        <v>224</v>
      </c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</row>
    <row r="18" spans="1:60" outlineLevel="1" x14ac:dyDescent="0.2">
      <c r="A18" s="155"/>
      <c r="B18" s="156"/>
      <c r="C18" s="191" t="s">
        <v>233</v>
      </c>
      <c r="D18" s="187"/>
      <c r="E18" s="188">
        <v>1079.925</v>
      </c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48"/>
      <c r="Z18" s="148"/>
      <c r="AA18" s="148"/>
      <c r="AB18" s="148"/>
      <c r="AC18" s="148"/>
      <c r="AD18" s="148"/>
      <c r="AE18" s="148"/>
      <c r="AF18" s="148"/>
      <c r="AG18" s="148" t="s">
        <v>224</v>
      </c>
      <c r="AH18" s="148">
        <v>2</v>
      </c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</row>
    <row r="19" spans="1:60" outlineLevel="1" x14ac:dyDescent="0.2">
      <c r="A19" s="155"/>
      <c r="B19" s="156"/>
      <c r="C19" s="190" t="s">
        <v>234</v>
      </c>
      <c r="D19" s="187"/>
      <c r="E19" s="188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48"/>
      <c r="Z19" s="148"/>
      <c r="AA19" s="148"/>
      <c r="AB19" s="148"/>
      <c r="AC19" s="148"/>
      <c r="AD19" s="148"/>
      <c r="AE19" s="148"/>
      <c r="AF19" s="148"/>
      <c r="AG19" s="148" t="s">
        <v>224</v>
      </c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</row>
    <row r="20" spans="1:60" outlineLevel="1" x14ac:dyDescent="0.2">
      <c r="A20" s="155"/>
      <c r="B20" s="156"/>
      <c r="C20" s="189" t="s">
        <v>235</v>
      </c>
      <c r="D20" s="185"/>
      <c r="E20" s="186">
        <v>539.96249999999998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48"/>
      <c r="Z20" s="148"/>
      <c r="AA20" s="148"/>
      <c r="AB20" s="148"/>
      <c r="AC20" s="148"/>
      <c r="AD20" s="148"/>
      <c r="AE20" s="148"/>
      <c r="AF20" s="148"/>
      <c r="AG20" s="148" t="s">
        <v>224</v>
      </c>
      <c r="AH20" s="148">
        <v>0</v>
      </c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</row>
    <row r="21" spans="1:60" outlineLevel="1" x14ac:dyDescent="0.2">
      <c r="A21" s="166">
        <v>4</v>
      </c>
      <c r="B21" s="167" t="s">
        <v>236</v>
      </c>
      <c r="C21" s="181" t="s">
        <v>237</v>
      </c>
      <c r="D21" s="168" t="s">
        <v>220</v>
      </c>
      <c r="E21" s="169">
        <v>6</v>
      </c>
      <c r="F21" s="170">
        <v>43</v>
      </c>
      <c r="G21" s="171">
        <f>ROUND(E21*F21,2)</f>
        <v>258</v>
      </c>
      <c r="H21" s="158"/>
      <c r="I21" s="157">
        <f>ROUND(E21*H21,2)</f>
        <v>0</v>
      </c>
      <c r="J21" s="158"/>
      <c r="K21" s="157">
        <f>ROUND(E21*J21,2)</f>
        <v>0</v>
      </c>
      <c r="L21" s="157">
        <v>21</v>
      </c>
      <c r="M21" s="157">
        <f>G21*(1+L21/100)</f>
        <v>312.18</v>
      </c>
      <c r="N21" s="157">
        <v>0</v>
      </c>
      <c r="O21" s="157">
        <f>ROUND(E21*N21,2)</f>
        <v>0</v>
      </c>
      <c r="P21" s="157">
        <v>0.22500000000000001</v>
      </c>
      <c r="Q21" s="157">
        <f>ROUND(E21*P21,2)</f>
        <v>1.35</v>
      </c>
      <c r="R21" s="157"/>
      <c r="S21" s="157" t="s">
        <v>180</v>
      </c>
      <c r="T21" s="157" t="s">
        <v>180</v>
      </c>
      <c r="U21" s="157">
        <v>0.14199999999999999</v>
      </c>
      <c r="V21" s="157">
        <f>ROUND(E21*U21,2)</f>
        <v>0.85</v>
      </c>
      <c r="W21" s="157"/>
      <c r="X21" s="157" t="s">
        <v>221</v>
      </c>
      <c r="Y21" s="148"/>
      <c r="Z21" s="148"/>
      <c r="AA21" s="148"/>
      <c r="AB21" s="148"/>
      <c r="AC21" s="148"/>
      <c r="AD21" s="148"/>
      <c r="AE21" s="148"/>
      <c r="AF21" s="148"/>
      <c r="AG21" s="148" t="s">
        <v>222</v>
      </c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</row>
    <row r="22" spans="1:60" outlineLevel="1" x14ac:dyDescent="0.2">
      <c r="A22" s="155"/>
      <c r="B22" s="156"/>
      <c r="C22" s="189" t="s">
        <v>238</v>
      </c>
      <c r="D22" s="185"/>
      <c r="E22" s="186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48"/>
      <c r="Z22" s="148"/>
      <c r="AA22" s="148"/>
      <c r="AB22" s="148"/>
      <c r="AC22" s="148"/>
      <c r="AD22" s="148"/>
      <c r="AE22" s="148"/>
      <c r="AF22" s="148"/>
      <c r="AG22" s="148" t="s">
        <v>224</v>
      </c>
      <c r="AH22" s="148">
        <v>0</v>
      </c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</row>
    <row r="23" spans="1:60" outlineLevel="1" x14ac:dyDescent="0.2">
      <c r="A23" s="155"/>
      <c r="B23" s="156"/>
      <c r="C23" s="189" t="s">
        <v>239</v>
      </c>
      <c r="D23" s="185"/>
      <c r="E23" s="186">
        <v>3</v>
      </c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48"/>
      <c r="Z23" s="148"/>
      <c r="AA23" s="148"/>
      <c r="AB23" s="148"/>
      <c r="AC23" s="148"/>
      <c r="AD23" s="148"/>
      <c r="AE23" s="148"/>
      <c r="AF23" s="148"/>
      <c r="AG23" s="148" t="s">
        <v>224</v>
      </c>
      <c r="AH23" s="148">
        <v>0</v>
      </c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</row>
    <row r="24" spans="1:60" outlineLevel="1" x14ac:dyDescent="0.2">
      <c r="A24" s="155"/>
      <c r="B24" s="156"/>
      <c r="C24" s="189" t="s">
        <v>239</v>
      </c>
      <c r="D24" s="185"/>
      <c r="E24" s="186">
        <v>3</v>
      </c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48"/>
      <c r="Z24" s="148"/>
      <c r="AA24" s="148"/>
      <c r="AB24" s="148"/>
      <c r="AC24" s="148"/>
      <c r="AD24" s="148"/>
      <c r="AE24" s="148"/>
      <c r="AF24" s="148"/>
      <c r="AG24" s="148" t="s">
        <v>224</v>
      </c>
      <c r="AH24" s="148">
        <v>0</v>
      </c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</row>
    <row r="25" spans="1:60" outlineLevel="1" x14ac:dyDescent="0.2">
      <c r="A25" s="166">
        <v>5</v>
      </c>
      <c r="B25" s="167" t="s">
        <v>240</v>
      </c>
      <c r="C25" s="181" t="s">
        <v>241</v>
      </c>
      <c r="D25" s="168" t="s">
        <v>220</v>
      </c>
      <c r="E25" s="169">
        <v>6</v>
      </c>
      <c r="F25" s="170">
        <v>44</v>
      </c>
      <c r="G25" s="171">
        <f>ROUND(E25*F25,2)</f>
        <v>264</v>
      </c>
      <c r="H25" s="158"/>
      <c r="I25" s="157">
        <f>ROUND(E25*H25,2)</f>
        <v>0</v>
      </c>
      <c r="J25" s="158"/>
      <c r="K25" s="157">
        <f>ROUND(E25*J25,2)</f>
        <v>0</v>
      </c>
      <c r="L25" s="157">
        <v>21</v>
      </c>
      <c r="M25" s="157">
        <f>G25*(1+L25/100)</f>
        <v>319.44</v>
      </c>
      <c r="N25" s="157">
        <v>0</v>
      </c>
      <c r="O25" s="157">
        <f>ROUND(E25*N25,2)</f>
        <v>0</v>
      </c>
      <c r="P25" s="157">
        <v>0.35499999999999998</v>
      </c>
      <c r="Q25" s="157">
        <f>ROUND(E25*P25,2)</f>
        <v>2.13</v>
      </c>
      <c r="R25" s="157"/>
      <c r="S25" s="157" t="s">
        <v>180</v>
      </c>
      <c r="T25" s="157" t="s">
        <v>180</v>
      </c>
      <c r="U25" s="157">
        <v>6.2E-2</v>
      </c>
      <c r="V25" s="157">
        <f>ROUND(E25*U25,2)</f>
        <v>0.37</v>
      </c>
      <c r="W25" s="157"/>
      <c r="X25" s="157" t="s">
        <v>221</v>
      </c>
      <c r="Y25" s="148"/>
      <c r="Z25" s="148"/>
      <c r="AA25" s="148"/>
      <c r="AB25" s="148"/>
      <c r="AC25" s="148"/>
      <c r="AD25" s="148"/>
      <c r="AE25" s="148"/>
      <c r="AF25" s="148"/>
      <c r="AG25" s="148" t="s">
        <v>222</v>
      </c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</row>
    <row r="26" spans="1:60" outlineLevel="1" x14ac:dyDescent="0.2">
      <c r="A26" s="155"/>
      <c r="B26" s="156"/>
      <c r="C26" s="189" t="s">
        <v>242</v>
      </c>
      <c r="D26" s="185"/>
      <c r="E26" s="186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48"/>
      <c r="Z26" s="148"/>
      <c r="AA26" s="148"/>
      <c r="AB26" s="148"/>
      <c r="AC26" s="148"/>
      <c r="AD26" s="148"/>
      <c r="AE26" s="148"/>
      <c r="AF26" s="148"/>
      <c r="AG26" s="148" t="s">
        <v>224</v>
      </c>
      <c r="AH26" s="148">
        <v>0</v>
      </c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</row>
    <row r="27" spans="1:60" outlineLevel="1" x14ac:dyDescent="0.2">
      <c r="A27" s="155"/>
      <c r="B27" s="156"/>
      <c r="C27" s="189" t="s">
        <v>243</v>
      </c>
      <c r="D27" s="185"/>
      <c r="E27" s="186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48"/>
      <c r="Z27" s="148"/>
      <c r="AA27" s="148"/>
      <c r="AB27" s="148"/>
      <c r="AC27" s="148"/>
      <c r="AD27" s="148"/>
      <c r="AE27" s="148"/>
      <c r="AF27" s="148"/>
      <c r="AG27" s="148" t="s">
        <v>224</v>
      </c>
      <c r="AH27" s="148">
        <v>0</v>
      </c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</row>
    <row r="28" spans="1:60" outlineLevel="1" x14ac:dyDescent="0.2">
      <c r="A28" s="155"/>
      <c r="B28" s="156"/>
      <c r="C28" s="189" t="s">
        <v>244</v>
      </c>
      <c r="D28" s="185"/>
      <c r="E28" s="186">
        <v>6</v>
      </c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48"/>
      <c r="Z28" s="148"/>
      <c r="AA28" s="148"/>
      <c r="AB28" s="148"/>
      <c r="AC28" s="148"/>
      <c r="AD28" s="148"/>
      <c r="AE28" s="148"/>
      <c r="AF28" s="148"/>
      <c r="AG28" s="148" t="s">
        <v>224</v>
      </c>
      <c r="AH28" s="148">
        <v>0</v>
      </c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</row>
    <row r="29" spans="1:60" outlineLevel="1" x14ac:dyDescent="0.2">
      <c r="A29" s="166">
        <v>6</v>
      </c>
      <c r="B29" s="167" t="s">
        <v>245</v>
      </c>
      <c r="C29" s="181" t="s">
        <v>246</v>
      </c>
      <c r="D29" s="168" t="s">
        <v>247</v>
      </c>
      <c r="E29" s="169">
        <v>8</v>
      </c>
      <c r="F29" s="170">
        <v>65</v>
      </c>
      <c r="G29" s="171">
        <f>ROUND(E29*F29,2)</f>
        <v>520</v>
      </c>
      <c r="H29" s="158"/>
      <c r="I29" s="157">
        <f>ROUND(E29*H29,2)</f>
        <v>0</v>
      </c>
      <c r="J29" s="158"/>
      <c r="K29" s="157">
        <f>ROUND(E29*J29,2)</f>
        <v>0</v>
      </c>
      <c r="L29" s="157">
        <v>21</v>
      </c>
      <c r="M29" s="157">
        <f>G29*(1+L29/100)</f>
        <v>629.19999999999993</v>
      </c>
      <c r="N29" s="157">
        <v>0</v>
      </c>
      <c r="O29" s="157">
        <f>ROUND(E29*N29,2)</f>
        <v>0</v>
      </c>
      <c r="P29" s="157">
        <v>0.14499999999999999</v>
      </c>
      <c r="Q29" s="157">
        <f>ROUND(E29*P29,2)</f>
        <v>1.1599999999999999</v>
      </c>
      <c r="R29" s="157"/>
      <c r="S29" s="157" t="s">
        <v>180</v>
      </c>
      <c r="T29" s="157" t="s">
        <v>180</v>
      </c>
      <c r="U29" s="157">
        <v>0.13300000000000001</v>
      </c>
      <c r="V29" s="157">
        <f>ROUND(E29*U29,2)</f>
        <v>1.06</v>
      </c>
      <c r="W29" s="157"/>
      <c r="X29" s="157" t="s">
        <v>221</v>
      </c>
      <c r="Y29" s="148"/>
      <c r="Z29" s="148"/>
      <c r="AA29" s="148"/>
      <c r="AB29" s="148"/>
      <c r="AC29" s="148"/>
      <c r="AD29" s="148"/>
      <c r="AE29" s="148"/>
      <c r="AF29" s="148"/>
      <c r="AG29" s="148" t="s">
        <v>222</v>
      </c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</row>
    <row r="30" spans="1:60" outlineLevel="1" x14ac:dyDescent="0.2">
      <c r="A30" s="155"/>
      <c r="B30" s="156"/>
      <c r="C30" s="189" t="s">
        <v>238</v>
      </c>
      <c r="D30" s="185"/>
      <c r="E30" s="186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48"/>
      <c r="Z30" s="148"/>
      <c r="AA30" s="148"/>
      <c r="AB30" s="148"/>
      <c r="AC30" s="148"/>
      <c r="AD30" s="148"/>
      <c r="AE30" s="148"/>
      <c r="AF30" s="148"/>
      <c r="AG30" s="148" t="s">
        <v>224</v>
      </c>
      <c r="AH30" s="148">
        <v>0</v>
      </c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</row>
    <row r="31" spans="1:60" outlineLevel="1" x14ac:dyDescent="0.2">
      <c r="A31" s="155"/>
      <c r="B31" s="156"/>
      <c r="C31" s="189" t="s">
        <v>248</v>
      </c>
      <c r="D31" s="185"/>
      <c r="E31" s="186">
        <v>4</v>
      </c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48"/>
      <c r="Z31" s="148"/>
      <c r="AA31" s="148"/>
      <c r="AB31" s="148"/>
      <c r="AC31" s="148"/>
      <c r="AD31" s="148"/>
      <c r="AE31" s="148"/>
      <c r="AF31" s="148"/>
      <c r="AG31" s="148" t="s">
        <v>224</v>
      </c>
      <c r="AH31" s="148">
        <v>0</v>
      </c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</row>
    <row r="32" spans="1:60" outlineLevel="1" x14ac:dyDescent="0.2">
      <c r="A32" s="155"/>
      <c r="B32" s="156"/>
      <c r="C32" s="189" t="s">
        <v>248</v>
      </c>
      <c r="D32" s="185"/>
      <c r="E32" s="186">
        <v>4</v>
      </c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48"/>
      <c r="Z32" s="148"/>
      <c r="AA32" s="148"/>
      <c r="AB32" s="148"/>
      <c r="AC32" s="148"/>
      <c r="AD32" s="148"/>
      <c r="AE32" s="148"/>
      <c r="AF32" s="148"/>
      <c r="AG32" s="148" t="s">
        <v>224</v>
      </c>
      <c r="AH32" s="148">
        <v>0</v>
      </c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</row>
    <row r="33" spans="1:60" outlineLevel="1" x14ac:dyDescent="0.2">
      <c r="A33" s="166">
        <v>7</v>
      </c>
      <c r="B33" s="167" t="s">
        <v>249</v>
      </c>
      <c r="C33" s="181" t="s">
        <v>250</v>
      </c>
      <c r="D33" s="168" t="s">
        <v>230</v>
      </c>
      <c r="E33" s="169">
        <v>1.2</v>
      </c>
      <c r="F33" s="170">
        <v>133</v>
      </c>
      <c r="G33" s="171">
        <f>ROUND(E33*F33,2)</f>
        <v>159.6</v>
      </c>
      <c r="H33" s="158"/>
      <c r="I33" s="157">
        <f>ROUND(E33*H33,2)</f>
        <v>0</v>
      </c>
      <c r="J33" s="158"/>
      <c r="K33" s="157">
        <f>ROUND(E33*J33,2)</f>
        <v>0</v>
      </c>
      <c r="L33" s="157">
        <v>21</v>
      </c>
      <c r="M33" s="157">
        <f>G33*(1+L33/100)</f>
        <v>193.11599999999999</v>
      </c>
      <c r="N33" s="157">
        <v>0</v>
      </c>
      <c r="O33" s="157">
        <f>ROUND(E33*N33,2)</f>
        <v>0</v>
      </c>
      <c r="P33" s="157">
        <v>0</v>
      </c>
      <c r="Q33" s="157">
        <f>ROUND(E33*P33,2)</f>
        <v>0</v>
      </c>
      <c r="R33" s="157"/>
      <c r="S33" s="157" t="s">
        <v>180</v>
      </c>
      <c r="T33" s="157" t="s">
        <v>180</v>
      </c>
      <c r="U33" s="157">
        <v>1.34E-2</v>
      </c>
      <c r="V33" s="157">
        <f>ROUND(E33*U33,2)</f>
        <v>0.02</v>
      </c>
      <c r="W33" s="157"/>
      <c r="X33" s="157" t="s">
        <v>221</v>
      </c>
      <c r="Y33" s="148"/>
      <c r="Z33" s="148"/>
      <c r="AA33" s="148"/>
      <c r="AB33" s="148"/>
      <c r="AC33" s="148"/>
      <c r="AD33" s="148"/>
      <c r="AE33" s="148"/>
      <c r="AF33" s="148"/>
      <c r="AG33" s="148" t="s">
        <v>222</v>
      </c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</row>
    <row r="34" spans="1:60" outlineLevel="1" x14ac:dyDescent="0.2">
      <c r="A34" s="155"/>
      <c r="B34" s="156"/>
      <c r="C34" s="189" t="s">
        <v>242</v>
      </c>
      <c r="D34" s="185"/>
      <c r="E34" s="186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48"/>
      <c r="Z34" s="148"/>
      <c r="AA34" s="148"/>
      <c r="AB34" s="148"/>
      <c r="AC34" s="148"/>
      <c r="AD34" s="148"/>
      <c r="AE34" s="148"/>
      <c r="AF34" s="148"/>
      <c r="AG34" s="148" t="s">
        <v>224</v>
      </c>
      <c r="AH34" s="148">
        <v>0</v>
      </c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</row>
    <row r="35" spans="1:60" outlineLevel="1" x14ac:dyDescent="0.2">
      <c r="A35" s="155"/>
      <c r="B35" s="156"/>
      <c r="C35" s="189" t="s">
        <v>251</v>
      </c>
      <c r="D35" s="185"/>
      <c r="E35" s="186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48"/>
      <c r="Z35" s="148"/>
      <c r="AA35" s="148"/>
      <c r="AB35" s="148"/>
      <c r="AC35" s="148"/>
      <c r="AD35" s="148"/>
      <c r="AE35" s="148"/>
      <c r="AF35" s="148"/>
      <c r="AG35" s="148" t="s">
        <v>224</v>
      </c>
      <c r="AH35" s="148">
        <v>0</v>
      </c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</row>
    <row r="36" spans="1:60" outlineLevel="1" x14ac:dyDescent="0.2">
      <c r="A36" s="155"/>
      <c r="B36" s="156"/>
      <c r="C36" s="189" t="s">
        <v>252</v>
      </c>
      <c r="D36" s="185"/>
      <c r="E36" s="186">
        <v>1.2</v>
      </c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48"/>
      <c r="Z36" s="148"/>
      <c r="AA36" s="148"/>
      <c r="AB36" s="148"/>
      <c r="AC36" s="148"/>
      <c r="AD36" s="148"/>
      <c r="AE36" s="148"/>
      <c r="AF36" s="148"/>
      <c r="AG36" s="148" t="s">
        <v>224</v>
      </c>
      <c r="AH36" s="148">
        <v>0</v>
      </c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</row>
    <row r="37" spans="1:60" outlineLevel="1" x14ac:dyDescent="0.2">
      <c r="A37" s="166">
        <v>8</v>
      </c>
      <c r="B37" s="167" t="s">
        <v>253</v>
      </c>
      <c r="C37" s="181" t="s">
        <v>254</v>
      </c>
      <c r="D37" s="168" t="s">
        <v>230</v>
      </c>
      <c r="E37" s="169">
        <v>1.2</v>
      </c>
      <c r="F37" s="170">
        <v>143</v>
      </c>
      <c r="G37" s="171">
        <f>ROUND(E37*F37,2)</f>
        <v>171.6</v>
      </c>
      <c r="H37" s="158"/>
      <c r="I37" s="157">
        <f>ROUND(E37*H37,2)</f>
        <v>0</v>
      </c>
      <c r="J37" s="158"/>
      <c r="K37" s="157">
        <f>ROUND(E37*J37,2)</f>
        <v>0</v>
      </c>
      <c r="L37" s="157">
        <v>21</v>
      </c>
      <c r="M37" s="157">
        <f>G37*(1+L37/100)</f>
        <v>207.636</v>
      </c>
      <c r="N37" s="157">
        <v>0</v>
      </c>
      <c r="O37" s="157">
        <f>ROUND(E37*N37,2)</f>
        <v>0</v>
      </c>
      <c r="P37" s="157">
        <v>0</v>
      </c>
      <c r="Q37" s="157">
        <f>ROUND(E37*P37,2)</f>
        <v>0</v>
      </c>
      <c r="R37" s="157"/>
      <c r="S37" s="157" t="s">
        <v>180</v>
      </c>
      <c r="T37" s="157" t="s">
        <v>180</v>
      </c>
      <c r="U37" s="157">
        <v>0.36799999999999999</v>
      </c>
      <c r="V37" s="157">
        <f>ROUND(E37*U37,2)</f>
        <v>0.44</v>
      </c>
      <c r="W37" s="157"/>
      <c r="X37" s="157" t="s">
        <v>221</v>
      </c>
      <c r="Y37" s="148"/>
      <c r="Z37" s="148"/>
      <c r="AA37" s="148"/>
      <c r="AB37" s="148"/>
      <c r="AC37" s="148"/>
      <c r="AD37" s="148"/>
      <c r="AE37" s="148"/>
      <c r="AF37" s="148"/>
      <c r="AG37" s="148" t="s">
        <v>222</v>
      </c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</row>
    <row r="38" spans="1:60" outlineLevel="1" x14ac:dyDescent="0.2">
      <c r="A38" s="155"/>
      <c r="B38" s="156"/>
      <c r="C38" s="189" t="s">
        <v>242</v>
      </c>
      <c r="D38" s="185"/>
      <c r="E38" s="186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48"/>
      <c r="Z38" s="148"/>
      <c r="AA38" s="148"/>
      <c r="AB38" s="148"/>
      <c r="AC38" s="148"/>
      <c r="AD38" s="148"/>
      <c r="AE38" s="148"/>
      <c r="AF38" s="148"/>
      <c r="AG38" s="148" t="s">
        <v>224</v>
      </c>
      <c r="AH38" s="148">
        <v>0</v>
      </c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</row>
    <row r="39" spans="1:60" outlineLevel="1" x14ac:dyDescent="0.2">
      <c r="A39" s="155"/>
      <c r="B39" s="156"/>
      <c r="C39" s="189" t="s">
        <v>255</v>
      </c>
      <c r="D39" s="185"/>
      <c r="E39" s="186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48"/>
      <c r="Z39" s="148"/>
      <c r="AA39" s="148"/>
      <c r="AB39" s="148"/>
      <c r="AC39" s="148"/>
      <c r="AD39" s="148"/>
      <c r="AE39" s="148"/>
      <c r="AF39" s="148"/>
      <c r="AG39" s="148" t="s">
        <v>224</v>
      </c>
      <c r="AH39" s="148">
        <v>0</v>
      </c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</row>
    <row r="40" spans="1:60" outlineLevel="1" x14ac:dyDescent="0.2">
      <c r="A40" s="155"/>
      <c r="B40" s="156"/>
      <c r="C40" s="189" t="s">
        <v>252</v>
      </c>
      <c r="D40" s="185"/>
      <c r="E40" s="186">
        <v>1.2</v>
      </c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48"/>
      <c r="Z40" s="148"/>
      <c r="AA40" s="148"/>
      <c r="AB40" s="148"/>
      <c r="AC40" s="148"/>
      <c r="AD40" s="148"/>
      <c r="AE40" s="148"/>
      <c r="AF40" s="148"/>
      <c r="AG40" s="148" t="s">
        <v>224</v>
      </c>
      <c r="AH40" s="148">
        <v>0</v>
      </c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</row>
    <row r="41" spans="1:60" outlineLevel="1" x14ac:dyDescent="0.2">
      <c r="A41" s="172">
        <v>9</v>
      </c>
      <c r="B41" s="173" t="s">
        <v>256</v>
      </c>
      <c r="C41" s="180" t="s">
        <v>257</v>
      </c>
      <c r="D41" s="174" t="s">
        <v>230</v>
      </c>
      <c r="E41" s="175">
        <v>90</v>
      </c>
      <c r="F41" s="170">
        <v>529</v>
      </c>
      <c r="G41" s="177">
        <f>ROUND(E41*F41,2)</f>
        <v>47610</v>
      </c>
      <c r="H41" s="158"/>
      <c r="I41" s="157">
        <f>ROUND(E41*H41,2)</f>
        <v>0</v>
      </c>
      <c r="J41" s="158"/>
      <c r="K41" s="157">
        <f>ROUND(E41*J41,2)</f>
        <v>0</v>
      </c>
      <c r="L41" s="157">
        <v>21</v>
      </c>
      <c r="M41" s="157">
        <f>G41*(1+L41/100)</f>
        <v>57608.1</v>
      </c>
      <c r="N41" s="157">
        <v>0</v>
      </c>
      <c r="O41" s="157">
        <f>ROUND(E41*N41,2)</f>
        <v>0</v>
      </c>
      <c r="P41" s="157">
        <v>0</v>
      </c>
      <c r="Q41" s="157">
        <f>ROUND(E41*P41,2)</f>
        <v>0</v>
      </c>
      <c r="R41" s="157"/>
      <c r="S41" s="157" t="s">
        <v>180</v>
      </c>
      <c r="T41" s="157" t="s">
        <v>180</v>
      </c>
      <c r="U41" s="157">
        <v>1.7629999999999999</v>
      </c>
      <c r="V41" s="157">
        <f>ROUND(E41*U41,2)</f>
        <v>158.66999999999999</v>
      </c>
      <c r="W41" s="157"/>
      <c r="X41" s="157" t="s">
        <v>221</v>
      </c>
      <c r="Y41" s="148"/>
      <c r="Z41" s="148"/>
      <c r="AA41" s="148"/>
      <c r="AB41" s="148"/>
      <c r="AC41" s="148"/>
      <c r="AD41" s="148"/>
      <c r="AE41" s="148"/>
      <c r="AF41" s="148"/>
      <c r="AG41" s="148" t="s">
        <v>222</v>
      </c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</row>
    <row r="42" spans="1:60" outlineLevel="1" x14ac:dyDescent="0.2">
      <c r="A42" s="166">
        <v>10</v>
      </c>
      <c r="B42" s="167" t="s">
        <v>258</v>
      </c>
      <c r="C42" s="181" t="s">
        <v>259</v>
      </c>
      <c r="D42" s="168" t="s">
        <v>230</v>
      </c>
      <c r="E42" s="169">
        <v>1719.3</v>
      </c>
      <c r="F42" s="170">
        <v>160</v>
      </c>
      <c r="G42" s="171">
        <f>ROUND(E42*F42,2)</f>
        <v>275088</v>
      </c>
      <c r="H42" s="158"/>
      <c r="I42" s="157">
        <f>ROUND(E42*H42,2)</f>
        <v>0</v>
      </c>
      <c r="J42" s="158"/>
      <c r="K42" s="157">
        <f>ROUND(E42*J42,2)</f>
        <v>0</v>
      </c>
      <c r="L42" s="157">
        <v>21</v>
      </c>
      <c r="M42" s="157">
        <f>G42*(1+L42/100)</f>
        <v>332856.48</v>
      </c>
      <c r="N42" s="157">
        <v>0</v>
      </c>
      <c r="O42" s="157">
        <f>ROUND(E42*N42,2)</f>
        <v>0</v>
      </c>
      <c r="P42" s="157">
        <v>0</v>
      </c>
      <c r="Q42" s="157">
        <f>ROUND(E42*P42,2)</f>
        <v>0</v>
      </c>
      <c r="R42" s="157"/>
      <c r="S42" s="157" t="s">
        <v>180</v>
      </c>
      <c r="T42" s="157" t="s">
        <v>180</v>
      </c>
      <c r="U42" s="157">
        <v>0.222</v>
      </c>
      <c r="V42" s="157">
        <f>ROUND(E42*U42,2)</f>
        <v>381.68</v>
      </c>
      <c r="W42" s="157"/>
      <c r="X42" s="157" t="s">
        <v>221</v>
      </c>
      <c r="Y42" s="148"/>
      <c r="Z42" s="148"/>
      <c r="AA42" s="148"/>
      <c r="AB42" s="148"/>
      <c r="AC42" s="148"/>
      <c r="AD42" s="148"/>
      <c r="AE42" s="148"/>
      <c r="AF42" s="148"/>
      <c r="AG42" s="148" t="s">
        <v>222</v>
      </c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</row>
    <row r="43" spans="1:60" outlineLevel="1" x14ac:dyDescent="0.2">
      <c r="A43" s="155"/>
      <c r="B43" s="156"/>
      <c r="C43" s="189" t="s">
        <v>231</v>
      </c>
      <c r="D43" s="185"/>
      <c r="E43" s="186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48"/>
      <c r="Z43" s="148"/>
      <c r="AA43" s="148"/>
      <c r="AB43" s="148"/>
      <c r="AC43" s="148"/>
      <c r="AD43" s="148"/>
      <c r="AE43" s="148"/>
      <c r="AF43" s="148"/>
      <c r="AG43" s="148" t="s">
        <v>224</v>
      </c>
      <c r="AH43" s="148">
        <v>0</v>
      </c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</row>
    <row r="44" spans="1:60" outlineLevel="1" x14ac:dyDescent="0.2">
      <c r="A44" s="155"/>
      <c r="B44" s="156"/>
      <c r="C44" s="189" t="s">
        <v>260</v>
      </c>
      <c r="D44" s="185"/>
      <c r="E44" s="186">
        <v>1079.92</v>
      </c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48"/>
      <c r="Z44" s="148"/>
      <c r="AA44" s="148"/>
      <c r="AB44" s="148"/>
      <c r="AC44" s="148"/>
      <c r="AD44" s="148"/>
      <c r="AE44" s="148"/>
      <c r="AF44" s="148"/>
      <c r="AG44" s="148" t="s">
        <v>224</v>
      </c>
      <c r="AH44" s="148">
        <v>0</v>
      </c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</row>
    <row r="45" spans="1:60" outlineLevel="1" x14ac:dyDescent="0.2">
      <c r="A45" s="155"/>
      <c r="B45" s="156"/>
      <c r="C45" s="189" t="s">
        <v>261</v>
      </c>
      <c r="D45" s="185"/>
      <c r="E45" s="186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48"/>
      <c r="Z45" s="148"/>
      <c r="AA45" s="148"/>
      <c r="AB45" s="148"/>
      <c r="AC45" s="148"/>
      <c r="AD45" s="148"/>
      <c r="AE45" s="148"/>
      <c r="AF45" s="148"/>
      <c r="AG45" s="148" t="s">
        <v>224</v>
      </c>
      <c r="AH45" s="148">
        <v>0</v>
      </c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</row>
    <row r="46" spans="1:60" outlineLevel="1" x14ac:dyDescent="0.2">
      <c r="A46" s="155"/>
      <c r="B46" s="156"/>
      <c r="C46" s="189" t="s">
        <v>262</v>
      </c>
      <c r="D46" s="185"/>
      <c r="E46" s="186">
        <v>9.6300000000000008</v>
      </c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48"/>
      <c r="Z46" s="148"/>
      <c r="AA46" s="148"/>
      <c r="AB46" s="148"/>
      <c r="AC46" s="148"/>
      <c r="AD46" s="148"/>
      <c r="AE46" s="148"/>
      <c r="AF46" s="148"/>
      <c r="AG46" s="148" t="s">
        <v>224</v>
      </c>
      <c r="AH46" s="148">
        <v>0</v>
      </c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</row>
    <row r="47" spans="1:60" outlineLevel="1" x14ac:dyDescent="0.2">
      <c r="A47" s="155"/>
      <c r="B47" s="156"/>
      <c r="C47" s="189" t="s">
        <v>263</v>
      </c>
      <c r="D47" s="185"/>
      <c r="E47" s="186">
        <v>27.5</v>
      </c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48"/>
      <c r="Z47" s="148"/>
      <c r="AA47" s="148"/>
      <c r="AB47" s="148"/>
      <c r="AC47" s="148"/>
      <c r="AD47" s="148"/>
      <c r="AE47" s="148"/>
      <c r="AF47" s="148"/>
      <c r="AG47" s="148" t="s">
        <v>224</v>
      </c>
      <c r="AH47" s="148">
        <v>0</v>
      </c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</row>
    <row r="48" spans="1:60" outlineLevel="1" x14ac:dyDescent="0.2">
      <c r="A48" s="155"/>
      <c r="B48" s="156"/>
      <c r="C48" s="189" t="s">
        <v>264</v>
      </c>
      <c r="D48" s="185"/>
      <c r="E48" s="186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48"/>
      <c r="Z48" s="148"/>
      <c r="AA48" s="148"/>
      <c r="AB48" s="148"/>
      <c r="AC48" s="148"/>
      <c r="AD48" s="148"/>
      <c r="AE48" s="148"/>
      <c r="AF48" s="148"/>
      <c r="AG48" s="148" t="s">
        <v>224</v>
      </c>
      <c r="AH48" s="148">
        <v>0</v>
      </c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</row>
    <row r="49" spans="1:60" outlineLevel="1" x14ac:dyDescent="0.2">
      <c r="A49" s="155"/>
      <c r="B49" s="156"/>
      <c r="C49" s="189" t="s">
        <v>265</v>
      </c>
      <c r="D49" s="185"/>
      <c r="E49" s="186">
        <v>572</v>
      </c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48"/>
      <c r="Z49" s="148"/>
      <c r="AA49" s="148"/>
      <c r="AB49" s="148"/>
      <c r="AC49" s="148"/>
      <c r="AD49" s="148"/>
      <c r="AE49" s="148"/>
      <c r="AF49" s="148"/>
      <c r="AG49" s="148" t="s">
        <v>224</v>
      </c>
      <c r="AH49" s="148">
        <v>0</v>
      </c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</row>
    <row r="50" spans="1:60" outlineLevel="1" x14ac:dyDescent="0.2">
      <c r="A50" s="155"/>
      <c r="B50" s="156"/>
      <c r="C50" s="189" t="s">
        <v>266</v>
      </c>
      <c r="D50" s="185"/>
      <c r="E50" s="186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48"/>
      <c r="Z50" s="148"/>
      <c r="AA50" s="148"/>
      <c r="AB50" s="148"/>
      <c r="AC50" s="148"/>
      <c r="AD50" s="148"/>
      <c r="AE50" s="148"/>
      <c r="AF50" s="148"/>
      <c r="AG50" s="148" t="s">
        <v>224</v>
      </c>
      <c r="AH50" s="148">
        <v>0</v>
      </c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</row>
    <row r="51" spans="1:60" outlineLevel="1" x14ac:dyDescent="0.2">
      <c r="A51" s="155"/>
      <c r="B51" s="156"/>
      <c r="C51" s="189" t="s">
        <v>267</v>
      </c>
      <c r="D51" s="185"/>
      <c r="E51" s="186">
        <v>16.5</v>
      </c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48"/>
      <c r="Z51" s="148"/>
      <c r="AA51" s="148"/>
      <c r="AB51" s="148"/>
      <c r="AC51" s="148"/>
      <c r="AD51" s="148"/>
      <c r="AE51" s="148"/>
      <c r="AF51" s="148"/>
      <c r="AG51" s="148" t="s">
        <v>224</v>
      </c>
      <c r="AH51" s="148">
        <v>0</v>
      </c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</row>
    <row r="52" spans="1:60" outlineLevel="1" x14ac:dyDescent="0.2">
      <c r="A52" s="155"/>
      <c r="B52" s="156"/>
      <c r="C52" s="189" t="s">
        <v>268</v>
      </c>
      <c r="D52" s="185"/>
      <c r="E52" s="186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48"/>
      <c r="Z52" s="148"/>
      <c r="AA52" s="148"/>
      <c r="AB52" s="148"/>
      <c r="AC52" s="148"/>
      <c r="AD52" s="148"/>
      <c r="AE52" s="148"/>
      <c r="AF52" s="148"/>
      <c r="AG52" s="148" t="s">
        <v>224</v>
      </c>
      <c r="AH52" s="148">
        <v>0</v>
      </c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</row>
    <row r="53" spans="1:60" outlineLevel="1" x14ac:dyDescent="0.2">
      <c r="A53" s="155"/>
      <c r="B53" s="156"/>
      <c r="C53" s="189" t="s">
        <v>269</v>
      </c>
      <c r="D53" s="185"/>
      <c r="E53" s="186">
        <v>6.88</v>
      </c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48"/>
      <c r="Z53" s="148"/>
      <c r="AA53" s="148"/>
      <c r="AB53" s="148"/>
      <c r="AC53" s="148"/>
      <c r="AD53" s="148"/>
      <c r="AE53" s="148"/>
      <c r="AF53" s="148"/>
      <c r="AG53" s="148" t="s">
        <v>224</v>
      </c>
      <c r="AH53" s="148">
        <v>0</v>
      </c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</row>
    <row r="54" spans="1:60" outlineLevel="1" x14ac:dyDescent="0.2">
      <c r="A54" s="155"/>
      <c r="B54" s="156"/>
      <c r="C54" s="189" t="s">
        <v>269</v>
      </c>
      <c r="D54" s="185"/>
      <c r="E54" s="186">
        <v>6.88</v>
      </c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48"/>
      <c r="Z54" s="148"/>
      <c r="AA54" s="148"/>
      <c r="AB54" s="148"/>
      <c r="AC54" s="148"/>
      <c r="AD54" s="148"/>
      <c r="AE54" s="148"/>
      <c r="AF54" s="148"/>
      <c r="AG54" s="148" t="s">
        <v>224</v>
      </c>
      <c r="AH54" s="148">
        <v>0</v>
      </c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</row>
    <row r="55" spans="1:60" outlineLevel="1" x14ac:dyDescent="0.2">
      <c r="A55" s="166">
        <v>11</v>
      </c>
      <c r="B55" s="167" t="s">
        <v>270</v>
      </c>
      <c r="C55" s="181" t="s">
        <v>271</v>
      </c>
      <c r="D55" s="168" t="s">
        <v>230</v>
      </c>
      <c r="E55" s="169">
        <v>10</v>
      </c>
      <c r="F55" s="170">
        <v>502</v>
      </c>
      <c r="G55" s="171">
        <f>ROUND(E55*F55,2)</f>
        <v>5020</v>
      </c>
      <c r="H55" s="158"/>
      <c r="I55" s="157">
        <f>ROUND(E55*H55,2)</f>
        <v>0</v>
      </c>
      <c r="J55" s="158"/>
      <c r="K55" s="157">
        <f>ROUND(E55*J55,2)</f>
        <v>0</v>
      </c>
      <c r="L55" s="157">
        <v>21</v>
      </c>
      <c r="M55" s="157">
        <f>G55*(1+L55/100)</f>
        <v>6074.2</v>
      </c>
      <c r="N55" s="157">
        <v>0</v>
      </c>
      <c r="O55" s="157">
        <f>ROUND(E55*N55,2)</f>
        <v>0</v>
      </c>
      <c r="P55" s="157">
        <v>0</v>
      </c>
      <c r="Q55" s="157">
        <f>ROUND(E55*P55,2)</f>
        <v>0</v>
      </c>
      <c r="R55" s="157"/>
      <c r="S55" s="157" t="s">
        <v>180</v>
      </c>
      <c r="T55" s="157" t="s">
        <v>180</v>
      </c>
      <c r="U55" s="157">
        <v>3.1309999999999998</v>
      </c>
      <c r="V55" s="157">
        <f>ROUND(E55*U55,2)</f>
        <v>31.31</v>
      </c>
      <c r="W55" s="157"/>
      <c r="X55" s="157" t="s">
        <v>221</v>
      </c>
      <c r="Y55" s="148"/>
      <c r="Z55" s="148"/>
      <c r="AA55" s="148"/>
      <c r="AB55" s="148"/>
      <c r="AC55" s="148"/>
      <c r="AD55" s="148"/>
      <c r="AE55" s="148"/>
      <c r="AF55" s="148"/>
      <c r="AG55" s="148" t="s">
        <v>222</v>
      </c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</row>
    <row r="56" spans="1:60" ht="22.5" outlineLevel="1" x14ac:dyDescent="0.2">
      <c r="A56" s="155"/>
      <c r="B56" s="156"/>
      <c r="C56" s="189" t="s">
        <v>272</v>
      </c>
      <c r="D56" s="185"/>
      <c r="E56" s="186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48"/>
      <c r="Z56" s="148"/>
      <c r="AA56" s="148"/>
      <c r="AB56" s="148"/>
      <c r="AC56" s="148"/>
      <c r="AD56" s="148"/>
      <c r="AE56" s="148"/>
      <c r="AF56" s="148"/>
      <c r="AG56" s="148" t="s">
        <v>224</v>
      </c>
      <c r="AH56" s="148">
        <v>0</v>
      </c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</row>
    <row r="57" spans="1:60" outlineLevel="1" x14ac:dyDescent="0.2">
      <c r="A57" s="155"/>
      <c r="B57" s="156"/>
      <c r="C57" s="189" t="s">
        <v>273</v>
      </c>
      <c r="D57" s="185"/>
      <c r="E57" s="186">
        <v>10</v>
      </c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48"/>
      <c r="Z57" s="148"/>
      <c r="AA57" s="148"/>
      <c r="AB57" s="148"/>
      <c r="AC57" s="148"/>
      <c r="AD57" s="148"/>
      <c r="AE57" s="148"/>
      <c r="AF57" s="148"/>
      <c r="AG57" s="148" t="s">
        <v>224</v>
      </c>
      <c r="AH57" s="148">
        <v>0</v>
      </c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</row>
    <row r="58" spans="1:60" outlineLevel="1" x14ac:dyDescent="0.2">
      <c r="A58" s="166">
        <v>12</v>
      </c>
      <c r="B58" s="167" t="s">
        <v>274</v>
      </c>
      <c r="C58" s="181" t="s">
        <v>275</v>
      </c>
      <c r="D58" s="168" t="s">
        <v>220</v>
      </c>
      <c r="E58" s="169">
        <v>3126</v>
      </c>
      <c r="F58" s="170">
        <v>174</v>
      </c>
      <c r="G58" s="171">
        <f>ROUND(E58*F58,2)</f>
        <v>543924</v>
      </c>
      <c r="H58" s="158"/>
      <c r="I58" s="157">
        <f>ROUND(E58*H58,2)</f>
        <v>0</v>
      </c>
      <c r="J58" s="158"/>
      <c r="K58" s="157">
        <f>ROUND(E58*J58,2)</f>
        <v>0</v>
      </c>
      <c r="L58" s="157">
        <v>21</v>
      </c>
      <c r="M58" s="157">
        <f>G58*(1+L58/100)</f>
        <v>658148.04</v>
      </c>
      <c r="N58" s="157">
        <v>8.5999999999999998E-4</v>
      </c>
      <c r="O58" s="157">
        <f>ROUND(E58*N58,2)</f>
        <v>2.69</v>
      </c>
      <c r="P58" s="157">
        <v>0</v>
      </c>
      <c r="Q58" s="157">
        <f>ROUND(E58*P58,2)</f>
        <v>0</v>
      </c>
      <c r="R58" s="157"/>
      <c r="S58" s="157" t="s">
        <v>180</v>
      </c>
      <c r="T58" s="157" t="s">
        <v>180</v>
      </c>
      <c r="U58" s="157">
        <v>0.47899999999999998</v>
      </c>
      <c r="V58" s="157">
        <f>ROUND(E58*U58,2)</f>
        <v>1497.35</v>
      </c>
      <c r="W58" s="157"/>
      <c r="X58" s="157" t="s">
        <v>221</v>
      </c>
      <c r="Y58" s="148"/>
      <c r="Z58" s="148"/>
      <c r="AA58" s="148"/>
      <c r="AB58" s="148"/>
      <c r="AC58" s="148"/>
      <c r="AD58" s="148"/>
      <c r="AE58" s="148"/>
      <c r="AF58" s="148"/>
      <c r="AG58" s="148" t="s">
        <v>222</v>
      </c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</row>
    <row r="59" spans="1:60" outlineLevel="1" x14ac:dyDescent="0.2">
      <c r="A59" s="155"/>
      <c r="B59" s="156"/>
      <c r="C59" s="189" t="s">
        <v>231</v>
      </c>
      <c r="D59" s="185"/>
      <c r="E59" s="186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48"/>
      <c r="Z59" s="148"/>
      <c r="AA59" s="148"/>
      <c r="AB59" s="148"/>
      <c r="AC59" s="148"/>
      <c r="AD59" s="148"/>
      <c r="AE59" s="148"/>
      <c r="AF59" s="148"/>
      <c r="AG59" s="148" t="s">
        <v>224</v>
      </c>
      <c r="AH59" s="148">
        <v>0</v>
      </c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</row>
    <row r="60" spans="1:60" outlineLevel="1" x14ac:dyDescent="0.2">
      <c r="A60" s="155"/>
      <c r="B60" s="156"/>
      <c r="C60" s="189" t="s">
        <v>276</v>
      </c>
      <c r="D60" s="185"/>
      <c r="E60" s="186">
        <v>1963.5</v>
      </c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48"/>
      <c r="Z60" s="148"/>
      <c r="AA60" s="148"/>
      <c r="AB60" s="148"/>
      <c r="AC60" s="148"/>
      <c r="AD60" s="148"/>
      <c r="AE60" s="148"/>
      <c r="AF60" s="148"/>
      <c r="AG60" s="148" t="s">
        <v>224</v>
      </c>
      <c r="AH60" s="148">
        <v>0</v>
      </c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</row>
    <row r="61" spans="1:60" outlineLevel="1" x14ac:dyDescent="0.2">
      <c r="A61" s="155"/>
      <c r="B61" s="156"/>
      <c r="C61" s="189" t="s">
        <v>261</v>
      </c>
      <c r="D61" s="185"/>
      <c r="E61" s="186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48"/>
      <c r="Z61" s="148"/>
      <c r="AA61" s="148"/>
      <c r="AB61" s="148"/>
      <c r="AC61" s="148"/>
      <c r="AD61" s="148"/>
      <c r="AE61" s="148"/>
      <c r="AF61" s="148"/>
      <c r="AG61" s="148" t="s">
        <v>224</v>
      </c>
      <c r="AH61" s="148">
        <v>0</v>
      </c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</row>
    <row r="62" spans="1:60" outlineLevel="1" x14ac:dyDescent="0.2">
      <c r="A62" s="155"/>
      <c r="B62" s="156"/>
      <c r="C62" s="189" t="s">
        <v>277</v>
      </c>
      <c r="D62" s="185"/>
      <c r="E62" s="186">
        <v>17.5</v>
      </c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48"/>
      <c r="Z62" s="148"/>
      <c r="AA62" s="148"/>
      <c r="AB62" s="148"/>
      <c r="AC62" s="148"/>
      <c r="AD62" s="148"/>
      <c r="AE62" s="148"/>
      <c r="AF62" s="148"/>
      <c r="AG62" s="148" t="s">
        <v>224</v>
      </c>
      <c r="AH62" s="148">
        <v>0</v>
      </c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</row>
    <row r="63" spans="1:60" outlineLevel="1" x14ac:dyDescent="0.2">
      <c r="A63" s="155"/>
      <c r="B63" s="156"/>
      <c r="C63" s="189" t="s">
        <v>278</v>
      </c>
      <c r="D63" s="185"/>
      <c r="E63" s="186">
        <v>50</v>
      </c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48"/>
      <c r="Z63" s="148"/>
      <c r="AA63" s="148"/>
      <c r="AB63" s="148"/>
      <c r="AC63" s="148"/>
      <c r="AD63" s="148"/>
      <c r="AE63" s="148"/>
      <c r="AF63" s="148"/>
      <c r="AG63" s="148" t="s">
        <v>224</v>
      </c>
      <c r="AH63" s="148">
        <v>0</v>
      </c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</row>
    <row r="64" spans="1:60" outlineLevel="1" x14ac:dyDescent="0.2">
      <c r="A64" s="155"/>
      <c r="B64" s="156"/>
      <c r="C64" s="189" t="s">
        <v>264</v>
      </c>
      <c r="D64" s="185"/>
      <c r="E64" s="186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48"/>
      <c r="Z64" s="148"/>
      <c r="AA64" s="148"/>
      <c r="AB64" s="148"/>
      <c r="AC64" s="148"/>
      <c r="AD64" s="148"/>
      <c r="AE64" s="148"/>
      <c r="AF64" s="148"/>
      <c r="AG64" s="148" t="s">
        <v>224</v>
      </c>
      <c r="AH64" s="148">
        <v>0</v>
      </c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</row>
    <row r="65" spans="1:60" outlineLevel="1" x14ac:dyDescent="0.2">
      <c r="A65" s="155"/>
      <c r="B65" s="156"/>
      <c r="C65" s="189" t="s">
        <v>279</v>
      </c>
      <c r="D65" s="185"/>
      <c r="E65" s="186">
        <v>1040</v>
      </c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48"/>
      <c r="Z65" s="148"/>
      <c r="AA65" s="148"/>
      <c r="AB65" s="148"/>
      <c r="AC65" s="148"/>
      <c r="AD65" s="148"/>
      <c r="AE65" s="148"/>
      <c r="AF65" s="148"/>
      <c r="AG65" s="148" t="s">
        <v>224</v>
      </c>
      <c r="AH65" s="148">
        <v>0</v>
      </c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</row>
    <row r="66" spans="1:60" outlineLevel="1" x14ac:dyDescent="0.2">
      <c r="A66" s="155"/>
      <c r="B66" s="156"/>
      <c r="C66" s="189" t="s">
        <v>266</v>
      </c>
      <c r="D66" s="185"/>
      <c r="E66" s="186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48"/>
      <c r="Z66" s="148"/>
      <c r="AA66" s="148"/>
      <c r="AB66" s="148"/>
      <c r="AC66" s="148"/>
      <c r="AD66" s="148"/>
      <c r="AE66" s="148"/>
      <c r="AF66" s="148"/>
      <c r="AG66" s="148" t="s">
        <v>224</v>
      </c>
      <c r="AH66" s="148">
        <v>0</v>
      </c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</row>
    <row r="67" spans="1:60" outlineLevel="1" x14ac:dyDescent="0.2">
      <c r="A67" s="155"/>
      <c r="B67" s="156"/>
      <c r="C67" s="189" t="s">
        <v>280</v>
      </c>
      <c r="D67" s="185"/>
      <c r="E67" s="186">
        <v>30</v>
      </c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48"/>
      <c r="Z67" s="148"/>
      <c r="AA67" s="148"/>
      <c r="AB67" s="148"/>
      <c r="AC67" s="148"/>
      <c r="AD67" s="148"/>
      <c r="AE67" s="148"/>
      <c r="AF67" s="148"/>
      <c r="AG67" s="148" t="s">
        <v>224</v>
      </c>
      <c r="AH67" s="148">
        <v>0</v>
      </c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</row>
    <row r="68" spans="1:60" outlineLevel="1" x14ac:dyDescent="0.2">
      <c r="A68" s="155"/>
      <c r="B68" s="156"/>
      <c r="C68" s="189" t="s">
        <v>268</v>
      </c>
      <c r="D68" s="185"/>
      <c r="E68" s="186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48"/>
      <c r="Z68" s="148"/>
      <c r="AA68" s="148"/>
      <c r="AB68" s="148"/>
      <c r="AC68" s="148"/>
      <c r="AD68" s="148"/>
      <c r="AE68" s="148"/>
      <c r="AF68" s="148"/>
      <c r="AG68" s="148" t="s">
        <v>224</v>
      </c>
      <c r="AH68" s="148">
        <v>0</v>
      </c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</row>
    <row r="69" spans="1:60" outlineLevel="1" x14ac:dyDescent="0.2">
      <c r="A69" s="155"/>
      <c r="B69" s="156"/>
      <c r="C69" s="189" t="s">
        <v>281</v>
      </c>
      <c r="D69" s="185"/>
      <c r="E69" s="186">
        <v>12.5</v>
      </c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48"/>
      <c r="Z69" s="148"/>
      <c r="AA69" s="148"/>
      <c r="AB69" s="148"/>
      <c r="AC69" s="148"/>
      <c r="AD69" s="148"/>
      <c r="AE69" s="148"/>
      <c r="AF69" s="148"/>
      <c r="AG69" s="148" t="s">
        <v>224</v>
      </c>
      <c r="AH69" s="148">
        <v>0</v>
      </c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</row>
    <row r="70" spans="1:60" outlineLevel="1" x14ac:dyDescent="0.2">
      <c r="A70" s="155"/>
      <c r="B70" s="156"/>
      <c r="C70" s="189" t="s">
        <v>281</v>
      </c>
      <c r="D70" s="185"/>
      <c r="E70" s="186">
        <v>12.5</v>
      </c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48"/>
      <c r="Z70" s="148"/>
      <c r="AA70" s="148"/>
      <c r="AB70" s="148"/>
      <c r="AC70" s="148"/>
      <c r="AD70" s="148"/>
      <c r="AE70" s="148"/>
      <c r="AF70" s="148"/>
      <c r="AG70" s="148" t="s">
        <v>224</v>
      </c>
      <c r="AH70" s="148">
        <v>0</v>
      </c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</row>
    <row r="71" spans="1:60" outlineLevel="1" x14ac:dyDescent="0.2">
      <c r="A71" s="166">
        <v>13</v>
      </c>
      <c r="B71" s="167" t="s">
        <v>282</v>
      </c>
      <c r="C71" s="181" t="s">
        <v>283</v>
      </c>
      <c r="D71" s="168" t="s">
        <v>220</v>
      </c>
      <c r="E71" s="169">
        <v>3126</v>
      </c>
      <c r="F71" s="170">
        <v>98</v>
      </c>
      <c r="G71" s="171">
        <f>ROUND(E71*F71,2)</f>
        <v>306348</v>
      </c>
      <c r="H71" s="158"/>
      <c r="I71" s="157">
        <f>ROUND(E71*H71,2)</f>
        <v>0</v>
      </c>
      <c r="J71" s="158"/>
      <c r="K71" s="157">
        <f>ROUND(E71*J71,2)</f>
        <v>0</v>
      </c>
      <c r="L71" s="157">
        <v>21</v>
      </c>
      <c r="M71" s="157">
        <f>G71*(1+L71/100)</f>
        <v>370681.08</v>
      </c>
      <c r="N71" s="157">
        <v>0</v>
      </c>
      <c r="O71" s="157">
        <f>ROUND(E71*N71,2)</f>
        <v>0</v>
      </c>
      <c r="P71" s="157">
        <v>0</v>
      </c>
      <c r="Q71" s="157">
        <f>ROUND(E71*P71,2)</f>
        <v>0</v>
      </c>
      <c r="R71" s="157"/>
      <c r="S71" s="157" t="s">
        <v>180</v>
      </c>
      <c r="T71" s="157" t="s">
        <v>180</v>
      </c>
      <c r="U71" s="157">
        <v>0.32700000000000001</v>
      </c>
      <c r="V71" s="157">
        <f>ROUND(E71*U71,2)</f>
        <v>1022.2</v>
      </c>
      <c r="W71" s="157"/>
      <c r="X71" s="157" t="s">
        <v>221</v>
      </c>
      <c r="Y71" s="148"/>
      <c r="Z71" s="148"/>
      <c r="AA71" s="148"/>
      <c r="AB71" s="148"/>
      <c r="AC71" s="148"/>
      <c r="AD71" s="148"/>
      <c r="AE71" s="148"/>
      <c r="AF71" s="148"/>
      <c r="AG71" s="148" t="s">
        <v>222</v>
      </c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</row>
    <row r="72" spans="1:60" outlineLevel="1" x14ac:dyDescent="0.2">
      <c r="A72" s="155"/>
      <c r="B72" s="156"/>
      <c r="C72" s="189" t="s">
        <v>231</v>
      </c>
      <c r="D72" s="185"/>
      <c r="E72" s="186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48"/>
      <c r="Z72" s="148"/>
      <c r="AA72" s="148"/>
      <c r="AB72" s="148"/>
      <c r="AC72" s="148"/>
      <c r="AD72" s="148"/>
      <c r="AE72" s="148"/>
      <c r="AF72" s="148"/>
      <c r="AG72" s="148" t="s">
        <v>224</v>
      </c>
      <c r="AH72" s="148">
        <v>0</v>
      </c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</row>
    <row r="73" spans="1:60" outlineLevel="1" x14ac:dyDescent="0.2">
      <c r="A73" s="155"/>
      <c r="B73" s="156"/>
      <c r="C73" s="189" t="s">
        <v>276</v>
      </c>
      <c r="D73" s="185"/>
      <c r="E73" s="186">
        <v>1963.5</v>
      </c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48"/>
      <c r="Z73" s="148"/>
      <c r="AA73" s="148"/>
      <c r="AB73" s="148"/>
      <c r="AC73" s="148"/>
      <c r="AD73" s="148"/>
      <c r="AE73" s="148"/>
      <c r="AF73" s="148"/>
      <c r="AG73" s="148" t="s">
        <v>224</v>
      </c>
      <c r="AH73" s="148">
        <v>0</v>
      </c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</row>
    <row r="74" spans="1:60" outlineLevel="1" x14ac:dyDescent="0.2">
      <c r="A74" s="155"/>
      <c r="B74" s="156"/>
      <c r="C74" s="189" t="s">
        <v>261</v>
      </c>
      <c r="D74" s="185"/>
      <c r="E74" s="186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48"/>
      <c r="Z74" s="148"/>
      <c r="AA74" s="148"/>
      <c r="AB74" s="148"/>
      <c r="AC74" s="148"/>
      <c r="AD74" s="148"/>
      <c r="AE74" s="148"/>
      <c r="AF74" s="148"/>
      <c r="AG74" s="148" t="s">
        <v>224</v>
      </c>
      <c r="AH74" s="148">
        <v>0</v>
      </c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</row>
    <row r="75" spans="1:60" outlineLevel="1" x14ac:dyDescent="0.2">
      <c r="A75" s="155"/>
      <c r="B75" s="156"/>
      <c r="C75" s="189" t="s">
        <v>277</v>
      </c>
      <c r="D75" s="185"/>
      <c r="E75" s="186">
        <v>17.5</v>
      </c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48"/>
      <c r="Z75" s="148"/>
      <c r="AA75" s="148"/>
      <c r="AB75" s="148"/>
      <c r="AC75" s="148"/>
      <c r="AD75" s="148"/>
      <c r="AE75" s="148"/>
      <c r="AF75" s="148"/>
      <c r="AG75" s="148" t="s">
        <v>224</v>
      </c>
      <c r="AH75" s="148">
        <v>0</v>
      </c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</row>
    <row r="76" spans="1:60" outlineLevel="1" x14ac:dyDescent="0.2">
      <c r="A76" s="155"/>
      <c r="B76" s="156"/>
      <c r="C76" s="189" t="s">
        <v>278</v>
      </c>
      <c r="D76" s="185"/>
      <c r="E76" s="186">
        <v>50</v>
      </c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48"/>
      <c r="Z76" s="148"/>
      <c r="AA76" s="148"/>
      <c r="AB76" s="148"/>
      <c r="AC76" s="148"/>
      <c r="AD76" s="148"/>
      <c r="AE76" s="148"/>
      <c r="AF76" s="148"/>
      <c r="AG76" s="148" t="s">
        <v>224</v>
      </c>
      <c r="AH76" s="148">
        <v>0</v>
      </c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</row>
    <row r="77" spans="1:60" outlineLevel="1" x14ac:dyDescent="0.2">
      <c r="A77" s="155"/>
      <c r="B77" s="156"/>
      <c r="C77" s="189" t="s">
        <v>264</v>
      </c>
      <c r="D77" s="185"/>
      <c r="E77" s="186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48"/>
      <c r="Z77" s="148"/>
      <c r="AA77" s="148"/>
      <c r="AB77" s="148"/>
      <c r="AC77" s="148"/>
      <c r="AD77" s="148"/>
      <c r="AE77" s="148"/>
      <c r="AF77" s="148"/>
      <c r="AG77" s="148" t="s">
        <v>224</v>
      </c>
      <c r="AH77" s="148">
        <v>0</v>
      </c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</row>
    <row r="78" spans="1:60" outlineLevel="1" x14ac:dyDescent="0.2">
      <c r="A78" s="155"/>
      <c r="B78" s="156"/>
      <c r="C78" s="189" t="s">
        <v>279</v>
      </c>
      <c r="D78" s="185"/>
      <c r="E78" s="186">
        <v>1040</v>
      </c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48"/>
      <c r="Z78" s="148"/>
      <c r="AA78" s="148"/>
      <c r="AB78" s="148"/>
      <c r="AC78" s="148"/>
      <c r="AD78" s="148"/>
      <c r="AE78" s="148"/>
      <c r="AF78" s="148"/>
      <c r="AG78" s="148" t="s">
        <v>224</v>
      </c>
      <c r="AH78" s="148">
        <v>0</v>
      </c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</row>
    <row r="79" spans="1:60" outlineLevel="1" x14ac:dyDescent="0.2">
      <c r="A79" s="155"/>
      <c r="B79" s="156"/>
      <c r="C79" s="189" t="s">
        <v>266</v>
      </c>
      <c r="D79" s="185"/>
      <c r="E79" s="186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48"/>
      <c r="Z79" s="148"/>
      <c r="AA79" s="148"/>
      <c r="AB79" s="148"/>
      <c r="AC79" s="148"/>
      <c r="AD79" s="148"/>
      <c r="AE79" s="148"/>
      <c r="AF79" s="148"/>
      <c r="AG79" s="148" t="s">
        <v>224</v>
      </c>
      <c r="AH79" s="148">
        <v>0</v>
      </c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</row>
    <row r="80" spans="1:60" outlineLevel="1" x14ac:dyDescent="0.2">
      <c r="A80" s="155"/>
      <c r="B80" s="156"/>
      <c r="C80" s="189" t="s">
        <v>280</v>
      </c>
      <c r="D80" s="185"/>
      <c r="E80" s="186">
        <v>30</v>
      </c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48"/>
      <c r="Z80" s="148"/>
      <c r="AA80" s="148"/>
      <c r="AB80" s="148"/>
      <c r="AC80" s="148"/>
      <c r="AD80" s="148"/>
      <c r="AE80" s="148"/>
      <c r="AF80" s="148"/>
      <c r="AG80" s="148" t="s">
        <v>224</v>
      </c>
      <c r="AH80" s="148">
        <v>0</v>
      </c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</row>
    <row r="81" spans="1:60" outlineLevel="1" x14ac:dyDescent="0.2">
      <c r="A81" s="155"/>
      <c r="B81" s="156"/>
      <c r="C81" s="189" t="s">
        <v>268</v>
      </c>
      <c r="D81" s="185"/>
      <c r="E81" s="186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48"/>
      <c r="Z81" s="148"/>
      <c r="AA81" s="148"/>
      <c r="AB81" s="148"/>
      <c r="AC81" s="148"/>
      <c r="AD81" s="148"/>
      <c r="AE81" s="148"/>
      <c r="AF81" s="148"/>
      <c r="AG81" s="148" t="s">
        <v>224</v>
      </c>
      <c r="AH81" s="148">
        <v>0</v>
      </c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</row>
    <row r="82" spans="1:60" outlineLevel="1" x14ac:dyDescent="0.2">
      <c r="A82" s="155"/>
      <c r="B82" s="156"/>
      <c r="C82" s="189" t="s">
        <v>281</v>
      </c>
      <c r="D82" s="185"/>
      <c r="E82" s="186">
        <v>12.5</v>
      </c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48"/>
      <c r="Z82" s="148"/>
      <c r="AA82" s="148"/>
      <c r="AB82" s="148"/>
      <c r="AC82" s="148"/>
      <c r="AD82" s="148"/>
      <c r="AE82" s="148"/>
      <c r="AF82" s="148"/>
      <c r="AG82" s="148" t="s">
        <v>224</v>
      </c>
      <c r="AH82" s="148">
        <v>0</v>
      </c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48"/>
      <c r="BG82" s="148"/>
      <c r="BH82" s="148"/>
    </row>
    <row r="83" spans="1:60" outlineLevel="1" x14ac:dyDescent="0.2">
      <c r="A83" s="155"/>
      <c r="B83" s="156"/>
      <c r="C83" s="189" t="s">
        <v>281</v>
      </c>
      <c r="D83" s="185"/>
      <c r="E83" s="186">
        <v>12.5</v>
      </c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48"/>
      <c r="Z83" s="148"/>
      <c r="AA83" s="148"/>
      <c r="AB83" s="148"/>
      <c r="AC83" s="148"/>
      <c r="AD83" s="148"/>
      <c r="AE83" s="148"/>
      <c r="AF83" s="148"/>
      <c r="AG83" s="148" t="s">
        <v>224</v>
      </c>
      <c r="AH83" s="148">
        <v>0</v>
      </c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</row>
    <row r="84" spans="1:60" outlineLevel="1" x14ac:dyDescent="0.2">
      <c r="A84" s="166">
        <v>14</v>
      </c>
      <c r="B84" s="167" t="s">
        <v>284</v>
      </c>
      <c r="C84" s="181" t="s">
        <v>285</v>
      </c>
      <c r="D84" s="168" t="s">
        <v>230</v>
      </c>
      <c r="E84" s="169">
        <v>1719.3</v>
      </c>
      <c r="F84" s="170">
        <v>70</v>
      </c>
      <c r="G84" s="171">
        <f>ROUND(E84*F84,2)</f>
        <v>120351</v>
      </c>
      <c r="H84" s="158"/>
      <c r="I84" s="157">
        <f>ROUND(E84*H84,2)</f>
        <v>0</v>
      </c>
      <c r="J84" s="158"/>
      <c r="K84" s="157">
        <f>ROUND(E84*J84,2)</f>
        <v>0</v>
      </c>
      <c r="L84" s="157">
        <v>21</v>
      </c>
      <c r="M84" s="157">
        <f>G84*(1+L84/100)</f>
        <v>145624.71</v>
      </c>
      <c r="N84" s="157">
        <v>0</v>
      </c>
      <c r="O84" s="157">
        <f>ROUND(E84*N84,2)</f>
        <v>0</v>
      </c>
      <c r="P84" s="157">
        <v>0</v>
      </c>
      <c r="Q84" s="157">
        <f>ROUND(E84*P84,2)</f>
        <v>0</v>
      </c>
      <c r="R84" s="157"/>
      <c r="S84" s="157" t="s">
        <v>180</v>
      </c>
      <c r="T84" s="157" t="s">
        <v>180</v>
      </c>
      <c r="U84" s="157">
        <v>3.9E-2</v>
      </c>
      <c r="V84" s="157">
        <f>ROUND(E84*U84,2)</f>
        <v>67.05</v>
      </c>
      <c r="W84" s="157"/>
      <c r="X84" s="157" t="s">
        <v>221</v>
      </c>
      <c r="Y84" s="148"/>
      <c r="Z84" s="148"/>
      <c r="AA84" s="148"/>
      <c r="AB84" s="148"/>
      <c r="AC84" s="148"/>
      <c r="AD84" s="148"/>
      <c r="AE84" s="148"/>
      <c r="AF84" s="148"/>
      <c r="AG84" s="148" t="s">
        <v>222</v>
      </c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</row>
    <row r="85" spans="1:60" outlineLevel="1" x14ac:dyDescent="0.2">
      <c r="A85" s="155"/>
      <c r="B85" s="156"/>
      <c r="C85" s="189" t="s">
        <v>231</v>
      </c>
      <c r="D85" s="185"/>
      <c r="E85" s="186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48"/>
      <c r="Z85" s="148"/>
      <c r="AA85" s="148"/>
      <c r="AB85" s="148"/>
      <c r="AC85" s="148"/>
      <c r="AD85" s="148"/>
      <c r="AE85" s="148"/>
      <c r="AF85" s="148"/>
      <c r="AG85" s="148" t="s">
        <v>224</v>
      </c>
      <c r="AH85" s="148">
        <v>0</v>
      </c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</row>
    <row r="86" spans="1:60" outlineLevel="1" x14ac:dyDescent="0.2">
      <c r="A86" s="155"/>
      <c r="B86" s="156"/>
      <c r="C86" s="189" t="s">
        <v>260</v>
      </c>
      <c r="D86" s="185"/>
      <c r="E86" s="186">
        <v>1079.92</v>
      </c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48"/>
      <c r="Z86" s="148"/>
      <c r="AA86" s="148"/>
      <c r="AB86" s="148"/>
      <c r="AC86" s="148"/>
      <c r="AD86" s="148"/>
      <c r="AE86" s="148"/>
      <c r="AF86" s="148"/>
      <c r="AG86" s="148" t="s">
        <v>224</v>
      </c>
      <c r="AH86" s="148">
        <v>0</v>
      </c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</row>
    <row r="87" spans="1:60" outlineLevel="1" x14ac:dyDescent="0.2">
      <c r="A87" s="155"/>
      <c r="B87" s="156"/>
      <c r="C87" s="189" t="s">
        <v>261</v>
      </c>
      <c r="D87" s="185"/>
      <c r="E87" s="186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48"/>
      <c r="Z87" s="148"/>
      <c r="AA87" s="148"/>
      <c r="AB87" s="148"/>
      <c r="AC87" s="148"/>
      <c r="AD87" s="148"/>
      <c r="AE87" s="148"/>
      <c r="AF87" s="148"/>
      <c r="AG87" s="148" t="s">
        <v>224</v>
      </c>
      <c r="AH87" s="148">
        <v>0</v>
      </c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8"/>
      <c r="BD87" s="148"/>
      <c r="BE87" s="148"/>
      <c r="BF87" s="148"/>
      <c r="BG87" s="148"/>
      <c r="BH87" s="148"/>
    </row>
    <row r="88" spans="1:60" outlineLevel="1" x14ac:dyDescent="0.2">
      <c r="A88" s="155"/>
      <c r="B88" s="156"/>
      <c r="C88" s="189" t="s">
        <v>262</v>
      </c>
      <c r="D88" s="185"/>
      <c r="E88" s="186">
        <v>9.6300000000000008</v>
      </c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48"/>
      <c r="Z88" s="148"/>
      <c r="AA88" s="148"/>
      <c r="AB88" s="148"/>
      <c r="AC88" s="148"/>
      <c r="AD88" s="148"/>
      <c r="AE88" s="148"/>
      <c r="AF88" s="148"/>
      <c r="AG88" s="148" t="s">
        <v>224</v>
      </c>
      <c r="AH88" s="148">
        <v>0</v>
      </c>
      <c r="AI88" s="148"/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48"/>
      <c r="AW88" s="148"/>
      <c r="AX88" s="148"/>
      <c r="AY88" s="148"/>
      <c r="AZ88" s="148"/>
      <c r="BA88" s="148"/>
      <c r="BB88" s="148"/>
      <c r="BC88" s="148"/>
      <c r="BD88" s="148"/>
      <c r="BE88" s="148"/>
      <c r="BF88" s="148"/>
      <c r="BG88" s="148"/>
      <c r="BH88" s="148"/>
    </row>
    <row r="89" spans="1:60" outlineLevel="1" x14ac:dyDescent="0.2">
      <c r="A89" s="155"/>
      <c r="B89" s="156"/>
      <c r="C89" s="189" t="s">
        <v>263</v>
      </c>
      <c r="D89" s="185"/>
      <c r="E89" s="186">
        <v>27.5</v>
      </c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48"/>
      <c r="Z89" s="148"/>
      <c r="AA89" s="148"/>
      <c r="AB89" s="148"/>
      <c r="AC89" s="148"/>
      <c r="AD89" s="148"/>
      <c r="AE89" s="148"/>
      <c r="AF89" s="148"/>
      <c r="AG89" s="148" t="s">
        <v>224</v>
      </c>
      <c r="AH89" s="148">
        <v>0</v>
      </c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  <c r="AV89" s="148"/>
      <c r="AW89" s="148"/>
      <c r="AX89" s="148"/>
      <c r="AY89" s="148"/>
      <c r="AZ89" s="148"/>
      <c r="BA89" s="148"/>
      <c r="BB89" s="148"/>
      <c r="BC89" s="148"/>
      <c r="BD89" s="148"/>
      <c r="BE89" s="148"/>
      <c r="BF89" s="148"/>
      <c r="BG89" s="148"/>
      <c r="BH89" s="148"/>
    </row>
    <row r="90" spans="1:60" outlineLevel="1" x14ac:dyDescent="0.2">
      <c r="A90" s="155"/>
      <c r="B90" s="156"/>
      <c r="C90" s="189" t="s">
        <v>264</v>
      </c>
      <c r="D90" s="185"/>
      <c r="E90" s="186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48"/>
      <c r="Z90" s="148"/>
      <c r="AA90" s="148"/>
      <c r="AB90" s="148"/>
      <c r="AC90" s="148"/>
      <c r="AD90" s="148"/>
      <c r="AE90" s="148"/>
      <c r="AF90" s="148"/>
      <c r="AG90" s="148" t="s">
        <v>224</v>
      </c>
      <c r="AH90" s="148">
        <v>0</v>
      </c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</row>
    <row r="91" spans="1:60" outlineLevel="1" x14ac:dyDescent="0.2">
      <c r="A91" s="155"/>
      <c r="B91" s="156"/>
      <c r="C91" s="189" t="s">
        <v>265</v>
      </c>
      <c r="D91" s="185"/>
      <c r="E91" s="186">
        <v>572</v>
      </c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48"/>
      <c r="Z91" s="148"/>
      <c r="AA91" s="148"/>
      <c r="AB91" s="148"/>
      <c r="AC91" s="148"/>
      <c r="AD91" s="148"/>
      <c r="AE91" s="148"/>
      <c r="AF91" s="148"/>
      <c r="AG91" s="148" t="s">
        <v>224</v>
      </c>
      <c r="AH91" s="148">
        <v>0</v>
      </c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</row>
    <row r="92" spans="1:60" outlineLevel="1" x14ac:dyDescent="0.2">
      <c r="A92" s="155"/>
      <c r="B92" s="156"/>
      <c r="C92" s="189" t="s">
        <v>266</v>
      </c>
      <c r="D92" s="185"/>
      <c r="E92" s="186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48"/>
      <c r="Z92" s="148"/>
      <c r="AA92" s="148"/>
      <c r="AB92" s="148"/>
      <c r="AC92" s="148"/>
      <c r="AD92" s="148"/>
      <c r="AE92" s="148"/>
      <c r="AF92" s="148"/>
      <c r="AG92" s="148" t="s">
        <v>224</v>
      </c>
      <c r="AH92" s="148">
        <v>0</v>
      </c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</row>
    <row r="93" spans="1:60" outlineLevel="1" x14ac:dyDescent="0.2">
      <c r="A93" s="155"/>
      <c r="B93" s="156"/>
      <c r="C93" s="189" t="s">
        <v>267</v>
      </c>
      <c r="D93" s="185"/>
      <c r="E93" s="186">
        <v>16.5</v>
      </c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48"/>
      <c r="Z93" s="148"/>
      <c r="AA93" s="148"/>
      <c r="AB93" s="148"/>
      <c r="AC93" s="148"/>
      <c r="AD93" s="148"/>
      <c r="AE93" s="148"/>
      <c r="AF93" s="148"/>
      <c r="AG93" s="148" t="s">
        <v>224</v>
      </c>
      <c r="AH93" s="148">
        <v>0</v>
      </c>
      <c r="AI93" s="148"/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  <c r="AT93" s="148"/>
      <c r="AU93" s="148"/>
      <c r="AV93" s="148"/>
      <c r="AW93" s="148"/>
      <c r="AX93" s="148"/>
      <c r="AY93" s="148"/>
      <c r="AZ93" s="148"/>
      <c r="BA93" s="148"/>
      <c r="BB93" s="148"/>
      <c r="BC93" s="148"/>
      <c r="BD93" s="148"/>
      <c r="BE93" s="148"/>
      <c r="BF93" s="148"/>
      <c r="BG93" s="148"/>
      <c r="BH93" s="148"/>
    </row>
    <row r="94" spans="1:60" outlineLevel="1" x14ac:dyDescent="0.2">
      <c r="A94" s="155"/>
      <c r="B94" s="156"/>
      <c r="C94" s="189" t="s">
        <v>268</v>
      </c>
      <c r="D94" s="185"/>
      <c r="E94" s="186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48"/>
      <c r="Z94" s="148"/>
      <c r="AA94" s="148"/>
      <c r="AB94" s="148"/>
      <c r="AC94" s="148"/>
      <c r="AD94" s="148"/>
      <c r="AE94" s="148"/>
      <c r="AF94" s="148"/>
      <c r="AG94" s="148" t="s">
        <v>224</v>
      </c>
      <c r="AH94" s="148">
        <v>0</v>
      </c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48"/>
      <c r="BE94" s="148"/>
      <c r="BF94" s="148"/>
      <c r="BG94" s="148"/>
      <c r="BH94" s="148"/>
    </row>
    <row r="95" spans="1:60" outlineLevel="1" x14ac:dyDescent="0.2">
      <c r="A95" s="155"/>
      <c r="B95" s="156"/>
      <c r="C95" s="189" t="s">
        <v>269</v>
      </c>
      <c r="D95" s="185"/>
      <c r="E95" s="186">
        <v>6.88</v>
      </c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48"/>
      <c r="Z95" s="148"/>
      <c r="AA95" s="148"/>
      <c r="AB95" s="148"/>
      <c r="AC95" s="148"/>
      <c r="AD95" s="148"/>
      <c r="AE95" s="148"/>
      <c r="AF95" s="148"/>
      <c r="AG95" s="148" t="s">
        <v>224</v>
      </c>
      <c r="AH95" s="148">
        <v>0</v>
      </c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48"/>
      <c r="AW95" s="148"/>
      <c r="AX95" s="148"/>
      <c r="AY95" s="148"/>
      <c r="AZ95" s="148"/>
      <c r="BA95" s="148"/>
      <c r="BB95" s="148"/>
      <c r="BC95" s="148"/>
      <c r="BD95" s="148"/>
      <c r="BE95" s="148"/>
      <c r="BF95" s="148"/>
      <c r="BG95" s="148"/>
      <c r="BH95" s="148"/>
    </row>
    <row r="96" spans="1:60" outlineLevel="1" x14ac:dyDescent="0.2">
      <c r="A96" s="155"/>
      <c r="B96" s="156"/>
      <c r="C96" s="189" t="s">
        <v>269</v>
      </c>
      <c r="D96" s="185"/>
      <c r="E96" s="186">
        <v>6.88</v>
      </c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48"/>
      <c r="Z96" s="148"/>
      <c r="AA96" s="148"/>
      <c r="AB96" s="148"/>
      <c r="AC96" s="148"/>
      <c r="AD96" s="148"/>
      <c r="AE96" s="148"/>
      <c r="AF96" s="148"/>
      <c r="AG96" s="148" t="s">
        <v>224</v>
      </c>
      <c r="AH96" s="148">
        <v>0</v>
      </c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48"/>
      <c r="AW96" s="148"/>
      <c r="AX96" s="148"/>
      <c r="AY96" s="148"/>
      <c r="AZ96" s="148"/>
      <c r="BA96" s="148"/>
      <c r="BB96" s="148"/>
      <c r="BC96" s="148"/>
      <c r="BD96" s="148"/>
      <c r="BE96" s="148"/>
      <c r="BF96" s="148"/>
      <c r="BG96" s="148"/>
      <c r="BH96" s="148"/>
    </row>
    <row r="97" spans="1:60" outlineLevel="1" x14ac:dyDescent="0.2">
      <c r="A97" s="166">
        <v>15</v>
      </c>
      <c r="B97" s="167" t="s">
        <v>286</v>
      </c>
      <c r="C97" s="181" t="s">
        <v>287</v>
      </c>
      <c r="D97" s="168" t="s">
        <v>230</v>
      </c>
      <c r="E97" s="169">
        <v>1729.3</v>
      </c>
      <c r="F97" s="170">
        <v>17</v>
      </c>
      <c r="G97" s="171">
        <f>ROUND(E97*F97,2)</f>
        <v>29398.1</v>
      </c>
      <c r="H97" s="158"/>
      <c r="I97" s="157">
        <f>ROUND(E97*H97,2)</f>
        <v>0</v>
      </c>
      <c r="J97" s="158"/>
      <c r="K97" s="157">
        <f>ROUND(E97*J97,2)</f>
        <v>0</v>
      </c>
      <c r="L97" s="157">
        <v>21</v>
      </c>
      <c r="M97" s="157">
        <f>G97*(1+L97/100)</f>
        <v>35571.700999999994</v>
      </c>
      <c r="N97" s="157">
        <v>0</v>
      </c>
      <c r="O97" s="157">
        <f>ROUND(E97*N97,2)</f>
        <v>0</v>
      </c>
      <c r="P97" s="157">
        <v>0</v>
      </c>
      <c r="Q97" s="157">
        <f>ROUND(E97*P97,2)</f>
        <v>0</v>
      </c>
      <c r="R97" s="157"/>
      <c r="S97" s="157" t="s">
        <v>180</v>
      </c>
      <c r="T97" s="157" t="s">
        <v>180</v>
      </c>
      <c r="U97" s="157">
        <v>0.51900000000000002</v>
      </c>
      <c r="V97" s="157">
        <f>ROUND(E97*U97,2)</f>
        <v>897.51</v>
      </c>
      <c r="W97" s="157"/>
      <c r="X97" s="157" t="s">
        <v>221</v>
      </c>
      <c r="Y97" s="148"/>
      <c r="Z97" s="148"/>
      <c r="AA97" s="148"/>
      <c r="AB97" s="148"/>
      <c r="AC97" s="148"/>
      <c r="AD97" s="148"/>
      <c r="AE97" s="148"/>
      <c r="AF97" s="148"/>
      <c r="AG97" s="148" t="s">
        <v>288</v>
      </c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48"/>
    </row>
    <row r="98" spans="1:60" outlineLevel="1" x14ac:dyDescent="0.2">
      <c r="A98" s="155"/>
      <c r="B98" s="156"/>
      <c r="C98" s="189" t="s">
        <v>231</v>
      </c>
      <c r="D98" s="185"/>
      <c r="E98" s="186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48"/>
      <c r="Z98" s="148"/>
      <c r="AA98" s="148"/>
      <c r="AB98" s="148"/>
      <c r="AC98" s="148"/>
      <c r="AD98" s="148"/>
      <c r="AE98" s="148"/>
      <c r="AF98" s="148"/>
      <c r="AG98" s="148" t="s">
        <v>224</v>
      </c>
      <c r="AH98" s="148">
        <v>0</v>
      </c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</row>
    <row r="99" spans="1:60" outlineLevel="1" x14ac:dyDescent="0.2">
      <c r="A99" s="155"/>
      <c r="B99" s="156"/>
      <c r="C99" s="189" t="s">
        <v>260</v>
      </c>
      <c r="D99" s="185"/>
      <c r="E99" s="186">
        <v>1079.92</v>
      </c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48"/>
      <c r="Z99" s="148"/>
      <c r="AA99" s="148"/>
      <c r="AB99" s="148"/>
      <c r="AC99" s="148"/>
      <c r="AD99" s="148"/>
      <c r="AE99" s="148"/>
      <c r="AF99" s="148"/>
      <c r="AG99" s="148" t="s">
        <v>224</v>
      </c>
      <c r="AH99" s="148">
        <v>0</v>
      </c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48"/>
      <c r="AW99" s="148"/>
      <c r="AX99" s="148"/>
      <c r="AY99" s="148"/>
      <c r="AZ99" s="148"/>
      <c r="BA99" s="148"/>
      <c r="BB99" s="148"/>
      <c r="BC99" s="148"/>
      <c r="BD99" s="148"/>
      <c r="BE99" s="148"/>
      <c r="BF99" s="148"/>
      <c r="BG99" s="148"/>
      <c r="BH99" s="148"/>
    </row>
    <row r="100" spans="1:60" ht="22.5" outlineLevel="1" x14ac:dyDescent="0.2">
      <c r="A100" s="155"/>
      <c r="B100" s="156"/>
      <c r="C100" s="189" t="s">
        <v>272</v>
      </c>
      <c r="D100" s="185"/>
      <c r="E100" s="186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48"/>
      <c r="Z100" s="148"/>
      <c r="AA100" s="148"/>
      <c r="AB100" s="148"/>
      <c r="AC100" s="148"/>
      <c r="AD100" s="148"/>
      <c r="AE100" s="148"/>
      <c r="AF100" s="148"/>
      <c r="AG100" s="148" t="s">
        <v>224</v>
      </c>
      <c r="AH100" s="148">
        <v>0</v>
      </c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  <c r="AV100" s="148"/>
      <c r="AW100" s="148"/>
      <c r="AX100" s="148"/>
      <c r="AY100" s="148"/>
      <c r="AZ100" s="148"/>
      <c r="BA100" s="148"/>
      <c r="BB100" s="148"/>
      <c r="BC100" s="148"/>
      <c r="BD100" s="148"/>
      <c r="BE100" s="148"/>
      <c r="BF100" s="148"/>
      <c r="BG100" s="148"/>
      <c r="BH100" s="148"/>
    </row>
    <row r="101" spans="1:60" outlineLevel="1" x14ac:dyDescent="0.2">
      <c r="A101" s="155"/>
      <c r="B101" s="156"/>
      <c r="C101" s="189" t="s">
        <v>273</v>
      </c>
      <c r="D101" s="185"/>
      <c r="E101" s="186">
        <v>10</v>
      </c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48"/>
      <c r="Z101" s="148"/>
      <c r="AA101" s="148"/>
      <c r="AB101" s="148"/>
      <c r="AC101" s="148"/>
      <c r="AD101" s="148"/>
      <c r="AE101" s="148"/>
      <c r="AF101" s="148"/>
      <c r="AG101" s="148" t="s">
        <v>224</v>
      </c>
      <c r="AH101" s="148">
        <v>0</v>
      </c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48"/>
      <c r="AW101" s="148"/>
      <c r="AX101" s="148"/>
      <c r="AY101" s="148"/>
      <c r="AZ101" s="148"/>
      <c r="BA101" s="148"/>
      <c r="BB101" s="148"/>
      <c r="BC101" s="148"/>
      <c r="BD101" s="148"/>
      <c r="BE101" s="148"/>
      <c r="BF101" s="148"/>
      <c r="BG101" s="148"/>
      <c r="BH101" s="148"/>
    </row>
    <row r="102" spans="1:60" outlineLevel="1" x14ac:dyDescent="0.2">
      <c r="A102" s="155"/>
      <c r="B102" s="156"/>
      <c r="C102" s="189" t="s">
        <v>261</v>
      </c>
      <c r="D102" s="185"/>
      <c r="E102" s="186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48"/>
      <c r="Z102" s="148"/>
      <c r="AA102" s="148"/>
      <c r="AB102" s="148"/>
      <c r="AC102" s="148"/>
      <c r="AD102" s="148"/>
      <c r="AE102" s="148"/>
      <c r="AF102" s="148"/>
      <c r="AG102" s="148" t="s">
        <v>224</v>
      </c>
      <c r="AH102" s="148">
        <v>0</v>
      </c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48"/>
      <c r="AW102" s="148"/>
      <c r="AX102" s="148"/>
      <c r="AY102" s="148"/>
      <c r="AZ102" s="148"/>
      <c r="BA102" s="148"/>
      <c r="BB102" s="148"/>
      <c r="BC102" s="148"/>
      <c r="BD102" s="148"/>
      <c r="BE102" s="148"/>
      <c r="BF102" s="148"/>
      <c r="BG102" s="148"/>
      <c r="BH102" s="148"/>
    </row>
    <row r="103" spans="1:60" outlineLevel="1" x14ac:dyDescent="0.2">
      <c r="A103" s="155"/>
      <c r="B103" s="156"/>
      <c r="C103" s="189" t="s">
        <v>262</v>
      </c>
      <c r="D103" s="185"/>
      <c r="E103" s="186">
        <v>9.6300000000000008</v>
      </c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48"/>
      <c r="Z103" s="148"/>
      <c r="AA103" s="148"/>
      <c r="AB103" s="148"/>
      <c r="AC103" s="148"/>
      <c r="AD103" s="148"/>
      <c r="AE103" s="148"/>
      <c r="AF103" s="148"/>
      <c r="AG103" s="148" t="s">
        <v>224</v>
      </c>
      <c r="AH103" s="148">
        <v>0</v>
      </c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48"/>
      <c r="AW103" s="148"/>
      <c r="AX103" s="148"/>
      <c r="AY103" s="148"/>
      <c r="AZ103" s="148"/>
      <c r="BA103" s="148"/>
      <c r="BB103" s="148"/>
      <c r="BC103" s="148"/>
      <c r="BD103" s="148"/>
      <c r="BE103" s="148"/>
      <c r="BF103" s="148"/>
      <c r="BG103" s="148"/>
      <c r="BH103" s="148"/>
    </row>
    <row r="104" spans="1:60" outlineLevel="1" x14ac:dyDescent="0.2">
      <c r="A104" s="155"/>
      <c r="B104" s="156"/>
      <c r="C104" s="189" t="s">
        <v>263</v>
      </c>
      <c r="D104" s="185"/>
      <c r="E104" s="186">
        <v>27.5</v>
      </c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48"/>
      <c r="Z104" s="148"/>
      <c r="AA104" s="148"/>
      <c r="AB104" s="148"/>
      <c r="AC104" s="148"/>
      <c r="AD104" s="148"/>
      <c r="AE104" s="148"/>
      <c r="AF104" s="148"/>
      <c r="AG104" s="148" t="s">
        <v>224</v>
      </c>
      <c r="AH104" s="148">
        <v>0</v>
      </c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48"/>
      <c r="BG104" s="148"/>
      <c r="BH104" s="148"/>
    </row>
    <row r="105" spans="1:60" outlineLevel="1" x14ac:dyDescent="0.2">
      <c r="A105" s="155"/>
      <c r="B105" s="156"/>
      <c r="C105" s="189" t="s">
        <v>264</v>
      </c>
      <c r="D105" s="185"/>
      <c r="E105" s="186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48"/>
      <c r="Z105" s="148"/>
      <c r="AA105" s="148"/>
      <c r="AB105" s="148"/>
      <c r="AC105" s="148"/>
      <c r="AD105" s="148"/>
      <c r="AE105" s="148"/>
      <c r="AF105" s="148"/>
      <c r="AG105" s="148" t="s">
        <v>224</v>
      </c>
      <c r="AH105" s="148">
        <v>0</v>
      </c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48"/>
      <c r="AW105" s="148"/>
      <c r="AX105" s="148"/>
      <c r="AY105" s="148"/>
      <c r="AZ105" s="148"/>
      <c r="BA105" s="148"/>
      <c r="BB105" s="148"/>
      <c r="BC105" s="148"/>
      <c r="BD105" s="148"/>
      <c r="BE105" s="148"/>
      <c r="BF105" s="148"/>
      <c r="BG105" s="148"/>
      <c r="BH105" s="148"/>
    </row>
    <row r="106" spans="1:60" outlineLevel="1" x14ac:dyDescent="0.2">
      <c r="A106" s="155"/>
      <c r="B106" s="156"/>
      <c r="C106" s="189" t="s">
        <v>265</v>
      </c>
      <c r="D106" s="185"/>
      <c r="E106" s="186">
        <v>572</v>
      </c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48"/>
      <c r="Z106" s="148"/>
      <c r="AA106" s="148"/>
      <c r="AB106" s="148"/>
      <c r="AC106" s="148"/>
      <c r="AD106" s="148"/>
      <c r="AE106" s="148"/>
      <c r="AF106" s="148"/>
      <c r="AG106" s="148" t="s">
        <v>224</v>
      </c>
      <c r="AH106" s="148">
        <v>0</v>
      </c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  <c r="AU106" s="148"/>
      <c r="AV106" s="148"/>
      <c r="AW106" s="148"/>
      <c r="AX106" s="148"/>
      <c r="AY106" s="148"/>
      <c r="AZ106" s="148"/>
      <c r="BA106" s="148"/>
      <c r="BB106" s="148"/>
      <c r="BC106" s="148"/>
      <c r="BD106" s="148"/>
      <c r="BE106" s="148"/>
      <c r="BF106" s="148"/>
      <c r="BG106" s="148"/>
      <c r="BH106" s="148"/>
    </row>
    <row r="107" spans="1:60" outlineLevel="1" x14ac:dyDescent="0.2">
      <c r="A107" s="155"/>
      <c r="B107" s="156"/>
      <c r="C107" s="189" t="s">
        <v>266</v>
      </c>
      <c r="D107" s="185"/>
      <c r="E107" s="186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48"/>
      <c r="Z107" s="148"/>
      <c r="AA107" s="148"/>
      <c r="AB107" s="148"/>
      <c r="AC107" s="148"/>
      <c r="AD107" s="148"/>
      <c r="AE107" s="148"/>
      <c r="AF107" s="148"/>
      <c r="AG107" s="148" t="s">
        <v>224</v>
      </c>
      <c r="AH107" s="148">
        <v>0</v>
      </c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48"/>
      <c r="AW107" s="148"/>
      <c r="AX107" s="148"/>
      <c r="AY107" s="148"/>
      <c r="AZ107" s="148"/>
      <c r="BA107" s="148"/>
      <c r="BB107" s="148"/>
      <c r="BC107" s="148"/>
      <c r="BD107" s="148"/>
      <c r="BE107" s="148"/>
      <c r="BF107" s="148"/>
      <c r="BG107" s="148"/>
      <c r="BH107" s="148"/>
    </row>
    <row r="108" spans="1:60" outlineLevel="1" x14ac:dyDescent="0.2">
      <c r="A108" s="155"/>
      <c r="B108" s="156"/>
      <c r="C108" s="189" t="s">
        <v>267</v>
      </c>
      <c r="D108" s="185"/>
      <c r="E108" s="186">
        <v>16.5</v>
      </c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48"/>
      <c r="Z108" s="148"/>
      <c r="AA108" s="148"/>
      <c r="AB108" s="148"/>
      <c r="AC108" s="148"/>
      <c r="AD108" s="148"/>
      <c r="AE108" s="148"/>
      <c r="AF108" s="148"/>
      <c r="AG108" s="148" t="s">
        <v>224</v>
      </c>
      <c r="AH108" s="148">
        <v>0</v>
      </c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48"/>
      <c r="AW108" s="148"/>
      <c r="AX108" s="148"/>
      <c r="AY108" s="148"/>
      <c r="AZ108" s="148"/>
      <c r="BA108" s="148"/>
      <c r="BB108" s="148"/>
      <c r="BC108" s="148"/>
      <c r="BD108" s="148"/>
      <c r="BE108" s="148"/>
      <c r="BF108" s="148"/>
      <c r="BG108" s="148"/>
      <c r="BH108" s="148"/>
    </row>
    <row r="109" spans="1:60" outlineLevel="1" x14ac:dyDescent="0.2">
      <c r="A109" s="155"/>
      <c r="B109" s="156"/>
      <c r="C109" s="189" t="s">
        <v>268</v>
      </c>
      <c r="D109" s="185"/>
      <c r="E109" s="186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48"/>
      <c r="Z109" s="148"/>
      <c r="AA109" s="148"/>
      <c r="AB109" s="148"/>
      <c r="AC109" s="148"/>
      <c r="AD109" s="148"/>
      <c r="AE109" s="148"/>
      <c r="AF109" s="148"/>
      <c r="AG109" s="148" t="s">
        <v>224</v>
      </c>
      <c r="AH109" s="148">
        <v>0</v>
      </c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48"/>
      <c r="AW109" s="148"/>
      <c r="AX109" s="148"/>
      <c r="AY109" s="148"/>
      <c r="AZ109" s="148"/>
      <c r="BA109" s="148"/>
      <c r="BB109" s="148"/>
      <c r="BC109" s="148"/>
      <c r="BD109" s="148"/>
      <c r="BE109" s="148"/>
      <c r="BF109" s="148"/>
      <c r="BG109" s="148"/>
      <c r="BH109" s="148"/>
    </row>
    <row r="110" spans="1:60" outlineLevel="1" x14ac:dyDescent="0.2">
      <c r="A110" s="155"/>
      <c r="B110" s="156"/>
      <c r="C110" s="189" t="s">
        <v>269</v>
      </c>
      <c r="D110" s="185"/>
      <c r="E110" s="186">
        <v>6.88</v>
      </c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48"/>
      <c r="Z110" s="148"/>
      <c r="AA110" s="148"/>
      <c r="AB110" s="148"/>
      <c r="AC110" s="148"/>
      <c r="AD110" s="148"/>
      <c r="AE110" s="148"/>
      <c r="AF110" s="148"/>
      <c r="AG110" s="148" t="s">
        <v>224</v>
      </c>
      <c r="AH110" s="148">
        <v>0</v>
      </c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48"/>
      <c r="BG110" s="148"/>
      <c r="BH110" s="148"/>
    </row>
    <row r="111" spans="1:60" outlineLevel="1" x14ac:dyDescent="0.2">
      <c r="A111" s="155"/>
      <c r="B111" s="156"/>
      <c r="C111" s="189" t="s">
        <v>269</v>
      </c>
      <c r="D111" s="185"/>
      <c r="E111" s="186">
        <v>6.88</v>
      </c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48"/>
      <c r="Z111" s="148"/>
      <c r="AA111" s="148"/>
      <c r="AB111" s="148"/>
      <c r="AC111" s="148"/>
      <c r="AD111" s="148"/>
      <c r="AE111" s="148"/>
      <c r="AF111" s="148"/>
      <c r="AG111" s="148" t="s">
        <v>224</v>
      </c>
      <c r="AH111" s="148">
        <v>0</v>
      </c>
      <c r="AI111" s="148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48"/>
      <c r="BG111" s="148"/>
      <c r="BH111" s="148"/>
    </row>
    <row r="112" spans="1:60" ht="22.5" outlineLevel="1" x14ac:dyDescent="0.2">
      <c r="A112" s="166">
        <v>16</v>
      </c>
      <c r="B112" s="167" t="s">
        <v>289</v>
      </c>
      <c r="C112" s="181" t="s">
        <v>290</v>
      </c>
      <c r="D112" s="168" t="s">
        <v>230</v>
      </c>
      <c r="E112" s="169">
        <v>302.37900000000002</v>
      </c>
      <c r="F112" s="170">
        <v>159</v>
      </c>
      <c r="G112" s="171">
        <f>ROUND(E112*F112,2)</f>
        <v>48078.26</v>
      </c>
      <c r="H112" s="158"/>
      <c r="I112" s="157">
        <f>ROUND(E112*H112,2)</f>
        <v>0</v>
      </c>
      <c r="J112" s="158"/>
      <c r="K112" s="157">
        <f>ROUND(E112*J112,2)</f>
        <v>0</v>
      </c>
      <c r="L112" s="157">
        <v>21</v>
      </c>
      <c r="M112" s="157">
        <f>G112*(1+L112/100)</f>
        <v>58174.694600000003</v>
      </c>
      <c r="N112" s="157">
        <v>0</v>
      </c>
      <c r="O112" s="157">
        <f>ROUND(E112*N112,2)</f>
        <v>0</v>
      </c>
      <c r="P112" s="157">
        <v>0</v>
      </c>
      <c r="Q112" s="157">
        <f>ROUND(E112*P112,2)</f>
        <v>0</v>
      </c>
      <c r="R112" s="157"/>
      <c r="S112" s="157" t="s">
        <v>180</v>
      </c>
      <c r="T112" s="157" t="s">
        <v>180</v>
      </c>
      <c r="U112" s="157">
        <v>1.0999999999999999E-2</v>
      </c>
      <c r="V112" s="157">
        <f>ROUND(E112*U112,2)</f>
        <v>3.33</v>
      </c>
      <c r="W112" s="157"/>
      <c r="X112" s="157" t="s">
        <v>221</v>
      </c>
      <c r="Y112" s="148"/>
      <c r="Z112" s="148"/>
      <c r="AA112" s="148"/>
      <c r="AB112" s="148"/>
      <c r="AC112" s="148"/>
      <c r="AD112" s="148"/>
      <c r="AE112" s="148"/>
      <c r="AF112" s="148"/>
      <c r="AG112" s="148" t="s">
        <v>222</v>
      </c>
      <c r="AH112" s="148"/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</row>
    <row r="113" spans="1:60" outlineLevel="1" x14ac:dyDescent="0.2">
      <c r="A113" s="155"/>
      <c r="B113" s="156"/>
      <c r="C113" s="189" t="s">
        <v>291</v>
      </c>
      <c r="D113" s="185"/>
      <c r="E113" s="186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48"/>
      <c r="Z113" s="148"/>
      <c r="AA113" s="148"/>
      <c r="AB113" s="148"/>
      <c r="AC113" s="148"/>
      <c r="AD113" s="148"/>
      <c r="AE113" s="148"/>
      <c r="AF113" s="148"/>
      <c r="AG113" s="148" t="s">
        <v>224</v>
      </c>
      <c r="AH113" s="148">
        <v>0</v>
      </c>
      <c r="AI113" s="148"/>
      <c r="AJ113" s="148"/>
      <c r="AK113" s="148"/>
      <c r="AL113" s="148"/>
      <c r="AM113" s="148"/>
      <c r="AN113" s="148"/>
      <c r="AO113" s="148"/>
      <c r="AP113" s="148"/>
      <c r="AQ113" s="148"/>
      <c r="AR113" s="148"/>
      <c r="AS113" s="148"/>
      <c r="AT113" s="148"/>
      <c r="AU113" s="148"/>
      <c r="AV113" s="148"/>
      <c r="AW113" s="148"/>
      <c r="AX113" s="148"/>
      <c r="AY113" s="148"/>
      <c r="AZ113" s="148"/>
      <c r="BA113" s="148"/>
      <c r="BB113" s="148"/>
      <c r="BC113" s="148"/>
      <c r="BD113" s="148"/>
      <c r="BE113" s="148"/>
      <c r="BF113" s="148"/>
      <c r="BG113" s="148"/>
      <c r="BH113" s="148"/>
    </row>
    <row r="114" spans="1:60" outlineLevel="1" x14ac:dyDescent="0.2">
      <c r="A114" s="155"/>
      <c r="B114" s="156"/>
      <c r="C114" s="189" t="s">
        <v>231</v>
      </c>
      <c r="D114" s="185"/>
      <c r="E114" s="186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48"/>
      <c r="Z114" s="148"/>
      <c r="AA114" s="148"/>
      <c r="AB114" s="148"/>
      <c r="AC114" s="148"/>
      <c r="AD114" s="148"/>
      <c r="AE114" s="148"/>
      <c r="AF114" s="148"/>
      <c r="AG114" s="148" t="s">
        <v>224</v>
      </c>
      <c r="AH114" s="148">
        <v>0</v>
      </c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48"/>
      <c r="BG114" s="148"/>
      <c r="BH114" s="148"/>
    </row>
    <row r="115" spans="1:60" outlineLevel="1" x14ac:dyDescent="0.2">
      <c r="A115" s="155"/>
      <c r="B115" s="156"/>
      <c r="C115" s="189" t="s">
        <v>292</v>
      </c>
      <c r="D115" s="185"/>
      <c r="E115" s="186">
        <v>302.38</v>
      </c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48"/>
      <c r="Z115" s="148"/>
      <c r="AA115" s="148"/>
      <c r="AB115" s="148"/>
      <c r="AC115" s="148"/>
      <c r="AD115" s="148"/>
      <c r="AE115" s="148"/>
      <c r="AF115" s="148"/>
      <c r="AG115" s="148" t="s">
        <v>224</v>
      </c>
      <c r="AH115" s="148">
        <v>0</v>
      </c>
      <c r="AI115" s="148"/>
      <c r="AJ115" s="148"/>
      <c r="AK115" s="148"/>
      <c r="AL115" s="148"/>
      <c r="AM115" s="148"/>
      <c r="AN115" s="148"/>
      <c r="AO115" s="148"/>
      <c r="AP115" s="148"/>
      <c r="AQ115" s="148"/>
      <c r="AR115" s="148"/>
      <c r="AS115" s="148"/>
      <c r="AT115" s="148"/>
      <c r="AU115" s="148"/>
      <c r="AV115" s="148"/>
      <c r="AW115" s="148"/>
      <c r="AX115" s="148"/>
      <c r="AY115" s="148"/>
      <c r="AZ115" s="148"/>
      <c r="BA115" s="148"/>
      <c r="BB115" s="148"/>
      <c r="BC115" s="148"/>
      <c r="BD115" s="148"/>
      <c r="BE115" s="148"/>
      <c r="BF115" s="148"/>
      <c r="BG115" s="148"/>
      <c r="BH115" s="148"/>
    </row>
    <row r="116" spans="1:60" outlineLevel="1" x14ac:dyDescent="0.2">
      <c r="A116" s="166">
        <v>17</v>
      </c>
      <c r="B116" s="167" t="s">
        <v>293</v>
      </c>
      <c r="C116" s="181" t="s">
        <v>294</v>
      </c>
      <c r="D116" s="168" t="s">
        <v>230</v>
      </c>
      <c r="E116" s="169">
        <v>302.37900000000002</v>
      </c>
      <c r="F116" s="170">
        <v>70</v>
      </c>
      <c r="G116" s="171">
        <f>ROUND(E116*F116,2)</f>
        <v>21166.53</v>
      </c>
      <c r="H116" s="158"/>
      <c r="I116" s="157">
        <f>ROUND(E116*H116,2)</f>
        <v>0</v>
      </c>
      <c r="J116" s="158"/>
      <c r="K116" s="157">
        <f>ROUND(E116*J116,2)</f>
        <v>0</v>
      </c>
      <c r="L116" s="157">
        <v>21</v>
      </c>
      <c r="M116" s="157">
        <f>G116*(1+L116/100)</f>
        <v>25611.501299999996</v>
      </c>
      <c r="N116" s="157">
        <v>0</v>
      </c>
      <c r="O116" s="157">
        <f>ROUND(E116*N116,2)</f>
        <v>0</v>
      </c>
      <c r="P116" s="157">
        <v>0</v>
      </c>
      <c r="Q116" s="157">
        <f>ROUND(E116*P116,2)</f>
        <v>0</v>
      </c>
      <c r="R116" s="157"/>
      <c r="S116" s="157" t="s">
        <v>180</v>
      </c>
      <c r="T116" s="157" t="s">
        <v>180</v>
      </c>
      <c r="U116" s="157">
        <v>5.2999999999999999E-2</v>
      </c>
      <c r="V116" s="157">
        <f>ROUND(E116*U116,2)</f>
        <v>16.03</v>
      </c>
      <c r="W116" s="157"/>
      <c r="X116" s="157" t="s">
        <v>221</v>
      </c>
      <c r="Y116" s="148"/>
      <c r="Z116" s="148"/>
      <c r="AA116" s="148"/>
      <c r="AB116" s="148"/>
      <c r="AC116" s="148"/>
      <c r="AD116" s="148"/>
      <c r="AE116" s="148"/>
      <c r="AF116" s="148"/>
      <c r="AG116" s="148" t="s">
        <v>222</v>
      </c>
      <c r="AH116" s="148"/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48"/>
      <c r="BG116" s="148"/>
      <c r="BH116" s="148"/>
    </row>
    <row r="117" spans="1:60" outlineLevel="1" x14ac:dyDescent="0.2">
      <c r="A117" s="155"/>
      <c r="B117" s="156"/>
      <c r="C117" s="189" t="s">
        <v>291</v>
      </c>
      <c r="D117" s="185"/>
      <c r="E117" s="186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48"/>
      <c r="Z117" s="148"/>
      <c r="AA117" s="148"/>
      <c r="AB117" s="148"/>
      <c r="AC117" s="148"/>
      <c r="AD117" s="148"/>
      <c r="AE117" s="148"/>
      <c r="AF117" s="148"/>
      <c r="AG117" s="148" t="s">
        <v>224</v>
      </c>
      <c r="AH117" s="148">
        <v>0</v>
      </c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</row>
    <row r="118" spans="1:60" outlineLevel="1" x14ac:dyDescent="0.2">
      <c r="A118" s="155"/>
      <c r="B118" s="156"/>
      <c r="C118" s="189" t="s">
        <v>231</v>
      </c>
      <c r="D118" s="185"/>
      <c r="E118" s="186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48"/>
      <c r="Z118" s="148"/>
      <c r="AA118" s="148"/>
      <c r="AB118" s="148"/>
      <c r="AC118" s="148"/>
      <c r="AD118" s="148"/>
      <c r="AE118" s="148"/>
      <c r="AF118" s="148"/>
      <c r="AG118" s="148" t="s">
        <v>224</v>
      </c>
      <c r="AH118" s="148">
        <v>0</v>
      </c>
      <c r="AI118" s="148"/>
      <c r="AJ118" s="148"/>
      <c r="AK118" s="148"/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48"/>
      <c r="BG118" s="148"/>
      <c r="BH118" s="148"/>
    </row>
    <row r="119" spans="1:60" outlineLevel="1" x14ac:dyDescent="0.2">
      <c r="A119" s="155"/>
      <c r="B119" s="156"/>
      <c r="C119" s="189" t="s">
        <v>292</v>
      </c>
      <c r="D119" s="185"/>
      <c r="E119" s="186">
        <v>302.38</v>
      </c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48"/>
      <c r="Z119" s="148"/>
      <c r="AA119" s="148"/>
      <c r="AB119" s="148"/>
      <c r="AC119" s="148"/>
      <c r="AD119" s="148"/>
      <c r="AE119" s="148"/>
      <c r="AF119" s="148"/>
      <c r="AG119" s="148" t="s">
        <v>224</v>
      </c>
      <c r="AH119" s="148">
        <v>0</v>
      </c>
      <c r="AI119" s="148"/>
      <c r="AJ119" s="148"/>
      <c r="AK119" s="148"/>
      <c r="AL119" s="148"/>
      <c r="AM119" s="148"/>
      <c r="AN119" s="148"/>
      <c r="AO119" s="148"/>
      <c r="AP119" s="148"/>
      <c r="AQ119" s="148"/>
      <c r="AR119" s="148"/>
      <c r="AS119" s="148"/>
      <c r="AT119" s="148"/>
      <c r="AU119" s="148"/>
      <c r="AV119" s="148"/>
      <c r="AW119" s="148"/>
      <c r="AX119" s="148"/>
      <c r="AY119" s="148"/>
      <c r="AZ119" s="148"/>
      <c r="BA119" s="148"/>
      <c r="BB119" s="148"/>
      <c r="BC119" s="148"/>
      <c r="BD119" s="148"/>
      <c r="BE119" s="148"/>
      <c r="BF119" s="148"/>
      <c r="BG119" s="148"/>
      <c r="BH119" s="148"/>
    </row>
    <row r="120" spans="1:60" ht="22.5" outlineLevel="1" x14ac:dyDescent="0.2">
      <c r="A120" s="166">
        <v>18</v>
      </c>
      <c r="B120" s="167" t="s">
        <v>295</v>
      </c>
      <c r="C120" s="181" t="s">
        <v>296</v>
      </c>
      <c r="D120" s="168" t="s">
        <v>230</v>
      </c>
      <c r="E120" s="169">
        <v>302.37900000000002</v>
      </c>
      <c r="F120" s="170">
        <v>11</v>
      </c>
      <c r="G120" s="171">
        <f>ROUND(E120*F120,2)</f>
        <v>3326.17</v>
      </c>
      <c r="H120" s="158"/>
      <c r="I120" s="157">
        <f>ROUND(E120*H120,2)</f>
        <v>0</v>
      </c>
      <c r="J120" s="158"/>
      <c r="K120" s="157">
        <f>ROUND(E120*J120,2)</f>
        <v>0</v>
      </c>
      <c r="L120" s="157">
        <v>21</v>
      </c>
      <c r="M120" s="157">
        <f>G120*(1+L120/100)</f>
        <v>4024.6657</v>
      </c>
      <c r="N120" s="157">
        <v>0</v>
      </c>
      <c r="O120" s="157">
        <f>ROUND(E120*N120,2)</f>
        <v>0</v>
      </c>
      <c r="P120" s="157">
        <v>0</v>
      </c>
      <c r="Q120" s="157">
        <f>ROUND(E120*P120,2)</f>
        <v>0</v>
      </c>
      <c r="R120" s="157"/>
      <c r="S120" s="157" t="s">
        <v>180</v>
      </c>
      <c r="T120" s="157" t="s">
        <v>180</v>
      </c>
      <c r="U120" s="157">
        <v>8.9999999999999993E-3</v>
      </c>
      <c r="V120" s="157">
        <f>ROUND(E120*U120,2)</f>
        <v>2.72</v>
      </c>
      <c r="W120" s="157"/>
      <c r="X120" s="157" t="s">
        <v>221</v>
      </c>
      <c r="Y120" s="148"/>
      <c r="Z120" s="148"/>
      <c r="AA120" s="148"/>
      <c r="AB120" s="148"/>
      <c r="AC120" s="148"/>
      <c r="AD120" s="148"/>
      <c r="AE120" s="148"/>
      <c r="AF120" s="148"/>
      <c r="AG120" s="148" t="s">
        <v>222</v>
      </c>
      <c r="AH120" s="148"/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48"/>
      <c r="BG120" s="148"/>
      <c r="BH120" s="148"/>
    </row>
    <row r="121" spans="1:60" outlineLevel="1" x14ac:dyDescent="0.2">
      <c r="A121" s="155"/>
      <c r="B121" s="156"/>
      <c r="C121" s="189" t="s">
        <v>291</v>
      </c>
      <c r="D121" s="185"/>
      <c r="E121" s="186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48"/>
      <c r="Z121" s="148"/>
      <c r="AA121" s="148"/>
      <c r="AB121" s="148"/>
      <c r="AC121" s="148"/>
      <c r="AD121" s="148"/>
      <c r="AE121" s="148"/>
      <c r="AF121" s="148"/>
      <c r="AG121" s="148" t="s">
        <v>224</v>
      </c>
      <c r="AH121" s="148">
        <v>0</v>
      </c>
      <c r="AI121" s="148"/>
      <c r="AJ121" s="148"/>
      <c r="AK121" s="148"/>
      <c r="AL121" s="148"/>
      <c r="AM121" s="148"/>
      <c r="AN121" s="148"/>
      <c r="AO121" s="148"/>
      <c r="AP121" s="148"/>
      <c r="AQ121" s="148"/>
      <c r="AR121" s="148"/>
      <c r="AS121" s="148"/>
      <c r="AT121" s="148"/>
      <c r="AU121" s="148"/>
      <c r="AV121" s="148"/>
      <c r="AW121" s="148"/>
      <c r="AX121" s="148"/>
      <c r="AY121" s="148"/>
      <c r="AZ121" s="148"/>
      <c r="BA121" s="148"/>
      <c r="BB121" s="148"/>
      <c r="BC121" s="148"/>
      <c r="BD121" s="148"/>
      <c r="BE121" s="148"/>
      <c r="BF121" s="148"/>
      <c r="BG121" s="148"/>
      <c r="BH121" s="148"/>
    </row>
    <row r="122" spans="1:60" outlineLevel="1" x14ac:dyDescent="0.2">
      <c r="A122" s="155"/>
      <c r="B122" s="156"/>
      <c r="C122" s="189" t="s">
        <v>231</v>
      </c>
      <c r="D122" s="185"/>
      <c r="E122" s="186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48"/>
      <c r="Z122" s="148"/>
      <c r="AA122" s="148"/>
      <c r="AB122" s="148"/>
      <c r="AC122" s="148"/>
      <c r="AD122" s="148"/>
      <c r="AE122" s="148"/>
      <c r="AF122" s="148"/>
      <c r="AG122" s="148" t="s">
        <v>224</v>
      </c>
      <c r="AH122" s="148">
        <v>0</v>
      </c>
      <c r="AI122" s="148"/>
      <c r="AJ122" s="148"/>
      <c r="AK122" s="148"/>
      <c r="AL122" s="148"/>
      <c r="AM122" s="148"/>
      <c r="AN122" s="148"/>
      <c r="AO122" s="148"/>
      <c r="AP122" s="148"/>
      <c r="AQ122" s="148"/>
      <c r="AR122" s="148"/>
      <c r="AS122" s="148"/>
      <c r="AT122" s="148"/>
      <c r="AU122" s="148"/>
      <c r="AV122" s="148"/>
      <c r="AW122" s="148"/>
      <c r="AX122" s="148"/>
      <c r="AY122" s="148"/>
      <c r="AZ122" s="148"/>
      <c r="BA122" s="148"/>
      <c r="BB122" s="148"/>
      <c r="BC122" s="148"/>
      <c r="BD122" s="148"/>
      <c r="BE122" s="148"/>
      <c r="BF122" s="148"/>
      <c r="BG122" s="148"/>
      <c r="BH122" s="148"/>
    </row>
    <row r="123" spans="1:60" outlineLevel="1" x14ac:dyDescent="0.2">
      <c r="A123" s="155"/>
      <c r="B123" s="156"/>
      <c r="C123" s="189" t="s">
        <v>292</v>
      </c>
      <c r="D123" s="185"/>
      <c r="E123" s="186">
        <v>302.38</v>
      </c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48"/>
      <c r="Z123" s="148"/>
      <c r="AA123" s="148"/>
      <c r="AB123" s="148"/>
      <c r="AC123" s="148"/>
      <c r="AD123" s="148"/>
      <c r="AE123" s="148"/>
      <c r="AF123" s="148"/>
      <c r="AG123" s="148" t="s">
        <v>224</v>
      </c>
      <c r="AH123" s="148">
        <v>0</v>
      </c>
      <c r="AI123" s="148"/>
      <c r="AJ123" s="148"/>
      <c r="AK123" s="148"/>
      <c r="AL123" s="148"/>
      <c r="AM123" s="148"/>
      <c r="AN123" s="148"/>
      <c r="AO123" s="148"/>
      <c r="AP123" s="148"/>
      <c r="AQ123" s="148"/>
      <c r="AR123" s="148"/>
      <c r="AS123" s="148"/>
      <c r="AT123" s="148"/>
      <c r="AU123" s="148"/>
      <c r="AV123" s="148"/>
      <c r="AW123" s="148"/>
      <c r="AX123" s="148"/>
      <c r="AY123" s="148"/>
      <c r="AZ123" s="148"/>
      <c r="BA123" s="148"/>
      <c r="BB123" s="148"/>
      <c r="BC123" s="148"/>
      <c r="BD123" s="148"/>
      <c r="BE123" s="148"/>
      <c r="BF123" s="148"/>
      <c r="BG123" s="148"/>
      <c r="BH123" s="148"/>
    </row>
    <row r="124" spans="1:60" outlineLevel="1" x14ac:dyDescent="0.2">
      <c r="A124" s="166">
        <v>19</v>
      </c>
      <c r="B124" s="167" t="s">
        <v>297</v>
      </c>
      <c r="C124" s="181" t="s">
        <v>298</v>
      </c>
      <c r="D124" s="168" t="s">
        <v>230</v>
      </c>
      <c r="E124" s="169">
        <v>1441.6161999999999</v>
      </c>
      <c r="F124" s="170">
        <v>171</v>
      </c>
      <c r="G124" s="171">
        <f>ROUND(E124*F124,2)</f>
        <v>246516.37</v>
      </c>
      <c r="H124" s="158"/>
      <c r="I124" s="157">
        <f>ROUND(E124*H124,2)</f>
        <v>0</v>
      </c>
      <c r="J124" s="158"/>
      <c r="K124" s="157">
        <f>ROUND(E124*J124,2)</f>
        <v>0</v>
      </c>
      <c r="L124" s="157">
        <v>21</v>
      </c>
      <c r="M124" s="157">
        <f>G124*(1+L124/100)</f>
        <v>298284.8077</v>
      </c>
      <c r="N124" s="157">
        <v>0</v>
      </c>
      <c r="O124" s="157">
        <f>ROUND(E124*N124,2)</f>
        <v>0</v>
      </c>
      <c r="P124" s="157">
        <v>0</v>
      </c>
      <c r="Q124" s="157">
        <f>ROUND(E124*P124,2)</f>
        <v>0</v>
      </c>
      <c r="R124" s="157"/>
      <c r="S124" s="157" t="s">
        <v>180</v>
      </c>
      <c r="T124" s="157" t="s">
        <v>180</v>
      </c>
      <c r="U124" s="157">
        <v>0.20200000000000001</v>
      </c>
      <c r="V124" s="157">
        <f>ROUND(E124*U124,2)</f>
        <v>291.20999999999998</v>
      </c>
      <c r="W124" s="157"/>
      <c r="X124" s="157" t="s">
        <v>221</v>
      </c>
      <c r="Y124" s="148"/>
      <c r="Z124" s="148"/>
      <c r="AA124" s="148"/>
      <c r="AB124" s="148"/>
      <c r="AC124" s="148"/>
      <c r="AD124" s="148"/>
      <c r="AE124" s="148"/>
      <c r="AF124" s="148"/>
      <c r="AG124" s="148" t="s">
        <v>222</v>
      </c>
      <c r="AH124" s="148"/>
      <c r="AI124" s="148"/>
      <c r="AJ124" s="148"/>
      <c r="AK124" s="148"/>
      <c r="AL124" s="148"/>
      <c r="AM124" s="148"/>
      <c r="AN124" s="148"/>
      <c r="AO124" s="148"/>
      <c r="AP124" s="148"/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A124" s="148"/>
      <c r="BB124" s="148"/>
      <c r="BC124" s="148"/>
      <c r="BD124" s="148"/>
      <c r="BE124" s="148"/>
      <c r="BF124" s="148"/>
      <c r="BG124" s="148"/>
      <c r="BH124" s="148"/>
    </row>
    <row r="125" spans="1:60" outlineLevel="1" x14ac:dyDescent="0.2">
      <c r="A125" s="155"/>
      <c r="B125" s="156"/>
      <c r="C125" s="189" t="s">
        <v>299</v>
      </c>
      <c r="D125" s="185"/>
      <c r="E125" s="186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48"/>
      <c r="Z125" s="148"/>
      <c r="AA125" s="148"/>
      <c r="AB125" s="148"/>
      <c r="AC125" s="148"/>
      <c r="AD125" s="148"/>
      <c r="AE125" s="148"/>
      <c r="AF125" s="148"/>
      <c r="AG125" s="148" t="s">
        <v>224</v>
      </c>
      <c r="AH125" s="148">
        <v>0</v>
      </c>
      <c r="AI125" s="148"/>
      <c r="AJ125" s="148"/>
      <c r="AK125" s="148"/>
      <c r="AL125" s="148"/>
      <c r="AM125" s="148"/>
      <c r="AN125" s="148"/>
      <c r="AO125" s="148"/>
      <c r="AP125" s="148"/>
      <c r="AQ125" s="148"/>
      <c r="AR125" s="148"/>
      <c r="AS125" s="148"/>
      <c r="AT125" s="148"/>
      <c r="AU125" s="148"/>
      <c r="AV125" s="148"/>
      <c r="AW125" s="148"/>
      <c r="AX125" s="148"/>
      <c r="AY125" s="148"/>
      <c r="AZ125" s="148"/>
      <c r="BA125" s="148"/>
      <c r="BB125" s="148"/>
      <c r="BC125" s="148"/>
      <c r="BD125" s="148"/>
      <c r="BE125" s="148"/>
      <c r="BF125" s="148"/>
      <c r="BG125" s="148"/>
      <c r="BH125" s="148"/>
    </row>
    <row r="126" spans="1:60" outlineLevel="1" x14ac:dyDescent="0.2">
      <c r="A126" s="155"/>
      <c r="B126" s="156"/>
      <c r="C126" s="189" t="s">
        <v>231</v>
      </c>
      <c r="D126" s="185"/>
      <c r="E126" s="186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48"/>
      <c r="Z126" s="148"/>
      <c r="AA126" s="148"/>
      <c r="AB126" s="148"/>
      <c r="AC126" s="148"/>
      <c r="AD126" s="148"/>
      <c r="AE126" s="148"/>
      <c r="AF126" s="148"/>
      <c r="AG126" s="148" t="s">
        <v>224</v>
      </c>
      <c r="AH126" s="148">
        <v>0</v>
      </c>
      <c r="AI126" s="148"/>
      <c r="AJ126" s="148"/>
      <c r="AK126" s="148"/>
      <c r="AL126" s="148"/>
      <c r="AM126" s="148"/>
      <c r="AN126" s="148"/>
      <c r="AO126" s="148"/>
      <c r="AP126" s="148"/>
      <c r="AQ126" s="148"/>
      <c r="AR126" s="148"/>
      <c r="AS126" s="148"/>
      <c r="AT126" s="148"/>
      <c r="AU126" s="148"/>
      <c r="AV126" s="148"/>
      <c r="AW126" s="148"/>
      <c r="AX126" s="148"/>
      <c r="AY126" s="148"/>
      <c r="AZ126" s="148"/>
      <c r="BA126" s="148"/>
      <c r="BB126" s="148"/>
      <c r="BC126" s="148"/>
      <c r="BD126" s="148"/>
      <c r="BE126" s="148"/>
      <c r="BF126" s="148"/>
      <c r="BG126" s="148"/>
      <c r="BH126" s="148"/>
    </row>
    <row r="127" spans="1:60" outlineLevel="1" x14ac:dyDescent="0.2">
      <c r="A127" s="155"/>
      <c r="B127" s="156"/>
      <c r="C127" s="189" t="s">
        <v>300</v>
      </c>
      <c r="D127" s="185"/>
      <c r="E127" s="186">
        <v>777.55</v>
      </c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48"/>
      <c r="Z127" s="148"/>
      <c r="AA127" s="148"/>
      <c r="AB127" s="148"/>
      <c r="AC127" s="148"/>
      <c r="AD127" s="148"/>
      <c r="AE127" s="148"/>
      <c r="AF127" s="148"/>
      <c r="AG127" s="148" t="s">
        <v>224</v>
      </c>
      <c r="AH127" s="148">
        <v>0</v>
      </c>
      <c r="AI127" s="148"/>
      <c r="AJ127" s="148"/>
      <c r="AK127" s="148"/>
      <c r="AL127" s="148"/>
      <c r="AM127" s="148"/>
      <c r="AN127" s="148"/>
      <c r="AO127" s="148"/>
      <c r="AP127" s="148"/>
      <c r="AQ127" s="148"/>
      <c r="AR127" s="148"/>
      <c r="AS127" s="148"/>
      <c r="AT127" s="148"/>
      <c r="AU127" s="148"/>
      <c r="AV127" s="148"/>
      <c r="AW127" s="148"/>
      <c r="AX127" s="148"/>
      <c r="AY127" s="148"/>
      <c r="AZ127" s="148"/>
      <c r="BA127" s="148"/>
      <c r="BB127" s="148"/>
      <c r="BC127" s="148"/>
      <c r="BD127" s="148"/>
      <c r="BE127" s="148"/>
      <c r="BF127" s="148"/>
      <c r="BG127" s="148"/>
      <c r="BH127" s="148"/>
    </row>
    <row r="128" spans="1:60" ht="22.5" outlineLevel="1" x14ac:dyDescent="0.2">
      <c r="A128" s="155"/>
      <c r="B128" s="156"/>
      <c r="C128" s="189" t="s">
        <v>301</v>
      </c>
      <c r="D128" s="185"/>
      <c r="E128" s="186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48"/>
      <c r="Z128" s="148"/>
      <c r="AA128" s="148"/>
      <c r="AB128" s="148"/>
      <c r="AC128" s="148"/>
      <c r="AD128" s="148"/>
      <c r="AE128" s="148"/>
      <c r="AF128" s="148"/>
      <c r="AG128" s="148" t="s">
        <v>224</v>
      </c>
      <c r="AH128" s="148">
        <v>0</v>
      </c>
      <c r="AI128" s="148"/>
      <c r="AJ128" s="148"/>
      <c r="AK128" s="148"/>
      <c r="AL128" s="148"/>
      <c r="AM128" s="148"/>
      <c r="AN128" s="148"/>
      <c r="AO128" s="148"/>
      <c r="AP128" s="148"/>
      <c r="AQ128" s="148"/>
      <c r="AR128" s="148"/>
      <c r="AS128" s="148"/>
      <c r="AT128" s="148"/>
      <c r="AU128" s="148"/>
      <c r="AV128" s="148"/>
      <c r="AW128" s="148"/>
      <c r="AX128" s="148"/>
      <c r="AY128" s="148"/>
      <c r="AZ128" s="148"/>
      <c r="BA128" s="148"/>
      <c r="BB128" s="148"/>
      <c r="BC128" s="148"/>
      <c r="BD128" s="148"/>
      <c r="BE128" s="148"/>
      <c r="BF128" s="148"/>
      <c r="BG128" s="148"/>
      <c r="BH128" s="148"/>
    </row>
    <row r="129" spans="1:60" outlineLevel="1" x14ac:dyDescent="0.2">
      <c r="A129" s="155"/>
      <c r="B129" s="156"/>
      <c r="C129" s="189" t="s">
        <v>273</v>
      </c>
      <c r="D129" s="185"/>
      <c r="E129" s="186">
        <v>10</v>
      </c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48"/>
      <c r="Z129" s="148"/>
      <c r="AA129" s="148"/>
      <c r="AB129" s="148"/>
      <c r="AC129" s="148"/>
      <c r="AD129" s="148"/>
      <c r="AE129" s="148"/>
      <c r="AF129" s="148"/>
      <c r="AG129" s="148" t="s">
        <v>224</v>
      </c>
      <c r="AH129" s="148">
        <v>0</v>
      </c>
      <c r="AI129" s="148"/>
      <c r="AJ129" s="148"/>
      <c r="AK129" s="148"/>
      <c r="AL129" s="148"/>
      <c r="AM129" s="148"/>
      <c r="AN129" s="148"/>
      <c r="AO129" s="148"/>
      <c r="AP129" s="148"/>
      <c r="AQ129" s="148"/>
      <c r="AR129" s="148"/>
      <c r="AS129" s="148"/>
      <c r="AT129" s="148"/>
      <c r="AU129" s="148"/>
      <c r="AV129" s="148"/>
      <c r="AW129" s="148"/>
      <c r="AX129" s="148"/>
      <c r="AY129" s="148"/>
      <c r="AZ129" s="148"/>
      <c r="BA129" s="148"/>
      <c r="BB129" s="148"/>
      <c r="BC129" s="148"/>
      <c r="BD129" s="148"/>
      <c r="BE129" s="148"/>
      <c r="BF129" s="148"/>
      <c r="BG129" s="148"/>
      <c r="BH129" s="148"/>
    </row>
    <row r="130" spans="1:60" outlineLevel="1" x14ac:dyDescent="0.2">
      <c r="A130" s="155"/>
      <c r="B130" s="156"/>
      <c r="C130" s="189" t="s">
        <v>302</v>
      </c>
      <c r="D130" s="185"/>
      <c r="E130" s="186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48"/>
      <c r="Z130" s="148"/>
      <c r="AA130" s="148"/>
      <c r="AB130" s="148"/>
      <c r="AC130" s="148"/>
      <c r="AD130" s="148"/>
      <c r="AE130" s="148"/>
      <c r="AF130" s="148"/>
      <c r="AG130" s="148" t="s">
        <v>224</v>
      </c>
      <c r="AH130" s="148">
        <v>0</v>
      </c>
      <c r="AI130" s="148"/>
      <c r="AJ130" s="148"/>
      <c r="AK130" s="148"/>
      <c r="AL130" s="148"/>
      <c r="AM130" s="148"/>
      <c r="AN130" s="148"/>
      <c r="AO130" s="148"/>
      <c r="AP130" s="148"/>
      <c r="AQ130" s="148"/>
      <c r="AR130" s="148"/>
      <c r="AS130" s="148"/>
      <c r="AT130" s="148"/>
      <c r="AU130" s="148"/>
      <c r="AV130" s="148"/>
      <c r="AW130" s="148"/>
      <c r="AX130" s="148"/>
      <c r="AY130" s="148"/>
      <c r="AZ130" s="148"/>
      <c r="BA130" s="148"/>
      <c r="BB130" s="148"/>
      <c r="BC130" s="148"/>
      <c r="BD130" s="148"/>
      <c r="BE130" s="148"/>
      <c r="BF130" s="148"/>
      <c r="BG130" s="148"/>
      <c r="BH130" s="148"/>
    </row>
    <row r="131" spans="1:60" outlineLevel="1" x14ac:dyDescent="0.2">
      <c r="A131" s="155"/>
      <c r="B131" s="156"/>
      <c r="C131" s="189" t="s">
        <v>262</v>
      </c>
      <c r="D131" s="185"/>
      <c r="E131" s="186">
        <v>9.6300000000000008</v>
      </c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48"/>
      <c r="Z131" s="148"/>
      <c r="AA131" s="148"/>
      <c r="AB131" s="148"/>
      <c r="AC131" s="148"/>
      <c r="AD131" s="148"/>
      <c r="AE131" s="148"/>
      <c r="AF131" s="148"/>
      <c r="AG131" s="148" t="s">
        <v>224</v>
      </c>
      <c r="AH131" s="148">
        <v>0</v>
      </c>
      <c r="AI131" s="148"/>
      <c r="AJ131" s="148"/>
      <c r="AK131" s="148"/>
      <c r="AL131" s="148"/>
      <c r="AM131" s="148"/>
      <c r="AN131" s="148"/>
      <c r="AO131" s="148"/>
      <c r="AP131" s="148"/>
      <c r="AQ131" s="148"/>
      <c r="AR131" s="148"/>
      <c r="AS131" s="148"/>
      <c r="AT131" s="148"/>
      <c r="AU131" s="148"/>
      <c r="AV131" s="148"/>
      <c r="AW131" s="148"/>
      <c r="AX131" s="148"/>
      <c r="AY131" s="148"/>
      <c r="AZ131" s="148"/>
      <c r="BA131" s="148"/>
      <c r="BB131" s="148"/>
      <c r="BC131" s="148"/>
      <c r="BD131" s="148"/>
      <c r="BE131" s="148"/>
      <c r="BF131" s="148"/>
      <c r="BG131" s="148"/>
      <c r="BH131" s="148"/>
    </row>
    <row r="132" spans="1:60" outlineLevel="1" x14ac:dyDescent="0.2">
      <c r="A132" s="155"/>
      <c r="B132" s="156"/>
      <c r="C132" s="189" t="s">
        <v>263</v>
      </c>
      <c r="D132" s="185"/>
      <c r="E132" s="186">
        <v>27.5</v>
      </c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48"/>
      <c r="Z132" s="148"/>
      <c r="AA132" s="148"/>
      <c r="AB132" s="148"/>
      <c r="AC132" s="148"/>
      <c r="AD132" s="148"/>
      <c r="AE132" s="148"/>
      <c r="AF132" s="148"/>
      <c r="AG132" s="148" t="s">
        <v>224</v>
      </c>
      <c r="AH132" s="148">
        <v>0</v>
      </c>
      <c r="AI132" s="148"/>
      <c r="AJ132" s="148"/>
      <c r="AK132" s="148"/>
      <c r="AL132" s="148"/>
      <c r="AM132" s="148"/>
      <c r="AN132" s="148"/>
      <c r="AO132" s="148"/>
      <c r="AP132" s="148"/>
      <c r="AQ132" s="148"/>
      <c r="AR132" s="148"/>
      <c r="AS132" s="148"/>
      <c r="AT132" s="148"/>
      <c r="AU132" s="148"/>
      <c r="AV132" s="148"/>
      <c r="AW132" s="148"/>
      <c r="AX132" s="148"/>
      <c r="AY132" s="148"/>
      <c r="AZ132" s="148"/>
      <c r="BA132" s="148"/>
      <c r="BB132" s="148"/>
      <c r="BC132" s="148"/>
      <c r="BD132" s="148"/>
      <c r="BE132" s="148"/>
      <c r="BF132" s="148"/>
      <c r="BG132" s="148"/>
      <c r="BH132" s="148"/>
    </row>
    <row r="133" spans="1:60" ht="22.5" outlineLevel="1" x14ac:dyDescent="0.2">
      <c r="A133" s="155"/>
      <c r="B133" s="156"/>
      <c r="C133" s="189" t="s">
        <v>303</v>
      </c>
      <c r="D133" s="185"/>
      <c r="E133" s="186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48"/>
      <c r="Z133" s="148"/>
      <c r="AA133" s="148"/>
      <c r="AB133" s="148"/>
      <c r="AC133" s="148"/>
      <c r="AD133" s="148"/>
      <c r="AE133" s="148"/>
      <c r="AF133" s="148"/>
      <c r="AG133" s="148" t="s">
        <v>224</v>
      </c>
      <c r="AH133" s="148">
        <v>0</v>
      </c>
      <c r="AI133" s="148"/>
      <c r="AJ133" s="148"/>
      <c r="AK133" s="148"/>
      <c r="AL133" s="148"/>
      <c r="AM133" s="148"/>
      <c r="AN133" s="148"/>
      <c r="AO133" s="148"/>
      <c r="AP133" s="148"/>
      <c r="AQ133" s="148"/>
      <c r="AR133" s="148"/>
      <c r="AS133" s="148"/>
      <c r="AT133" s="148"/>
      <c r="AU133" s="148"/>
      <c r="AV133" s="148"/>
      <c r="AW133" s="148"/>
      <c r="AX133" s="148"/>
      <c r="AY133" s="148"/>
      <c r="AZ133" s="148"/>
      <c r="BA133" s="148"/>
      <c r="BB133" s="148"/>
      <c r="BC133" s="148"/>
      <c r="BD133" s="148"/>
      <c r="BE133" s="148"/>
      <c r="BF133" s="148"/>
      <c r="BG133" s="148"/>
      <c r="BH133" s="148"/>
    </row>
    <row r="134" spans="1:60" outlineLevel="1" x14ac:dyDescent="0.2">
      <c r="A134" s="155"/>
      <c r="B134" s="156"/>
      <c r="C134" s="189" t="s">
        <v>265</v>
      </c>
      <c r="D134" s="185"/>
      <c r="E134" s="186">
        <v>572</v>
      </c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48"/>
      <c r="Z134" s="148"/>
      <c r="AA134" s="148"/>
      <c r="AB134" s="148"/>
      <c r="AC134" s="148"/>
      <c r="AD134" s="148"/>
      <c r="AE134" s="148"/>
      <c r="AF134" s="148"/>
      <c r="AG134" s="148" t="s">
        <v>224</v>
      </c>
      <c r="AH134" s="148">
        <v>0</v>
      </c>
      <c r="AI134" s="148"/>
      <c r="AJ134" s="148"/>
      <c r="AK134" s="148"/>
      <c r="AL134" s="148"/>
      <c r="AM134" s="148"/>
      <c r="AN134" s="148"/>
      <c r="AO134" s="148"/>
      <c r="AP134" s="148"/>
      <c r="AQ134" s="148"/>
      <c r="AR134" s="148"/>
      <c r="AS134" s="148"/>
      <c r="AT134" s="148"/>
      <c r="AU134" s="148"/>
      <c r="AV134" s="148"/>
      <c r="AW134" s="148"/>
      <c r="AX134" s="148"/>
      <c r="AY134" s="148"/>
      <c r="AZ134" s="148"/>
      <c r="BA134" s="148"/>
      <c r="BB134" s="148"/>
      <c r="BC134" s="148"/>
      <c r="BD134" s="148"/>
      <c r="BE134" s="148"/>
      <c r="BF134" s="148"/>
      <c r="BG134" s="148"/>
      <c r="BH134" s="148"/>
    </row>
    <row r="135" spans="1:60" outlineLevel="1" x14ac:dyDescent="0.2">
      <c r="A135" s="155"/>
      <c r="B135" s="156"/>
      <c r="C135" s="189" t="s">
        <v>304</v>
      </c>
      <c r="D135" s="185"/>
      <c r="E135" s="186">
        <v>14.7</v>
      </c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48"/>
      <c r="Z135" s="148"/>
      <c r="AA135" s="148"/>
      <c r="AB135" s="148"/>
      <c r="AC135" s="148"/>
      <c r="AD135" s="148"/>
      <c r="AE135" s="148"/>
      <c r="AF135" s="148"/>
      <c r="AG135" s="148" t="s">
        <v>224</v>
      </c>
      <c r="AH135" s="148">
        <v>0</v>
      </c>
      <c r="AI135" s="148"/>
      <c r="AJ135" s="148"/>
      <c r="AK135" s="148"/>
      <c r="AL135" s="148"/>
      <c r="AM135" s="148"/>
      <c r="AN135" s="148"/>
      <c r="AO135" s="148"/>
      <c r="AP135" s="148"/>
      <c r="AQ135" s="148"/>
      <c r="AR135" s="148"/>
      <c r="AS135" s="148"/>
      <c r="AT135" s="148"/>
      <c r="AU135" s="148"/>
      <c r="AV135" s="148"/>
      <c r="AW135" s="148"/>
      <c r="AX135" s="148"/>
      <c r="AY135" s="148"/>
      <c r="AZ135" s="148"/>
      <c r="BA135" s="148"/>
      <c r="BB135" s="148"/>
      <c r="BC135" s="148"/>
      <c r="BD135" s="148"/>
      <c r="BE135" s="148"/>
      <c r="BF135" s="148"/>
      <c r="BG135" s="148"/>
      <c r="BH135" s="148"/>
    </row>
    <row r="136" spans="1:60" outlineLevel="1" x14ac:dyDescent="0.2">
      <c r="A136" s="155"/>
      <c r="B136" s="156"/>
      <c r="C136" s="189" t="s">
        <v>305</v>
      </c>
      <c r="D136" s="185"/>
      <c r="E136" s="186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48"/>
      <c r="Z136" s="148"/>
      <c r="AA136" s="148"/>
      <c r="AB136" s="148"/>
      <c r="AC136" s="148"/>
      <c r="AD136" s="148"/>
      <c r="AE136" s="148"/>
      <c r="AF136" s="148"/>
      <c r="AG136" s="148" t="s">
        <v>224</v>
      </c>
      <c r="AH136" s="148">
        <v>0</v>
      </c>
      <c r="AI136" s="148"/>
      <c r="AJ136" s="148"/>
      <c r="AK136" s="148"/>
      <c r="AL136" s="148"/>
      <c r="AM136" s="148"/>
      <c r="AN136" s="148"/>
      <c r="AO136" s="148"/>
      <c r="AP136" s="148"/>
      <c r="AQ136" s="148"/>
      <c r="AR136" s="148"/>
      <c r="AS136" s="148"/>
      <c r="AT136" s="148"/>
      <c r="AU136" s="148"/>
      <c r="AV136" s="148"/>
      <c r="AW136" s="148"/>
      <c r="AX136" s="148"/>
      <c r="AY136" s="148"/>
      <c r="AZ136" s="148"/>
      <c r="BA136" s="148"/>
      <c r="BB136" s="148"/>
      <c r="BC136" s="148"/>
      <c r="BD136" s="148"/>
      <c r="BE136" s="148"/>
      <c r="BF136" s="148"/>
      <c r="BG136" s="148"/>
      <c r="BH136" s="148"/>
    </row>
    <row r="137" spans="1:60" outlineLevel="1" x14ac:dyDescent="0.2">
      <c r="A137" s="155"/>
      <c r="B137" s="156"/>
      <c r="C137" s="189" t="s">
        <v>267</v>
      </c>
      <c r="D137" s="185"/>
      <c r="E137" s="186">
        <v>16.5</v>
      </c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48"/>
      <c r="Z137" s="148"/>
      <c r="AA137" s="148"/>
      <c r="AB137" s="148"/>
      <c r="AC137" s="148"/>
      <c r="AD137" s="148"/>
      <c r="AE137" s="148"/>
      <c r="AF137" s="148"/>
      <c r="AG137" s="148" t="s">
        <v>224</v>
      </c>
      <c r="AH137" s="148">
        <v>0</v>
      </c>
      <c r="AI137" s="148"/>
      <c r="AJ137" s="148"/>
      <c r="AK137" s="148"/>
      <c r="AL137" s="148"/>
      <c r="AM137" s="148"/>
      <c r="AN137" s="148"/>
      <c r="AO137" s="148"/>
      <c r="AP137" s="148"/>
      <c r="AQ137" s="148"/>
      <c r="AR137" s="148"/>
      <c r="AS137" s="148"/>
      <c r="AT137" s="148"/>
      <c r="AU137" s="148"/>
      <c r="AV137" s="148"/>
      <c r="AW137" s="148"/>
      <c r="AX137" s="148"/>
      <c r="AY137" s="148"/>
      <c r="AZ137" s="148"/>
      <c r="BA137" s="148"/>
      <c r="BB137" s="148"/>
      <c r="BC137" s="148"/>
      <c r="BD137" s="148"/>
      <c r="BE137" s="148"/>
      <c r="BF137" s="148"/>
      <c r="BG137" s="148"/>
      <c r="BH137" s="148"/>
    </row>
    <row r="138" spans="1:60" outlineLevel="1" x14ac:dyDescent="0.2">
      <c r="A138" s="155"/>
      <c r="B138" s="156"/>
      <c r="C138" s="189" t="s">
        <v>306</v>
      </c>
      <c r="D138" s="185"/>
      <c r="E138" s="186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48"/>
      <c r="Z138" s="148"/>
      <c r="AA138" s="148"/>
      <c r="AB138" s="148"/>
      <c r="AC138" s="148"/>
      <c r="AD138" s="148"/>
      <c r="AE138" s="148"/>
      <c r="AF138" s="148"/>
      <c r="AG138" s="148" t="s">
        <v>224</v>
      </c>
      <c r="AH138" s="148">
        <v>0</v>
      </c>
      <c r="AI138" s="148"/>
      <c r="AJ138" s="148"/>
      <c r="AK138" s="148"/>
      <c r="AL138" s="148"/>
      <c r="AM138" s="148"/>
      <c r="AN138" s="148"/>
      <c r="AO138" s="148"/>
      <c r="AP138" s="148"/>
      <c r="AQ138" s="148"/>
      <c r="AR138" s="148"/>
      <c r="AS138" s="148"/>
      <c r="AT138" s="148"/>
      <c r="AU138" s="148"/>
      <c r="AV138" s="148"/>
      <c r="AW138" s="148"/>
      <c r="AX138" s="148"/>
      <c r="AY138" s="148"/>
      <c r="AZ138" s="148"/>
      <c r="BA138" s="148"/>
      <c r="BB138" s="148"/>
      <c r="BC138" s="148"/>
      <c r="BD138" s="148"/>
      <c r="BE138" s="148"/>
      <c r="BF138" s="148"/>
      <c r="BG138" s="148"/>
      <c r="BH138" s="148"/>
    </row>
    <row r="139" spans="1:60" outlineLevel="1" x14ac:dyDescent="0.2">
      <c r="A139" s="155"/>
      <c r="B139" s="156"/>
      <c r="C139" s="189" t="s">
        <v>269</v>
      </c>
      <c r="D139" s="185"/>
      <c r="E139" s="186">
        <v>6.88</v>
      </c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48"/>
      <c r="Z139" s="148"/>
      <c r="AA139" s="148"/>
      <c r="AB139" s="148"/>
      <c r="AC139" s="148"/>
      <c r="AD139" s="148"/>
      <c r="AE139" s="148"/>
      <c r="AF139" s="148"/>
      <c r="AG139" s="148" t="s">
        <v>224</v>
      </c>
      <c r="AH139" s="148">
        <v>0</v>
      </c>
      <c r="AI139" s="148"/>
      <c r="AJ139" s="148"/>
      <c r="AK139" s="148"/>
      <c r="AL139" s="148"/>
      <c r="AM139" s="148"/>
      <c r="AN139" s="148"/>
      <c r="AO139" s="148"/>
      <c r="AP139" s="148"/>
      <c r="AQ139" s="148"/>
      <c r="AR139" s="148"/>
      <c r="AS139" s="148"/>
      <c r="AT139" s="148"/>
      <c r="AU139" s="148"/>
      <c r="AV139" s="148"/>
      <c r="AW139" s="148"/>
      <c r="AX139" s="148"/>
      <c r="AY139" s="148"/>
      <c r="AZ139" s="148"/>
      <c r="BA139" s="148"/>
      <c r="BB139" s="148"/>
      <c r="BC139" s="148"/>
      <c r="BD139" s="148"/>
      <c r="BE139" s="148"/>
      <c r="BF139" s="148"/>
      <c r="BG139" s="148"/>
      <c r="BH139" s="148"/>
    </row>
    <row r="140" spans="1:60" outlineLevel="1" x14ac:dyDescent="0.2">
      <c r="A140" s="155"/>
      <c r="B140" s="156"/>
      <c r="C140" s="189" t="s">
        <v>269</v>
      </c>
      <c r="D140" s="185"/>
      <c r="E140" s="186">
        <v>6.88</v>
      </c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48"/>
      <c r="Z140" s="148"/>
      <c r="AA140" s="148"/>
      <c r="AB140" s="148"/>
      <c r="AC140" s="148"/>
      <c r="AD140" s="148"/>
      <c r="AE140" s="148"/>
      <c r="AF140" s="148"/>
      <c r="AG140" s="148" t="s">
        <v>224</v>
      </c>
      <c r="AH140" s="148">
        <v>0</v>
      </c>
      <c r="AI140" s="148"/>
      <c r="AJ140" s="148"/>
      <c r="AK140" s="148"/>
      <c r="AL140" s="148"/>
      <c r="AM140" s="148"/>
      <c r="AN140" s="148"/>
      <c r="AO140" s="148"/>
      <c r="AP140" s="148"/>
      <c r="AQ140" s="148"/>
      <c r="AR140" s="148"/>
      <c r="AS140" s="148"/>
      <c r="AT140" s="148"/>
      <c r="AU140" s="148"/>
      <c r="AV140" s="148"/>
      <c r="AW140" s="148"/>
      <c r="AX140" s="148"/>
      <c r="AY140" s="148"/>
      <c r="AZ140" s="148"/>
      <c r="BA140" s="148"/>
      <c r="BB140" s="148"/>
      <c r="BC140" s="148"/>
      <c r="BD140" s="148"/>
      <c r="BE140" s="148"/>
      <c r="BF140" s="148"/>
      <c r="BG140" s="148"/>
      <c r="BH140" s="148"/>
    </row>
    <row r="141" spans="1:60" outlineLevel="1" x14ac:dyDescent="0.2">
      <c r="A141" s="166">
        <v>20</v>
      </c>
      <c r="B141" s="167" t="s">
        <v>307</v>
      </c>
      <c r="C141" s="181" t="s">
        <v>308</v>
      </c>
      <c r="D141" s="168" t="s">
        <v>230</v>
      </c>
      <c r="E141" s="169">
        <v>259.18200000000002</v>
      </c>
      <c r="F141" s="170">
        <v>171</v>
      </c>
      <c r="G141" s="171">
        <f>ROUND(E141*F141,2)</f>
        <v>44320.12</v>
      </c>
      <c r="H141" s="158"/>
      <c r="I141" s="157">
        <f>ROUND(E141*H141,2)</f>
        <v>0</v>
      </c>
      <c r="J141" s="158"/>
      <c r="K141" s="157">
        <f>ROUND(E141*J141,2)</f>
        <v>0</v>
      </c>
      <c r="L141" s="157">
        <v>21</v>
      </c>
      <c r="M141" s="157">
        <f>G141*(1+L141/100)</f>
        <v>53627.345200000003</v>
      </c>
      <c r="N141" s="157">
        <v>0</v>
      </c>
      <c r="O141" s="157">
        <f>ROUND(E141*N141,2)</f>
        <v>0</v>
      </c>
      <c r="P141" s="157">
        <v>0</v>
      </c>
      <c r="Q141" s="157">
        <f>ROUND(E141*P141,2)</f>
        <v>0</v>
      </c>
      <c r="R141" s="157"/>
      <c r="S141" s="157" t="s">
        <v>180</v>
      </c>
      <c r="T141" s="157" t="s">
        <v>180</v>
      </c>
      <c r="U141" s="157">
        <v>1.587</v>
      </c>
      <c r="V141" s="157">
        <f>ROUND(E141*U141,2)</f>
        <v>411.32</v>
      </c>
      <c r="W141" s="157"/>
      <c r="X141" s="157" t="s">
        <v>221</v>
      </c>
      <c r="Y141" s="148"/>
      <c r="Z141" s="148"/>
      <c r="AA141" s="148"/>
      <c r="AB141" s="148"/>
      <c r="AC141" s="148"/>
      <c r="AD141" s="148"/>
      <c r="AE141" s="148"/>
      <c r="AF141" s="148"/>
      <c r="AG141" s="148" t="s">
        <v>222</v>
      </c>
      <c r="AH141" s="148"/>
      <c r="AI141" s="148"/>
      <c r="AJ141" s="148"/>
      <c r="AK141" s="148"/>
      <c r="AL141" s="148"/>
      <c r="AM141" s="148"/>
      <c r="AN141" s="148"/>
      <c r="AO141" s="148"/>
      <c r="AP141" s="148"/>
      <c r="AQ141" s="148"/>
      <c r="AR141" s="148"/>
      <c r="AS141" s="148"/>
      <c r="AT141" s="148"/>
      <c r="AU141" s="148"/>
      <c r="AV141" s="148"/>
      <c r="AW141" s="148"/>
      <c r="AX141" s="148"/>
      <c r="AY141" s="148"/>
      <c r="AZ141" s="148"/>
      <c r="BA141" s="148"/>
      <c r="BB141" s="148"/>
      <c r="BC141" s="148"/>
      <c r="BD141" s="148"/>
      <c r="BE141" s="148"/>
      <c r="BF141" s="148"/>
      <c r="BG141" s="148"/>
      <c r="BH141" s="148"/>
    </row>
    <row r="142" spans="1:60" outlineLevel="1" x14ac:dyDescent="0.2">
      <c r="A142" s="155"/>
      <c r="B142" s="156"/>
      <c r="C142" s="189" t="s">
        <v>231</v>
      </c>
      <c r="D142" s="185"/>
      <c r="E142" s="186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48"/>
      <c r="Z142" s="148"/>
      <c r="AA142" s="148"/>
      <c r="AB142" s="148"/>
      <c r="AC142" s="148"/>
      <c r="AD142" s="148"/>
      <c r="AE142" s="148"/>
      <c r="AF142" s="148"/>
      <c r="AG142" s="148" t="s">
        <v>224</v>
      </c>
      <c r="AH142" s="148">
        <v>0</v>
      </c>
      <c r="AI142" s="148"/>
      <c r="AJ142" s="148"/>
      <c r="AK142" s="148"/>
      <c r="AL142" s="148"/>
      <c r="AM142" s="148"/>
      <c r="AN142" s="148"/>
      <c r="AO142" s="148"/>
      <c r="AP142" s="148"/>
      <c r="AQ142" s="148"/>
      <c r="AR142" s="148"/>
      <c r="AS142" s="148"/>
      <c r="AT142" s="148"/>
      <c r="AU142" s="148"/>
      <c r="AV142" s="148"/>
      <c r="AW142" s="148"/>
      <c r="AX142" s="148"/>
      <c r="AY142" s="148"/>
      <c r="AZ142" s="148"/>
      <c r="BA142" s="148"/>
      <c r="BB142" s="148"/>
      <c r="BC142" s="148"/>
      <c r="BD142" s="148"/>
      <c r="BE142" s="148"/>
      <c r="BF142" s="148"/>
      <c r="BG142" s="148"/>
      <c r="BH142" s="148"/>
    </row>
    <row r="143" spans="1:60" outlineLevel="1" x14ac:dyDescent="0.2">
      <c r="A143" s="155"/>
      <c r="B143" s="156"/>
      <c r="C143" s="189" t="s">
        <v>309</v>
      </c>
      <c r="D143" s="185"/>
      <c r="E143" s="186">
        <v>259.18</v>
      </c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48"/>
      <c r="Z143" s="148"/>
      <c r="AA143" s="148"/>
      <c r="AB143" s="148"/>
      <c r="AC143" s="148"/>
      <c r="AD143" s="148"/>
      <c r="AE143" s="148"/>
      <c r="AF143" s="148"/>
      <c r="AG143" s="148" t="s">
        <v>224</v>
      </c>
      <c r="AH143" s="148">
        <v>0</v>
      </c>
      <c r="AI143" s="148"/>
      <c r="AJ143" s="148"/>
      <c r="AK143" s="148"/>
      <c r="AL143" s="148"/>
      <c r="AM143" s="148"/>
      <c r="AN143" s="148"/>
      <c r="AO143" s="148"/>
      <c r="AP143" s="148"/>
      <c r="AQ143" s="148"/>
      <c r="AR143" s="148"/>
      <c r="AS143" s="148"/>
      <c r="AT143" s="148"/>
      <c r="AU143" s="148"/>
      <c r="AV143" s="148"/>
      <c r="AW143" s="148"/>
      <c r="AX143" s="148"/>
      <c r="AY143" s="148"/>
      <c r="AZ143" s="148"/>
      <c r="BA143" s="148"/>
      <c r="BB143" s="148"/>
      <c r="BC143" s="148"/>
      <c r="BD143" s="148"/>
      <c r="BE143" s="148"/>
      <c r="BF143" s="148"/>
      <c r="BG143" s="148"/>
      <c r="BH143" s="148"/>
    </row>
    <row r="144" spans="1:60" outlineLevel="1" x14ac:dyDescent="0.2">
      <c r="A144" s="166">
        <v>21</v>
      </c>
      <c r="B144" s="167" t="s">
        <v>310</v>
      </c>
      <c r="C144" s="181" t="s">
        <v>311</v>
      </c>
      <c r="D144" s="168" t="s">
        <v>312</v>
      </c>
      <c r="E144" s="169">
        <v>574.52009999999996</v>
      </c>
      <c r="F144" s="170">
        <v>210</v>
      </c>
      <c r="G144" s="171">
        <f>ROUND(E144*F144,2)</f>
        <v>120649.22</v>
      </c>
      <c r="H144" s="158"/>
      <c r="I144" s="157">
        <f>ROUND(E144*H144,2)</f>
        <v>0</v>
      </c>
      <c r="J144" s="158"/>
      <c r="K144" s="157">
        <f>ROUND(E144*J144,2)</f>
        <v>0</v>
      </c>
      <c r="L144" s="157">
        <v>21</v>
      </c>
      <c r="M144" s="157">
        <f>G144*(1+L144/100)</f>
        <v>145985.55619999999</v>
      </c>
      <c r="N144" s="157">
        <v>0</v>
      </c>
      <c r="O144" s="157">
        <f>ROUND(E144*N144,2)</f>
        <v>0</v>
      </c>
      <c r="P144" s="157">
        <v>0</v>
      </c>
      <c r="Q144" s="157">
        <f>ROUND(E144*P144,2)</f>
        <v>0</v>
      </c>
      <c r="R144" s="157"/>
      <c r="S144" s="157" t="s">
        <v>180</v>
      </c>
      <c r="T144" s="157" t="s">
        <v>180</v>
      </c>
      <c r="U144" s="157">
        <v>0</v>
      </c>
      <c r="V144" s="157">
        <f>ROUND(E144*U144,2)</f>
        <v>0</v>
      </c>
      <c r="W144" s="157"/>
      <c r="X144" s="157" t="s">
        <v>221</v>
      </c>
      <c r="Y144" s="148"/>
      <c r="Z144" s="148"/>
      <c r="AA144" s="148"/>
      <c r="AB144" s="148"/>
      <c r="AC144" s="148"/>
      <c r="AD144" s="148"/>
      <c r="AE144" s="148"/>
      <c r="AF144" s="148"/>
      <c r="AG144" s="148" t="s">
        <v>222</v>
      </c>
      <c r="AH144" s="148"/>
      <c r="AI144" s="148"/>
      <c r="AJ144" s="148"/>
      <c r="AK144" s="148"/>
      <c r="AL144" s="148"/>
      <c r="AM144" s="148"/>
      <c r="AN144" s="148"/>
      <c r="AO144" s="148"/>
      <c r="AP144" s="148"/>
      <c r="AQ144" s="148"/>
      <c r="AR144" s="148"/>
      <c r="AS144" s="148"/>
      <c r="AT144" s="148"/>
      <c r="AU144" s="148"/>
      <c r="AV144" s="148"/>
      <c r="AW144" s="148"/>
      <c r="AX144" s="148"/>
      <c r="AY144" s="148"/>
      <c r="AZ144" s="148"/>
      <c r="BA144" s="148"/>
      <c r="BB144" s="148"/>
      <c r="BC144" s="148"/>
      <c r="BD144" s="148"/>
      <c r="BE144" s="148"/>
      <c r="BF144" s="148"/>
      <c r="BG144" s="148"/>
      <c r="BH144" s="148"/>
    </row>
    <row r="145" spans="1:60" outlineLevel="1" x14ac:dyDescent="0.2">
      <c r="A145" s="155"/>
      <c r="B145" s="156"/>
      <c r="C145" s="189" t="s">
        <v>291</v>
      </c>
      <c r="D145" s="185"/>
      <c r="E145" s="186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48"/>
      <c r="Z145" s="148"/>
      <c r="AA145" s="148"/>
      <c r="AB145" s="148"/>
      <c r="AC145" s="148"/>
      <c r="AD145" s="148"/>
      <c r="AE145" s="148"/>
      <c r="AF145" s="148"/>
      <c r="AG145" s="148" t="s">
        <v>224</v>
      </c>
      <c r="AH145" s="148">
        <v>0</v>
      </c>
      <c r="AI145" s="148"/>
      <c r="AJ145" s="148"/>
      <c r="AK145" s="148"/>
      <c r="AL145" s="148"/>
      <c r="AM145" s="148"/>
      <c r="AN145" s="148"/>
      <c r="AO145" s="148"/>
      <c r="AP145" s="148"/>
      <c r="AQ145" s="148"/>
      <c r="AR145" s="148"/>
      <c r="AS145" s="148"/>
      <c r="AT145" s="148"/>
      <c r="AU145" s="148"/>
      <c r="AV145" s="148"/>
      <c r="AW145" s="148"/>
      <c r="AX145" s="148"/>
      <c r="AY145" s="148"/>
      <c r="AZ145" s="148"/>
      <c r="BA145" s="148"/>
      <c r="BB145" s="148"/>
      <c r="BC145" s="148"/>
      <c r="BD145" s="148"/>
      <c r="BE145" s="148"/>
      <c r="BF145" s="148"/>
      <c r="BG145" s="148"/>
      <c r="BH145" s="148"/>
    </row>
    <row r="146" spans="1:60" outlineLevel="1" x14ac:dyDescent="0.2">
      <c r="A146" s="155"/>
      <c r="B146" s="156"/>
      <c r="C146" s="189" t="s">
        <v>231</v>
      </c>
      <c r="D146" s="185"/>
      <c r="E146" s="186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48"/>
      <c r="Z146" s="148"/>
      <c r="AA146" s="148"/>
      <c r="AB146" s="148"/>
      <c r="AC146" s="148"/>
      <c r="AD146" s="148"/>
      <c r="AE146" s="148"/>
      <c r="AF146" s="148"/>
      <c r="AG146" s="148" t="s">
        <v>224</v>
      </c>
      <c r="AH146" s="148">
        <v>0</v>
      </c>
      <c r="AI146" s="148"/>
      <c r="AJ146" s="148"/>
      <c r="AK146" s="148"/>
      <c r="AL146" s="148"/>
      <c r="AM146" s="148"/>
      <c r="AN146" s="148"/>
      <c r="AO146" s="148"/>
      <c r="AP146" s="148"/>
      <c r="AQ146" s="148"/>
      <c r="AR146" s="148"/>
      <c r="AS146" s="148"/>
      <c r="AT146" s="148"/>
      <c r="AU146" s="148"/>
      <c r="AV146" s="148"/>
      <c r="AW146" s="148"/>
      <c r="AX146" s="148"/>
      <c r="AY146" s="148"/>
      <c r="AZ146" s="148"/>
      <c r="BA146" s="148"/>
      <c r="BB146" s="148"/>
      <c r="BC146" s="148"/>
      <c r="BD146" s="148"/>
      <c r="BE146" s="148"/>
      <c r="BF146" s="148"/>
      <c r="BG146" s="148"/>
      <c r="BH146" s="148"/>
    </row>
    <row r="147" spans="1:60" outlineLevel="1" x14ac:dyDescent="0.2">
      <c r="A147" s="155"/>
      <c r="B147" s="156"/>
      <c r="C147" s="190" t="s">
        <v>232</v>
      </c>
      <c r="D147" s="187"/>
      <c r="E147" s="188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48"/>
      <c r="Z147" s="148"/>
      <c r="AA147" s="148"/>
      <c r="AB147" s="148"/>
      <c r="AC147" s="148"/>
      <c r="AD147" s="148"/>
      <c r="AE147" s="148"/>
      <c r="AF147" s="148"/>
      <c r="AG147" s="148" t="s">
        <v>224</v>
      </c>
      <c r="AH147" s="148"/>
      <c r="AI147" s="148"/>
      <c r="AJ147" s="148"/>
      <c r="AK147" s="148"/>
      <c r="AL147" s="148"/>
      <c r="AM147" s="148"/>
      <c r="AN147" s="148"/>
      <c r="AO147" s="148"/>
      <c r="AP147" s="148"/>
      <c r="AQ147" s="148"/>
      <c r="AR147" s="148"/>
      <c r="AS147" s="148"/>
      <c r="AT147" s="148"/>
      <c r="AU147" s="148"/>
      <c r="AV147" s="148"/>
      <c r="AW147" s="148"/>
      <c r="AX147" s="148"/>
      <c r="AY147" s="148"/>
      <c r="AZ147" s="148"/>
      <c r="BA147" s="148"/>
      <c r="BB147" s="148"/>
      <c r="BC147" s="148"/>
      <c r="BD147" s="148"/>
      <c r="BE147" s="148"/>
      <c r="BF147" s="148"/>
      <c r="BG147" s="148"/>
      <c r="BH147" s="148"/>
    </row>
    <row r="148" spans="1:60" outlineLevel="1" x14ac:dyDescent="0.2">
      <c r="A148" s="155"/>
      <c r="B148" s="156"/>
      <c r="C148" s="191" t="s">
        <v>313</v>
      </c>
      <c r="D148" s="187"/>
      <c r="E148" s="188">
        <v>302.38</v>
      </c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48"/>
      <c r="Z148" s="148"/>
      <c r="AA148" s="148"/>
      <c r="AB148" s="148"/>
      <c r="AC148" s="148"/>
      <c r="AD148" s="148"/>
      <c r="AE148" s="148"/>
      <c r="AF148" s="148"/>
      <c r="AG148" s="148" t="s">
        <v>224</v>
      </c>
      <c r="AH148" s="148">
        <v>2</v>
      </c>
      <c r="AI148" s="148"/>
      <c r="AJ148" s="148"/>
      <c r="AK148" s="148"/>
      <c r="AL148" s="148"/>
      <c r="AM148" s="148"/>
      <c r="AN148" s="148"/>
      <c r="AO148" s="148"/>
      <c r="AP148" s="148"/>
      <c r="AQ148" s="148"/>
      <c r="AR148" s="148"/>
      <c r="AS148" s="148"/>
      <c r="AT148" s="148"/>
      <c r="AU148" s="148"/>
      <c r="AV148" s="148"/>
      <c r="AW148" s="148"/>
      <c r="AX148" s="148"/>
      <c r="AY148" s="148"/>
      <c r="AZ148" s="148"/>
      <c r="BA148" s="148"/>
      <c r="BB148" s="148"/>
      <c r="BC148" s="148"/>
      <c r="BD148" s="148"/>
      <c r="BE148" s="148"/>
      <c r="BF148" s="148"/>
      <c r="BG148" s="148"/>
      <c r="BH148" s="148"/>
    </row>
    <row r="149" spans="1:60" outlineLevel="1" x14ac:dyDescent="0.2">
      <c r="A149" s="155"/>
      <c r="B149" s="156"/>
      <c r="C149" s="190" t="s">
        <v>234</v>
      </c>
      <c r="D149" s="187"/>
      <c r="E149" s="188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48"/>
      <c r="Z149" s="148"/>
      <c r="AA149" s="148"/>
      <c r="AB149" s="148"/>
      <c r="AC149" s="148"/>
      <c r="AD149" s="148"/>
      <c r="AE149" s="148"/>
      <c r="AF149" s="148"/>
      <c r="AG149" s="148" t="s">
        <v>224</v>
      </c>
      <c r="AH149" s="148"/>
      <c r="AI149" s="148"/>
      <c r="AJ149" s="148"/>
      <c r="AK149" s="148"/>
      <c r="AL149" s="148"/>
      <c r="AM149" s="148"/>
      <c r="AN149" s="148"/>
      <c r="AO149" s="148"/>
      <c r="AP149" s="148"/>
      <c r="AQ149" s="148"/>
      <c r="AR149" s="148"/>
      <c r="AS149" s="148"/>
      <c r="AT149" s="148"/>
      <c r="AU149" s="148"/>
      <c r="AV149" s="148"/>
      <c r="AW149" s="148"/>
      <c r="AX149" s="148"/>
      <c r="AY149" s="148"/>
      <c r="AZ149" s="148"/>
      <c r="BA149" s="148"/>
      <c r="BB149" s="148"/>
      <c r="BC149" s="148"/>
      <c r="BD149" s="148"/>
      <c r="BE149" s="148"/>
      <c r="BF149" s="148"/>
      <c r="BG149" s="148"/>
      <c r="BH149" s="148"/>
    </row>
    <row r="150" spans="1:60" outlineLevel="1" x14ac:dyDescent="0.2">
      <c r="A150" s="155"/>
      <c r="B150" s="156"/>
      <c r="C150" s="189" t="s">
        <v>314</v>
      </c>
      <c r="D150" s="185"/>
      <c r="E150" s="186">
        <v>574.52</v>
      </c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48"/>
      <c r="Z150" s="148"/>
      <c r="AA150" s="148"/>
      <c r="AB150" s="148"/>
      <c r="AC150" s="148"/>
      <c r="AD150" s="148"/>
      <c r="AE150" s="148"/>
      <c r="AF150" s="148"/>
      <c r="AG150" s="148" t="s">
        <v>224</v>
      </c>
      <c r="AH150" s="148">
        <v>0</v>
      </c>
      <c r="AI150" s="148"/>
      <c r="AJ150" s="148"/>
      <c r="AK150" s="148"/>
      <c r="AL150" s="148"/>
      <c r="AM150" s="148"/>
      <c r="AN150" s="148"/>
      <c r="AO150" s="148"/>
      <c r="AP150" s="148"/>
      <c r="AQ150" s="148"/>
      <c r="AR150" s="148"/>
      <c r="AS150" s="148"/>
      <c r="AT150" s="148"/>
      <c r="AU150" s="148"/>
      <c r="AV150" s="148"/>
      <c r="AW150" s="148"/>
      <c r="AX150" s="148"/>
      <c r="AY150" s="148"/>
      <c r="AZ150" s="148"/>
      <c r="BA150" s="148"/>
      <c r="BB150" s="148"/>
      <c r="BC150" s="148"/>
      <c r="BD150" s="148"/>
      <c r="BE150" s="148"/>
      <c r="BF150" s="148"/>
      <c r="BG150" s="148"/>
      <c r="BH150" s="148"/>
    </row>
    <row r="151" spans="1:60" outlineLevel="1" x14ac:dyDescent="0.2">
      <c r="A151" s="166">
        <v>22</v>
      </c>
      <c r="B151" s="167" t="s">
        <v>315</v>
      </c>
      <c r="C151" s="181" t="s">
        <v>316</v>
      </c>
      <c r="D151" s="168" t="s">
        <v>317</v>
      </c>
      <c r="E151" s="169">
        <v>489.85399999999998</v>
      </c>
      <c r="F151" s="170">
        <v>125</v>
      </c>
      <c r="G151" s="171">
        <f>ROUND(E151*F151,2)</f>
        <v>61231.75</v>
      </c>
      <c r="H151" s="158"/>
      <c r="I151" s="157">
        <f>ROUND(E151*H151,2)</f>
        <v>0</v>
      </c>
      <c r="J151" s="158"/>
      <c r="K151" s="157">
        <f>ROUND(E151*J151,2)</f>
        <v>0</v>
      </c>
      <c r="L151" s="157">
        <v>21</v>
      </c>
      <c r="M151" s="157">
        <f>G151*(1+L151/100)</f>
        <v>74090.417499999996</v>
      </c>
      <c r="N151" s="157">
        <v>1</v>
      </c>
      <c r="O151" s="157">
        <f>ROUND(E151*N151,2)</f>
        <v>489.85</v>
      </c>
      <c r="P151" s="157">
        <v>0</v>
      </c>
      <c r="Q151" s="157">
        <f>ROUND(E151*P151,2)</f>
        <v>0</v>
      </c>
      <c r="R151" s="157" t="s">
        <v>318</v>
      </c>
      <c r="S151" s="157" t="s">
        <v>180</v>
      </c>
      <c r="T151" s="157" t="s">
        <v>180</v>
      </c>
      <c r="U151" s="157">
        <v>0</v>
      </c>
      <c r="V151" s="157">
        <f>ROUND(E151*U151,2)</f>
        <v>0</v>
      </c>
      <c r="W151" s="157"/>
      <c r="X151" s="157" t="s">
        <v>319</v>
      </c>
      <c r="Y151" s="148"/>
      <c r="Z151" s="148"/>
      <c r="AA151" s="148"/>
      <c r="AB151" s="148"/>
      <c r="AC151" s="148"/>
      <c r="AD151" s="148"/>
      <c r="AE151" s="148"/>
      <c r="AF151" s="148"/>
      <c r="AG151" s="148" t="s">
        <v>320</v>
      </c>
      <c r="AH151" s="148"/>
      <c r="AI151" s="148"/>
      <c r="AJ151" s="148"/>
      <c r="AK151" s="148"/>
      <c r="AL151" s="148"/>
      <c r="AM151" s="148"/>
      <c r="AN151" s="148"/>
      <c r="AO151" s="148"/>
      <c r="AP151" s="148"/>
      <c r="AQ151" s="148"/>
      <c r="AR151" s="148"/>
      <c r="AS151" s="148"/>
      <c r="AT151" s="148"/>
      <c r="AU151" s="148"/>
      <c r="AV151" s="148"/>
      <c r="AW151" s="148"/>
      <c r="AX151" s="148"/>
      <c r="AY151" s="148"/>
      <c r="AZ151" s="148"/>
      <c r="BA151" s="148"/>
      <c r="BB151" s="148"/>
      <c r="BC151" s="148"/>
      <c r="BD151" s="148"/>
      <c r="BE151" s="148"/>
      <c r="BF151" s="148"/>
      <c r="BG151" s="148"/>
      <c r="BH151" s="148"/>
    </row>
    <row r="152" spans="1:60" outlineLevel="1" x14ac:dyDescent="0.2">
      <c r="A152" s="155"/>
      <c r="B152" s="156"/>
      <c r="C152" s="189" t="s">
        <v>231</v>
      </c>
      <c r="D152" s="185"/>
      <c r="E152" s="186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48"/>
      <c r="Z152" s="148"/>
      <c r="AA152" s="148"/>
      <c r="AB152" s="148"/>
      <c r="AC152" s="148"/>
      <c r="AD152" s="148"/>
      <c r="AE152" s="148"/>
      <c r="AF152" s="148"/>
      <c r="AG152" s="148" t="s">
        <v>224</v>
      </c>
      <c r="AH152" s="148">
        <v>0</v>
      </c>
      <c r="AI152" s="148"/>
      <c r="AJ152" s="148"/>
      <c r="AK152" s="148"/>
      <c r="AL152" s="148"/>
      <c r="AM152" s="148"/>
      <c r="AN152" s="148"/>
      <c r="AO152" s="148"/>
      <c r="AP152" s="148"/>
      <c r="AQ152" s="148"/>
      <c r="AR152" s="148"/>
      <c r="AS152" s="148"/>
      <c r="AT152" s="148"/>
      <c r="AU152" s="148"/>
      <c r="AV152" s="148"/>
      <c r="AW152" s="148"/>
      <c r="AX152" s="148"/>
      <c r="AY152" s="148"/>
      <c r="AZ152" s="148"/>
      <c r="BA152" s="148"/>
      <c r="BB152" s="148"/>
      <c r="BC152" s="148"/>
      <c r="BD152" s="148"/>
      <c r="BE152" s="148"/>
      <c r="BF152" s="148"/>
      <c r="BG152" s="148"/>
      <c r="BH152" s="148"/>
    </row>
    <row r="153" spans="1:60" outlineLevel="1" x14ac:dyDescent="0.2">
      <c r="A153" s="155"/>
      <c r="B153" s="156"/>
      <c r="C153" s="190" t="s">
        <v>232</v>
      </c>
      <c r="D153" s="187"/>
      <c r="E153" s="188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48"/>
      <c r="Z153" s="148"/>
      <c r="AA153" s="148"/>
      <c r="AB153" s="148"/>
      <c r="AC153" s="148"/>
      <c r="AD153" s="148"/>
      <c r="AE153" s="148"/>
      <c r="AF153" s="148"/>
      <c r="AG153" s="148" t="s">
        <v>224</v>
      </c>
      <c r="AH153" s="148"/>
      <c r="AI153" s="148"/>
      <c r="AJ153" s="148"/>
      <c r="AK153" s="148"/>
      <c r="AL153" s="148"/>
      <c r="AM153" s="148"/>
      <c r="AN153" s="148"/>
      <c r="AO153" s="148"/>
      <c r="AP153" s="148"/>
      <c r="AQ153" s="148"/>
      <c r="AR153" s="148"/>
      <c r="AS153" s="148"/>
      <c r="AT153" s="148"/>
      <c r="AU153" s="148"/>
      <c r="AV153" s="148"/>
      <c r="AW153" s="148"/>
      <c r="AX153" s="148"/>
      <c r="AY153" s="148"/>
      <c r="AZ153" s="148"/>
      <c r="BA153" s="148"/>
      <c r="BB153" s="148"/>
      <c r="BC153" s="148"/>
      <c r="BD153" s="148"/>
      <c r="BE153" s="148"/>
      <c r="BF153" s="148"/>
      <c r="BG153" s="148"/>
      <c r="BH153" s="148"/>
    </row>
    <row r="154" spans="1:60" outlineLevel="1" x14ac:dyDescent="0.2">
      <c r="A154" s="155"/>
      <c r="B154" s="156"/>
      <c r="C154" s="191" t="s">
        <v>321</v>
      </c>
      <c r="D154" s="187"/>
      <c r="E154" s="188">
        <v>259.18</v>
      </c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48"/>
      <c r="Z154" s="148"/>
      <c r="AA154" s="148"/>
      <c r="AB154" s="148"/>
      <c r="AC154" s="148"/>
      <c r="AD154" s="148"/>
      <c r="AE154" s="148"/>
      <c r="AF154" s="148"/>
      <c r="AG154" s="148" t="s">
        <v>224</v>
      </c>
      <c r="AH154" s="148">
        <v>2</v>
      </c>
      <c r="AI154" s="148"/>
      <c r="AJ154" s="148"/>
      <c r="AK154" s="148"/>
      <c r="AL154" s="148"/>
      <c r="AM154" s="148"/>
      <c r="AN154" s="148"/>
      <c r="AO154" s="148"/>
      <c r="AP154" s="148"/>
      <c r="AQ154" s="148"/>
      <c r="AR154" s="148"/>
      <c r="AS154" s="148"/>
      <c r="AT154" s="148"/>
      <c r="AU154" s="148"/>
      <c r="AV154" s="148"/>
      <c r="AW154" s="148"/>
      <c r="AX154" s="148"/>
      <c r="AY154" s="148"/>
      <c r="AZ154" s="148"/>
      <c r="BA154" s="148"/>
      <c r="BB154" s="148"/>
      <c r="BC154" s="148"/>
      <c r="BD154" s="148"/>
      <c r="BE154" s="148"/>
      <c r="BF154" s="148"/>
      <c r="BG154" s="148"/>
      <c r="BH154" s="148"/>
    </row>
    <row r="155" spans="1:60" outlineLevel="1" x14ac:dyDescent="0.2">
      <c r="A155" s="155"/>
      <c r="B155" s="156"/>
      <c r="C155" s="190" t="s">
        <v>234</v>
      </c>
      <c r="D155" s="187"/>
      <c r="E155" s="188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48"/>
      <c r="Z155" s="148"/>
      <c r="AA155" s="148"/>
      <c r="AB155" s="148"/>
      <c r="AC155" s="148"/>
      <c r="AD155" s="148"/>
      <c r="AE155" s="148"/>
      <c r="AF155" s="148"/>
      <c r="AG155" s="148" t="s">
        <v>224</v>
      </c>
      <c r="AH155" s="148"/>
      <c r="AI155" s="148"/>
      <c r="AJ155" s="148"/>
      <c r="AK155" s="148"/>
      <c r="AL155" s="148"/>
      <c r="AM155" s="148"/>
      <c r="AN155" s="148"/>
      <c r="AO155" s="148"/>
      <c r="AP155" s="148"/>
      <c r="AQ155" s="148"/>
      <c r="AR155" s="148"/>
      <c r="AS155" s="148"/>
      <c r="AT155" s="148"/>
      <c r="AU155" s="148"/>
      <c r="AV155" s="148"/>
      <c r="AW155" s="148"/>
      <c r="AX155" s="148"/>
      <c r="AY155" s="148"/>
      <c r="AZ155" s="148"/>
      <c r="BA155" s="148"/>
      <c r="BB155" s="148"/>
      <c r="BC155" s="148"/>
      <c r="BD155" s="148"/>
      <c r="BE155" s="148"/>
      <c r="BF155" s="148"/>
      <c r="BG155" s="148"/>
      <c r="BH155" s="148"/>
    </row>
    <row r="156" spans="1:60" outlineLevel="1" x14ac:dyDescent="0.2">
      <c r="A156" s="155"/>
      <c r="B156" s="156"/>
      <c r="C156" s="189" t="s">
        <v>322</v>
      </c>
      <c r="D156" s="185"/>
      <c r="E156" s="186">
        <v>489.85</v>
      </c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48"/>
      <c r="Z156" s="148"/>
      <c r="AA156" s="148"/>
      <c r="AB156" s="148"/>
      <c r="AC156" s="148"/>
      <c r="AD156" s="148"/>
      <c r="AE156" s="148"/>
      <c r="AF156" s="148"/>
      <c r="AG156" s="148" t="s">
        <v>224</v>
      </c>
      <c r="AH156" s="148">
        <v>0</v>
      </c>
      <c r="AI156" s="148"/>
      <c r="AJ156" s="148"/>
      <c r="AK156" s="148"/>
      <c r="AL156" s="148"/>
      <c r="AM156" s="148"/>
      <c r="AN156" s="148"/>
      <c r="AO156" s="148"/>
      <c r="AP156" s="148"/>
      <c r="AQ156" s="148"/>
      <c r="AR156" s="148"/>
      <c r="AS156" s="148"/>
      <c r="AT156" s="148"/>
      <c r="AU156" s="148"/>
      <c r="AV156" s="148"/>
      <c r="AW156" s="148"/>
      <c r="AX156" s="148"/>
      <c r="AY156" s="148"/>
      <c r="AZ156" s="148"/>
      <c r="BA156" s="148"/>
      <c r="BB156" s="148"/>
      <c r="BC156" s="148"/>
      <c r="BD156" s="148"/>
      <c r="BE156" s="148"/>
      <c r="BF156" s="148"/>
      <c r="BG156" s="148"/>
      <c r="BH156" s="148"/>
    </row>
    <row r="157" spans="1:60" x14ac:dyDescent="0.2">
      <c r="A157" s="160" t="s">
        <v>169</v>
      </c>
      <c r="B157" s="161" t="s">
        <v>96</v>
      </c>
      <c r="C157" s="179" t="s">
        <v>97</v>
      </c>
      <c r="D157" s="162"/>
      <c r="E157" s="163"/>
      <c r="F157" s="164"/>
      <c r="G157" s="165">
        <f>SUMIF(AG158:AG193,"&lt;&gt;NOR",G158:G193)</f>
        <v>91142.400000000009</v>
      </c>
      <c r="H157" s="159"/>
      <c r="I157" s="159">
        <f>SUM(I158:I193)</f>
        <v>0</v>
      </c>
      <c r="J157" s="159"/>
      <c r="K157" s="159">
        <f>SUM(K158:K193)</f>
        <v>0</v>
      </c>
      <c r="L157" s="159"/>
      <c r="M157" s="159">
        <f>SUM(M158:M193)</f>
        <v>110282.304</v>
      </c>
      <c r="N157" s="159"/>
      <c r="O157" s="159">
        <f>SUM(O158:O193)</f>
        <v>0.03</v>
      </c>
      <c r="P157" s="159"/>
      <c r="Q157" s="159">
        <f>SUM(Q158:Q193)</f>
        <v>0</v>
      </c>
      <c r="R157" s="159"/>
      <c r="S157" s="159"/>
      <c r="T157" s="159"/>
      <c r="U157" s="159"/>
      <c r="V157" s="159">
        <f>SUM(V158:V193)</f>
        <v>279.49</v>
      </c>
      <c r="W157" s="159"/>
      <c r="X157" s="159"/>
      <c r="AG157" t="s">
        <v>170</v>
      </c>
    </row>
    <row r="158" spans="1:60" outlineLevel="1" x14ac:dyDescent="0.2">
      <c r="A158" s="166">
        <v>23</v>
      </c>
      <c r="B158" s="167" t="s">
        <v>323</v>
      </c>
      <c r="C158" s="181" t="s">
        <v>324</v>
      </c>
      <c r="D158" s="168" t="s">
        <v>220</v>
      </c>
      <c r="E158" s="169">
        <v>606</v>
      </c>
      <c r="F158" s="170">
        <v>32</v>
      </c>
      <c r="G158" s="171">
        <f>ROUND(E158*F158,2)</f>
        <v>19392</v>
      </c>
      <c r="H158" s="158"/>
      <c r="I158" s="157">
        <f>ROUND(E158*H158,2)</f>
        <v>0</v>
      </c>
      <c r="J158" s="158"/>
      <c r="K158" s="157">
        <f>ROUND(E158*J158,2)</f>
        <v>0</v>
      </c>
      <c r="L158" s="157">
        <v>21</v>
      </c>
      <c r="M158" s="157">
        <f>G158*(1+L158/100)</f>
        <v>23464.32</v>
      </c>
      <c r="N158" s="157">
        <v>0</v>
      </c>
      <c r="O158" s="157">
        <f>ROUND(E158*N158,2)</f>
        <v>0</v>
      </c>
      <c r="P158" s="157">
        <v>0</v>
      </c>
      <c r="Q158" s="157">
        <f>ROUND(E158*P158,2)</f>
        <v>0</v>
      </c>
      <c r="R158" s="157"/>
      <c r="S158" s="157" t="s">
        <v>180</v>
      </c>
      <c r="T158" s="157" t="s">
        <v>180</v>
      </c>
      <c r="U158" s="157">
        <v>9.7000000000000003E-2</v>
      </c>
      <c r="V158" s="157">
        <f>ROUND(E158*U158,2)</f>
        <v>58.78</v>
      </c>
      <c r="W158" s="157"/>
      <c r="X158" s="157" t="s">
        <v>221</v>
      </c>
      <c r="Y158" s="148"/>
      <c r="Z158" s="148"/>
      <c r="AA158" s="148"/>
      <c r="AB158" s="148"/>
      <c r="AC158" s="148"/>
      <c r="AD158" s="148"/>
      <c r="AE158" s="148"/>
      <c r="AF158" s="148"/>
      <c r="AG158" s="148" t="s">
        <v>222</v>
      </c>
      <c r="AH158" s="148"/>
      <c r="AI158" s="148"/>
      <c r="AJ158" s="148"/>
      <c r="AK158" s="148"/>
      <c r="AL158" s="148"/>
      <c r="AM158" s="148"/>
      <c r="AN158" s="148"/>
      <c r="AO158" s="148"/>
      <c r="AP158" s="148"/>
      <c r="AQ158" s="148"/>
      <c r="AR158" s="148"/>
      <c r="AS158" s="148"/>
      <c r="AT158" s="148"/>
      <c r="AU158" s="148"/>
      <c r="AV158" s="148"/>
      <c r="AW158" s="148"/>
      <c r="AX158" s="148"/>
      <c r="AY158" s="148"/>
      <c r="AZ158" s="148"/>
      <c r="BA158" s="148"/>
      <c r="BB158" s="148"/>
      <c r="BC158" s="148"/>
      <c r="BD158" s="148"/>
      <c r="BE158" s="148"/>
      <c r="BF158" s="148"/>
      <c r="BG158" s="148"/>
      <c r="BH158" s="148"/>
    </row>
    <row r="159" spans="1:60" outlineLevel="1" x14ac:dyDescent="0.2">
      <c r="A159" s="155"/>
      <c r="B159" s="156"/>
      <c r="C159" s="189" t="s">
        <v>325</v>
      </c>
      <c r="D159" s="185"/>
      <c r="E159" s="186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48"/>
      <c r="Z159" s="148"/>
      <c r="AA159" s="148"/>
      <c r="AB159" s="148"/>
      <c r="AC159" s="148"/>
      <c r="AD159" s="148"/>
      <c r="AE159" s="148"/>
      <c r="AF159" s="148"/>
      <c r="AG159" s="148" t="s">
        <v>224</v>
      </c>
      <c r="AH159" s="148">
        <v>0</v>
      </c>
      <c r="AI159" s="148"/>
      <c r="AJ159" s="148"/>
      <c r="AK159" s="148"/>
      <c r="AL159" s="148"/>
      <c r="AM159" s="148"/>
      <c r="AN159" s="148"/>
      <c r="AO159" s="148"/>
      <c r="AP159" s="148"/>
      <c r="AQ159" s="148"/>
      <c r="AR159" s="148"/>
      <c r="AS159" s="148"/>
      <c r="AT159" s="148"/>
      <c r="AU159" s="148"/>
      <c r="AV159" s="148"/>
      <c r="AW159" s="148"/>
      <c r="AX159" s="148"/>
      <c r="AY159" s="148"/>
      <c r="AZ159" s="148"/>
      <c r="BA159" s="148"/>
      <c r="BB159" s="148"/>
      <c r="BC159" s="148"/>
      <c r="BD159" s="148"/>
      <c r="BE159" s="148"/>
      <c r="BF159" s="148"/>
      <c r="BG159" s="148"/>
      <c r="BH159" s="148"/>
    </row>
    <row r="160" spans="1:60" outlineLevel="1" x14ac:dyDescent="0.2">
      <c r="A160" s="155"/>
      <c r="B160" s="156"/>
      <c r="C160" s="189" t="s">
        <v>326</v>
      </c>
      <c r="D160" s="185"/>
      <c r="E160" s="186">
        <v>600</v>
      </c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48"/>
      <c r="Z160" s="148"/>
      <c r="AA160" s="148"/>
      <c r="AB160" s="148"/>
      <c r="AC160" s="148"/>
      <c r="AD160" s="148"/>
      <c r="AE160" s="148"/>
      <c r="AF160" s="148"/>
      <c r="AG160" s="148" t="s">
        <v>224</v>
      </c>
      <c r="AH160" s="148">
        <v>0</v>
      </c>
      <c r="AI160" s="148"/>
      <c r="AJ160" s="148"/>
      <c r="AK160" s="148"/>
      <c r="AL160" s="148"/>
      <c r="AM160" s="148"/>
      <c r="AN160" s="148"/>
      <c r="AO160" s="148"/>
      <c r="AP160" s="148"/>
      <c r="AQ160" s="148"/>
      <c r="AR160" s="148"/>
      <c r="AS160" s="148"/>
      <c r="AT160" s="148"/>
      <c r="AU160" s="148"/>
      <c r="AV160" s="148"/>
      <c r="AW160" s="148"/>
      <c r="AX160" s="148"/>
      <c r="AY160" s="148"/>
      <c r="AZ160" s="148"/>
      <c r="BA160" s="148"/>
      <c r="BB160" s="148"/>
      <c r="BC160" s="148"/>
      <c r="BD160" s="148"/>
      <c r="BE160" s="148"/>
      <c r="BF160" s="148"/>
      <c r="BG160" s="148"/>
      <c r="BH160" s="148"/>
    </row>
    <row r="161" spans="1:60" outlineLevel="1" x14ac:dyDescent="0.2">
      <c r="A161" s="155"/>
      <c r="B161" s="156"/>
      <c r="C161" s="189" t="s">
        <v>242</v>
      </c>
      <c r="D161" s="185"/>
      <c r="E161" s="186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48"/>
      <c r="Z161" s="148"/>
      <c r="AA161" s="148"/>
      <c r="AB161" s="148"/>
      <c r="AC161" s="148"/>
      <c r="AD161" s="148"/>
      <c r="AE161" s="148"/>
      <c r="AF161" s="148"/>
      <c r="AG161" s="148" t="s">
        <v>224</v>
      </c>
      <c r="AH161" s="148">
        <v>0</v>
      </c>
      <c r="AI161" s="148"/>
      <c r="AJ161" s="148"/>
      <c r="AK161" s="148"/>
      <c r="AL161" s="148"/>
      <c r="AM161" s="148"/>
      <c r="AN161" s="148"/>
      <c r="AO161" s="148"/>
      <c r="AP161" s="148"/>
      <c r="AQ161" s="148"/>
      <c r="AR161" s="148"/>
      <c r="AS161" s="148"/>
      <c r="AT161" s="148"/>
      <c r="AU161" s="148"/>
      <c r="AV161" s="148"/>
      <c r="AW161" s="148"/>
      <c r="AX161" s="148"/>
      <c r="AY161" s="148"/>
      <c r="AZ161" s="148"/>
      <c r="BA161" s="148"/>
      <c r="BB161" s="148"/>
      <c r="BC161" s="148"/>
      <c r="BD161" s="148"/>
      <c r="BE161" s="148"/>
      <c r="BF161" s="148"/>
      <c r="BG161" s="148"/>
      <c r="BH161" s="148"/>
    </row>
    <row r="162" spans="1:60" outlineLevel="1" x14ac:dyDescent="0.2">
      <c r="A162" s="155"/>
      <c r="B162" s="156"/>
      <c r="C162" s="189" t="s">
        <v>327</v>
      </c>
      <c r="D162" s="185"/>
      <c r="E162" s="186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48"/>
      <c r="Z162" s="148"/>
      <c r="AA162" s="148"/>
      <c r="AB162" s="148"/>
      <c r="AC162" s="148"/>
      <c r="AD162" s="148"/>
      <c r="AE162" s="148"/>
      <c r="AF162" s="148"/>
      <c r="AG162" s="148" t="s">
        <v>224</v>
      </c>
      <c r="AH162" s="148">
        <v>0</v>
      </c>
      <c r="AI162" s="148"/>
      <c r="AJ162" s="148"/>
      <c r="AK162" s="148"/>
      <c r="AL162" s="148"/>
      <c r="AM162" s="148"/>
      <c r="AN162" s="148"/>
      <c r="AO162" s="148"/>
      <c r="AP162" s="148"/>
      <c r="AQ162" s="148"/>
      <c r="AR162" s="148"/>
      <c r="AS162" s="148"/>
      <c r="AT162" s="148"/>
      <c r="AU162" s="148"/>
      <c r="AV162" s="148"/>
      <c r="AW162" s="148"/>
      <c r="AX162" s="148"/>
      <c r="AY162" s="148"/>
      <c r="AZ162" s="148"/>
      <c r="BA162" s="148"/>
      <c r="BB162" s="148"/>
      <c r="BC162" s="148"/>
      <c r="BD162" s="148"/>
      <c r="BE162" s="148"/>
      <c r="BF162" s="148"/>
      <c r="BG162" s="148"/>
      <c r="BH162" s="148"/>
    </row>
    <row r="163" spans="1:60" outlineLevel="1" x14ac:dyDescent="0.2">
      <c r="A163" s="155"/>
      <c r="B163" s="156"/>
      <c r="C163" s="189" t="s">
        <v>244</v>
      </c>
      <c r="D163" s="185"/>
      <c r="E163" s="186">
        <v>6</v>
      </c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48"/>
      <c r="Z163" s="148"/>
      <c r="AA163" s="148"/>
      <c r="AB163" s="148"/>
      <c r="AC163" s="148"/>
      <c r="AD163" s="148"/>
      <c r="AE163" s="148"/>
      <c r="AF163" s="148"/>
      <c r="AG163" s="148" t="s">
        <v>224</v>
      </c>
      <c r="AH163" s="148">
        <v>0</v>
      </c>
      <c r="AI163" s="148"/>
      <c r="AJ163" s="148"/>
      <c r="AK163" s="148"/>
      <c r="AL163" s="148"/>
      <c r="AM163" s="148"/>
      <c r="AN163" s="148"/>
      <c r="AO163" s="148"/>
      <c r="AP163" s="148"/>
      <c r="AQ163" s="148"/>
      <c r="AR163" s="148"/>
      <c r="AS163" s="148"/>
      <c r="AT163" s="148"/>
      <c r="AU163" s="148"/>
      <c r="AV163" s="148"/>
      <c r="AW163" s="148"/>
      <c r="AX163" s="148"/>
      <c r="AY163" s="148"/>
      <c r="AZ163" s="148"/>
      <c r="BA163" s="148"/>
      <c r="BB163" s="148"/>
      <c r="BC163" s="148"/>
      <c r="BD163" s="148"/>
      <c r="BE163" s="148"/>
      <c r="BF163" s="148"/>
      <c r="BG163" s="148"/>
      <c r="BH163" s="148"/>
    </row>
    <row r="164" spans="1:60" outlineLevel="1" x14ac:dyDescent="0.2">
      <c r="A164" s="166">
        <v>24</v>
      </c>
      <c r="B164" s="167" t="s">
        <v>328</v>
      </c>
      <c r="C164" s="181" t="s">
        <v>329</v>
      </c>
      <c r="D164" s="168" t="s">
        <v>230</v>
      </c>
      <c r="E164" s="169">
        <v>121.2</v>
      </c>
      <c r="F164" s="170">
        <v>19</v>
      </c>
      <c r="G164" s="171">
        <f>ROUND(E164*F164,2)</f>
        <v>2302.8000000000002</v>
      </c>
      <c r="H164" s="158"/>
      <c r="I164" s="157">
        <f>ROUND(E164*H164,2)</f>
        <v>0</v>
      </c>
      <c r="J164" s="158"/>
      <c r="K164" s="157">
        <f>ROUND(E164*J164,2)</f>
        <v>0</v>
      </c>
      <c r="L164" s="157">
        <v>21</v>
      </c>
      <c r="M164" s="157">
        <f>G164*(1+L164/100)</f>
        <v>2786.3879999999999</v>
      </c>
      <c r="N164" s="157">
        <v>0</v>
      </c>
      <c r="O164" s="157">
        <f>ROUND(E164*N164,2)</f>
        <v>0</v>
      </c>
      <c r="P164" s="157">
        <v>0</v>
      </c>
      <c r="Q164" s="157">
        <f>ROUND(E164*P164,2)</f>
        <v>0</v>
      </c>
      <c r="R164" s="157"/>
      <c r="S164" s="157" t="s">
        <v>180</v>
      </c>
      <c r="T164" s="157" t="s">
        <v>180</v>
      </c>
      <c r="U164" s="157">
        <v>1.6E-2</v>
      </c>
      <c r="V164" s="157">
        <f>ROUND(E164*U164,2)</f>
        <v>1.94</v>
      </c>
      <c r="W164" s="157"/>
      <c r="X164" s="157" t="s">
        <v>221</v>
      </c>
      <c r="Y164" s="148"/>
      <c r="Z164" s="148"/>
      <c r="AA164" s="148"/>
      <c r="AB164" s="148"/>
      <c r="AC164" s="148"/>
      <c r="AD164" s="148"/>
      <c r="AE164" s="148"/>
      <c r="AF164" s="148"/>
      <c r="AG164" s="148" t="s">
        <v>222</v>
      </c>
      <c r="AH164" s="148"/>
      <c r="AI164" s="148"/>
      <c r="AJ164" s="148"/>
      <c r="AK164" s="148"/>
      <c r="AL164" s="148"/>
      <c r="AM164" s="148"/>
      <c r="AN164" s="148"/>
      <c r="AO164" s="148"/>
      <c r="AP164" s="148"/>
      <c r="AQ164" s="148"/>
      <c r="AR164" s="148"/>
      <c r="AS164" s="148"/>
      <c r="AT164" s="148"/>
      <c r="AU164" s="148"/>
      <c r="AV164" s="148"/>
      <c r="AW164" s="148"/>
      <c r="AX164" s="148"/>
      <c r="AY164" s="148"/>
      <c r="AZ164" s="148"/>
      <c r="BA164" s="148"/>
      <c r="BB164" s="148"/>
      <c r="BC164" s="148"/>
      <c r="BD164" s="148"/>
      <c r="BE164" s="148"/>
      <c r="BF164" s="148"/>
      <c r="BG164" s="148"/>
      <c r="BH164" s="148"/>
    </row>
    <row r="165" spans="1:60" outlineLevel="1" x14ac:dyDescent="0.2">
      <c r="A165" s="155"/>
      <c r="B165" s="156"/>
      <c r="C165" s="189" t="s">
        <v>325</v>
      </c>
      <c r="D165" s="185"/>
      <c r="E165" s="186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48"/>
      <c r="Z165" s="148"/>
      <c r="AA165" s="148"/>
      <c r="AB165" s="148"/>
      <c r="AC165" s="148"/>
      <c r="AD165" s="148"/>
      <c r="AE165" s="148"/>
      <c r="AF165" s="148"/>
      <c r="AG165" s="148" t="s">
        <v>224</v>
      </c>
      <c r="AH165" s="148">
        <v>0</v>
      </c>
      <c r="AI165" s="148"/>
      <c r="AJ165" s="148"/>
      <c r="AK165" s="148"/>
      <c r="AL165" s="148"/>
      <c r="AM165" s="148"/>
      <c r="AN165" s="148"/>
      <c r="AO165" s="148"/>
      <c r="AP165" s="148"/>
      <c r="AQ165" s="148"/>
      <c r="AR165" s="148"/>
      <c r="AS165" s="148"/>
      <c r="AT165" s="148"/>
      <c r="AU165" s="148"/>
      <c r="AV165" s="148"/>
      <c r="AW165" s="148"/>
      <c r="AX165" s="148"/>
      <c r="AY165" s="148"/>
      <c r="AZ165" s="148"/>
      <c r="BA165" s="148"/>
      <c r="BB165" s="148"/>
      <c r="BC165" s="148"/>
      <c r="BD165" s="148"/>
      <c r="BE165" s="148"/>
      <c r="BF165" s="148"/>
      <c r="BG165" s="148"/>
      <c r="BH165" s="148"/>
    </row>
    <row r="166" spans="1:60" outlineLevel="1" x14ac:dyDescent="0.2">
      <c r="A166" s="155"/>
      <c r="B166" s="156"/>
      <c r="C166" s="189" t="s">
        <v>330</v>
      </c>
      <c r="D166" s="185"/>
      <c r="E166" s="186">
        <v>120</v>
      </c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48"/>
      <c r="Z166" s="148"/>
      <c r="AA166" s="148"/>
      <c r="AB166" s="148"/>
      <c r="AC166" s="148"/>
      <c r="AD166" s="148"/>
      <c r="AE166" s="148"/>
      <c r="AF166" s="148"/>
      <c r="AG166" s="148" t="s">
        <v>224</v>
      </c>
      <c r="AH166" s="148">
        <v>0</v>
      </c>
      <c r="AI166" s="148"/>
      <c r="AJ166" s="148"/>
      <c r="AK166" s="148"/>
      <c r="AL166" s="148"/>
      <c r="AM166" s="148"/>
      <c r="AN166" s="148"/>
      <c r="AO166" s="148"/>
      <c r="AP166" s="148"/>
      <c r="AQ166" s="148"/>
      <c r="AR166" s="148"/>
      <c r="AS166" s="148"/>
      <c r="AT166" s="148"/>
      <c r="AU166" s="148"/>
      <c r="AV166" s="148"/>
      <c r="AW166" s="148"/>
      <c r="AX166" s="148"/>
      <c r="AY166" s="148"/>
      <c r="AZ166" s="148"/>
      <c r="BA166" s="148"/>
      <c r="BB166" s="148"/>
      <c r="BC166" s="148"/>
      <c r="BD166" s="148"/>
      <c r="BE166" s="148"/>
      <c r="BF166" s="148"/>
      <c r="BG166" s="148"/>
      <c r="BH166" s="148"/>
    </row>
    <row r="167" spans="1:60" outlineLevel="1" x14ac:dyDescent="0.2">
      <c r="A167" s="155"/>
      <c r="B167" s="156"/>
      <c r="C167" s="189" t="s">
        <v>242</v>
      </c>
      <c r="D167" s="185"/>
      <c r="E167" s="186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48"/>
      <c r="Z167" s="148"/>
      <c r="AA167" s="148"/>
      <c r="AB167" s="148"/>
      <c r="AC167" s="148"/>
      <c r="AD167" s="148"/>
      <c r="AE167" s="148"/>
      <c r="AF167" s="148"/>
      <c r="AG167" s="148" t="s">
        <v>224</v>
      </c>
      <c r="AH167" s="148">
        <v>0</v>
      </c>
      <c r="AI167" s="148"/>
      <c r="AJ167" s="148"/>
      <c r="AK167" s="148"/>
      <c r="AL167" s="148"/>
      <c r="AM167" s="148"/>
      <c r="AN167" s="148"/>
      <c r="AO167" s="148"/>
      <c r="AP167" s="148"/>
      <c r="AQ167" s="148"/>
      <c r="AR167" s="148"/>
      <c r="AS167" s="148"/>
      <c r="AT167" s="148"/>
      <c r="AU167" s="148"/>
      <c r="AV167" s="148"/>
      <c r="AW167" s="148"/>
      <c r="AX167" s="148"/>
      <c r="AY167" s="148"/>
      <c r="AZ167" s="148"/>
      <c r="BA167" s="148"/>
      <c r="BB167" s="148"/>
      <c r="BC167" s="148"/>
      <c r="BD167" s="148"/>
      <c r="BE167" s="148"/>
      <c r="BF167" s="148"/>
      <c r="BG167" s="148"/>
      <c r="BH167" s="148"/>
    </row>
    <row r="168" spans="1:60" outlineLevel="1" x14ac:dyDescent="0.2">
      <c r="A168" s="155"/>
      <c r="B168" s="156"/>
      <c r="C168" s="189" t="s">
        <v>327</v>
      </c>
      <c r="D168" s="185"/>
      <c r="E168" s="186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48"/>
      <c r="Z168" s="148"/>
      <c r="AA168" s="148"/>
      <c r="AB168" s="148"/>
      <c r="AC168" s="148"/>
      <c r="AD168" s="148"/>
      <c r="AE168" s="148"/>
      <c r="AF168" s="148"/>
      <c r="AG168" s="148" t="s">
        <v>224</v>
      </c>
      <c r="AH168" s="148">
        <v>0</v>
      </c>
      <c r="AI168" s="148"/>
      <c r="AJ168" s="148"/>
      <c r="AK168" s="148"/>
      <c r="AL168" s="148"/>
      <c r="AM168" s="148"/>
      <c r="AN168" s="148"/>
      <c r="AO168" s="148"/>
      <c r="AP168" s="148"/>
      <c r="AQ168" s="148"/>
      <c r="AR168" s="148"/>
      <c r="AS168" s="148"/>
      <c r="AT168" s="148"/>
      <c r="AU168" s="148"/>
      <c r="AV168" s="148"/>
      <c r="AW168" s="148"/>
      <c r="AX168" s="148"/>
      <c r="AY168" s="148"/>
      <c r="AZ168" s="148"/>
      <c r="BA168" s="148"/>
      <c r="BB168" s="148"/>
      <c r="BC168" s="148"/>
      <c r="BD168" s="148"/>
      <c r="BE168" s="148"/>
      <c r="BF168" s="148"/>
      <c r="BG168" s="148"/>
      <c r="BH168" s="148"/>
    </row>
    <row r="169" spans="1:60" outlineLevel="1" x14ac:dyDescent="0.2">
      <c r="A169" s="155"/>
      <c r="B169" s="156"/>
      <c r="C169" s="189" t="s">
        <v>252</v>
      </c>
      <c r="D169" s="185"/>
      <c r="E169" s="186">
        <v>1.2</v>
      </c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48"/>
      <c r="Z169" s="148"/>
      <c r="AA169" s="148"/>
      <c r="AB169" s="148"/>
      <c r="AC169" s="148"/>
      <c r="AD169" s="148"/>
      <c r="AE169" s="148"/>
      <c r="AF169" s="148"/>
      <c r="AG169" s="148" t="s">
        <v>224</v>
      </c>
      <c r="AH169" s="148">
        <v>0</v>
      </c>
      <c r="AI169" s="148"/>
      <c r="AJ169" s="148"/>
      <c r="AK169" s="148"/>
      <c r="AL169" s="148"/>
      <c r="AM169" s="148"/>
      <c r="AN169" s="148"/>
      <c r="AO169" s="148"/>
      <c r="AP169" s="148"/>
      <c r="AQ169" s="148"/>
      <c r="AR169" s="148"/>
      <c r="AS169" s="148"/>
      <c r="AT169" s="148"/>
      <c r="AU169" s="148"/>
      <c r="AV169" s="148"/>
      <c r="AW169" s="148"/>
      <c r="AX169" s="148"/>
      <c r="AY169" s="148"/>
      <c r="AZ169" s="148"/>
      <c r="BA169" s="148"/>
      <c r="BB169" s="148"/>
      <c r="BC169" s="148"/>
      <c r="BD169" s="148"/>
      <c r="BE169" s="148"/>
      <c r="BF169" s="148"/>
      <c r="BG169" s="148"/>
      <c r="BH169" s="148"/>
    </row>
    <row r="170" spans="1:60" outlineLevel="1" x14ac:dyDescent="0.2">
      <c r="A170" s="166">
        <v>25</v>
      </c>
      <c r="B170" s="167" t="s">
        <v>331</v>
      </c>
      <c r="C170" s="181" t="s">
        <v>332</v>
      </c>
      <c r="D170" s="168" t="s">
        <v>220</v>
      </c>
      <c r="E170" s="169">
        <v>606</v>
      </c>
      <c r="F170" s="170">
        <v>51</v>
      </c>
      <c r="G170" s="171">
        <f>ROUND(E170*F170,2)</f>
        <v>30906</v>
      </c>
      <c r="H170" s="158"/>
      <c r="I170" s="157">
        <f>ROUND(E170*H170,2)</f>
        <v>0</v>
      </c>
      <c r="J170" s="158"/>
      <c r="K170" s="157">
        <f>ROUND(E170*J170,2)</f>
        <v>0</v>
      </c>
      <c r="L170" s="157">
        <v>21</v>
      </c>
      <c r="M170" s="157">
        <f>G170*(1+L170/100)</f>
        <v>37396.26</v>
      </c>
      <c r="N170" s="157">
        <v>0</v>
      </c>
      <c r="O170" s="157">
        <f>ROUND(E170*N170,2)</f>
        <v>0</v>
      </c>
      <c r="P170" s="157">
        <v>0</v>
      </c>
      <c r="Q170" s="157">
        <f>ROUND(E170*P170,2)</f>
        <v>0</v>
      </c>
      <c r="R170" s="157"/>
      <c r="S170" s="157" t="s">
        <v>180</v>
      </c>
      <c r="T170" s="157" t="s">
        <v>180</v>
      </c>
      <c r="U170" s="157">
        <v>0.17100000000000001</v>
      </c>
      <c r="V170" s="157">
        <f>ROUND(E170*U170,2)</f>
        <v>103.63</v>
      </c>
      <c r="W170" s="157"/>
      <c r="X170" s="157" t="s">
        <v>221</v>
      </c>
      <c r="Y170" s="148"/>
      <c r="Z170" s="148"/>
      <c r="AA170" s="148"/>
      <c r="AB170" s="148"/>
      <c r="AC170" s="148"/>
      <c r="AD170" s="148"/>
      <c r="AE170" s="148"/>
      <c r="AF170" s="148"/>
      <c r="AG170" s="148" t="s">
        <v>222</v>
      </c>
      <c r="AH170" s="148"/>
      <c r="AI170" s="148"/>
      <c r="AJ170" s="148"/>
      <c r="AK170" s="148"/>
      <c r="AL170" s="148"/>
      <c r="AM170" s="148"/>
      <c r="AN170" s="148"/>
      <c r="AO170" s="148"/>
      <c r="AP170" s="148"/>
      <c r="AQ170" s="148"/>
      <c r="AR170" s="148"/>
      <c r="AS170" s="148"/>
      <c r="AT170" s="148"/>
      <c r="AU170" s="148"/>
      <c r="AV170" s="148"/>
      <c r="AW170" s="148"/>
      <c r="AX170" s="148"/>
      <c r="AY170" s="148"/>
      <c r="AZ170" s="148"/>
      <c r="BA170" s="148"/>
      <c r="BB170" s="148"/>
      <c r="BC170" s="148"/>
      <c r="BD170" s="148"/>
      <c r="BE170" s="148"/>
      <c r="BF170" s="148"/>
      <c r="BG170" s="148"/>
      <c r="BH170" s="148"/>
    </row>
    <row r="171" spans="1:60" outlineLevel="1" x14ac:dyDescent="0.2">
      <c r="A171" s="155"/>
      <c r="B171" s="156"/>
      <c r="C171" s="189" t="s">
        <v>325</v>
      </c>
      <c r="D171" s="185"/>
      <c r="E171" s="186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48"/>
      <c r="Z171" s="148"/>
      <c r="AA171" s="148"/>
      <c r="AB171" s="148"/>
      <c r="AC171" s="148"/>
      <c r="AD171" s="148"/>
      <c r="AE171" s="148"/>
      <c r="AF171" s="148"/>
      <c r="AG171" s="148" t="s">
        <v>224</v>
      </c>
      <c r="AH171" s="148">
        <v>0</v>
      </c>
      <c r="AI171" s="148"/>
      <c r="AJ171" s="148"/>
      <c r="AK171" s="148"/>
      <c r="AL171" s="148"/>
      <c r="AM171" s="148"/>
      <c r="AN171" s="148"/>
      <c r="AO171" s="148"/>
      <c r="AP171" s="148"/>
      <c r="AQ171" s="148"/>
      <c r="AR171" s="148"/>
      <c r="AS171" s="148"/>
      <c r="AT171" s="148"/>
      <c r="AU171" s="148"/>
      <c r="AV171" s="148"/>
      <c r="AW171" s="148"/>
      <c r="AX171" s="148"/>
      <c r="AY171" s="148"/>
      <c r="AZ171" s="148"/>
      <c r="BA171" s="148"/>
      <c r="BB171" s="148"/>
      <c r="BC171" s="148"/>
      <c r="BD171" s="148"/>
      <c r="BE171" s="148"/>
      <c r="BF171" s="148"/>
      <c r="BG171" s="148"/>
      <c r="BH171" s="148"/>
    </row>
    <row r="172" spans="1:60" outlineLevel="1" x14ac:dyDescent="0.2">
      <c r="A172" s="155"/>
      <c r="B172" s="156"/>
      <c r="C172" s="189" t="s">
        <v>326</v>
      </c>
      <c r="D172" s="185"/>
      <c r="E172" s="186">
        <v>600</v>
      </c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48"/>
      <c r="Z172" s="148"/>
      <c r="AA172" s="148"/>
      <c r="AB172" s="148"/>
      <c r="AC172" s="148"/>
      <c r="AD172" s="148"/>
      <c r="AE172" s="148"/>
      <c r="AF172" s="148"/>
      <c r="AG172" s="148" t="s">
        <v>224</v>
      </c>
      <c r="AH172" s="148">
        <v>0</v>
      </c>
      <c r="AI172" s="148"/>
      <c r="AJ172" s="148"/>
      <c r="AK172" s="148"/>
      <c r="AL172" s="148"/>
      <c r="AM172" s="148"/>
      <c r="AN172" s="148"/>
      <c r="AO172" s="148"/>
      <c r="AP172" s="148"/>
      <c r="AQ172" s="148"/>
      <c r="AR172" s="148"/>
      <c r="AS172" s="148"/>
      <c r="AT172" s="148"/>
      <c r="AU172" s="148"/>
      <c r="AV172" s="148"/>
      <c r="AW172" s="148"/>
      <c r="AX172" s="148"/>
      <c r="AY172" s="148"/>
      <c r="AZ172" s="148"/>
      <c r="BA172" s="148"/>
      <c r="BB172" s="148"/>
      <c r="BC172" s="148"/>
      <c r="BD172" s="148"/>
      <c r="BE172" s="148"/>
      <c r="BF172" s="148"/>
      <c r="BG172" s="148"/>
      <c r="BH172" s="148"/>
    </row>
    <row r="173" spans="1:60" outlineLevel="1" x14ac:dyDescent="0.2">
      <c r="A173" s="155"/>
      <c r="B173" s="156"/>
      <c r="C173" s="189" t="s">
        <v>242</v>
      </c>
      <c r="D173" s="185"/>
      <c r="E173" s="186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48"/>
      <c r="Z173" s="148"/>
      <c r="AA173" s="148"/>
      <c r="AB173" s="148"/>
      <c r="AC173" s="148"/>
      <c r="AD173" s="148"/>
      <c r="AE173" s="148"/>
      <c r="AF173" s="148"/>
      <c r="AG173" s="148" t="s">
        <v>224</v>
      </c>
      <c r="AH173" s="148">
        <v>0</v>
      </c>
      <c r="AI173" s="148"/>
      <c r="AJ173" s="148"/>
      <c r="AK173" s="148"/>
      <c r="AL173" s="148"/>
      <c r="AM173" s="148"/>
      <c r="AN173" s="148"/>
      <c r="AO173" s="148"/>
      <c r="AP173" s="148"/>
      <c r="AQ173" s="148"/>
      <c r="AR173" s="148"/>
      <c r="AS173" s="148"/>
      <c r="AT173" s="148"/>
      <c r="AU173" s="148"/>
      <c r="AV173" s="148"/>
      <c r="AW173" s="148"/>
      <c r="AX173" s="148"/>
      <c r="AY173" s="148"/>
      <c r="AZ173" s="148"/>
      <c r="BA173" s="148"/>
      <c r="BB173" s="148"/>
      <c r="BC173" s="148"/>
      <c r="BD173" s="148"/>
      <c r="BE173" s="148"/>
      <c r="BF173" s="148"/>
      <c r="BG173" s="148"/>
      <c r="BH173" s="148"/>
    </row>
    <row r="174" spans="1:60" outlineLevel="1" x14ac:dyDescent="0.2">
      <c r="A174" s="155"/>
      <c r="B174" s="156"/>
      <c r="C174" s="189" t="s">
        <v>327</v>
      </c>
      <c r="D174" s="185"/>
      <c r="E174" s="186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48"/>
      <c r="Z174" s="148"/>
      <c r="AA174" s="148"/>
      <c r="AB174" s="148"/>
      <c r="AC174" s="148"/>
      <c r="AD174" s="148"/>
      <c r="AE174" s="148"/>
      <c r="AF174" s="148"/>
      <c r="AG174" s="148" t="s">
        <v>224</v>
      </c>
      <c r="AH174" s="148">
        <v>0</v>
      </c>
      <c r="AI174" s="148"/>
      <c r="AJ174" s="148"/>
      <c r="AK174" s="148"/>
      <c r="AL174" s="148"/>
      <c r="AM174" s="148"/>
      <c r="AN174" s="148"/>
      <c r="AO174" s="148"/>
      <c r="AP174" s="148"/>
      <c r="AQ174" s="148"/>
      <c r="AR174" s="148"/>
      <c r="AS174" s="148"/>
      <c r="AT174" s="148"/>
      <c r="AU174" s="148"/>
      <c r="AV174" s="148"/>
      <c r="AW174" s="148"/>
      <c r="AX174" s="148"/>
      <c r="AY174" s="148"/>
      <c r="AZ174" s="148"/>
      <c r="BA174" s="148"/>
      <c r="BB174" s="148"/>
      <c r="BC174" s="148"/>
      <c r="BD174" s="148"/>
      <c r="BE174" s="148"/>
      <c r="BF174" s="148"/>
      <c r="BG174" s="148"/>
      <c r="BH174" s="148"/>
    </row>
    <row r="175" spans="1:60" outlineLevel="1" x14ac:dyDescent="0.2">
      <c r="A175" s="155"/>
      <c r="B175" s="156"/>
      <c r="C175" s="189" t="s">
        <v>244</v>
      </c>
      <c r="D175" s="185"/>
      <c r="E175" s="186">
        <v>6</v>
      </c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48"/>
      <c r="Z175" s="148"/>
      <c r="AA175" s="148"/>
      <c r="AB175" s="148"/>
      <c r="AC175" s="148"/>
      <c r="AD175" s="148"/>
      <c r="AE175" s="148"/>
      <c r="AF175" s="148"/>
      <c r="AG175" s="148" t="s">
        <v>224</v>
      </c>
      <c r="AH175" s="148">
        <v>0</v>
      </c>
      <c r="AI175" s="148"/>
      <c r="AJ175" s="148"/>
      <c r="AK175" s="148"/>
      <c r="AL175" s="148"/>
      <c r="AM175" s="148"/>
      <c r="AN175" s="148"/>
      <c r="AO175" s="148"/>
      <c r="AP175" s="148"/>
      <c r="AQ175" s="148"/>
      <c r="AR175" s="148"/>
      <c r="AS175" s="148"/>
      <c r="AT175" s="148"/>
      <c r="AU175" s="148"/>
      <c r="AV175" s="148"/>
      <c r="AW175" s="148"/>
      <c r="AX175" s="148"/>
      <c r="AY175" s="148"/>
      <c r="AZ175" s="148"/>
      <c r="BA175" s="148"/>
      <c r="BB175" s="148"/>
      <c r="BC175" s="148"/>
      <c r="BD175" s="148"/>
      <c r="BE175" s="148"/>
      <c r="BF175" s="148"/>
      <c r="BG175" s="148"/>
      <c r="BH175" s="148"/>
    </row>
    <row r="176" spans="1:60" outlineLevel="1" x14ac:dyDescent="0.2">
      <c r="A176" s="166">
        <v>26</v>
      </c>
      <c r="B176" s="167" t="s">
        <v>333</v>
      </c>
      <c r="C176" s="181" t="s">
        <v>334</v>
      </c>
      <c r="D176" s="168" t="s">
        <v>220</v>
      </c>
      <c r="E176" s="169">
        <v>606</v>
      </c>
      <c r="F176" s="170">
        <v>57</v>
      </c>
      <c r="G176" s="171">
        <f>ROUND(E176*F176,2)</f>
        <v>34542</v>
      </c>
      <c r="H176" s="158"/>
      <c r="I176" s="157">
        <f>ROUND(E176*H176,2)</f>
        <v>0</v>
      </c>
      <c r="J176" s="158"/>
      <c r="K176" s="157">
        <f>ROUND(E176*J176,2)</f>
        <v>0</v>
      </c>
      <c r="L176" s="157">
        <v>21</v>
      </c>
      <c r="M176" s="157">
        <f>G176*(1+L176/100)</f>
        <v>41795.82</v>
      </c>
      <c r="N176" s="157">
        <v>0</v>
      </c>
      <c r="O176" s="157">
        <f>ROUND(E176*N176,2)</f>
        <v>0</v>
      </c>
      <c r="P176" s="157">
        <v>0</v>
      </c>
      <c r="Q176" s="157">
        <f>ROUND(E176*P176,2)</f>
        <v>0</v>
      </c>
      <c r="R176" s="157"/>
      <c r="S176" s="157" t="s">
        <v>180</v>
      </c>
      <c r="T176" s="157" t="s">
        <v>180</v>
      </c>
      <c r="U176" s="157">
        <v>0.19</v>
      </c>
      <c r="V176" s="157">
        <f>ROUND(E176*U176,2)</f>
        <v>115.14</v>
      </c>
      <c r="W176" s="157"/>
      <c r="X176" s="157" t="s">
        <v>221</v>
      </c>
      <c r="Y176" s="148"/>
      <c r="Z176" s="148"/>
      <c r="AA176" s="148"/>
      <c r="AB176" s="148"/>
      <c r="AC176" s="148"/>
      <c r="AD176" s="148"/>
      <c r="AE176" s="148"/>
      <c r="AF176" s="148"/>
      <c r="AG176" s="148" t="s">
        <v>222</v>
      </c>
      <c r="AH176" s="148"/>
      <c r="AI176" s="148"/>
      <c r="AJ176" s="148"/>
      <c r="AK176" s="148"/>
      <c r="AL176" s="148"/>
      <c r="AM176" s="148"/>
      <c r="AN176" s="148"/>
      <c r="AO176" s="148"/>
      <c r="AP176" s="148"/>
      <c r="AQ176" s="148"/>
      <c r="AR176" s="148"/>
      <c r="AS176" s="148"/>
      <c r="AT176" s="148"/>
      <c r="AU176" s="148"/>
      <c r="AV176" s="148"/>
      <c r="AW176" s="148"/>
      <c r="AX176" s="148"/>
      <c r="AY176" s="148"/>
      <c r="AZ176" s="148"/>
      <c r="BA176" s="148"/>
      <c r="BB176" s="148"/>
      <c r="BC176" s="148"/>
      <c r="BD176" s="148"/>
      <c r="BE176" s="148"/>
      <c r="BF176" s="148"/>
      <c r="BG176" s="148"/>
      <c r="BH176" s="148"/>
    </row>
    <row r="177" spans="1:60" ht="22.5" outlineLevel="1" x14ac:dyDescent="0.2">
      <c r="A177" s="155"/>
      <c r="B177" s="156"/>
      <c r="C177" s="189" t="s">
        <v>335</v>
      </c>
      <c r="D177" s="185"/>
      <c r="E177" s="186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48"/>
      <c r="Z177" s="148"/>
      <c r="AA177" s="148"/>
      <c r="AB177" s="148"/>
      <c r="AC177" s="148"/>
      <c r="AD177" s="148"/>
      <c r="AE177" s="148"/>
      <c r="AF177" s="148"/>
      <c r="AG177" s="148" t="s">
        <v>224</v>
      </c>
      <c r="AH177" s="148">
        <v>0</v>
      </c>
      <c r="AI177" s="148"/>
      <c r="AJ177" s="148"/>
      <c r="AK177" s="148"/>
      <c r="AL177" s="148"/>
      <c r="AM177" s="148"/>
      <c r="AN177" s="148"/>
      <c r="AO177" s="148"/>
      <c r="AP177" s="148"/>
      <c r="AQ177" s="148"/>
      <c r="AR177" s="148"/>
      <c r="AS177" s="148"/>
      <c r="AT177" s="148"/>
      <c r="AU177" s="148"/>
      <c r="AV177" s="148"/>
      <c r="AW177" s="148"/>
      <c r="AX177" s="148"/>
      <c r="AY177" s="148"/>
      <c r="AZ177" s="148"/>
      <c r="BA177" s="148"/>
      <c r="BB177" s="148"/>
      <c r="BC177" s="148"/>
      <c r="BD177" s="148"/>
      <c r="BE177" s="148"/>
      <c r="BF177" s="148"/>
      <c r="BG177" s="148"/>
      <c r="BH177" s="148"/>
    </row>
    <row r="178" spans="1:60" outlineLevel="1" x14ac:dyDescent="0.2">
      <c r="A178" s="155"/>
      <c r="B178" s="156"/>
      <c r="C178" s="189" t="s">
        <v>326</v>
      </c>
      <c r="D178" s="185"/>
      <c r="E178" s="186">
        <v>600</v>
      </c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48"/>
      <c r="Z178" s="148"/>
      <c r="AA178" s="148"/>
      <c r="AB178" s="148"/>
      <c r="AC178" s="148"/>
      <c r="AD178" s="148"/>
      <c r="AE178" s="148"/>
      <c r="AF178" s="148"/>
      <c r="AG178" s="148" t="s">
        <v>224</v>
      </c>
      <c r="AH178" s="148">
        <v>0</v>
      </c>
      <c r="AI178" s="148"/>
      <c r="AJ178" s="148"/>
      <c r="AK178" s="148"/>
      <c r="AL178" s="148"/>
      <c r="AM178" s="148"/>
      <c r="AN178" s="148"/>
      <c r="AO178" s="148"/>
      <c r="AP178" s="148"/>
      <c r="AQ178" s="148"/>
      <c r="AR178" s="148"/>
      <c r="AS178" s="148"/>
      <c r="AT178" s="148"/>
      <c r="AU178" s="148"/>
      <c r="AV178" s="148"/>
      <c r="AW178" s="148"/>
      <c r="AX178" s="148"/>
      <c r="AY178" s="148"/>
      <c r="AZ178" s="148"/>
      <c r="BA178" s="148"/>
      <c r="BB178" s="148"/>
      <c r="BC178" s="148"/>
      <c r="BD178" s="148"/>
      <c r="BE178" s="148"/>
      <c r="BF178" s="148"/>
      <c r="BG178" s="148"/>
      <c r="BH178" s="148"/>
    </row>
    <row r="179" spans="1:60" outlineLevel="1" x14ac:dyDescent="0.2">
      <c r="A179" s="155"/>
      <c r="B179" s="156"/>
      <c r="C179" s="189" t="s">
        <v>242</v>
      </c>
      <c r="D179" s="185"/>
      <c r="E179" s="186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48"/>
      <c r="Z179" s="148"/>
      <c r="AA179" s="148"/>
      <c r="AB179" s="148"/>
      <c r="AC179" s="148"/>
      <c r="AD179" s="148"/>
      <c r="AE179" s="148"/>
      <c r="AF179" s="148"/>
      <c r="AG179" s="148" t="s">
        <v>224</v>
      </c>
      <c r="AH179" s="148">
        <v>0</v>
      </c>
      <c r="AI179" s="148"/>
      <c r="AJ179" s="148"/>
      <c r="AK179" s="148"/>
      <c r="AL179" s="148"/>
      <c r="AM179" s="148"/>
      <c r="AN179" s="148"/>
      <c r="AO179" s="148"/>
      <c r="AP179" s="148"/>
      <c r="AQ179" s="148"/>
      <c r="AR179" s="148"/>
      <c r="AS179" s="148"/>
      <c r="AT179" s="148"/>
      <c r="AU179" s="148"/>
      <c r="AV179" s="148"/>
      <c r="AW179" s="148"/>
      <c r="AX179" s="148"/>
      <c r="AY179" s="148"/>
      <c r="AZ179" s="148"/>
      <c r="BA179" s="148"/>
      <c r="BB179" s="148"/>
      <c r="BC179" s="148"/>
      <c r="BD179" s="148"/>
      <c r="BE179" s="148"/>
      <c r="BF179" s="148"/>
      <c r="BG179" s="148"/>
      <c r="BH179" s="148"/>
    </row>
    <row r="180" spans="1:60" outlineLevel="1" x14ac:dyDescent="0.2">
      <c r="A180" s="155"/>
      <c r="B180" s="156"/>
      <c r="C180" s="189" t="s">
        <v>327</v>
      </c>
      <c r="D180" s="185"/>
      <c r="E180" s="186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48"/>
      <c r="Z180" s="148"/>
      <c r="AA180" s="148"/>
      <c r="AB180" s="148"/>
      <c r="AC180" s="148"/>
      <c r="AD180" s="148"/>
      <c r="AE180" s="148"/>
      <c r="AF180" s="148"/>
      <c r="AG180" s="148" t="s">
        <v>224</v>
      </c>
      <c r="AH180" s="148">
        <v>0</v>
      </c>
      <c r="AI180" s="148"/>
      <c r="AJ180" s="148"/>
      <c r="AK180" s="148"/>
      <c r="AL180" s="148"/>
      <c r="AM180" s="148"/>
      <c r="AN180" s="148"/>
      <c r="AO180" s="148"/>
      <c r="AP180" s="148"/>
      <c r="AQ180" s="148"/>
      <c r="AR180" s="148"/>
      <c r="AS180" s="148"/>
      <c r="AT180" s="148"/>
      <c r="AU180" s="148"/>
      <c r="AV180" s="148"/>
      <c r="AW180" s="148"/>
      <c r="AX180" s="148"/>
      <c r="AY180" s="148"/>
      <c r="AZ180" s="148"/>
      <c r="BA180" s="148"/>
      <c r="BB180" s="148"/>
      <c r="BC180" s="148"/>
      <c r="BD180" s="148"/>
      <c r="BE180" s="148"/>
      <c r="BF180" s="148"/>
      <c r="BG180" s="148"/>
      <c r="BH180" s="148"/>
    </row>
    <row r="181" spans="1:60" outlineLevel="1" x14ac:dyDescent="0.2">
      <c r="A181" s="155"/>
      <c r="B181" s="156"/>
      <c r="C181" s="189" t="s">
        <v>244</v>
      </c>
      <c r="D181" s="185"/>
      <c r="E181" s="186">
        <v>6</v>
      </c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48"/>
      <c r="Z181" s="148"/>
      <c r="AA181" s="148"/>
      <c r="AB181" s="148"/>
      <c r="AC181" s="148"/>
      <c r="AD181" s="148"/>
      <c r="AE181" s="148"/>
      <c r="AF181" s="148"/>
      <c r="AG181" s="148" t="s">
        <v>224</v>
      </c>
      <c r="AH181" s="148">
        <v>0</v>
      </c>
      <c r="AI181" s="148"/>
      <c r="AJ181" s="148"/>
      <c r="AK181" s="148"/>
      <c r="AL181" s="148"/>
      <c r="AM181" s="148"/>
      <c r="AN181" s="148"/>
      <c r="AO181" s="148"/>
      <c r="AP181" s="148"/>
      <c r="AQ181" s="148"/>
      <c r="AR181" s="148"/>
      <c r="AS181" s="148"/>
      <c r="AT181" s="148"/>
      <c r="AU181" s="148"/>
      <c r="AV181" s="148"/>
      <c r="AW181" s="148"/>
      <c r="AX181" s="148"/>
      <c r="AY181" s="148"/>
      <c r="AZ181" s="148"/>
      <c r="BA181" s="148"/>
      <c r="BB181" s="148"/>
      <c r="BC181" s="148"/>
      <c r="BD181" s="148"/>
      <c r="BE181" s="148"/>
      <c r="BF181" s="148"/>
      <c r="BG181" s="148"/>
      <c r="BH181" s="148"/>
    </row>
    <row r="182" spans="1:60" outlineLevel="1" x14ac:dyDescent="0.2">
      <c r="A182" s="166">
        <v>27</v>
      </c>
      <c r="B182" s="167" t="s">
        <v>336</v>
      </c>
      <c r="C182" s="181" t="s">
        <v>337</v>
      </c>
      <c r="D182" s="168" t="s">
        <v>338</v>
      </c>
      <c r="E182" s="169">
        <v>33.33</v>
      </c>
      <c r="F182" s="170">
        <v>120</v>
      </c>
      <c r="G182" s="171">
        <f>ROUND(E182*F182,2)</f>
        <v>3999.6</v>
      </c>
      <c r="H182" s="158"/>
      <c r="I182" s="157">
        <f>ROUND(E182*H182,2)</f>
        <v>0</v>
      </c>
      <c r="J182" s="158"/>
      <c r="K182" s="157">
        <f>ROUND(E182*J182,2)</f>
        <v>0</v>
      </c>
      <c r="L182" s="157">
        <v>21</v>
      </c>
      <c r="M182" s="157">
        <f>G182*(1+L182/100)</f>
        <v>4839.5159999999996</v>
      </c>
      <c r="N182" s="157">
        <v>1E-3</v>
      </c>
      <c r="O182" s="157">
        <f>ROUND(E182*N182,2)</f>
        <v>0.03</v>
      </c>
      <c r="P182" s="157">
        <v>0</v>
      </c>
      <c r="Q182" s="157">
        <f>ROUND(E182*P182,2)</f>
        <v>0</v>
      </c>
      <c r="R182" s="157" t="s">
        <v>318</v>
      </c>
      <c r="S182" s="157" t="s">
        <v>180</v>
      </c>
      <c r="T182" s="157" t="s">
        <v>180</v>
      </c>
      <c r="U182" s="157">
        <v>0</v>
      </c>
      <c r="V182" s="157">
        <f>ROUND(E182*U182,2)</f>
        <v>0</v>
      </c>
      <c r="W182" s="157"/>
      <c r="X182" s="157" t="s">
        <v>319</v>
      </c>
      <c r="Y182" s="148"/>
      <c r="Z182" s="148"/>
      <c r="AA182" s="148"/>
      <c r="AB182" s="148"/>
      <c r="AC182" s="148"/>
      <c r="AD182" s="148"/>
      <c r="AE182" s="148"/>
      <c r="AF182" s="148"/>
      <c r="AG182" s="148" t="s">
        <v>320</v>
      </c>
      <c r="AH182" s="148"/>
      <c r="AI182" s="148"/>
      <c r="AJ182" s="148"/>
      <c r="AK182" s="148"/>
      <c r="AL182" s="148"/>
      <c r="AM182" s="148"/>
      <c r="AN182" s="148"/>
      <c r="AO182" s="148"/>
      <c r="AP182" s="148"/>
      <c r="AQ182" s="148"/>
      <c r="AR182" s="148"/>
      <c r="AS182" s="148"/>
      <c r="AT182" s="148"/>
      <c r="AU182" s="148"/>
      <c r="AV182" s="148"/>
      <c r="AW182" s="148"/>
      <c r="AX182" s="148"/>
      <c r="AY182" s="148"/>
      <c r="AZ182" s="148"/>
      <c r="BA182" s="148"/>
      <c r="BB182" s="148"/>
      <c r="BC182" s="148"/>
      <c r="BD182" s="148"/>
      <c r="BE182" s="148"/>
      <c r="BF182" s="148"/>
      <c r="BG182" s="148"/>
      <c r="BH182" s="148"/>
    </row>
    <row r="183" spans="1:60" outlineLevel="1" x14ac:dyDescent="0.2">
      <c r="A183" s="155"/>
      <c r="B183" s="156"/>
      <c r="C183" s="189" t="s">
        <v>325</v>
      </c>
      <c r="D183" s="185"/>
      <c r="E183" s="186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48"/>
      <c r="Z183" s="148"/>
      <c r="AA183" s="148"/>
      <c r="AB183" s="148"/>
      <c r="AC183" s="148"/>
      <c r="AD183" s="148"/>
      <c r="AE183" s="148"/>
      <c r="AF183" s="148"/>
      <c r="AG183" s="148" t="s">
        <v>224</v>
      </c>
      <c r="AH183" s="148">
        <v>0</v>
      </c>
      <c r="AI183" s="148"/>
      <c r="AJ183" s="148"/>
      <c r="AK183" s="148"/>
      <c r="AL183" s="148"/>
      <c r="AM183" s="148"/>
      <c r="AN183" s="148"/>
      <c r="AO183" s="148"/>
      <c r="AP183" s="148"/>
      <c r="AQ183" s="148"/>
      <c r="AR183" s="148"/>
      <c r="AS183" s="148"/>
      <c r="AT183" s="148"/>
      <c r="AU183" s="148"/>
      <c r="AV183" s="148"/>
      <c r="AW183" s="148"/>
      <c r="AX183" s="148"/>
      <c r="AY183" s="148"/>
      <c r="AZ183" s="148"/>
      <c r="BA183" s="148"/>
      <c r="BB183" s="148"/>
      <c r="BC183" s="148"/>
      <c r="BD183" s="148"/>
      <c r="BE183" s="148"/>
      <c r="BF183" s="148"/>
      <c r="BG183" s="148"/>
      <c r="BH183" s="148"/>
    </row>
    <row r="184" spans="1:60" outlineLevel="1" x14ac:dyDescent="0.2">
      <c r="A184" s="155"/>
      <c r="B184" s="156"/>
      <c r="C184" s="190" t="s">
        <v>232</v>
      </c>
      <c r="D184" s="187"/>
      <c r="E184" s="188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48"/>
      <c r="Z184" s="148"/>
      <c r="AA184" s="148"/>
      <c r="AB184" s="148"/>
      <c r="AC184" s="148"/>
      <c r="AD184" s="148"/>
      <c r="AE184" s="148"/>
      <c r="AF184" s="148"/>
      <c r="AG184" s="148" t="s">
        <v>224</v>
      </c>
      <c r="AH184" s="148"/>
      <c r="AI184" s="148"/>
      <c r="AJ184" s="148"/>
      <c r="AK184" s="148"/>
      <c r="AL184" s="148"/>
      <c r="AM184" s="148"/>
      <c r="AN184" s="148"/>
      <c r="AO184" s="148"/>
      <c r="AP184" s="148"/>
      <c r="AQ184" s="148"/>
      <c r="AR184" s="148"/>
      <c r="AS184" s="148"/>
      <c r="AT184" s="148"/>
      <c r="AU184" s="148"/>
      <c r="AV184" s="148"/>
      <c r="AW184" s="148"/>
      <c r="AX184" s="148"/>
      <c r="AY184" s="148"/>
      <c r="AZ184" s="148"/>
      <c r="BA184" s="148"/>
      <c r="BB184" s="148"/>
      <c r="BC184" s="148"/>
      <c r="BD184" s="148"/>
      <c r="BE184" s="148"/>
      <c r="BF184" s="148"/>
      <c r="BG184" s="148"/>
      <c r="BH184" s="148"/>
    </row>
    <row r="185" spans="1:60" outlineLevel="1" x14ac:dyDescent="0.2">
      <c r="A185" s="155"/>
      <c r="B185" s="156"/>
      <c r="C185" s="191" t="s">
        <v>339</v>
      </c>
      <c r="D185" s="187"/>
      <c r="E185" s="188">
        <v>600</v>
      </c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48"/>
      <c r="Z185" s="148"/>
      <c r="AA185" s="148"/>
      <c r="AB185" s="148"/>
      <c r="AC185" s="148"/>
      <c r="AD185" s="148"/>
      <c r="AE185" s="148"/>
      <c r="AF185" s="148"/>
      <c r="AG185" s="148" t="s">
        <v>224</v>
      </c>
      <c r="AH185" s="148">
        <v>2</v>
      </c>
      <c r="AI185" s="148"/>
      <c r="AJ185" s="148"/>
      <c r="AK185" s="148"/>
      <c r="AL185" s="148"/>
      <c r="AM185" s="148"/>
      <c r="AN185" s="148"/>
      <c r="AO185" s="148"/>
      <c r="AP185" s="148"/>
      <c r="AQ185" s="148"/>
      <c r="AR185" s="148"/>
      <c r="AS185" s="148"/>
      <c r="AT185" s="148"/>
      <c r="AU185" s="148"/>
      <c r="AV185" s="148"/>
      <c r="AW185" s="148"/>
      <c r="AX185" s="148"/>
      <c r="AY185" s="148"/>
      <c r="AZ185" s="148"/>
      <c r="BA185" s="148"/>
      <c r="BB185" s="148"/>
      <c r="BC185" s="148"/>
      <c r="BD185" s="148"/>
      <c r="BE185" s="148"/>
      <c r="BF185" s="148"/>
      <c r="BG185" s="148"/>
      <c r="BH185" s="148"/>
    </row>
    <row r="186" spans="1:60" outlineLevel="1" x14ac:dyDescent="0.2">
      <c r="A186" s="155"/>
      <c r="B186" s="156"/>
      <c r="C186" s="190" t="s">
        <v>234</v>
      </c>
      <c r="D186" s="187"/>
      <c r="E186" s="188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48"/>
      <c r="Z186" s="148"/>
      <c r="AA186" s="148"/>
      <c r="AB186" s="148"/>
      <c r="AC186" s="148"/>
      <c r="AD186" s="148"/>
      <c r="AE186" s="148"/>
      <c r="AF186" s="148"/>
      <c r="AG186" s="148" t="s">
        <v>224</v>
      </c>
      <c r="AH186" s="148"/>
      <c r="AI186" s="148"/>
      <c r="AJ186" s="148"/>
      <c r="AK186" s="148"/>
      <c r="AL186" s="148"/>
      <c r="AM186" s="148"/>
      <c r="AN186" s="148"/>
      <c r="AO186" s="148"/>
      <c r="AP186" s="148"/>
      <c r="AQ186" s="148"/>
      <c r="AR186" s="148"/>
      <c r="AS186" s="148"/>
      <c r="AT186" s="148"/>
      <c r="AU186" s="148"/>
      <c r="AV186" s="148"/>
      <c r="AW186" s="148"/>
      <c r="AX186" s="148"/>
      <c r="AY186" s="148"/>
      <c r="AZ186" s="148"/>
      <c r="BA186" s="148"/>
      <c r="BB186" s="148"/>
      <c r="BC186" s="148"/>
      <c r="BD186" s="148"/>
      <c r="BE186" s="148"/>
      <c r="BF186" s="148"/>
      <c r="BG186" s="148"/>
      <c r="BH186" s="148"/>
    </row>
    <row r="187" spans="1:60" outlineLevel="1" x14ac:dyDescent="0.2">
      <c r="A187" s="155"/>
      <c r="B187" s="156"/>
      <c r="C187" s="189" t="s">
        <v>340</v>
      </c>
      <c r="D187" s="185"/>
      <c r="E187" s="186">
        <v>33</v>
      </c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48"/>
      <c r="Z187" s="148"/>
      <c r="AA187" s="148"/>
      <c r="AB187" s="148"/>
      <c r="AC187" s="148"/>
      <c r="AD187" s="148"/>
      <c r="AE187" s="148"/>
      <c r="AF187" s="148"/>
      <c r="AG187" s="148" t="s">
        <v>224</v>
      </c>
      <c r="AH187" s="148">
        <v>0</v>
      </c>
      <c r="AI187" s="148"/>
      <c r="AJ187" s="148"/>
      <c r="AK187" s="148"/>
      <c r="AL187" s="148"/>
      <c r="AM187" s="148"/>
      <c r="AN187" s="148"/>
      <c r="AO187" s="148"/>
      <c r="AP187" s="148"/>
      <c r="AQ187" s="148"/>
      <c r="AR187" s="148"/>
      <c r="AS187" s="148"/>
      <c r="AT187" s="148"/>
      <c r="AU187" s="148"/>
      <c r="AV187" s="148"/>
      <c r="AW187" s="148"/>
      <c r="AX187" s="148"/>
      <c r="AY187" s="148"/>
      <c r="AZ187" s="148"/>
      <c r="BA187" s="148"/>
      <c r="BB187" s="148"/>
      <c r="BC187" s="148"/>
      <c r="BD187" s="148"/>
      <c r="BE187" s="148"/>
      <c r="BF187" s="148"/>
      <c r="BG187" s="148"/>
      <c r="BH187" s="148"/>
    </row>
    <row r="188" spans="1:60" outlineLevel="1" x14ac:dyDescent="0.2">
      <c r="A188" s="155"/>
      <c r="B188" s="156"/>
      <c r="C188" s="189" t="s">
        <v>242</v>
      </c>
      <c r="D188" s="185"/>
      <c r="E188" s="186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48"/>
      <c r="Z188" s="148"/>
      <c r="AA188" s="148"/>
      <c r="AB188" s="148"/>
      <c r="AC188" s="148"/>
      <c r="AD188" s="148"/>
      <c r="AE188" s="148"/>
      <c r="AF188" s="148"/>
      <c r="AG188" s="148" t="s">
        <v>224</v>
      </c>
      <c r="AH188" s="148">
        <v>0</v>
      </c>
      <c r="AI188" s="148"/>
      <c r="AJ188" s="148"/>
      <c r="AK188" s="148"/>
      <c r="AL188" s="148"/>
      <c r="AM188" s="148"/>
      <c r="AN188" s="148"/>
      <c r="AO188" s="148"/>
      <c r="AP188" s="148"/>
      <c r="AQ188" s="148"/>
      <c r="AR188" s="148"/>
      <c r="AS188" s="148"/>
      <c r="AT188" s="148"/>
      <c r="AU188" s="148"/>
      <c r="AV188" s="148"/>
      <c r="AW188" s="148"/>
      <c r="AX188" s="148"/>
      <c r="AY188" s="148"/>
      <c r="AZ188" s="148"/>
      <c r="BA188" s="148"/>
      <c r="BB188" s="148"/>
      <c r="BC188" s="148"/>
      <c r="BD188" s="148"/>
      <c r="BE188" s="148"/>
      <c r="BF188" s="148"/>
      <c r="BG188" s="148"/>
      <c r="BH188" s="148"/>
    </row>
    <row r="189" spans="1:60" outlineLevel="1" x14ac:dyDescent="0.2">
      <c r="A189" s="155"/>
      <c r="B189" s="156"/>
      <c r="C189" s="189" t="s">
        <v>327</v>
      </c>
      <c r="D189" s="185"/>
      <c r="E189" s="186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48"/>
      <c r="Z189" s="148"/>
      <c r="AA189" s="148"/>
      <c r="AB189" s="148"/>
      <c r="AC189" s="148"/>
      <c r="AD189" s="148"/>
      <c r="AE189" s="148"/>
      <c r="AF189" s="148"/>
      <c r="AG189" s="148" t="s">
        <v>224</v>
      </c>
      <c r="AH189" s="148">
        <v>0</v>
      </c>
      <c r="AI189" s="148"/>
      <c r="AJ189" s="148"/>
      <c r="AK189" s="148"/>
      <c r="AL189" s="148"/>
      <c r="AM189" s="148"/>
      <c r="AN189" s="148"/>
      <c r="AO189" s="148"/>
      <c r="AP189" s="148"/>
      <c r="AQ189" s="148"/>
      <c r="AR189" s="148"/>
      <c r="AS189" s="148"/>
      <c r="AT189" s="148"/>
      <c r="AU189" s="148"/>
      <c r="AV189" s="148"/>
      <c r="AW189" s="148"/>
      <c r="AX189" s="148"/>
      <c r="AY189" s="148"/>
      <c r="AZ189" s="148"/>
      <c r="BA189" s="148"/>
      <c r="BB189" s="148"/>
      <c r="BC189" s="148"/>
      <c r="BD189" s="148"/>
      <c r="BE189" s="148"/>
      <c r="BF189" s="148"/>
      <c r="BG189" s="148"/>
      <c r="BH189" s="148"/>
    </row>
    <row r="190" spans="1:60" outlineLevel="1" x14ac:dyDescent="0.2">
      <c r="A190" s="155"/>
      <c r="B190" s="156"/>
      <c r="C190" s="190" t="s">
        <v>232</v>
      </c>
      <c r="D190" s="187"/>
      <c r="E190" s="188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48"/>
      <c r="Z190" s="148"/>
      <c r="AA190" s="148"/>
      <c r="AB190" s="148"/>
      <c r="AC190" s="148"/>
      <c r="AD190" s="148"/>
      <c r="AE190" s="148"/>
      <c r="AF190" s="148"/>
      <c r="AG190" s="148" t="s">
        <v>224</v>
      </c>
      <c r="AH190" s="148"/>
      <c r="AI190" s="148"/>
      <c r="AJ190" s="148"/>
      <c r="AK190" s="148"/>
      <c r="AL190" s="148"/>
      <c r="AM190" s="148"/>
      <c r="AN190" s="148"/>
      <c r="AO190" s="148"/>
      <c r="AP190" s="148"/>
      <c r="AQ190" s="148"/>
      <c r="AR190" s="148"/>
      <c r="AS190" s="148"/>
      <c r="AT190" s="148"/>
      <c r="AU190" s="148"/>
      <c r="AV190" s="148"/>
      <c r="AW190" s="148"/>
      <c r="AX190" s="148"/>
      <c r="AY190" s="148"/>
      <c r="AZ190" s="148"/>
      <c r="BA190" s="148"/>
      <c r="BB190" s="148"/>
      <c r="BC190" s="148"/>
      <c r="BD190" s="148"/>
      <c r="BE190" s="148"/>
      <c r="BF190" s="148"/>
      <c r="BG190" s="148"/>
      <c r="BH190" s="148"/>
    </row>
    <row r="191" spans="1:60" outlineLevel="1" x14ac:dyDescent="0.2">
      <c r="A191" s="155"/>
      <c r="B191" s="156"/>
      <c r="C191" s="191" t="s">
        <v>341</v>
      </c>
      <c r="D191" s="187"/>
      <c r="E191" s="188">
        <v>6</v>
      </c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48"/>
      <c r="Z191" s="148"/>
      <c r="AA191" s="148"/>
      <c r="AB191" s="148"/>
      <c r="AC191" s="148"/>
      <c r="AD191" s="148"/>
      <c r="AE191" s="148"/>
      <c r="AF191" s="148"/>
      <c r="AG191" s="148" t="s">
        <v>224</v>
      </c>
      <c r="AH191" s="148">
        <v>2</v>
      </c>
      <c r="AI191" s="148"/>
      <c r="AJ191" s="148"/>
      <c r="AK191" s="148"/>
      <c r="AL191" s="148"/>
      <c r="AM191" s="148"/>
      <c r="AN191" s="148"/>
      <c r="AO191" s="148"/>
      <c r="AP191" s="148"/>
      <c r="AQ191" s="148"/>
      <c r="AR191" s="148"/>
      <c r="AS191" s="148"/>
      <c r="AT191" s="148"/>
      <c r="AU191" s="148"/>
      <c r="AV191" s="148"/>
      <c r="AW191" s="148"/>
      <c r="AX191" s="148"/>
      <c r="AY191" s="148"/>
      <c r="AZ191" s="148"/>
      <c r="BA191" s="148"/>
      <c r="BB191" s="148"/>
      <c r="BC191" s="148"/>
      <c r="BD191" s="148"/>
      <c r="BE191" s="148"/>
      <c r="BF191" s="148"/>
      <c r="BG191" s="148"/>
      <c r="BH191" s="148"/>
    </row>
    <row r="192" spans="1:60" outlineLevel="1" x14ac:dyDescent="0.2">
      <c r="A192" s="155"/>
      <c r="B192" s="156"/>
      <c r="C192" s="190" t="s">
        <v>234</v>
      </c>
      <c r="D192" s="187"/>
      <c r="E192" s="188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48"/>
      <c r="Z192" s="148"/>
      <c r="AA192" s="148"/>
      <c r="AB192" s="148"/>
      <c r="AC192" s="148"/>
      <c r="AD192" s="148"/>
      <c r="AE192" s="148"/>
      <c r="AF192" s="148"/>
      <c r="AG192" s="148" t="s">
        <v>224</v>
      </c>
      <c r="AH192" s="148"/>
      <c r="AI192" s="148"/>
      <c r="AJ192" s="148"/>
      <c r="AK192" s="148"/>
      <c r="AL192" s="148"/>
      <c r="AM192" s="148"/>
      <c r="AN192" s="148"/>
      <c r="AO192" s="148"/>
      <c r="AP192" s="148"/>
      <c r="AQ192" s="148"/>
      <c r="AR192" s="148"/>
      <c r="AS192" s="148"/>
      <c r="AT192" s="148"/>
      <c r="AU192" s="148"/>
      <c r="AV192" s="148"/>
      <c r="AW192" s="148"/>
      <c r="AX192" s="148"/>
      <c r="AY192" s="148"/>
      <c r="AZ192" s="148"/>
      <c r="BA192" s="148"/>
      <c r="BB192" s="148"/>
      <c r="BC192" s="148"/>
      <c r="BD192" s="148"/>
      <c r="BE192" s="148"/>
      <c r="BF192" s="148"/>
      <c r="BG192" s="148"/>
      <c r="BH192" s="148"/>
    </row>
    <row r="193" spans="1:60" outlineLevel="1" x14ac:dyDescent="0.2">
      <c r="A193" s="155"/>
      <c r="B193" s="156"/>
      <c r="C193" s="189" t="s">
        <v>342</v>
      </c>
      <c r="D193" s="185"/>
      <c r="E193" s="186">
        <v>0.33</v>
      </c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48"/>
      <c r="Z193" s="148"/>
      <c r="AA193" s="148"/>
      <c r="AB193" s="148"/>
      <c r="AC193" s="148"/>
      <c r="AD193" s="148"/>
      <c r="AE193" s="148"/>
      <c r="AF193" s="148"/>
      <c r="AG193" s="148" t="s">
        <v>224</v>
      </c>
      <c r="AH193" s="148">
        <v>0</v>
      </c>
      <c r="AI193" s="148"/>
      <c r="AJ193" s="148"/>
      <c r="AK193" s="148"/>
      <c r="AL193" s="148"/>
      <c r="AM193" s="148"/>
      <c r="AN193" s="148"/>
      <c r="AO193" s="148"/>
      <c r="AP193" s="148"/>
      <c r="AQ193" s="148"/>
      <c r="AR193" s="148"/>
      <c r="AS193" s="148"/>
      <c r="AT193" s="148"/>
      <c r="AU193" s="148"/>
      <c r="AV193" s="148"/>
      <c r="AW193" s="148"/>
      <c r="AX193" s="148"/>
      <c r="AY193" s="148"/>
      <c r="AZ193" s="148"/>
      <c r="BA193" s="148"/>
      <c r="BB193" s="148"/>
      <c r="BC193" s="148"/>
      <c r="BD193" s="148"/>
      <c r="BE193" s="148"/>
      <c r="BF193" s="148"/>
      <c r="BG193" s="148"/>
      <c r="BH193" s="148"/>
    </row>
    <row r="194" spans="1:60" x14ac:dyDescent="0.2">
      <c r="A194" s="160" t="s">
        <v>169</v>
      </c>
      <c r="B194" s="161" t="s">
        <v>100</v>
      </c>
      <c r="C194" s="179" t="s">
        <v>101</v>
      </c>
      <c r="D194" s="162"/>
      <c r="E194" s="163"/>
      <c r="F194" s="164"/>
      <c r="G194" s="165">
        <f>SUMIF(AG195:AG197,"&lt;&gt;NOR",G195:G197)</f>
        <v>33823.25</v>
      </c>
      <c r="H194" s="159"/>
      <c r="I194" s="159">
        <f>SUM(I195:I197)</f>
        <v>0</v>
      </c>
      <c r="J194" s="159"/>
      <c r="K194" s="159">
        <f>SUM(K195:K197)</f>
        <v>0</v>
      </c>
      <c r="L194" s="159"/>
      <c r="M194" s="159">
        <f>SUM(M195:M197)</f>
        <v>40926.1325</v>
      </c>
      <c r="N194" s="159"/>
      <c r="O194" s="159">
        <f>SUM(O195:O197)</f>
        <v>48.91</v>
      </c>
      <c r="P194" s="159"/>
      <c r="Q194" s="159">
        <f>SUM(Q195:Q197)</f>
        <v>0</v>
      </c>
      <c r="R194" s="159"/>
      <c r="S194" s="159"/>
      <c r="T194" s="159"/>
      <c r="U194" s="159"/>
      <c r="V194" s="159">
        <f>SUM(V195:V197)</f>
        <v>73.22</v>
      </c>
      <c r="W194" s="159"/>
      <c r="X194" s="159"/>
      <c r="AG194" t="s">
        <v>170</v>
      </c>
    </row>
    <row r="195" spans="1:60" outlineLevel="1" x14ac:dyDescent="0.2">
      <c r="A195" s="166">
        <v>28</v>
      </c>
      <c r="B195" s="167" t="s">
        <v>343</v>
      </c>
      <c r="C195" s="181" t="s">
        <v>344</v>
      </c>
      <c r="D195" s="168" t="s">
        <v>230</v>
      </c>
      <c r="E195" s="169">
        <v>43.197000000000003</v>
      </c>
      <c r="F195" s="170">
        <v>783</v>
      </c>
      <c r="G195" s="171">
        <f>ROUND(E195*F195,2)</f>
        <v>33823.25</v>
      </c>
      <c r="H195" s="158"/>
      <c r="I195" s="157">
        <f>ROUND(E195*H195,2)</f>
        <v>0</v>
      </c>
      <c r="J195" s="158"/>
      <c r="K195" s="157">
        <f>ROUND(E195*J195,2)</f>
        <v>0</v>
      </c>
      <c r="L195" s="157">
        <v>21</v>
      </c>
      <c r="M195" s="157">
        <f>G195*(1+L195/100)</f>
        <v>40926.1325</v>
      </c>
      <c r="N195" s="157">
        <v>1.1322000000000001</v>
      </c>
      <c r="O195" s="157">
        <f>ROUND(E195*N195,2)</f>
        <v>48.91</v>
      </c>
      <c r="P195" s="157">
        <v>0</v>
      </c>
      <c r="Q195" s="157">
        <f>ROUND(E195*P195,2)</f>
        <v>0</v>
      </c>
      <c r="R195" s="157"/>
      <c r="S195" s="157" t="s">
        <v>180</v>
      </c>
      <c r="T195" s="157" t="s">
        <v>180</v>
      </c>
      <c r="U195" s="157">
        <v>1.6950000000000001</v>
      </c>
      <c r="V195" s="157">
        <f>ROUND(E195*U195,2)</f>
        <v>73.22</v>
      </c>
      <c r="W195" s="157"/>
      <c r="X195" s="157" t="s">
        <v>221</v>
      </c>
      <c r="Y195" s="148"/>
      <c r="Z195" s="148"/>
      <c r="AA195" s="148"/>
      <c r="AB195" s="148"/>
      <c r="AC195" s="148"/>
      <c r="AD195" s="148"/>
      <c r="AE195" s="148"/>
      <c r="AF195" s="148"/>
      <c r="AG195" s="148" t="s">
        <v>222</v>
      </c>
      <c r="AH195" s="148"/>
      <c r="AI195" s="148"/>
      <c r="AJ195" s="148"/>
      <c r="AK195" s="148"/>
      <c r="AL195" s="148"/>
      <c r="AM195" s="148"/>
      <c r="AN195" s="148"/>
      <c r="AO195" s="148"/>
      <c r="AP195" s="148"/>
      <c r="AQ195" s="148"/>
      <c r="AR195" s="148"/>
      <c r="AS195" s="148"/>
      <c r="AT195" s="148"/>
      <c r="AU195" s="148"/>
      <c r="AV195" s="148"/>
      <c r="AW195" s="148"/>
      <c r="AX195" s="148"/>
      <c r="AY195" s="148"/>
      <c r="AZ195" s="148"/>
      <c r="BA195" s="148"/>
      <c r="BB195" s="148"/>
      <c r="BC195" s="148"/>
      <c r="BD195" s="148"/>
      <c r="BE195" s="148"/>
      <c r="BF195" s="148"/>
      <c r="BG195" s="148"/>
      <c r="BH195" s="148"/>
    </row>
    <row r="196" spans="1:60" outlineLevel="1" x14ac:dyDescent="0.2">
      <c r="A196" s="155"/>
      <c r="B196" s="156"/>
      <c r="C196" s="189" t="s">
        <v>231</v>
      </c>
      <c r="D196" s="185"/>
      <c r="E196" s="186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48"/>
      <c r="Z196" s="148"/>
      <c r="AA196" s="148"/>
      <c r="AB196" s="148"/>
      <c r="AC196" s="148"/>
      <c r="AD196" s="148"/>
      <c r="AE196" s="148"/>
      <c r="AF196" s="148"/>
      <c r="AG196" s="148" t="s">
        <v>224</v>
      </c>
      <c r="AH196" s="148">
        <v>0</v>
      </c>
      <c r="AI196" s="148"/>
      <c r="AJ196" s="148"/>
      <c r="AK196" s="148"/>
      <c r="AL196" s="148"/>
      <c r="AM196" s="148"/>
      <c r="AN196" s="148"/>
      <c r="AO196" s="148"/>
      <c r="AP196" s="148"/>
      <c r="AQ196" s="148"/>
      <c r="AR196" s="148"/>
      <c r="AS196" s="148"/>
      <c r="AT196" s="148"/>
      <c r="AU196" s="148"/>
      <c r="AV196" s="148"/>
      <c r="AW196" s="148"/>
      <c r="AX196" s="148"/>
      <c r="AY196" s="148"/>
      <c r="AZ196" s="148"/>
      <c r="BA196" s="148"/>
      <c r="BB196" s="148"/>
      <c r="BC196" s="148"/>
      <c r="BD196" s="148"/>
      <c r="BE196" s="148"/>
      <c r="BF196" s="148"/>
      <c r="BG196" s="148"/>
      <c r="BH196" s="148"/>
    </row>
    <row r="197" spans="1:60" outlineLevel="1" x14ac:dyDescent="0.2">
      <c r="A197" s="155"/>
      <c r="B197" s="156"/>
      <c r="C197" s="189" t="s">
        <v>345</v>
      </c>
      <c r="D197" s="185"/>
      <c r="E197" s="186">
        <v>43.2</v>
      </c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48"/>
      <c r="Z197" s="148"/>
      <c r="AA197" s="148"/>
      <c r="AB197" s="148"/>
      <c r="AC197" s="148"/>
      <c r="AD197" s="148"/>
      <c r="AE197" s="148"/>
      <c r="AF197" s="148"/>
      <c r="AG197" s="148" t="s">
        <v>224</v>
      </c>
      <c r="AH197" s="148">
        <v>0</v>
      </c>
      <c r="AI197" s="148"/>
      <c r="AJ197" s="148"/>
      <c r="AK197" s="148"/>
      <c r="AL197" s="148"/>
      <c r="AM197" s="148"/>
      <c r="AN197" s="148"/>
      <c r="AO197" s="148"/>
      <c r="AP197" s="148"/>
      <c r="AQ197" s="148"/>
      <c r="AR197" s="148"/>
      <c r="AS197" s="148"/>
      <c r="AT197" s="148"/>
      <c r="AU197" s="148"/>
      <c r="AV197" s="148"/>
      <c r="AW197" s="148"/>
      <c r="AX197" s="148"/>
      <c r="AY197" s="148"/>
      <c r="AZ197" s="148"/>
      <c r="BA197" s="148"/>
      <c r="BB197" s="148"/>
      <c r="BC197" s="148"/>
      <c r="BD197" s="148"/>
      <c r="BE197" s="148"/>
      <c r="BF197" s="148"/>
      <c r="BG197" s="148"/>
      <c r="BH197" s="148"/>
    </row>
    <row r="198" spans="1:60" x14ac:dyDescent="0.2">
      <c r="A198" s="160" t="s">
        <v>169</v>
      </c>
      <c r="B198" s="161" t="s">
        <v>102</v>
      </c>
      <c r="C198" s="179" t="s">
        <v>103</v>
      </c>
      <c r="D198" s="162"/>
      <c r="E198" s="163"/>
      <c r="F198" s="164"/>
      <c r="G198" s="165">
        <f>SUMIF(AG199:AG237,"&lt;&gt;NOR",G199:G237)</f>
        <v>21528.9</v>
      </c>
      <c r="H198" s="159"/>
      <c r="I198" s="159">
        <f>SUM(I199:I237)</f>
        <v>0</v>
      </c>
      <c r="J198" s="159"/>
      <c r="K198" s="159">
        <f>SUM(K199:K237)</f>
        <v>0</v>
      </c>
      <c r="L198" s="159"/>
      <c r="M198" s="159">
        <f>SUM(M199:M237)</f>
        <v>26049.968999999997</v>
      </c>
      <c r="N198" s="159"/>
      <c r="O198" s="159">
        <f>SUM(O199:O237)</f>
        <v>21.790000000000003</v>
      </c>
      <c r="P198" s="159"/>
      <c r="Q198" s="159">
        <f>SUM(Q199:Q237)</f>
        <v>0</v>
      </c>
      <c r="R198" s="159"/>
      <c r="S198" s="159"/>
      <c r="T198" s="159"/>
      <c r="U198" s="159"/>
      <c r="V198" s="159">
        <f>SUM(V199:V237)</f>
        <v>6.63</v>
      </c>
      <c r="W198" s="159"/>
      <c r="X198" s="159"/>
      <c r="AG198" t="s">
        <v>170</v>
      </c>
    </row>
    <row r="199" spans="1:60" outlineLevel="1" x14ac:dyDescent="0.2">
      <c r="A199" s="166">
        <v>29</v>
      </c>
      <c r="B199" s="167" t="s">
        <v>346</v>
      </c>
      <c r="C199" s="181" t="s">
        <v>347</v>
      </c>
      <c r="D199" s="168" t="s">
        <v>220</v>
      </c>
      <c r="E199" s="169">
        <v>6</v>
      </c>
      <c r="F199" s="170">
        <v>35</v>
      </c>
      <c r="G199" s="171">
        <f>ROUND(E199*F199,2)</f>
        <v>210</v>
      </c>
      <c r="H199" s="158"/>
      <c r="I199" s="157">
        <f>ROUND(E199*H199,2)</f>
        <v>0</v>
      </c>
      <c r="J199" s="158"/>
      <c r="K199" s="157">
        <f>ROUND(E199*J199,2)</f>
        <v>0</v>
      </c>
      <c r="L199" s="157">
        <v>21</v>
      </c>
      <c r="M199" s="157">
        <f>G199*(1+L199/100)</f>
        <v>254.1</v>
      </c>
      <c r="N199" s="157">
        <v>0.2024</v>
      </c>
      <c r="O199" s="157">
        <f>ROUND(E199*N199,2)</f>
        <v>1.21</v>
      </c>
      <c r="P199" s="157">
        <v>0</v>
      </c>
      <c r="Q199" s="157">
        <f>ROUND(E199*P199,2)</f>
        <v>0</v>
      </c>
      <c r="R199" s="157"/>
      <c r="S199" s="157" t="s">
        <v>180</v>
      </c>
      <c r="T199" s="157" t="s">
        <v>180</v>
      </c>
      <c r="U199" s="157">
        <v>2.5999999999999999E-2</v>
      </c>
      <c r="V199" s="157">
        <f>ROUND(E199*U199,2)</f>
        <v>0.16</v>
      </c>
      <c r="W199" s="157"/>
      <c r="X199" s="157" t="s">
        <v>221</v>
      </c>
      <c r="Y199" s="148"/>
      <c r="Z199" s="148"/>
      <c r="AA199" s="148"/>
      <c r="AB199" s="148"/>
      <c r="AC199" s="148"/>
      <c r="AD199" s="148"/>
      <c r="AE199" s="148"/>
      <c r="AF199" s="148"/>
      <c r="AG199" s="148" t="s">
        <v>222</v>
      </c>
      <c r="AH199" s="148"/>
      <c r="AI199" s="148"/>
      <c r="AJ199" s="148"/>
      <c r="AK199" s="148"/>
      <c r="AL199" s="148"/>
      <c r="AM199" s="148"/>
      <c r="AN199" s="148"/>
      <c r="AO199" s="148"/>
      <c r="AP199" s="148"/>
      <c r="AQ199" s="148"/>
      <c r="AR199" s="148"/>
      <c r="AS199" s="148"/>
      <c r="AT199" s="148"/>
      <c r="AU199" s="148"/>
      <c r="AV199" s="148"/>
      <c r="AW199" s="148"/>
      <c r="AX199" s="148"/>
      <c r="AY199" s="148"/>
      <c r="AZ199" s="148"/>
      <c r="BA199" s="148"/>
      <c r="BB199" s="148"/>
      <c r="BC199" s="148"/>
      <c r="BD199" s="148"/>
      <c r="BE199" s="148"/>
      <c r="BF199" s="148"/>
      <c r="BG199" s="148"/>
      <c r="BH199" s="148"/>
    </row>
    <row r="200" spans="1:60" outlineLevel="1" x14ac:dyDescent="0.2">
      <c r="A200" s="155"/>
      <c r="B200" s="156"/>
      <c r="C200" s="189" t="s">
        <v>238</v>
      </c>
      <c r="D200" s="185"/>
      <c r="E200" s="186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48"/>
      <c r="Z200" s="148"/>
      <c r="AA200" s="148"/>
      <c r="AB200" s="148"/>
      <c r="AC200" s="148"/>
      <c r="AD200" s="148"/>
      <c r="AE200" s="148"/>
      <c r="AF200" s="148"/>
      <c r="AG200" s="148" t="s">
        <v>224</v>
      </c>
      <c r="AH200" s="148">
        <v>0</v>
      </c>
      <c r="AI200" s="148"/>
      <c r="AJ200" s="148"/>
      <c r="AK200" s="148"/>
      <c r="AL200" s="148"/>
      <c r="AM200" s="148"/>
      <c r="AN200" s="148"/>
      <c r="AO200" s="148"/>
      <c r="AP200" s="148"/>
      <c r="AQ200" s="148"/>
      <c r="AR200" s="148"/>
      <c r="AS200" s="148"/>
      <c r="AT200" s="148"/>
      <c r="AU200" s="148"/>
      <c r="AV200" s="148"/>
      <c r="AW200" s="148"/>
      <c r="AX200" s="148"/>
      <c r="AY200" s="148"/>
      <c r="AZ200" s="148"/>
      <c r="BA200" s="148"/>
      <c r="BB200" s="148"/>
      <c r="BC200" s="148"/>
      <c r="BD200" s="148"/>
      <c r="BE200" s="148"/>
      <c r="BF200" s="148"/>
      <c r="BG200" s="148"/>
      <c r="BH200" s="148"/>
    </row>
    <row r="201" spans="1:60" outlineLevel="1" x14ac:dyDescent="0.2">
      <c r="A201" s="155"/>
      <c r="B201" s="156"/>
      <c r="C201" s="189" t="s">
        <v>239</v>
      </c>
      <c r="D201" s="185"/>
      <c r="E201" s="186">
        <v>3</v>
      </c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48"/>
      <c r="Z201" s="148"/>
      <c r="AA201" s="148"/>
      <c r="AB201" s="148"/>
      <c r="AC201" s="148"/>
      <c r="AD201" s="148"/>
      <c r="AE201" s="148"/>
      <c r="AF201" s="148"/>
      <c r="AG201" s="148" t="s">
        <v>224</v>
      </c>
      <c r="AH201" s="148">
        <v>0</v>
      </c>
      <c r="AI201" s="148"/>
      <c r="AJ201" s="148"/>
      <c r="AK201" s="148"/>
      <c r="AL201" s="148"/>
      <c r="AM201" s="148"/>
      <c r="AN201" s="148"/>
      <c r="AO201" s="148"/>
      <c r="AP201" s="148"/>
      <c r="AQ201" s="148"/>
      <c r="AR201" s="148"/>
      <c r="AS201" s="148"/>
      <c r="AT201" s="148"/>
      <c r="AU201" s="148"/>
      <c r="AV201" s="148"/>
      <c r="AW201" s="148"/>
      <c r="AX201" s="148"/>
      <c r="AY201" s="148"/>
      <c r="AZ201" s="148"/>
      <c r="BA201" s="148"/>
      <c r="BB201" s="148"/>
      <c r="BC201" s="148"/>
      <c r="BD201" s="148"/>
      <c r="BE201" s="148"/>
      <c r="BF201" s="148"/>
      <c r="BG201" s="148"/>
      <c r="BH201" s="148"/>
    </row>
    <row r="202" spans="1:60" outlineLevel="1" x14ac:dyDescent="0.2">
      <c r="A202" s="155"/>
      <c r="B202" s="156"/>
      <c r="C202" s="189" t="s">
        <v>239</v>
      </c>
      <c r="D202" s="185"/>
      <c r="E202" s="186">
        <v>3</v>
      </c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48"/>
      <c r="Z202" s="148"/>
      <c r="AA202" s="148"/>
      <c r="AB202" s="148"/>
      <c r="AC202" s="148"/>
      <c r="AD202" s="148"/>
      <c r="AE202" s="148"/>
      <c r="AF202" s="148"/>
      <c r="AG202" s="148" t="s">
        <v>224</v>
      </c>
      <c r="AH202" s="148">
        <v>0</v>
      </c>
      <c r="AI202" s="148"/>
      <c r="AJ202" s="148"/>
      <c r="AK202" s="148"/>
      <c r="AL202" s="148"/>
      <c r="AM202" s="148"/>
      <c r="AN202" s="148"/>
      <c r="AO202" s="148"/>
      <c r="AP202" s="148"/>
      <c r="AQ202" s="148"/>
      <c r="AR202" s="148"/>
      <c r="AS202" s="148"/>
      <c r="AT202" s="148"/>
      <c r="AU202" s="148"/>
      <c r="AV202" s="148"/>
      <c r="AW202" s="148"/>
      <c r="AX202" s="148"/>
      <c r="AY202" s="148"/>
      <c r="AZ202" s="148"/>
      <c r="BA202" s="148"/>
      <c r="BB202" s="148"/>
      <c r="BC202" s="148"/>
      <c r="BD202" s="148"/>
      <c r="BE202" s="148"/>
      <c r="BF202" s="148"/>
      <c r="BG202" s="148"/>
      <c r="BH202" s="148"/>
    </row>
    <row r="203" spans="1:60" outlineLevel="1" x14ac:dyDescent="0.2">
      <c r="A203" s="166">
        <v>30</v>
      </c>
      <c r="B203" s="167" t="s">
        <v>348</v>
      </c>
      <c r="C203" s="181" t="s">
        <v>349</v>
      </c>
      <c r="D203" s="168" t="s">
        <v>220</v>
      </c>
      <c r="E203" s="169">
        <v>34.5</v>
      </c>
      <c r="F203" s="170">
        <v>125</v>
      </c>
      <c r="G203" s="171">
        <f>ROUND(E203*F203,2)</f>
        <v>4312.5</v>
      </c>
      <c r="H203" s="158"/>
      <c r="I203" s="157">
        <f>ROUND(E203*H203,2)</f>
        <v>0</v>
      </c>
      <c r="J203" s="158"/>
      <c r="K203" s="157">
        <f>ROUND(E203*J203,2)</f>
        <v>0</v>
      </c>
      <c r="L203" s="157">
        <v>21</v>
      </c>
      <c r="M203" s="157">
        <f>G203*(1+L203/100)</f>
        <v>5218.125</v>
      </c>
      <c r="N203" s="157">
        <v>0.37080000000000002</v>
      </c>
      <c r="O203" s="157">
        <f>ROUND(E203*N203,2)</f>
        <v>12.79</v>
      </c>
      <c r="P203" s="157">
        <v>0</v>
      </c>
      <c r="Q203" s="157">
        <f>ROUND(E203*P203,2)</f>
        <v>0</v>
      </c>
      <c r="R203" s="157"/>
      <c r="S203" s="157" t="s">
        <v>180</v>
      </c>
      <c r="T203" s="157" t="s">
        <v>180</v>
      </c>
      <c r="U203" s="157">
        <v>2.9000000000000001E-2</v>
      </c>
      <c r="V203" s="157">
        <f>ROUND(E203*U203,2)</f>
        <v>1</v>
      </c>
      <c r="W203" s="157"/>
      <c r="X203" s="157" t="s">
        <v>221</v>
      </c>
      <c r="Y203" s="148"/>
      <c r="Z203" s="148"/>
      <c r="AA203" s="148"/>
      <c r="AB203" s="148"/>
      <c r="AC203" s="148"/>
      <c r="AD203" s="148"/>
      <c r="AE203" s="148"/>
      <c r="AF203" s="148"/>
      <c r="AG203" s="148" t="s">
        <v>222</v>
      </c>
      <c r="AH203" s="148"/>
      <c r="AI203" s="148"/>
      <c r="AJ203" s="148"/>
      <c r="AK203" s="148"/>
      <c r="AL203" s="148"/>
      <c r="AM203" s="148"/>
      <c r="AN203" s="148"/>
      <c r="AO203" s="148"/>
      <c r="AP203" s="148"/>
      <c r="AQ203" s="148"/>
      <c r="AR203" s="148"/>
      <c r="AS203" s="148"/>
      <c r="AT203" s="148"/>
      <c r="AU203" s="148"/>
      <c r="AV203" s="148"/>
      <c r="AW203" s="148"/>
      <c r="AX203" s="148"/>
      <c r="AY203" s="148"/>
      <c r="AZ203" s="148"/>
      <c r="BA203" s="148"/>
      <c r="BB203" s="148"/>
      <c r="BC203" s="148"/>
      <c r="BD203" s="148"/>
      <c r="BE203" s="148"/>
      <c r="BF203" s="148"/>
      <c r="BG203" s="148"/>
      <c r="BH203" s="148"/>
    </row>
    <row r="204" spans="1:60" outlineLevel="1" x14ac:dyDescent="0.2">
      <c r="A204" s="155"/>
      <c r="B204" s="156"/>
      <c r="C204" s="189" t="s">
        <v>238</v>
      </c>
      <c r="D204" s="185"/>
      <c r="E204" s="186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48"/>
      <c r="Z204" s="148"/>
      <c r="AA204" s="148"/>
      <c r="AB204" s="148"/>
      <c r="AC204" s="148"/>
      <c r="AD204" s="148"/>
      <c r="AE204" s="148"/>
      <c r="AF204" s="148"/>
      <c r="AG204" s="148" t="s">
        <v>224</v>
      </c>
      <c r="AH204" s="148">
        <v>0</v>
      </c>
      <c r="AI204" s="148"/>
      <c r="AJ204" s="148"/>
      <c r="AK204" s="148"/>
      <c r="AL204" s="148"/>
      <c r="AM204" s="148"/>
      <c r="AN204" s="148"/>
      <c r="AO204" s="148"/>
      <c r="AP204" s="148"/>
      <c r="AQ204" s="148"/>
      <c r="AR204" s="148"/>
      <c r="AS204" s="148"/>
      <c r="AT204" s="148"/>
      <c r="AU204" s="148"/>
      <c r="AV204" s="148"/>
      <c r="AW204" s="148"/>
      <c r="AX204" s="148"/>
      <c r="AY204" s="148"/>
      <c r="AZ204" s="148"/>
      <c r="BA204" s="148"/>
      <c r="BB204" s="148"/>
      <c r="BC204" s="148"/>
      <c r="BD204" s="148"/>
      <c r="BE204" s="148"/>
      <c r="BF204" s="148"/>
      <c r="BG204" s="148"/>
      <c r="BH204" s="148"/>
    </row>
    <row r="205" spans="1:60" outlineLevel="1" x14ac:dyDescent="0.2">
      <c r="A205" s="155"/>
      <c r="B205" s="156"/>
      <c r="C205" s="189" t="s">
        <v>239</v>
      </c>
      <c r="D205" s="185"/>
      <c r="E205" s="186">
        <v>3</v>
      </c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48"/>
      <c r="Z205" s="148"/>
      <c r="AA205" s="148"/>
      <c r="AB205" s="148"/>
      <c r="AC205" s="148"/>
      <c r="AD205" s="148"/>
      <c r="AE205" s="148"/>
      <c r="AF205" s="148"/>
      <c r="AG205" s="148" t="s">
        <v>224</v>
      </c>
      <c r="AH205" s="148">
        <v>0</v>
      </c>
      <c r="AI205" s="148"/>
      <c r="AJ205" s="148"/>
      <c r="AK205" s="148"/>
      <c r="AL205" s="148"/>
      <c r="AM205" s="148"/>
      <c r="AN205" s="148"/>
      <c r="AO205" s="148"/>
      <c r="AP205" s="148"/>
      <c r="AQ205" s="148"/>
      <c r="AR205" s="148"/>
      <c r="AS205" s="148"/>
      <c r="AT205" s="148"/>
      <c r="AU205" s="148"/>
      <c r="AV205" s="148"/>
      <c r="AW205" s="148"/>
      <c r="AX205" s="148"/>
      <c r="AY205" s="148"/>
      <c r="AZ205" s="148"/>
      <c r="BA205" s="148"/>
      <c r="BB205" s="148"/>
      <c r="BC205" s="148"/>
      <c r="BD205" s="148"/>
      <c r="BE205" s="148"/>
      <c r="BF205" s="148"/>
      <c r="BG205" s="148"/>
      <c r="BH205" s="148"/>
    </row>
    <row r="206" spans="1:60" outlineLevel="1" x14ac:dyDescent="0.2">
      <c r="A206" s="155"/>
      <c r="B206" s="156"/>
      <c r="C206" s="189" t="s">
        <v>239</v>
      </c>
      <c r="D206" s="185"/>
      <c r="E206" s="186">
        <v>3</v>
      </c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48"/>
      <c r="Z206" s="148"/>
      <c r="AA206" s="148"/>
      <c r="AB206" s="148"/>
      <c r="AC206" s="148"/>
      <c r="AD206" s="148"/>
      <c r="AE206" s="148"/>
      <c r="AF206" s="148"/>
      <c r="AG206" s="148" t="s">
        <v>224</v>
      </c>
      <c r="AH206" s="148">
        <v>0</v>
      </c>
      <c r="AI206" s="148"/>
      <c r="AJ206" s="148"/>
      <c r="AK206" s="148"/>
      <c r="AL206" s="148"/>
      <c r="AM206" s="148"/>
      <c r="AN206" s="148"/>
      <c r="AO206" s="148"/>
      <c r="AP206" s="148"/>
      <c r="AQ206" s="148"/>
      <c r="AR206" s="148"/>
      <c r="AS206" s="148"/>
      <c r="AT206" s="148"/>
      <c r="AU206" s="148"/>
      <c r="AV206" s="148"/>
      <c r="AW206" s="148"/>
      <c r="AX206" s="148"/>
      <c r="AY206" s="148"/>
      <c r="AZ206" s="148"/>
      <c r="BA206" s="148"/>
      <c r="BB206" s="148"/>
      <c r="BC206" s="148"/>
      <c r="BD206" s="148"/>
      <c r="BE206" s="148"/>
      <c r="BF206" s="148"/>
      <c r="BG206" s="148"/>
      <c r="BH206" s="148"/>
    </row>
    <row r="207" spans="1:60" outlineLevel="1" x14ac:dyDescent="0.2">
      <c r="A207" s="155"/>
      <c r="B207" s="156"/>
      <c r="C207" s="189" t="s">
        <v>223</v>
      </c>
      <c r="D207" s="185"/>
      <c r="E207" s="186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48"/>
      <c r="Z207" s="148"/>
      <c r="AA207" s="148"/>
      <c r="AB207" s="148"/>
      <c r="AC207" s="148"/>
      <c r="AD207" s="148"/>
      <c r="AE207" s="148"/>
      <c r="AF207" s="148"/>
      <c r="AG207" s="148" t="s">
        <v>224</v>
      </c>
      <c r="AH207" s="148">
        <v>0</v>
      </c>
      <c r="AI207" s="148"/>
      <c r="AJ207" s="148"/>
      <c r="AK207" s="148"/>
      <c r="AL207" s="148"/>
      <c r="AM207" s="148"/>
      <c r="AN207" s="148"/>
      <c r="AO207" s="148"/>
      <c r="AP207" s="148"/>
      <c r="AQ207" s="148"/>
      <c r="AR207" s="148"/>
      <c r="AS207" s="148"/>
      <c r="AT207" s="148"/>
      <c r="AU207" s="148"/>
      <c r="AV207" s="148"/>
      <c r="AW207" s="148"/>
      <c r="AX207" s="148"/>
      <c r="AY207" s="148"/>
      <c r="AZ207" s="148"/>
      <c r="BA207" s="148"/>
      <c r="BB207" s="148"/>
      <c r="BC207" s="148"/>
      <c r="BD207" s="148"/>
      <c r="BE207" s="148"/>
      <c r="BF207" s="148"/>
      <c r="BG207" s="148"/>
      <c r="BH207" s="148"/>
    </row>
    <row r="208" spans="1:60" outlineLevel="1" x14ac:dyDescent="0.2">
      <c r="A208" s="155"/>
      <c r="B208" s="156"/>
      <c r="C208" s="189" t="s">
        <v>225</v>
      </c>
      <c r="D208" s="185"/>
      <c r="E208" s="186">
        <v>11.25</v>
      </c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48"/>
      <c r="Z208" s="148"/>
      <c r="AA208" s="148"/>
      <c r="AB208" s="148"/>
      <c r="AC208" s="148"/>
      <c r="AD208" s="148"/>
      <c r="AE208" s="148"/>
      <c r="AF208" s="148"/>
      <c r="AG208" s="148" t="s">
        <v>224</v>
      </c>
      <c r="AH208" s="148">
        <v>0</v>
      </c>
      <c r="AI208" s="148"/>
      <c r="AJ208" s="148"/>
      <c r="AK208" s="148"/>
      <c r="AL208" s="148"/>
      <c r="AM208" s="148"/>
      <c r="AN208" s="148"/>
      <c r="AO208" s="148"/>
      <c r="AP208" s="148"/>
      <c r="AQ208" s="148"/>
      <c r="AR208" s="148"/>
      <c r="AS208" s="148"/>
      <c r="AT208" s="148"/>
      <c r="AU208" s="148"/>
      <c r="AV208" s="148"/>
      <c r="AW208" s="148"/>
      <c r="AX208" s="148"/>
      <c r="AY208" s="148"/>
      <c r="AZ208" s="148"/>
      <c r="BA208" s="148"/>
      <c r="BB208" s="148"/>
      <c r="BC208" s="148"/>
      <c r="BD208" s="148"/>
      <c r="BE208" s="148"/>
      <c r="BF208" s="148"/>
      <c r="BG208" s="148"/>
      <c r="BH208" s="148"/>
    </row>
    <row r="209" spans="1:60" outlineLevel="1" x14ac:dyDescent="0.2">
      <c r="A209" s="155"/>
      <c r="B209" s="156"/>
      <c r="C209" s="189" t="s">
        <v>225</v>
      </c>
      <c r="D209" s="185"/>
      <c r="E209" s="186">
        <v>11.25</v>
      </c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48"/>
      <c r="Z209" s="148"/>
      <c r="AA209" s="148"/>
      <c r="AB209" s="148"/>
      <c r="AC209" s="148"/>
      <c r="AD209" s="148"/>
      <c r="AE209" s="148"/>
      <c r="AF209" s="148"/>
      <c r="AG209" s="148" t="s">
        <v>224</v>
      </c>
      <c r="AH209" s="148">
        <v>0</v>
      </c>
      <c r="AI209" s="148"/>
      <c r="AJ209" s="148"/>
      <c r="AK209" s="148"/>
      <c r="AL209" s="148"/>
      <c r="AM209" s="148"/>
      <c r="AN209" s="148"/>
      <c r="AO209" s="148"/>
      <c r="AP209" s="148"/>
      <c r="AQ209" s="148"/>
      <c r="AR209" s="148"/>
      <c r="AS209" s="148"/>
      <c r="AT209" s="148"/>
      <c r="AU209" s="148"/>
      <c r="AV209" s="148"/>
      <c r="AW209" s="148"/>
      <c r="AX209" s="148"/>
      <c r="AY209" s="148"/>
      <c r="AZ209" s="148"/>
      <c r="BA209" s="148"/>
      <c r="BB209" s="148"/>
      <c r="BC209" s="148"/>
      <c r="BD209" s="148"/>
      <c r="BE209" s="148"/>
      <c r="BF209" s="148"/>
      <c r="BG209" s="148"/>
      <c r="BH209" s="148"/>
    </row>
    <row r="210" spans="1:60" outlineLevel="1" x14ac:dyDescent="0.2">
      <c r="A210" s="155"/>
      <c r="B210" s="156"/>
      <c r="C210" s="189" t="s">
        <v>242</v>
      </c>
      <c r="D210" s="185"/>
      <c r="E210" s="186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48"/>
      <c r="Z210" s="148"/>
      <c r="AA210" s="148"/>
      <c r="AB210" s="148"/>
      <c r="AC210" s="148"/>
      <c r="AD210" s="148"/>
      <c r="AE210" s="148"/>
      <c r="AF210" s="148"/>
      <c r="AG210" s="148" t="s">
        <v>224</v>
      </c>
      <c r="AH210" s="148">
        <v>0</v>
      </c>
      <c r="AI210" s="148"/>
      <c r="AJ210" s="148"/>
      <c r="AK210" s="148"/>
      <c r="AL210" s="148"/>
      <c r="AM210" s="148"/>
      <c r="AN210" s="148"/>
      <c r="AO210" s="148"/>
      <c r="AP210" s="148"/>
      <c r="AQ210" s="148"/>
      <c r="AR210" s="148"/>
      <c r="AS210" s="148"/>
      <c r="AT210" s="148"/>
      <c r="AU210" s="148"/>
      <c r="AV210" s="148"/>
      <c r="AW210" s="148"/>
      <c r="AX210" s="148"/>
      <c r="AY210" s="148"/>
      <c r="AZ210" s="148"/>
      <c r="BA210" s="148"/>
      <c r="BB210" s="148"/>
      <c r="BC210" s="148"/>
      <c r="BD210" s="148"/>
      <c r="BE210" s="148"/>
      <c r="BF210" s="148"/>
      <c r="BG210" s="148"/>
      <c r="BH210" s="148"/>
    </row>
    <row r="211" spans="1:60" outlineLevel="1" x14ac:dyDescent="0.2">
      <c r="A211" s="155"/>
      <c r="B211" s="156"/>
      <c r="C211" s="189" t="s">
        <v>350</v>
      </c>
      <c r="D211" s="185"/>
      <c r="E211" s="186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48"/>
      <c r="Z211" s="148"/>
      <c r="AA211" s="148"/>
      <c r="AB211" s="148"/>
      <c r="AC211" s="148"/>
      <c r="AD211" s="148"/>
      <c r="AE211" s="148"/>
      <c r="AF211" s="148"/>
      <c r="AG211" s="148" t="s">
        <v>224</v>
      </c>
      <c r="AH211" s="148">
        <v>0</v>
      </c>
      <c r="AI211" s="148"/>
      <c r="AJ211" s="148"/>
      <c r="AK211" s="148"/>
      <c r="AL211" s="148"/>
      <c r="AM211" s="148"/>
      <c r="AN211" s="148"/>
      <c r="AO211" s="148"/>
      <c r="AP211" s="148"/>
      <c r="AQ211" s="148"/>
      <c r="AR211" s="148"/>
      <c r="AS211" s="148"/>
      <c r="AT211" s="148"/>
      <c r="AU211" s="148"/>
      <c r="AV211" s="148"/>
      <c r="AW211" s="148"/>
      <c r="AX211" s="148"/>
      <c r="AY211" s="148"/>
      <c r="AZ211" s="148"/>
      <c r="BA211" s="148"/>
      <c r="BB211" s="148"/>
      <c r="BC211" s="148"/>
      <c r="BD211" s="148"/>
      <c r="BE211" s="148"/>
      <c r="BF211" s="148"/>
      <c r="BG211" s="148"/>
      <c r="BH211" s="148"/>
    </row>
    <row r="212" spans="1:60" outlineLevel="1" x14ac:dyDescent="0.2">
      <c r="A212" s="155"/>
      <c r="B212" s="156"/>
      <c r="C212" s="189" t="s">
        <v>244</v>
      </c>
      <c r="D212" s="185"/>
      <c r="E212" s="186">
        <v>6</v>
      </c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48"/>
      <c r="Z212" s="148"/>
      <c r="AA212" s="148"/>
      <c r="AB212" s="148"/>
      <c r="AC212" s="148"/>
      <c r="AD212" s="148"/>
      <c r="AE212" s="148"/>
      <c r="AF212" s="148"/>
      <c r="AG212" s="148" t="s">
        <v>224</v>
      </c>
      <c r="AH212" s="148">
        <v>0</v>
      </c>
      <c r="AI212" s="148"/>
      <c r="AJ212" s="148"/>
      <c r="AK212" s="148"/>
      <c r="AL212" s="148"/>
      <c r="AM212" s="148"/>
      <c r="AN212" s="148"/>
      <c r="AO212" s="148"/>
      <c r="AP212" s="148"/>
      <c r="AQ212" s="148"/>
      <c r="AR212" s="148"/>
      <c r="AS212" s="148"/>
      <c r="AT212" s="148"/>
      <c r="AU212" s="148"/>
      <c r="AV212" s="148"/>
      <c r="AW212" s="148"/>
      <c r="AX212" s="148"/>
      <c r="AY212" s="148"/>
      <c r="AZ212" s="148"/>
      <c r="BA212" s="148"/>
      <c r="BB212" s="148"/>
      <c r="BC212" s="148"/>
      <c r="BD212" s="148"/>
      <c r="BE212" s="148"/>
      <c r="BF212" s="148"/>
      <c r="BG212" s="148"/>
      <c r="BH212" s="148"/>
    </row>
    <row r="213" spans="1:60" outlineLevel="1" x14ac:dyDescent="0.2">
      <c r="A213" s="166">
        <v>31</v>
      </c>
      <c r="B213" s="167" t="s">
        <v>351</v>
      </c>
      <c r="C213" s="181" t="s">
        <v>352</v>
      </c>
      <c r="D213" s="168" t="s">
        <v>220</v>
      </c>
      <c r="E213" s="169">
        <v>11.25</v>
      </c>
      <c r="F213" s="170">
        <v>284</v>
      </c>
      <c r="G213" s="171">
        <f>ROUND(E213*F213,2)</f>
        <v>3195</v>
      </c>
      <c r="H213" s="158"/>
      <c r="I213" s="157">
        <f>ROUND(E213*H213,2)</f>
        <v>0</v>
      </c>
      <c r="J213" s="158"/>
      <c r="K213" s="157">
        <f>ROUND(E213*J213,2)</f>
        <v>0</v>
      </c>
      <c r="L213" s="157">
        <v>21</v>
      </c>
      <c r="M213" s="157">
        <f>G213*(1+L213/100)</f>
        <v>3865.95</v>
      </c>
      <c r="N213" s="157">
        <v>0.13188</v>
      </c>
      <c r="O213" s="157">
        <f>ROUND(E213*N213,2)</f>
        <v>1.48</v>
      </c>
      <c r="P213" s="157">
        <v>0</v>
      </c>
      <c r="Q213" s="157">
        <f>ROUND(E213*P213,2)</f>
        <v>0</v>
      </c>
      <c r="R213" s="157"/>
      <c r="S213" s="157" t="s">
        <v>180</v>
      </c>
      <c r="T213" s="157" t="s">
        <v>180</v>
      </c>
      <c r="U213" s="157">
        <v>4.9000000000000002E-2</v>
      </c>
      <c r="V213" s="157">
        <f>ROUND(E213*U213,2)</f>
        <v>0.55000000000000004</v>
      </c>
      <c r="W213" s="157"/>
      <c r="X213" s="157" t="s">
        <v>221</v>
      </c>
      <c r="Y213" s="148"/>
      <c r="Z213" s="148"/>
      <c r="AA213" s="148"/>
      <c r="AB213" s="148"/>
      <c r="AC213" s="148"/>
      <c r="AD213" s="148"/>
      <c r="AE213" s="148"/>
      <c r="AF213" s="148"/>
      <c r="AG213" s="148" t="s">
        <v>222</v>
      </c>
      <c r="AH213" s="148"/>
      <c r="AI213" s="148"/>
      <c r="AJ213" s="148"/>
      <c r="AK213" s="148"/>
      <c r="AL213" s="148"/>
      <c r="AM213" s="148"/>
      <c r="AN213" s="148"/>
      <c r="AO213" s="148"/>
      <c r="AP213" s="148"/>
      <c r="AQ213" s="148"/>
      <c r="AR213" s="148"/>
      <c r="AS213" s="148"/>
      <c r="AT213" s="148"/>
      <c r="AU213" s="148"/>
      <c r="AV213" s="148"/>
      <c r="AW213" s="148"/>
      <c r="AX213" s="148"/>
      <c r="AY213" s="148"/>
      <c r="AZ213" s="148"/>
      <c r="BA213" s="148"/>
      <c r="BB213" s="148"/>
      <c r="BC213" s="148"/>
      <c r="BD213" s="148"/>
      <c r="BE213" s="148"/>
      <c r="BF213" s="148"/>
      <c r="BG213" s="148"/>
      <c r="BH213" s="148"/>
    </row>
    <row r="214" spans="1:60" outlineLevel="1" x14ac:dyDescent="0.2">
      <c r="A214" s="155"/>
      <c r="B214" s="156"/>
      <c r="C214" s="189" t="s">
        <v>223</v>
      </c>
      <c r="D214" s="185"/>
      <c r="E214" s="186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48"/>
      <c r="Z214" s="148"/>
      <c r="AA214" s="148"/>
      <c r="AB214" s="148"/>
      <c r="AC214" s="148"/>
      <c r="AD214" s="148"/>
      <c r="AE214" s="148"/>
      <c r="AF214" s="148"/>
      <c r="AG214" s="148" t="s">
        <v>224</v>
      </c>
      <c r="AH214" s="148">
        <v>0</v>
      </c>
      <c r="AI214" s="148"/>
      <c r="AJ214" s="148"/>
      <c r="AK214" s="148"/>
      <c r="AL214" s="148"/>
      <c r="AM214" s="148"/>
      <c r="AN214" s="148"/>
      <c r="AO214" s="148"/>
      <c r="AP214" s="148"/>
      <c r="AQ214" s="148"/>
      <c r="AR214" s="148"/>
      <c r="AS214" s="148"/>
      <c r="AT214" s="148"/>
      <c r="AU214" s="148"/>
      <c r="AV214" s="148"/>
      <c r="AW214" s="148"/>
      <c r="AX214" s="148"/>
      <c r="AY214" s="148"/>
      <c r="AZ214" s="148"/>
      <c r="BA214" s="148"/>
      <c r="BB214" s="148"/>
      <c r="BC214" s="148"/>
      <c r="BD214" s="148"/>
      <c r="BE214" s="148"/>
      <c r="BF214" s="148"/>
      <c r="BG214" s="148"/>
      <c r="BH214" s="148"/>
    </row>
    <row r="215" spans="1:60" outlineLevel="1" x14ac:dyDescent="0.2">
      <c r="A215" s="155"/>
      <c r="B215" s="156"/>
      <c r="C215" s="189" t="s">
        <v>225</v>
      </c>
      <c r="D215" s="185"/>
      <c r="E215" s="186">
        <v>11.25</v>
      </c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48"/>
      <c r="Z215" s="148"/>
      <c r="AA215" s="148"/>
      <c r="AB215" s="148"/>
      <c r="AC215" s="148"/>
      <c r="AD215" s="148"/>
      <c r="AE215" s="148"/>
      <c r="AF215" s="148"/>
      <c r="AG215" s="148" t="s">
        <v>224</v>
      </c>
      <c r="AH215" s="148">
        <v>0</v>
      </c>
      <c r="AI215" s="148"/>
      <c r="AJ215" s="148"/>
      <c r="AK215" s="148"/>
      <c r="AL215" s="148"/>
      <c r="AM215" s="148"/>
      <c r="AN215" s="148"/>
      <c r="AO215" s="148"/>
      <c r="AP215" s="148"/>
      <c r="AQ215" s="148"/>
      <c r="AR215" s="148"/>
      <c r="AS215" s="148"/>
      <c r="AT215" s="148"/>
      <c r="AU215" s="148"/>
      <c r="AV215" s="148"/>
      <c r="AW215" s="148"/>
      <c r="AX215" s="148"/>
      <c r="AY215" s="148"/>
      <c r="AZ215" s="148"/>
      <c r="BA215" s="148"/>
      <c r="BB215" s="148"/>
      <c r="BC215" s="148"/>
      <c r="BD215" s="148"/>
      <c r="BE215" s="148"/>
      <c r="BF215" s="148"/>
      <c r="BG215" s="148"/>
      <c r="BH215" s="148"/>
    </row>
    <row r="216" spans="1:60" outlineLevel="1" x14ac:dyDescent="0.2">
      <c r="A216" s="166">
        <v>32</v>
      </c>
      <c r="B216" s="167" t="s">
        <v>353</v>
      </c>
      <c r="C216" s="181" t="s">
        <v>354</v>
      </c>
      <c r="D216" s="168" t="s">
        <v>220</v>
      </c>
      <c r="E216" s="169">
        <v>22.5</v>
      </c>
      <c r="F216" s="170">
        <v>9</v>
      </c>
      <c r="G216" s="171">
        <f>ROUND(E216*F216,2)</f>
        <v>202.5</v>
      </c>
      <c r="H216" s="158"/>
      <c r="I216" s="157">
        <f>ROUND(E216*H216,2)</f>
        <v>0</v>
      </c>
      <c r="J216" s="158"/>
      <c r="K216" s="157">
        <f>ROUND(E216*J216,2)</f>
        <v>0</v>
      </c>
      <c r="L216" s="157">
        <v>21</v>
      </c>
      <c r="M216" s="157">
        <f>G216*(1+L216/100)</f>
        <v>245.02500000000001</v>
      </c>
      <c r="N216" s="157">
        <v>7.1000000000000002E-4</v>
      </c>
      <c r="O216" s="157">
        <f>ROUND(E216*N216,2)</f>
        <v>0.02</v>
      </c>
      <c r="P216" s="157">
        <v>0</v>
      </c>
      <c r="Q216" s="157">
        <f>ROUND(E216*P216,2)</f>
        <v>0</v>
      </c>
      <c r="R216" s="157"/>
      <c r="S216" s="157" t="s">
        <v>180</v>
      </c>
      <c r="T216" s="157" t="s">
        <v>180</v>
      </c>
      <c r="U216" s="157">
        <v>2E-3</v>
      </c>
      <c r="V216" s="157">
        <f>ROUND(E216*U216,2)</f>
        <v>0.05</v>
      </c>
      <c r="W216" s="157"/>
      <c r="X216" s="157" t="s">
        <v>221</v>
      </c>
      <c r="Y216" s="148"/>
      <c r="Z216" s="148"/>
      <c r="AA216" s="148"/>
      <c r="AB216" s="148"/>
      <c r="AC216" s="148"/>
      <c r="AD216" s="148"/>
      <c r="AE216" s="148"/>
      <c r="AF216" s="148"/>
      <c r="AG216" s="148" t="s">
        <v>222</v>
      </c>
      <c r="AH216" s="148"/>
      <c r="AI216" s="148"/>
      <c r="AJ216" s="148"/>
      <c r="AK216" s="148"/>
      <c r="AL216" s="148"/>
      <c r="AM216" s="148"/>
      <c r="AN216" s="148"/>
      <c r="AO216" s="148"/>
      <c r="AP216" s="148"/>
      <c r="AQ216" s="148"/>
      <c r="AR216" s="148"/>
      <c r="AS216" s="148"/>
      <c r="AT216" s="148"/>
      <c r="AU216" s="148"/>
      <c r="AV216" s="148"/>
      <c r="AW216" s="148"/>
      <c r="AX216" s="148"/>
      <c r="AY216" s="148"/>
      <c r="AZ216" s="148"/>
      <c r="BA216" s="148"/>
      <c r="BB216" s="148"/>
      <c r="BC216" s="148"/>
      <c r="BD216" s="148"/>
      <c r="BE216" s="148"/>
      <c r="BF216" s="148"/>
      <c r="BG216" s="148"/>
      <c r="BH216" s="148"/>
    </row>
    <row r="217" spans="1:60" outlineLevel="1" x14ac:dyDescent="0.2">
      <c r="A217" s="155"/>
      <c r="B217" s="156"/>
      <c r="C217" s="189" t="s">
        <v>223</v>
      </c>
      <c r="D217" s="185"/>
      <c r="E217" s="186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48"/>
      <c r="Z217" s="148"/>
      <c r="AA217" s="148"/>
      <c r="AB217" s="148"/>
      <c r="AC217" s="148"/>
      <c r="AD217" s="148"/>
      <c r="AE217" s="148"/>
      <c r="AF217" s="148"/>
      <c r="AG217" s="148" t="s">
        <v>224</v>
      </c>
      <c r="AH217" s="148">
        <v>0</v>
      </c>
      <c r="AI217" s="148"/>
      <c r="AJ217" s="148"/>
      <c r="AK217" s="148"/>
      <c r="AL217" s="148"/>
      <c r="AM217" s="148"/>
      <c r="AN217" s="148"/>
      <c r="AO217" s="148"/>
      <c r="AP217" s="148"/>
      <c r="AQ217" s="148"/>
      <c r="AR217" s="148"/>
      <c r="AS217" s="148"/>
      <c r="AT217" s="148"/>
      <c r="AU217" s="148"/>
      <c r="AV217" s="148"/>
      <c r="AW217" s="148"/>
      <c r="AX217" s="148"/>
      <c r="AY217" s="148"/>
      <c r="AZ217" s="148"/>
      <c r="BA217" s="148"/>
      <c r="BB217" s="148"/>
      <c r="BC217" s="148"/>
      <c r="BD217" s="148"/>
      <c r="BE217" s="148"/>
      <c r="BF217" s="148"/>
      <c r="BG217" s="148"/>
      <c r="BH217" s="148"/>
    </row>
    <row r="218" spans="1:60" outlineLevel="1" x14ac:dyDescent="0.2">
      <c r="A218" s="155"/>
      <c r="B218" s="156"/>
      <c r="C218" s="189" t="s">
        <v>225</v>
      </c>
      <c r="D218" s="185"/>
      <c r="E218" s="186">
        <v>11.25</v>
      </c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48"/>
      <c r="Z218" s="148"/>
      <c r="AA218" s="148"/>
      <c r="AB218" s="148"/>
      <c r="AC218" s="148"/>
      <c r="AD218" s="148"/>
      <c r="AE218" s="148"/>
      <c r="AF218" s="148"/>
      <c r="AG218" s="148" t="s">
        <v>224</v>
      </c>
      <c r="AH218" s="148">
        <v>0</v>
      </c>
      <c r="AI218" s="148"/>
      <c r="AJ218" s="148"/>
      <c r="AK218" s="148"/>
      <c r="AL218" s="148"/>
      <c r="AM218" s="148"/>
      <c r="AN218" s="148"/>
      <c r="AO218" s="148"/>
      <c r="AP218" s="148"/>
      <c r="AQ218" s="148"/>
      <c r="AR218" s="148"/>
      <c r="AS218" s="148"/>
      <c r="AT218" s="148"/>
      <c r="AU218" s="148"/>
      <c r="AV218" s="148"/>
      <c r="AW218" s="148"/>
      <c r="AX218" s="148"/>
      <c r="AY218" s="148"/>
      <c r="AZ218" s="148"/>
      <c r="BA218" s="148"/>
      <c r="BB218" s="148"/>
      <c r="BC218" s="148"/>
      <c r="BD218" s="148"/>
      <c r="BE218" s="148"/>
      <c r="BF218" s="148"/>
      <c r="BG218" s="148"/>
      <c r="BH218" s="148"/>
    </row>
    <row r="219" spans="1:60" outlineLevel="1" x14ac:dyDescent="0.2">
      <c r="A219" s="155"/>
      <c r="B219" s="156"/>
      <c r="C219" s="189" t="s">
        <v>225</v>
      </c>
      <c r="D219" s="185"/>
      <c r="E219" s="186">
        <v>11.25</v>
      </c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48"/>
      <c r="Z219" s="148"/>
      <c r="AA219" s="148"/>
      <c r="AB219" s="148"/>
      <c r="AC219" s="148"/>
      <c r="AD219" s="148"/>
      <c r="AE219" s="148"/>
      <c r="AF219" s="148"/>
      <c r="AG219" s="148" t="s">
        <v>224</v>
      </c>
      <c r="AH219" s="148">
        <v>0</v>
      </c>
      <c r="AI219" s="148"/>
      <c r="AJ219" s="148"/>
      <c r="AK219" s="148"/>
      <c r="AL219" s="148"/>
      <c r="AM219" s="148"/>
      <c r="AN219" s="148"/>
      <c r="AO219" s="148"/>
      <c r="AP219" s="148"/>
      <c r="AQ219" s="148"/>
      <c r="AR219" s="148"/>
      <c r="AS219" s="148"/>
      <c r="AT219" s="148"/>
      <c r="AU219" s="148"/>
      <c r="AV219" s="148"/>
      <c r="AW219" s="148"/>
      <c r="AX219" s="148"/>
      <c r="AY219" s="148"/>
      <c r="AZ219" s="148"/>
      <c r="BA219" s="148"/>
      <c r="BB219" s="148"/>
      <c r="BC219" s="148"/>
      <c r="BD219" s="148"/>
      <c r="BE219" s="148"/>
      <c r="BF219" s="148"/>
      <c r="BG219" s="148"/>
      <c r="BH219" s="148"/>
    </row>
    <row r="220" spans="1:60" outlineLevel="1" x14ac:dyDescent="0.2">
      <c r="A220" s="166">
        <v>33</v>
      </c>
      <c r="B220" s="167" t="s">
        <v>355</v>
      </c>
      <c r="C220" s="181" t="s">
        <v>356</v>
      </c>
      <c r="D220" s="168" t="s">
        <v>220</v>
      </c>
      <c r="E220" s="169">
        <v>11.25</v>
      </c>
      <c r="F220" s="170">
        <v>230</v>
      </c>
      <c r="G220" s="171">
        <f>ROUND(E220*F220,2)</f>
        <v>2587.5</v>
      </c>
      <c r="H220" s="158"/>
      <c r="I220" s="157">
        <f>ROUND(E220*H220,2)</f>
        <v>0</v>
      </c>
      <c r="J220" s="158"/>
      <c r="K220" s="157">
        <f>ROUND(E220*J220,2)</f>
        <v>0</v>
      </c>
      <c r="L220" s="157">
        <v>21</v>
      </c>
      <c r="M220" s="157">
        <f>G220*(1+L220/100)</f>
        <v>3130.875</v>
      </c>
      <c r="N220" s="157">
        <v>0.10141</v>
      </c>
      <c r="O220" s="157">
        <f>ROUND(E220*N220,2)</f>
        <v>1.1399999999999999</v>
      </c>
      <c r="P220" s="157">
        <v>0</v>
      </c>
      <c r="Q220" s="157">
        <f>ROUND(E220*P220,2)</f>
        <v>0</v>
      </c>
      <c r="R220" s="157"/>
      <c r="S220" s="157" t="s">
        <v>180</v>
      </c>
      <c r="T220" s="157" t="s">
        <v>180</v>
      </c>
      <c r="U220" s="157">
        <v>6.4000000000000001E-2</v>
      </c>
      <c r="V220" s="157">
        <f>ROUND(E220*U220,2)</f>
        <v>0.72</v>
      </c>
      <c r="W220" s="157"/>
      <c r="X220" s="157" t="s">
        <v>221</v>
      </c>
      <c r="Y220" s="148"/>
      <c r="Z220" s="148"/>
      <c r="AA220" s="148"/>
      <c r="AB220" s="148"/>
      <c r="AC220" s="148"/>
      <c r="AD220" s="148"/>
      <c r="AE220" s="148"/>
      <c r="AF220" s="148"/>
      <c r="AG220" s="148" t="s">
        <v>222</v>
      </c>
      <c r="AH220" s="148"/>
      <c r="AI220" s="148"/>
      <c r="AJ220" s="148"/>
      <c r="AK220" s="148"/>
      <c r="AL220" s="148"/>
      <c r="AM220" s="148"/>
      <c r="AN220" s="148"/>
      <c r="AO220" s="148"/>
      <c r="AP220" s="148"/>
      <c r="AQ220" s="148"/>
      <c r="AR220" s="148"/>
      <c r="AS220" s="148"/>
      <c r="AT220" s="148"/>
      <c r="AU220" s="148"/>
      <c r="AV220" s="148"/>
      <c r="AW220" s="148"/>
      <c r="AX220" s="148"/>
      <c r="AY220" s="148"/>
      <c r="AZ220" s="148"/>
      <c r="BA220" s="148"/>
      <c r="BB220" s="148"/>
      <c r="BC220" s="148"/>
      <c r="BD220" s="148"/>
      <c r="BE220" s="148"/>
      <c r="BF220" s="148"/>
      <c r="BG220" s="148"/>
      <c r="BH220" s="148"/>
    </row>
    <row r="221" spans="1:60" outlineLevel="1" x14ac:dyDescent="0.2">
      <c r="A221" s="155"/>
      <c r="B221" s="156"/>
      <c r="C221" s="189" t="s">
        <v>223</v>
      </c>
      <c r="D221" s="185"/>
      <c r="E221" s="186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48"/>
      <c r="Z221" s="148"/>
      <c r="AA221" s="148"/>
      <c r="AB221" s="148"/>
      <c r="AC221" s="148"/>
      <c r="AD221" s="148"/>
      <c r="AE221" s="148"/>
      <c r="AF221" s="148"/>
      <c r="AG221" s="148" t="s">
        <v>224</v>
      </c>
      <c r="AH221" s="148">
        <v>0</v>
      </c>
      <c r="AI221" s="148"/>
      <c r="AJ221" s="148"/>
      <c r="AK221" s="148"/>
      <c r="AL221" s="148"/>
      <c r="AM221" s="148"/>
      <c r="AN221" s="148"/>
      <c r="AO221" s="148"/>
      <c r="AP221" s="148"/>
      <c r="AQ221" s="148"/>
      <c r="AR221" s="148"/>
      <c r="AS221" s="148"/>
      <c r="AT221" s="148"/>
      <c r="AU221" s="148"/>
      <c r="AV221" s="148"/>
      <c r="AW221" s="148"/>
      <c r="AX221" s="148"/>
      <c r="AY221" s="148"/>
      <c r="AZ221" s="148"/>
      <c r="BA221" s="148"/>
      <c r="BB221" s="148"/>
      <c r="BC221" s="148"/>
      <c r="BD221" s="148"/>
      <c r="BE221" s="148"/>
      <c r="BF221" s="148"/>
      <c r="BG221" s="148"/>
      <c r="BH221" s="148"/>
    </row>
    <row r="222" spans="1:60" outlineLevel="1" x14ac:dyDescent="0.2">
      <c r="A222" s="155"/>
      <c r="B222" s="156"/>
      <c r="C222" s="189" t="s">
        <v>225</v>
      </c>
      <c r="D222" s="185"/>
      <c r="E222" s="186">
        <v>11.25</v>
      </c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48"/>
      <c r="Z222" s="148"/>
      <c r="AA222" s="148"/>
      <c r="AB222" s="148"/>
      <c r="AC222" s="148"/>
      <c r="AD222" s="148"/>
      <c r="AE222" s="148"/>
      <c r="AF222" s="148"/>
      <c r="AG222" s="148" t="s">
        <v>224</v>
      </c>
      <c r="AH222" s="148">
        <v>0</v>
      </c>
      <c r="AI222" s="148"/>
      <c r="AJ222" s="148"/>
      <c r="AK222" s="148"/>
      <c r="AL222" s="148"/>
      <c r="AM222" s="148"/>
      <c r="AN222" s="148"/>
      <c r="AO222" s="148"/>
      <c r="AP222" s="148"/>
      <c r="AQ222" s="148"/>
      <c r="AR222" s="148"/>
      <c r="AS222" s="148"/>
      <c r="AT222" s="148"/>
      <c r="AU222" s="148"/>
      <c r="AV222" s="148"/>
      <c r="AW222" s="148"/>
      <c r="AX222" s="148"/>
      <c r="AY222" s="148"/>
      <c r="AZ222" s="148"/>
      <c r="BA222" s="148"/>
      <c r="BB222" s="148"/>
      <c r="BC222" s="148"/>
      <c r="BD222" s="148"/>
      <c r="BE222" s="148"/>
      <c r="BF222" s="148"/>
      <c r="BG222" s="148"/>
      <c r="BH222" s="148"/>
    </row>
    <row r="223" spans="1:60" ht="22.5" outlineLevel="1" x14ac:dyDescent="0.2">
      <c r="A223" s="166">
        <v>34</v>
      </c>
      <c r="B223" s="167" t="s">
        <v>357</v>
      </c>
      <c r="C223" s="181" t="s">
        <v>358</v>
      </c>
      <c r="D223" s="168" t="s">
        <v>220</v>
      </c>
      <c r="E223" s="169">
        <v>6</v>
      </c>
      <c r="F223" s="170">
        <v>1339</v>
      </c>
      <c r="G223" s="171">
        <f>ROUND(E223*F223,2)</f>
        <v>8034</v>
      </c>
      <c r="H223" s="158"/>
      <c r="I223" s="157">
        <f>ROUND(E223*H223,2)</f>
        <v>0</v>
      </c>
      <c r="J223" s="158"/>
      <c r="K223" s="157">
        <f>ROUND(E223*J223,2)</f>
        <v>0</v>
      </c>
      <c r="L223" s="157">
        <v>21</v>
      </c>
      <c r="M223" s="157">
        <f>G223*(1+L223/100)</f>
        <v>9721.14</v>
      </c>
      <c r="N223" s="157">
        <v>0.59438999999999997</v>
      </c>
      <c r="O223" s="157">
        <f>ROUND(E223*N223,2)</f>
        <v>3.57</v>
      </c>
      <c r="P223" s="157">
        <v>0</v>
      </c>
      <c r="Q223" s="157">
        <f>ROUND(E223*P223,2)</f>
        <v>0</v>
      </c>
      <c r="R223" s="157"/>
      <c r="S223" s="157" t="s">
        <v>180</v>
      </c>
      <c r="T223" s="157" t="s">
        <v>180</v>
      </c>
      <c r="U223" s="157">
        <v>0.121</v>
      </c>
      <c r="V223" s="157">
        <f>ROUND(E223*U223,2)</f>
        <v>0.73</v>
      </c>
      <c r="W223" s="157"/>
      <c r="X223" s="157" t="s">
        <v>221</v>
      </c>
      <c r="Y223" s="148"/>
      <c r="Z223" s="148"/>
      <c r="AA223" s="148"/>
      <c r="AB223" s="148"/>
      <c r="AC223" s="148"/>
      <c r="AD223" s="148"/>
      <c r="AE223" s="148"/>
      <c r="AF223" s="148"/>
      <c r="AG223" s="148" t="s">
        <v>222</v>
      </c>
      <c r="AH223" s="148"/>
      <c r="AI223" s="148"/>
      <c r="AJ223" s="148"/>
      <c r="AK223" s="148"/>
      <c r="AL223" s="148"/>
      <c r="AM223" s="148"/>
      <c r="AN223" s="148"/>
      <c r="AO223" s="148"/>
      <c r="AP223" s="148"/>
      <c r="AQ223" s="148"/>
      <c r="AR223" s="148"/>
      <c r="AS223" s="148"/>
      <c r="AT223" s="148"/>
      <c r="AU223" s="148"/>
      <c r="AV223" s="148"/>
      <c r="AW223" s="148"/>
      <c r="AX223" s="148"/>
      <c r="AY223" s="148"/>
      <c r="AZ223" s="148"/>
      <c r="BA223" s="148"/>
      <c r="BB223" s="148"/>
      <c r="BC223" s="148"/>
      <c r="BD223" s="148"/>
      <c r="BE223" s="148"/>
      <c r="BF223" s="148"/>
      <c r="BG223" s="148"/>
      <c r="BH223" s="148"/>
    </row>
    <row r="224" spans="1:60" outlineLevel="1" x14ac:dyDescent="0.2">
      <c r="A224" s="155"/>
      <c r="B224" s="156"/>
      <c r="C224" s="189" t="s">
        <v>242</v>
      </c>
      <c r="D224" s="185"/>
      <c r="E224" s="186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48"/>
      <c r="Z224" s="148"/>
      <c r="AA224" s="148"/>
      <c r="AB224" s="148"/>
      <c r="AC224" s="148"/>
      <c r="AD224" s="148"/>
      <c r="AE224" s="148"/>
      <c r="AF224" s="148"/>
      <c r="AG224" s="148" t="s">
        <v>224</v>
      </c>
      <c r="AH224" s="148">
        <v>0</v>
      </c>
      <c r="AI224" s="148"/>
      <c r="AJ224" s="148"/>
      <c r="AK224" s="148"/>
      <c r="AL224" s="148"/>
      <c r="AM224" s="148"/>
      <c r="AN224" s="148"/>
      <c r="AO224" s="148"/>
      <c r="AP224" s="148"/>
      <c r="AQ224" s="148"/>
      <c r="AR224" s="148"/>
      <c r="AS224" s="148"/>
      <c r="AT224" s="148"/>
      <c r="AU224" s="148"/>
      <c r="AV224" s="148"/>
      <c r="AW224" s="148"/>
      <c r="AX224" s="148"/>
      <c r="AY224" s="148"/>
      <c r="AZ224" s="148"/>
      <c r="BA224" s="148"/>
      <c r="BB224" s="148"/>
      <c r="BC224" s="148"/>
      <c r="BD224" s="148"/>
      <c r="BE224" s="148"/>
      <c r="BF224" s="148"/>
      <c r="BG224" s="148"/>
      <c r="BH224" s="148"/>
    </row>
    <row r="225" spans="1:60" outlineLevel="1" x14ac:dyDescent="0.2">
      <c r="A225" s="155"/>
      <c r="B225" s="156"/>
      <c r="C225" s="189" t="s">
        <v>359</v>
      </c>
      <c r="D225" s="185"/>
      <c r="E225" s="186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48"/>
      <c r="Z225" s="148"/>
      <c r="AA225" s="148"/>
      <c r="AB225" s="148"/>
      <c r="AC225" s="148"/>
      <c r="AD225" s="148"/>
      <c r="AE225" s="148"/>
      <c r="AF225" s="148"/>
      <c r="AG225" s="148" t="s">
        <v>224</v>
      </c>
      <c r="AH225" s="148">
        <v>0</v>
      </c>
      <c r="AI225" s="148"/>
      <c r="AJ225" s="148"/>
      <c r="AK225" s="148"/>
      <c r="AL225" s="148"/>
      <c r="AM225" s="148"/>
      <c r="AN225" s="148"/>
      <c r="AO225" s="148"/>
      <c r="AP225" s="148"/>
      <c r="AQ225" s="148"/>
      <c r="AR225" s="148"/>
      <c r="AS225" s="148"/>
      <c r="AT225" s="148"/>
      <c r="AU225" s="148"/>
      <c r="AV225" s="148"/>
      <c r="AW225" s="148"/>
      <c r="AX225" s="148"/>
      <c r="AY225" s="148"/>
      <c r="AZ225" s="148"/>
      <c r="BA225" s="148"/>
      <c r="BB225" s="148"/>
      <c r="BC225" s="148"/>
      <c r="BD225" s="148"/>
      <c r="BE225" s="148"/>
      <c r="BF225" s="148"/>
      <c r="BG225" s="148"/>
      <c r="BH225" s="148"/>
    </row>
    <row r="226" spans="1:60" outlineLevel="1" x14ac:dyDescent="0.2">
      <c r="A226" s="155"/>
      <c r="B226" s="156"/>
      <c r="C226" s="189" t="s">
        <v>244</v>
      </c>
      <c r="D226" s="185"/>
      <c r="E226" s="186">
        <v>6</v>
      </c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48"/>
      <c r="Z226" s="148"/>
      <c r="AA226" s="148"/>
      <c r="AB226" s="148"/>
      <c r="AC226" s="148"/>
      <c r="AD226" s="148"/>
      <c r="AE226" s="148"/>
      <c r="AF226" s="148"/>
      <c r="AG226" s="148" t="s">
        <v>224</v>
      </c>
      <c r="AH226" s="148">
        <v>0</v>
      </c>
      <c r="AI226" s="148"/>
      <c r="AJ226" s="148"/>
      <c r="AK226" s="148"/>
      <c r="AL226" s="148"/>
      <c r="AM226" s="148"/>
      <c r="AN226" s="148"/>
      <c r="AO226" s="148"/>
      <c r="AP226" s="148"/>
      <c r="AQ226" s="148"/>
      <c r="AR226" s="148"/>
      <c r="AS226" s="148"/>
      <c r="AT226" s="148"/>
      <c r="AU226" s="148"/>
      <c r="AV226" s="148"/>
      <c r="AW226" s="148"/>
      <c r="AX226" s="148"/>
      <c r="AY226" s="148"/>
      <c r="AZ226" s="148"/>
      <c r="BA226" s="148"/>
      <c r="BB226" s="148"/>
      <c r="BC226" s="148"/>
      <c r="BD226" s="148"/>
      <c r="BE226" s="148"/>
      <c r="BF226" s="148"/>
      <c r="BG226" s="148"/>
      <c r="BH226" s="148"/>
    </row>
    <row r="227" spans="1:60" outlineLevel="1" x14ac:dyDescent="0.2">
      <c r="A227" s="166">
        <v>35</v>
      </c>
      <c r="B227" s="167" t="s">
        <v>360</v>
      </c>
      <c r="C227" s="181" t="s">
        <v>361</v>
      </c>
      <c r="D227" s="168" t="s">
        <v>220</v>
      </c>
      <c r="E227" s="169">
        <v>6</v>
      </c>
      <c r="F227" s="170">
        <v>180</v>
      </c>
      <c r="G227" s="171">
        <f>ROUND(E227*F227,2)</f>
        <v>1080</v>
      </c>
      <c r="H227" s="158"/>
      <c r="I227" s="157">
        <f>ROUND(E227*H227,2)</f>
        <v>0</v>
      </c>
      <c r="J227" s="158"/>
      <c r="K227" s="157">
        <f>ROUND(E227*J227,2)</f>
        <v>0</v>
      </c>
      <c r="L227" s="157">
        <v>21</v>
      </c>
      <c r="M227" s="157">
        <f>G227*(1+L227/100)</f>
        <v>1306.8</v>
      </c>
      <c r="N227" s="157">
        <v>7.3899999999999993E-2</v>
      </c>
      <c r="O227" s="157">
        <f>ROUND(E227*N227,2)</f>
        <v>0.44</v>
      </c>
      <c r="P227" s="157">
        <v>0</v>
      </c>
      <c r="Q227" s="157">
        <f>ROUND(E227*P227,2)</f>
        <v>0</v>
      </c>
      <c r="R227" s="157"/>
      <c r="S227" s="157" t="s">
        <v>180</v>
      </c>
      <c r="T227" s="157" t="s">
        <v>180</v>
      </c>
      <c r="U227" s="157">
        <v>0.56999999999999995</v>
      </c>
      <c r="V227" s="157">
        <f>ROUND(E227*U227,2)</f>
        <v>3.42</v>
      </c>
      <c r="W227" s="157"/>
      <c r="X227" s="157" t="s">
        <v>221</v>
      </c>
      <c r="Y227" s="148"/>
      <c r="Z227" s="148"/>
      <c r="AA227" s="148"/>
      <c r="AB227" s="148"/>
      <c r="AC227" s="148"/>
      <c r="AD227" s="148"/>
      <c r="AE227" s="148"/>
      <c r="AF227" s="148"/>
      <c r="AG227" s="148" t="s">
        <v>222</v>
      </c>
      <c r="AH227" s="148"/>
      <c r="AI227" s="148"/>
      <c r="AJ227" s="148"/>
      <c r="AK227" s="148"/>
      <c r="AL227" s="148"/>
      <c r="AM227" s="148"/>
      <c r="AN227" s="148"/>
      <c r="AO227" s="148"/>
      <c r="AP227" s="148"/>
      <c r="AQ227" s="148"/>
      <c r="AR227" s="148"/>
      <c r="AS227" s="148"/>
      <c r="AT227" s="148"/>
      <c r="AU227" s="148"/>
      <c r="AV227" s="148"/>
      <c r="AW227" s="148"/>
      <c r="AX227" s="148"/>
      <c r="AY227" s="148"/>
      <c r="AZ227" s="148"/>
      <c r="BA227" s="148"/>
      <c r="BB227" s="148"/>
      <c r="BC227" s="148"/>
      <c r="BD227" s="148"/>
      <c r="BE227" s="148"/>
      <c r="BF227" s="148"/>
      <c r="BG227" s="148"/>
      <c r="BH227" s="148"/>
    </row>
    <row r="228" spans="1:60" outlineLevel="1" x14ac:dyDescent="0.2">
      <c r="A228" s="155"/>
      <c r="B228" s="156"/>
      <c r="C228" s="189" t="s">
        <v>238</v>
      </c>
      <c r="D228" s="185"/>
      <c r="E228" s="186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48"/>
      <c r="Z228" s="148"/>
      <c r="AA228" s="148"/>
      <c r="AB228" s="148"/>
      <c r="AC228" s="148"/>
      <c r="AD228" s="148"/>
      <c r="AE228" s="148"/>
      <c r="AF228" s="148"/>
      <c r="AG228" s="148" t="s">
        <v>224</v>
      </c>
      <c r="AH228" s="148">
        <v>0</v>
      </c>
      <c r="AI228" s="148"/>
      <c r="AJ228" s="148"/>
      <c r="AK228" s="148"/>
      <c r="AL228" s="148"/>
      <c r="AM228" s="148"/>
      <c r="AN228" s="148"/>
      <c r="AO228" s="148"/>
      <c r="AP228" s="148"/>
      <c r="AQ228" s="148"/>
      <c r="AR228" s="148"/>
      <c r="AS228" s="148"/>
      <c r="AT228" s="148"/>
      <c r="AU228" s="148"/>
      <c r="AV228" s="148"/>
      <c r="AW228" s="148"/>
      <c r="AX228" s="148"/>
      <c r="AY228" s="148"/>
      <c r="AZ228" s="148"/>
      <c r="BA228" s="148"/>
      <c r="BB228" s="148"/>
      <c r="BC228" s="148"/>
      <c r="BD228" s="148"/>
      <c r="BE228" s="148"/>
      <c r="BF228" s="148"/>
      <c r="BG228" s="148"/>
      <c r="BH228" s="148"/>
    </row>
    <row r="229" spans="1:60" outlineLevel="1" x14ac:dyDescent="0.2">
      <c r="A229" s="155"/>
      <c r="B229" s="156"/>
      <c r="C229" s="189" t="s">
        <v>239</v>
      </c>
      <c r="D229" s="185"/>
      <c r="E229" s="186">
        <v>3</v>
      </c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48"/>
      <c r="Z229" s="148"/>
      <c r="AA229" s="148"/>
      <c r="AB229" s="148"/>
      <c r="AC229" s="148"/>
      <c r="AD229" s="148"/>
      <c r="AE229" s="148"/>
      <c r="AF229" s="148"/>
      <c r="AG229" s="148" t="s">
        <v>224</v>
      </c>
      <c r="AH229" s="148">
        <v>0</v>
      </c>
      <c r="AI229" s="148"/>
      <c r="AJ229" s="148"/>
      <c r="AK229" s="148"/>
      <c r="AL229" s="148"/>
      <c r="AM229" s="148"/>
      <c r="AN229" s="148"/>
      <c r="AO229" s="148"/>
      <c r="AP229" s="148"/>
      <c r="AQ229" s="148"/>
      <c r="AR229" s="148"/>
      <c r="AS229" s="148"/>
      <c r="AT229" s="148"/>
      <c r="AU229" s="148"/>
      <c r="AV229" s="148"/>
      <c r="AW229" s="148"/>
      <c r="AX229" s="148"/>
      <c r="AY229" s="148"/>
      <c r="AZ229" s="148"/>
      <c r="BA229" s="148"/>
      <c r="BB229" s="148"/>
      <c r="BC229" s="148"/>
      <c r="BD229" s="148"/>
      <c r="BE229" s="148"/>
      <c r="BF229" s="148"/>
      <c r="BG229" s="148"/>
      <c r="BH229" s="148"/>
    </row>
    <row r="230" spans="1:60" outlineLevel="1" x14ac:dyDescent="0.2">
      <c r="A230" s="155"/>
      <c r="B230" s="156"/>
      <c r="C230" s="189" t="s">
        <v>239</v>
      </c>
      <c r="D230" s="185"/>
      <c r="E230" s="186">
        <v>3</v>
      </c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48"/>
      <c r="Z230" s="148"/>
      <c r="AA230" s="148"/>
      <c r="AB230" s="148"/>
      <c r="AC230" s="148"/>
      <c r="AD230" s="148"/>
      <c r="AE230" s="148"/>
      <c r="AF230" s="148"/>
      <c r="AG230" s="148" t="s">
        <v>224</v>
      </c>
      <c r="AH230" s="148">
        <v>0</v>
      </c>
      <c r="AI230" s="148"/>
      <c r="AJ230" s="148"/>
      <c r="AK230" s="148"/>
      <c r="AL230" s="148"/>
      <c r="AM230" s="148"/>
      <c r="AN230" s="148"/>
      <c r="AO230" s="148"/>
      <c r="AP230" s="148"/>
      <c r="AQ230" s="148"/>
      <c r="AR230" s="148"/>
      <c r="AS230" s="148"/>
      <c r="AT230" s="148"/>
      <c r="AU230" s="148"/>
      <c r="AV230" s="148"/>
      <c r="AW230" s="148"/>
      <c r="AX230" s="148"/>
      <c r="AY230" s="148"/>
      <c r="AZ230" s="148"/>
      <c r="BA230" s="148"/>
      <c r="BB230" s="148"/>
      <c r="BC230" s="148"/>
      <c r="BD230" s="148"/>
      <c r="BE230" s="148"/>
      <c r="BF230" s="148"/>
      <c r="BG230" s="148"/>
      <c r="BH230" s="148"/>
    </row>
    <row r="231" spans="1:60" outlineLevel="1" x14ac:dyDescent="0.2">
      <c r="A231" s="166">
        <v>36</v>
      </c>
      <c r="B231" s="167" t="s">
        <v>362</v>
      </c>
      <c r="C231" s="181" t="s">
        <v>363</v>
      </c>
      <c r="D231" s="168" t="s">
        <v>220</v>
      </c>
      <c r="E231" s="169">
        <v>6.6</v>
      </c>
      <c r="F231" s="170">
        <v>289</v>
      </c>
      <c r="G231" s="171">
        <f>ROUND(E231*F231,2)</f>
        <v>1907.4</v>
      </c>
      <c r="H231" s="158"/>
      <c r="I231" s="157">
        <f>ROUND(E231*H231,2)</f>
        <v>0</v>
      </c>
      <c r="J231" s="158"/>
      <c r="K231" s="157">
        <f>ROUND(E231*J231,2)</f>
        <v>0</v>
      </c>
      <c r="L231" s="157">
        <v>21</v>
      </c>
      <c r="M231" s="157">
        <f>G231*(1+L231/100)</f>
        <v>2307.9540000000002</v>
      </c>
      <c r="N231" s="157">
        <v>0.17280000000000001</v>
      </c>
      <c r="O231" s="157">
        <f>ROUND(E231*N231,2)</f>
        <v>1.1399999999999999</v>
      </c>
      <c r="P231" s="157">
        <v>0</v>
      </c>
      <c r="Q231" s="157">
        <f>ROUND(E231*P231,2)</f>
        <v>0</v>
      </c>
      <c r="R231" s="157" t="s">
        <v>318</v>
      </c>
      <c r="S231" s="157" t="s">
        <v>180</v>
      </c>
      <c r="T231" s="157" t="s">
        <v>180</v>
      </c>
      <c r="U231" s="157">
        <v>0</v>
      </c>
      <c r="V231" s="157">
        <f>ROUND(E231*U231,2)</f>
        <v>0</v>
      </c>
      <c r="W231" s="157"/>
      <c r="X231" s="157" t="s">
        <v>319</v>
      </c>
      <c r="Y231" s="148"/>
      <c r="Z231" s="148"/>
      <c r="AA231" s="148"/>
      <c r="AB231" s="148"/>
      <c r="AC231" s="148"/>
      <c r="AD231" s="148"/>
      <c r="AE231" s="148"/>
      <c r="AF231" s="148"/>
      <c r="AG231" s="148" t="s">
        <v>320</v>
      </c>
      <c r="AH231" s="148"/>
      <c r="AI231" s="148"/>
      <c r="AJ231" s="148"/>
      <c r="AK231" s="148"/>
      <c r="AL231" s="148"/>
      <c r="AM231" s="148"/>
      <c r="AN231" s="148"/>
      <c r="AO231" s="148"/>
      <c r="AP231" s="148"/>
      <c r="AQ231" s="148"/>
      <c r="AR231" s="148"/>
      <c r="AS231" s="148"/>
      <c r="AT231" s="148"/>
      <c r="AU231" s="148"/>
      <c r="AV231" s="148"/>
      <c r="AW231" s="148"/>
      <c r="AX231" s="148"/>
      <c r="AY231" s="148"/>
      <c r="AZ231" s="148"/>
      <c r="BA231" s="148"/>
      <c r="BB231" s="148"/>
      <c r="BC231" s="148"/>
      <c r="BD231" s="148"/>
      <c r="BE231" s="148"/>
      <c r="BF231" s="148"/>
      <c r="BG231" s="148"/>
      <c r="BH231" s="148"/>
    </row>
    <row r="232" spans="1:60" outlineLevel="1" x14ac:dyDescent="0.2">
      <c r="A232" s="155"/>
      <c r="B232" s="156"/>
      <c r="C232" s="189" t="s">
        <v>238</v>
      </c>
      <c r="D232" s="185"/>
      <c r="E232" s="186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48"/>
      <c r="Z232" s="148"/>
      <c r="AA232" s="148"/>
      <c r="AB232" s="148"/>
      <c r="AC232" s="148"/>
      <c r="AD232" s="148"/>
      <c r="AE232" s="148"/>
      <c r="AF232" s="148"/>
      <c r="AG232" s="148" t="s">
        <v>224</v>
      </c>
      <c r="AH232" s="148">
        <v>0</v>
      </c>
      <c r="AI232" s="148"/>
      <c r="AJ232" s="148"/>
      <c r="AK232" s="148"/>
      <c r="AL232" s="148"/>
      <c r="AM232" s="148"/>
      <c r="AN232" s="148"/>
      <c r="AO232" s="148"/>
      <c r="AP232" s="148"/>
      <c r="AQ232" s="148"/>
      <c r="AR232" s="148"/>
      <c r="AS232" s="148"/>
      <c r="AT232" s="148"/>
      <c r="AU232" s="148"/>
      <c r="AV232" s="148"/>
      <c r="AW232" s="148"/>
      <c r="AX232" s="148"/>
      <c r="AY232" s="148"/>
      <c r="AZ232" s="148"/>
      <c r="BA232" s="148"/>
      <c r="BB232" s="148"/>
      <c r="BC232" s="148"/>
      <c r="BD232" s="148"/>
      <c r="BE232" s="148"/>
      <c r="BF232" s="148"/>
      <c r="BG232" s="148"/>
      <c r="BH232" s="148"/>
    </row>
    <row r="233" spans="1:60" outlineLevel="1" x14ac:dyDescent="0.2">
      <c r="A233" s="155"/>
      <c r="B233" s="156"/>
      <c r="C233" s="190" t="s">
        <v>232</v>
      </c>
      <c r="D233" s="187"/>
      <c r="E233" s="188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48"/>
      <c r="Z233" s="148"/>
      <c r="AA233" s="148"/>
      <c r="AB233" s="148"/>
      <c r="AC233" s="148"/>
      <c r="AD233" s="148"/>
      <c r="AE233" s="148"/>
      <c r="AF233" s="148"/>
      <c r="AG233" s="148" t="s">
        <v>224</v>
      </c>
      <c r="AH233" s="148"/>
      <c r="AI233" s="148"/>
      <c r="AJ233" s="148"/>
      <c r="AK233" s="148"/>
      <c r="AL233" s="148"/>
      <c r="AM233" s="148"/>
      <c r="AN233" s="148"/>
      <c r="AO233" s="148"/>
      <c r="AP233" s="148"/>
      <c r="AQ233" s="148"/>
      <c r="AR233" s="148"/>
      <c r="AS233" s="148"/>
      <c r="AT233" s="148"/>
      <c r="AU233" s="148"/>
      <c r="AV233" s="148"/>
      <c r="AW233" s="148"/>
      <c r="AX233" s="148"/>
      <c r="AY233" s="148"/>
      <c r="AZ233" s="148"/>
      <c r="BA233" s="148"/>
      <c r="BB233" s="148"/>
      <c r="BC233" s="148"/>
      <c r="BD233" s="148"/>
      <c r="BE233" s="148"/>
      <c r="BF233" s="148"/>
      <c r="BG233" s="148"/>
      <c r="BH233" s="148"/>
    </row>
    <row r="234" spans="1:60" outlineLevel="1" x14ac:dyDescent="0.2">
      <c r="A234" s="155"/>
      <c r="B234" s="156"/>
      <c r="C234" s="191" t="s">
        <v>364</v>
      </c>
      <c r="D234" s="187"/>
      <c r="E234" s="188">
        <v>3</v>
      </c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48"/>
      <c r="Z234" s="148"/>
      <c r="AA234" s="148"/>
      <c r="AB234" s="148"/>
      <c r="AC234" s="148"/>
      <c r="AD234" s="148"/>
      <c r="AE234" s="148"/>
      <c r="AF234" s="148"/>
      <c r="AG234" s="148" t="s">
        <v>224</v>
      </c>
      <c r="AH234" s="148">
        <v>2</v>
      </c>
      <c r="AI234" s="148"/>
      <c r="AJ234" s="148"/>
      <c r="AK234" s="148"/>
      <c r="AL234" s="148"/>
      <c r="AM234" s="148"/>
      <c r="AN234" s="148"/>
      <c r="AO234" s="148"/>
      <c r="AP234" s="148"/>
      <c r="AQ234" s="148"/>
      <c r="AR234" s="148"/>
      <c r="AS234" s="148"/>
      <c r="AT234" s="148"/>
      <c r="AU234" s="148"/>
      <c r="AV234" s="148"/>
      <c r="AW234" s="148"/>
      <c r="AX234" s="148"/>
      <c r="AY234" s="148"/>
      <c r="AZ234" s="148"/>
      <c r="BA234" s="148"/>
      <c r="BB234" s="148"/>
      <c r="BC234" s="148"/>
      <c r="BD234" s="148"/>
      <c r="BE234" s="148"/>
      <c r="BF234" s="148"/>
      <c r="BG234" s="148"/>
      <c r="BH234" s="148"/>
    </row>
    <row r="235" spans="1:60" outlineLevel="1" x14ac:dyDescent="0.2">
      <c r="A235" s="155"/>
      <c r="B235" s="156"/>
      <c r="C235" s="191" t="s">
        <v>364</v>
      </c>
      <c r="D235" s="187"/>
      <c r="E235" s="188">
        <v>3</v>
      </c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48"/>
      <c r="Z235" s="148"/>
      <c r="AA235" s="148"/>
      <c r="AB235" s="148"/>
      <c r="AC235" s="148"/>
      <c r="AD235" s="148"/>
      <c r="AE235" s="148"/>
      <c r="AF235" s="148"/>
      <c r="AG235" s="148" t="s">
        <v>224</v>
      </c>
      <c r="AH235" s="148">
        <v>2</v>
      </c>
      <c r="AI235" s="148"/>
      <c r="AJ235" s="148"/>
      <c r="AK235" s="148"/>
      <c r="AL235" s="148"/>
      <c r="AM235" s="148"/>
      <c r="AN235" s="148"/>
      <c r="AO235" s="148"/>
      <c r="AP235" s="148"/>
      <c r="AQ235" s="148"/>
      <c r="AR235" s="148"/>
      <c r="AS235" s="148"/>
      <c r="AT235" s="148"/>
      <c r="AU235" s="148"/>
      <c r="AV235" s="148"/>
      <c r="AW235" s="148"/>
      <c r="AX235" s="148"/>
      <c r="AY235" s="148"/>
      <c r="AZ235" s="148"/>
      <c r="BA235" s="148"/>
      <c r="BB235" s="148"/>
      <c r="BC235" s="148"/>
      <c r="BD235" s="148"/>
      <c r="BE235" s="148"/>
      <c r="BF235" s="148"/>
      <c r="BG235" s="148"/>
      <c r="BH235" s="148"/>
    </row>
    <row r="236" spans="1:60" outlineLevel="1" x14ac:dyDescent="0.2">
      <c r="A236" s="155"/>
      <c r="B236" s="156"/>
      <c r="C236" s="190" t="s">
        <v>234</v>
      </c>
      <c r="D236" s="187"/>
      <c r="E236" s="188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48"/>
      <c r="Z236" s="148"/>
      <c r="AA236" s="148"/>
      <c r="AB236" s="148"/>
      <c r="AC236" s="148"/>
      <c r="AD236" s="148"/>
      <c r="AE236" s="148"/>
      <c r="AF236" s="148"/>
      <c r="AG236" s="148" t="s">
        <v>224</v>
      </c>
      <c r="AH236" s="148"/>
      <c r="AI236" s="148"/>
      <c r="AJ236" s="148"/>
      <c r="AK236" s="148"/>
      <c r="AL236" s="148"/>
      <c r="AM236" s="148"/>
      <c r="AN236" s="148"/>
      <c r="AO236" s="148"/>
      <c r="AP236" s="148"/>
      <c r="AQ236" s="148"/>
      <c r="AR236" s="148"/>
      <c r="AS236" s="148"/>
      <c r="AT236" s="148"/>
      <c r="AU236" s="148"/>
      <c r="AV236" s="148"/>
      <c r="AW236" s="148"/>
      <c r="AX236" s="148"/>
      <c r="AY236" s="148"/>
      <c r="AZ236" s="148"/>
      <c r="BA236" s="148"/>
      <c r="BB236" s="148"/>
      <c r="BC236" s="148"/>
      <c r="BD236" s="148"/>
      <c r="BE236" s="148"/>
      <c r="BF236" s="148"/>
      <c r="BG236" s="148"/>
      <c r="BH236" s="148"/>
    </row>
    <row r="237" spans="1:60" outlineLevel="1" x14ac:dyDescent="0.2">
      <c r="A237" s="155"/>
      <c r="B237" s="156"/>
      <c r="C237" s="189" t="s">
        <v>365</v>
      </c>
      <c r="D237" s="185"/>
      <c r="E237" s="186">
        <v>6.6</v>
      </c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48"/>
      <c r="Z237" s="148"/>
      <c r="AA237" s="148"/>
      <c r="AB237" s="148"/>
      <c r="AC237" s="148"/>
      <c r="AD237" s="148"/>
      <c r="AE237" s="148"/>
      <c r="AF237" s="148"/>
      <c r="AG237" s="148" t="s">
        <v>224</v>
      </c>
      <c r="AH237" s="148">
        <v>0</v>
      </c>
      <c r="AI237" s="148"/>
      <c r="AJ237" s="148"/>
      <c r="AK237" s="148"/>
      <c r="AL237" s="148"/>
      <c r="AM237" s="148"/>
      <c r="AN237" s="148"/>
      <c r="AO237" s="148"/>
      <c r="AP237" s="148"/>
      <c r="AQ237" s="148"/>
      <c r="AR237" s="148"/>
      <c r="AS237" s="148"/>
      <c r="AT237" s="148"/>
      <c r="AU237" s="148"/>
      <c r="AV237" s="148"/>
      <c r="AW237" s="148"/>
      <c r="AX237" s="148"/>
      <c r="AY237" s="148"/>
      <c r="AZ237" s="148"/>
      <c r="BA237" s="148"/>
      <c r="BB237" s="148"/>
      <c r="BC237" s="148"/>
      <c r="BD237" s="148"/>
      <c r="BE237" s="148"/>
      <c r="BF237" s="148"/>
      <c r="BG237" s="148"/>
      <c r="BH237" s="148"/>
    </row>
    <row r="238" spans="1:60" x14ac:dyDescent="0.2">
      <c r="A238" s="160" t="s">
        <v>169</v>
      </c>
      <c r="B238" s="161" t="s">
        <v>108</v>
      </c>
      <c r="C238" s="179" t="s">
        <v>109</v>
      </c>
      <c r="D238" s="162"/>
      <c r="E238" s="163"/>
      <c r="F238" s="164"/>
      <c r="G238" s="165">
        <f>SUMIF(AG239:AG245,"&lt;&gt;NOR",G239:G245)</f>
        <v>121000</v>
      </c>
      <c r="H238" s="159"/>
      <c r="I238" s="159">
        <f>SUM(I239:I245)</f>
        <v>0</v>
      </c>
      <c r="J238" s="159"/>
      <c r="K238" s="159">
        <f>SUM(K239:K245)</f>
        <v>0</v>
      </c>
      <c r="L238" s="159"/>
      <c r="M238" s="159">
        <f>SUM(M239:M245)</f>
        <v>146410</v>
      </c>
      <c r="N238" s="159"/>
      <c r="O238" s="159">
        <f>SUM(O239:O245)</f>
        <v>0</v>
      </c>
      <c r="P238" s="159"/>
      <c r="Q238" s="159">
        <f>SUM(Q239:Q245)</f>
        <v>0</v>
      </c>
      <c r="R238" s="159"/>
      <c r="S238" s="159"/>
      <c r="T238" s="159"/>
      <c r="U238" s="159"/>
      <c r="V238" s="159">
        <f>SUM(V239:V245)</f>
        <v>0</v>
      </c>
      <c r="W238" s="159"/>
      <c r="X238" s="159"/>
      <c r="AG238" t="s">
        <v>170</v>
      </c>
    </row>
    <row r="239" spans="1:60" ht="22.5" outlineLevel="1" x14ac:dyDescent="0.2">
      <c r="A239" s="166">
        <v>37</v>
      </c>
      <c r="B239" s="167" t="s">
        <v>366</v>
      </c>
      <c r="C239" s="181" t="s">
        <v>367</v>
      </c>
      <c r="D239" s="168" t="s">
        <v>368</v>
      </c>
      <c r="E239" s="169">
        <v>1</v>
      </c>
      <c r="F239" s="170">
        <v>6000</v>
      </c>
      <c r="G239" s="171">
        <f>ROUND(E239*F239,2)</f>
        <v>6000</v>
      </c>
      <c r="H239" s="158"/>
      <c r="I239" s="157">
        <f>ROUND(E239*H239,2)</f>
        <v>0</v>
      </c>
      <c r="J239" s="158"/>
      <c r="K239" s="157">
        <f>ROUND(E239*J239,2)</f>
        <v>0</v>
      </c>
      <c r="L239" s="157">
        <v>21</v>
      </c>
      <c r="M239" s="157">
        <f>G239*(1+L239/100)</f>
        <v>7260</v>
      </c>
      <c r="N239" s="157">
        <v>0</v>
      </c>
      <c r="O239" s="157">
        <f>ROUND(E239*N239,2)</f>
        <v>0</v>
      </c>
      <c r="P239" s="157">
        <v>0</v>
      </c>
      <c r="Q239" s="157">
        <f>ROUND(E239*P239,2)</f>
        <v>0</v>
      </c>
      <c r="R239" s="157"/>
      <c r="S239" s="157" t="s">
        <v>174</v>
      </c>
      <c r="T239" s="157" t="s">
        <v>175</v>
      </c>
      <c r="U239" s="157">
        <v>0</v>
      </c>
      <c r="V239" s="157">
        <f>ROUND(E239*U239,2)</f>
        <v>0</v>
      </c>
      <c r="W239" s="157"/>
      <c r="X239" s="157" t="s">
        <v>221</v>
      </c>
      <c r="Y239" s="148"/>
      <c r="Z239" s="148"/>
      <c r="AA239" s="148"/>
      <c r="AB239" s="148"/>
      <c r="AC239" s="148"/>
      <c r="AD239" s="148"/>
      <c r="AE239" s="148"/>
      <c r="AF239" s="148"/>
      <c r="AG239" s="148" t="s">
        <v>222</v>
      </c>
      <c r="AH239" s="148"/>
      <c r="AI239" s="148"/>
      <c r="AJ239" s="148"/>
      <c r="AK239" s="148"/>
      <c r="AL239" s="148"/>
      <c r="AM239" s="148"/>
      <c r="AN239" s="148"/>
      <c r="AO239" s="148"/>
      <c r="AP239" s="148"/>
      <c r="AQ239" s="148"/>
      <c r="AR239" s="148"/>
      <c r="AS239" s="148"/>
      <c r="AT239" s="148"/>
      <c r="AU239" s="148"/>
      <c r="AV239" s="148"/>
      <c r="AW239" s="148"/>
      <c r="AX239" s="148"/>
      <c r="AY239" s="148"/>
      <c r="AZ239" s="148"/>
      <c r="BA239" s="148"/>
      <c r="BB239" s="148"/>
      <c r="BC239" s="148"/>
      <c r="BD239" s="148"/>
      <c r="BE239" s="148"/>
      <c r="BF239" s="148"/>
      <c r="BG239" s="148"/>
      <c r="BH239" s="148"/>
    </row>
    <row r="240" spans="1:60" outlineLevel="1" x14ac:dyDescent="0.2">
      <c r="A240" s="155"/>
      <c r="B240" s="156"/>
      <c r="C240" s="189" t="s">
        <v>369</v>
      </c>
      <c r="D240" s="185"/>
      <c r="E240" s="186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48"/>
      <c r="Z240" s="148"/>
      <c r="AA240" s="148"/>
      <c r="AB240" s="148"/>
      <c r="AC240" s="148"/>
      <c r="AD240" s="148"/>
      <c r="AE240" s="148"/>
      <c r="AF240" s="148"/>
      <c r="AG240" s="148" t="s">
        <v>224</v>
      </c>
      <c r="AH240" s="148">
        <v>0</v>
      </c>
      <c r="AI240" s="148"/>
      <c r="AJ240" s="148"/>
      <c r="AK240" s="148"/>
      <c r="AL240" s="148"/>
      <c r="AM240" s="148"/>
      <c r="AN240" s="148"/>
      <c r="AO240" s="148"/>
      <c r="AP240" s="148"/>
      <c r="AQ240" s="148"/>
      <c r="AR240" s="148"/>
      <c r="AS240" s="148"/>
      <c r="AT240" s="148"/>
      <c r="AU240" s="148"/>
      <c r="AV240" s="148"/>
      <c r="AW240" s="148"/>
      <c r="AX240" s="148"/>
      <c r="AY240" s="148"/>
      <c r="AZ240" s="148"/>
      <c r="BA240" s="148"/>
      <c r="BB240" s="148"/>
      <c r="BC240" s="148"/>
      <c r="BD240" s="148"/>
      <c r="BE240" s="148"/>
      <c r="BF240" s="148"/>
      <c r="BG240" s="148"/>
      <c r="BH240" s="148"/>
    </row>
    <row r="241" spans="1:60" outlineLevel="1" x14ac:dyDescent="0.2">
      <c r="A241" s="155"/>
      <c r="B241" s="156"/>
      <c r="C241" s="189" t="s">
        <v>370</v>
      </c>
      <c r="D241" s="185"/>
      <c r="E241" s="186">
        <v>1</v>
      </c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48"/>
      <c r="Z241" s="148"/>
      <c r="AA241" s="148"/>
      <c r="AB241" s="148"/>
      <c r="AC241" s="148"/>
      <c r="AD241" s="148"/>
      <c r="AE241" s="148"/>
      <c r="AF241" s="148"/>
      <c r="AG241" s="148" t="s">
        <v>224</v>
      </c>
      <c r="AH241" s="148">
        <v>0</v>
      </c>
      <c r="AI241" s="148"/>
      <c r="AJ241" s="148"/>
      <c r="AK241" s="148"/>
      <c r="AL241" s="148"/>
      <c r="AM241" s="148"/>
      <c r="AN241" s="148"/>
      <c r="AO241" s="148"/>
      <c r="AP241" s="148"/>
      <c r="AQ241" s="148"/>
      <c r="AR241" s="148"/>
      <c r="AS241" s="148"/>
      <c r="AT241" s="148"/>
      <c r="AU241" s="148"/>
      <c r="AV241" s="148"/>
      <c r="AW241" s="148"/>
      <c r="AX241" s="148"/>
      <c r="AY241" s="148"/>
      <c r="AZ241" s="148"/>
      <c r="BA241" s="148"/>
      <c r="BB241" s="148"/>
      <c r="BC241" s="148"/>
      <c r="BD241" s="148"/>
      <c r="BE241" s="148"/>
      <c r="BF241" s="148"/>
      <c r="BG241" s="148"/>
      <c r="BH241" s="148"/>
    </row>
    <row r="242" spans="1:60" ht="22.5" outlineLevel="1" x14ac:dyDescent="0.2">
      <c r="A242" s="166">
        <v>38</v>
      </c>
      <c r="B242" s="167" t="s">
        <v>371</v>
      </c>
      <c r="C242" s="181" t="s">
        <v>372</v>
      </c>
      <c r="D242" s="168" t="s">
        <v>373</v>
      </c>
      <c r="E242" s="169">
        <v>1</v>
      </c>
      <c r="F242" s="170">
        <v>115000</v>
      </c>
      <c r="G242" s="171">
        <f>ROUND(E242*F242,2)</f>
        <v>115000</v>
      </c>
      <c r="H242" s="158"/>
      <c r="I242" s="157">
        <f>ROUND(E242*H242,2)</f>
        <v>0</v>
      </c>
      <c r="J242" s="158"/>
      <c r="K242" s="157">
        <f>ROUND(E242*J242,2)</f>
        <v>0</v>
      </c>
      <c r="L242" s="157">
        <v>21</v>
      </c>
      <c r="M242" s="157">
        <f>G242*(1+L242/100)</f>
        <v>139150</v>
      </c>
      <c r="N242" s="157">
        <v>0</v>
      </c>
      <c r="O242" s="157">
        <f>ROUND(E242*N242,2)</f>
        <v>0</v>
      </c>
      <c r="P242" s="157">
        <v>0</v>
      </c>
      <c r="Q242" s="157">
        <f>ROUND(E242*P242,2)</f>
        <v>0</v>
      </c>
      <c r="R242" s="157"/>
      <c r="S242" s="157" t="s">
        <v>174</v>
      </c>
      <c r="T242" s="157" t="s">
        <v>175</v>
      </c>
      <c r="U242" s="157">
        <v>0</v>
      </c>
      <c r="V242" s="157">
        <f>ROUND(E242*U242,2)</f>
        <v>0</v>
      </c>
      <c r="W242" s="157"/>
      <c r="X242" s="157" t="s">
        <v>221</v>
      </c>
      <c r="Y242" s="148"/>
      <c r="Z242" s="148"/>
      <c r="AA242" s="148"/>
      <c r="AB242" s="148"/>
      <c r="AC242" s="148"/>
      <c r="AD242" s="148"/>
      <c r="AE242" s="148"/>
      <c r="AF242" s="148"/>
      <c r="AG242" s="148" t="s">
        <v>222</v>
      </c>
      <c r="AH242" s="148"/>
      <c r="AI242" s="148"/>
      <c r="AJ242" s="148"/>
      <c r="AK242" s="148"/>
      <c r="AL242" s="148"/>
      <c r="AM242" s="148"/>
      <c r="AN242" s="148"/>
      <c r="AO242" s="148"/>
      <c r="AP242" s="148"/>
      <c r="AQ242" s="148"/>
      <c r="AR242" s="148"/>
      <c r="AS242" s="148"/>
      <c r="AT242" s="148"/>
      <c r="AU242" s="148"/>
      <c r="AV242" s="148"/>
      <c r="AW242" s="148"/>
      <c r="AX242" s="148"/>
      <c r="AY242" s="148"/>
      <c r="AZ242" s="148"/>
      <c r="BA242" s="148"/>
      <c r="BB242" s="148"/>
      <c r="BC242" s="148"/>
      <c r="BD242" s="148"/>
      <c r="BE242" s="148"/>
      <c r="BF242" s="148"/>
      <c r="BG242" s="148"/>
      <c r="BH242" s="148"/>
    </row>
    <row r="243" spans="1:60" outlineLevel="1" x14ac:dyDescent="0.2">
      <c r="A243" s="155"/>
      <c r="B243" s="156"/>
      <c r="C243" s="189" t="s">
        <v>374</v>
      </c>
      <c r="D243" s="185"/>
      <c r="E243" s="186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48"/>
      <c r="Z243" s="148"/>
      <c r="AA243" s="148"/>
      <c r="AB243" s="148"/>
      <c r="AC243" s="148"/>
      <c r="AD243" s="148"/>
      <c r="AE243" s="148"/>
      <c r="AF243" s="148"/>
      <c r="AG243" s="148" t="s">
        <v>224</v>
      </c>
      <c r="AH243" s="148">
        <v>0</v>
      </c>
      <c r="AI243" s="148"/>
      <c r="AJ243" s="148"/>
      <c r="AK243" s="148"/>
      <c r="AL243" s="148"/>
      <c r="AM243" s="148"/>
      <c r="AN243" s="148"/>
      <c r="AO243" s="148"/>
      <c r="AP243" s="148"/>
      <c r="AQ243" s="148"/>
      <c r="AR243" s="148"/>
      <c r="AS243" s="148"/>
      <c r="AT243" s="148"/>
      <c r="AU243" s="148"/>
      <c r="AV243" s="148"/>
      <c r="AW243" s="148"/>
      <c r="AX243" s="148"/>
      <c r="AY243" s="148"/>
      <c r="AZ243" s="148"/>
      <c r="BA243" s="148"/>
      <c r="BB243" s="148"/>
      <c r="BC243" s="148"/>
      <c r="BD243" s="148"/>
      <c r="BE243" s="148"/>
      <c r="BF243" s="148"/>
      <c r="BG243" s="148"/>
      <c r="BH243" s="148"/>
    </row>
    <row r="244" spans="1:60" ht="22.5" outlineLevel="1" x14ac:dyDescent="0.2">
      <c r="A244" s="155"/>
      <c r="B244" s="156"/>
      <c r="C244" s="189" t="s">
        <v>375</v>
      </c>
      <c r="D244" s="185"/>
      <c r="E244" s="186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48"/>
      <c r="Z244" s="148"/>
      <c r="AA244" s="148"/>
      <c r="AB244" s="148"/>
      <c r="AC244" s="148"/>
      <c r="AD244" s="148"/>
      <c r="AE244" s="148"/>
      <c r="AF244" s="148"/>
      <c r="AG244" s="148" t="s">
        <v>224</v>
      </c>
      <c r="AH244" s="148">
        <v>0</v>
      </c>
      <c r="AI244" s="148"/>
      <c r="AJ244" s="148"/>
      <c r="AK244" s="148"/>
      <c r="AL244" s="148"/>
      <c r="AM244" s="148"/>
      <c r="AN244" s="148"/>
      <c r="AO244" s="148"/>
      <c r="AP244" s="148"/>
      <c r="AQ244" s="148"/>
      <c r="AR244" s="148"/>
      <c r="AS244" s="148"/>
      <c r="AT244" s="148"/>
      <c r="AU244" s="148"/>
      <c r="AV244" s="148"/>
      <c r="AW244" s="148"/>
      <c r="AX244" s="148"/>
      <c r="AY244" s="148"/>
      <c r="AZ244" s="148"/>
      <c r="BA244" s="148"/>
      <c r="BB244" s="148"/>
      <c r="BC244" s="148"/>
      <c r="BD244" s="148"/>
      <c r="BE244" s="148"/>
      <c r="BF244" s="148"/>
      <c r="BG244" s="148"/>
      <c r="BH244" s="148"/>
    </row>
    <row r="245" spans="1:60" outlineLevel="1" x14ac:dyDescent="0.2">
      <c r="A245" s="155"/>
      <c r="B245" s="156"/>
      <c r="C245" s="189" t="s">
        <v>370</v>
      </c>
      <c r="D245" s="185"/>
      <c r="E245" s="186">
        <v>1</v>
      </c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48"/>
      <c r="Z245" s="148"/>
      <c r="AA245" s="148"/>
      <c r="AB245" s="148"/>
      <c r="AC245" s="148"/>
      <c r="AD245" s="148"/>
      <c r="AE245" s="148"/>
      <c r="AF245" s="148"/>
      <c r="AG245" s="148" t="s">
        <v>224</v>
      </c>
      <c r="AH245" s="148">
        <v>0</v>
      </c>
      <c r="AI245" s="148"/>
      <c r="AJ245" s="148"/>
      <c r="AK245" s="148"/>
      <c r="AL245" s="148"/>
      <c r="AM245" s="148"/>
      <c r="AN245" s="148"/>
      <c r="AO245" s="148"/>
      <c r="AP245" s="148"/>
      <c r="AQ245" s="148"/>
      <c r="AR245" s="148"/>
      <c r="AS245" s="148"/>
      <c r="AT245" s="148"/>
      <c r="AU245" s="148"/>
      <c r="AV245" s="148"/>
      <c r="AW245" s="148"/>
      <c r="AX245" s="148"/>
      <c r="AY245" s="148"/>
      <c r="AZ245" s="148"/>
      <c r="BA245" s="148"/>
      <c r="BB245" s="148"/>
      <c r="BC245" s="148"/>
      <c r="BD245" s="148"/>
      <c r="BE245" s="148"/>
      <c r="BF245" s="148"/>
      <c r="BG245" s="148"/>
      <c r="BH245" s="148"/>
    </row>
    <row r="246" spans="1:60" x14ac:dyDescent="0.2">
      <c r="A246" s="160" t="s">
        <v>169</v>
      </c>
      <c r="B246" s="161" t="s">
        <v>116</v>
      </c>
      <c r="C246" s="179" t="s">
        <v>117</v>
      </c>
      <c r="D246" s="162"/>
      <c r="E246" s="163"/>
      <c r="F246" s="164"/>
      <c r="G246" s="165">
        <f>SUMIF(AG247:AG260,"&lt;&gt;NOR",G247:G260)</f>
        <v>3758.4</v>
      </c>
      <c r="H246" s="159"/>
      <c r="I246" s="159">
        <f>SUM(I247:I260)</f>
        <v>0</v>
      </c>
      <c r="J246" s="159"/>
      <c r="K246" s="159">
        <f>SUM(K247:K260)</f>
        <v>0</v>
      </c>
      <c r="L246" s="159"/>
      <c r="M246" s="159">
        <f>SUM(M247:M260)</f>
        <v>4547.6639999999998</v>
      </c>
      <c r="N246" s="159"/>
      <c r="O246" s="159">
        <f>SUM(O247:O260)</f>
        <v>1.65</v>
      </c>
      <c r="P246" s="159"/>
      <c r="Q246" s="159">
        <f>SUM(Q247:Q260)</f>
        <v>0</v>
      </c>
      <c r="R246" s="159"/>
      <c r="S246" s="159"/>
      <c r="T246" s="159"/>
      <c r="U246" s="159"/>
      <c r="V246" s="159">
        <f>SUM(V247:V260)</f>
        <v>2.29</v>
      </c>
      <c r="W246" s="159"/>
      <c r="X246" s="159"/>
      <c r="AG246" t="s">
        <v>170</v>
      </c>
    </row>
    <row r="247" spans="1:60" outlineLevel="1" x14ac:dyDescent="0.2">
      <c r="A247" s="166">
        <v>39</v>
      </c>
      <c r="B247" s="167" t="s">
        <v>376</v>
      </c>
      <c r="C247" s="181" t="s">
        <v>377</v>
      </c>
      <c r="D247" s="168" t="s">
        <v>247</v>
      </c>
      <c r="E247" s="169">
        <v>8</v>
      </c>
      <c r="F247" s="170">
        <v>222</v>
      </c>
      <c r="G247" s="171">
        <f>ROUND(E247*F247,2)</f>
        <v>1776</v>
      </c>
      <c r="H247" s="158"/>
      <c r="I247" s="157">
        <f>ROUND(E247*H247,2)</f>
        <v>0</v>
      </c>
      <c r="J247" s="158"/>
      <c r="K247" s="157">
        <f>ROUND(E247*J247,2)</f>
        <v>0</v>
      </c>
      <c r="L247" s="157">
        <v>21</v>
      </c>
      <c r="M247" s="157">
        <f>G247*(1+L247/100)</f>
        <v>2148.96</v>
      </c>
      <c r="N247" s="157">
        <v>0.14424000000000001</v>
      </c>
      <c r="O247" s="157">
        <f>ROUND(E247*N247,2)</f>
        <v>1.1499999999999999</v>
      </c>
      <c r="P247" s="157">
        <v>0</v>
      </c>
      <c r="Q247" s="157">
        <f>ROUND(E247*P247,2)</f>
        <v>0</v>
      </c>
      <c r="R247" s="157"/>
      <c r="S247" s="157" t="s">
        <v>180</v>
      </c>
      <c r="T247" s="157" t="s">
        <v>180</v>
      </c>
      <c r="U247" s="157">
        <v>0.216</v>
      </c>
      <c r="V247" s="157">
        <f>ROUND(E247*U247,2)</f>
        <v>1.73</v>
      </c>
      <c r="W247" s="157"/>
      <c r="X247" s="157" t="s">
        <v>221</v>
      </c>
      <c r="Y247" s="148"/>
      <c r="Z247" s="148"/>
      <c r="AA247" s="148"/>
      <c r="AB247" s="148"/>
      <c r="AC247" s="148"/>
      <c r="AD247" s="148"/>
      <c r="AE247" s="148"/>
      <c r="AF247" s="148"/>
      <c r="AG247" s="148" t="s">
        <v>222</v>
      </c>
      <c r="AH247" s="148"/>
      <c r="AI247" s="148"/>
      <c r="AJ247" s="148"/>
      <c r="AK247" s="148"/>
      <c r="AL247" s="148"/>
      <c r="AM247" s="148"/>
      <c r="AN247" s="148"/>
      <c r="AO247" s="148"/>
      <c r="AP247" s="148"/>
      <c r="AQ247" s="148"/>
      <c r="AR247" s="148"/>
      <c r="AS247" s="148"/>
      <c r="AT247" s="148"/>
      <c r="AU247" s="148"/>
      <c r="AV247" s="148"/>
      <c r="AW247" s="148"/>
      <c r="AX247" s="148"/>
      <c r="AY247" s="148"/>
      <c r="AZ247" s="148"/>
      <c r="BA247" s="148"/>
      <c r="BB247" s="148"/>
      <c r="BC247" s="148"/>
      <c r="BD247" s="148"/>
      <c r="BE247" s="148"/>
      <c r="BF247" s="148"/>
      <c r="BG247" s="148"/>
      <c r="BH247" s="148"/>
    </row>
    <row r="248" spans="1:60" outlineLevel="1" x14ac:dyDescent="0.2">
      <c r="A248" s="155"/>
      <c r="B248" s="156"/>
      <c r="C248" s="189" t="s">
        <v>238</v>
      </c>
      <c r="D248" s="185"/>
      <c r="E248" s="186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48"/>
      <c r="Z248" s="148"/>
      <c r="AA248" s="148"/>
      <c r="AB248" s="148"/>
      <c r="AC248" s="148"/>
      <c r="AD248" s="148"/>
      <c r="AE248" s="148"/>
      <c r="AF248" s="148"/>
      <c r="AG248" s="148" t="s">
        <v>224</v>
      </c>
      <c r="AH248" s="148">
        <v>0</v>
      </c>
      <c r="AI248" s="148"/>
      <c r="AJ248" s="148"/>
      <c r="AK248" s="148"/>
      <c r="AL248" s="148"/>
      <c r="AM248" s="148"/>
      <c r="AN248" s="148"/>
      <c r="AO248" s="148"/>
      <c r="AP248" s="148"/>
      <c r="AQ248" s="148"/>
      <c r="AR248" s="148"/>
      <c r="AS248" s="148"/>
      <c r="AT248" s="148"/>
      <c r="AU248" s="148"/>
      <c r="AV248" s="148"/>
      <c r="AW248" s="148"/>
      <c r="AX248" s="148"/>
      <c r="AY248" s="148"/>
      <c r="AZ248" s="148"/>
      <c r="BA248" s="148"/>
      <c r="BB248" s="148"/>
      <c r="BC248" s="148"/>
      <c r="BD248" s="148"/>
      <c r="BE248" s="148"/>
      <c r="BF248" s="148"/>
      <c r="BG248" s="148"/>
      <c r="BH248" s="148"/>
    </row>
    <row r="249" spans="1:60" outlineLevel="1" x14ac:dyDescent="0.2">
      <c r="A249" s="155"/>
      <c r="B249" s="156"/>
      <c r="C249" s="189" t="s">
        <v>248</v>
      </c>
      <c r="D249" s="185"/>
      <c r="E249" s="186">
        <v>4</v>
      </c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48"/>
      <c r="Z249" s="148"/>
      <c r="AA249" s="148"/>
      <c r="AB249" s="148"/>
      <c r="AC249" s="148"/>
      <c r="AD249" s="148"/>
      <c r="AE249" s="148"/>
      <c r="AF249" s="148"/>
      <c r="AG249" s="148" t="s">
        <v>224</v>
      </c>
      <c r="AH249" s="148">
        <v>0</v>
      </c>
      <c r="AI249" s="148"/>
      <c r="AJ249" s="148"/>
      <c r="AK249" s="148"/>
      <c r="AL249" s="148"/>
      <c r="AM249" s="148"/>
      <c r="AN249" s="148"/>
      <c r="AO249" s="148"/>
      <c r="AP249" s="148"/>
      <c r="AQ249" s="148"/>
      <c r="AR249" s="148"/>
      <c r="AS249" s="148"/>
      <c r="AT249" s="148"/>
      <c r="AU249" s="148"/>
      <c r="AV249" s="148"/>
      <c r="AW249" s="148"/>
      <c r="AX249" s="148"/>
      <c r="AY249" s="148"/>
      <c r="AZ249" s="148"/>
      <c r="BA249" s="148"/>
      <c r="BB249" s="148"/>
      <c r="BC249" s="148"/>
      <c r="BD249" s="148"/>
      <c r="BE249" s="148"/>
      <c r="BF249" s="148"/>
      <c r="BG249" s="148"/>
      <c r="BH249" s="148"/>
    </row>
    <row r="250" spans="1:60" outlineLevel="1" x14ac:dyDescent="0.2">
      <c r="A250" s="155"/>
      <c r="B250" s="156"/>
      <c r="C250" s="189" t="s">
        <v>248</v>
      </c>
      <c r="D250" s="185"/>
      <c r="E250" s="186">
        <v>4</v>
      </c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48"/>
      <c r="Z250" s="148"/>
      <c r="AA250" s="148"/>
      <c r="AB250" s="148"/>
      <c r="AC250" s="148"/>
      <c r="AD250" s="148"/>
      <c r="AE250" s="148"/>
      <c r="AF250" s="148"/>
      <c r="AG250" s="148" t="s">
        <v>224</v>
      </c>
      <c r="AH250" s="148">
        <v>0</v>
      </c>
      <c r="AI250" s="148"/>
      <c r="AJ250" s="148"/>
      <c r="AK250" s="148"/>
      <c r="AL250" s="148"/>
      <c r="AM250" s="148"/>
      <c r="AN250" s="148"/>
      <c r="AO250" s="148"/>
      <c r="AP250" s="148"/>
      <c r="AQ250" s="148"/>
      <c r="AR250" s="148"/>
      <c r="AS250" s="148"/>
      <c r="AT250" s="148"/>
      <c r="AU250" s="148"/>
      <c r="AV250" s="148"/>
      <c r="AW250" s="148"/>
      <c r="AX250" s="148"/>
      <c r="AY250" s="148"/>
      <c r="AZ250" s="148"/>
      <c r="BA250" s="148"/>
      <c r="BB250" s="148"/>
      <c r="BC250" s="148"/>
      <c r="BD250" s="148"/>
      <c r="BE250" s="148"/>
      <c r="BF250" s="148"/>
      <c r="BG250" s="148"/>
      <c r="BH250" s="148"/>
    </row>
    <row r="251" spans="1:60" outlineLevel="1" x14ac:dyDescent="0.2">
      <c r="A251" s="166">
        <v>40</v>
      </c>
      <c r="B251" s="167" t="s">
        <v>378</v>
      </c>
      <c r="C251" s="181" t="s">
        <v>379</v>
      </c>
      <c r="D251" s="168" t="s">
        <v>247</v>
      </c>
      <c r="E251" s="169">
        <v>15</v>
      </c>
      <c r="F251" s="170">
        <v>70</v>
      </c>
      <c r="G251" s="171">
        <f>ROUND(E251*F251,2)</f>
        <v>1050</v>
      </c>
      <c r="H251" s="158"/>
      <c r="I251" s="157">
        <f>ROUND(E251*H251,2)</f>
        <v>0</v>
      </c>
      <c r="J251" s="158"/>
      <c r="K251" s="157">
        <f>ROUND(E251*J251,2)</f>
        <v>0</v>
      </c>
      <c r="L251" s="157">
        <v>21</v>
      </c>
      <c r="M251" s="157">
        <f>G251*(1+L251/100)</f>
        <v>1270.5</v>
      </c>
      <c r="N251" s="157">
        <v>0</v>
      </c>
      <c r="O251" s="157">
        <f>ROUND(E251*N251,2)</f>
        <v>0</v>
      </c>
      <c r="P251" s="157">
        <v>0</v>
      </c>
      <c r="Q251" s="157">
        <f>ROUND(E251*P251,2)</f>
        <v>0</v>
      </c>
      <c r="R251" s="157"/>
      <c r="S251" s="157" t="s">
        <v>180</v>
      </c>
      <c r="T251" s="157" t="s">
        <v>180</v>
      </c>
      <c r="U251" s="157">
        <v>3.6999999999999998E-2</v>
      </c>
      <c r="V251" s="157">
        <f>ROUND(E251*U251,2)</f>
        <v>0.56000000000000005</v>
      </c>
      <c r="W251" s="157"/>
      <c r="X251" s="157" t="s">
        <v>221</v>
      </c>
      <c r="Y251" s="148"/>
      <c r="Z251" s="148"/>
      <c r="AA251" s="148"/>
      <c r="AB251" s="148"/>
      <c r="AC251" s="148"/>
      <c r="AD251" s="148"/>
      <c r="AE251" s="148"/>
      <c r="AF251" s="148"/>
      <c r="AG251" s="148" t="s">
        <v>222</v>
      </c>
      <c r="AH251" s="148"/>
      <c r="AI251" s="148"/>
      <c r="AJ251" s="148"/>
      <c r="AK251" s="148"/>
      <c r="AL251" s="148"/>
      <c r="AM251" s="148"/>
      <c r="AN251" s="148"/>
      <c r="AO251" s="148"/>
      <c r="AP251" s="148"/>
      <c r="AQ251" s="148"/>
      <c r="AR251" s="148"/>
      <c r="AS251" s="148"/>
      <c r="AT251" s="148"/>
      <c r="AU251" s="148"/>
      <c r="AV251" s="148"/>
      <c r="AW251" s="148"/>
      <c r="AX251" s="148"/>
      <c r="AY251" s="148"/>
      <c r="AZ251" s="148"/>
      <c r="BA251" s="148"/>
      <c r="BB251" s="148"/>
      <c r="BC251" s="148"/>
      <c r="BD251" s="148"/>
      <c r="BE251" s="148"/>
      <c r="BF251" s="148"/>
      <c r="BG251" s="148"/>
      <c r="BH251" s="148"/>
    </row>
    <row r="252" spans="1:60" outlineLevel="1" x14ac:dyDescent="0.2">
      <c r="A252" s="155"/>
      <c r="B252" s="156"/>
      <c r="C252" s="189" t="s">
        <v>223</v>
      </c>
      <c r="D252" s="185"/>
      <c r="E252" s="186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48"/>
      <c r="Z252" s="148"/>
      <c r="AA252" s="148"/>
      <c r="AB252" s="148"/>
      <c r="AC252" s="148"/>
      <c r="AD252" s="148"/>
      <c r="AE252" s="148"/>
      <c r="AF252" s="148"/>
      <c r="AG252" s="148" t="s">
        <v>224</v>
      </c>
      <c r="AH252" s="148">
        <v>0</v>
      </c>
      <c r="AI252" s="148"/>
      <c r="AJ252" s="148"/>
      <c r="AK252" s="148"/>
      <c r="AL252" s="148"/>
      <c r="AM252" s="148"/>
      <c r="AN252" s="148"/>
      <c r="AO252" s="148"/>
      <c r="AP252" s="148"/>
      <c r="AQ252" s="148"/>
      <c r="AR252" s="148"/>
      <c r="AS252" s="148"/>
      <c r="AT252" s="148"/>
      <c r="AU252" s="148"/>
      <c r="AV252" s="148"/>
      <c r="AW252" s="148"/>
      <c r="AX252" s="148"/>
      <c r="AY252" s="148"/>
      <c r="AZ252" s="148"/>
      <c r="BA252" s="148"/>
      <c r="BB252" s="148"/>
      <c r="BC252" s="148"/>
      <c r="BD252" s="148"/>
      <c r="BE252" s="148"/>
      <c r="BF252" s="148"/>
      <c r="BG252" s="148"/>
      <c r="BH252" s="148"/>
    </row>
    <row r="253" spans="1:60" outlineLevel="1" x14ac:dyDescent="0.2">
      <c r="A253" s="155"/>
      <c r="B253" s="156"/>
      <c r="C253" s="189" t="s">
        <v>380</v>
      </c>
      <c r="D253" s="185"/>
      <c r="E253" s="186">
        <v>15</v>
      </c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48"/>
      <c r="Z253" s="148"/>
      <c r="AA253" s="148"/>
      <c r="AB253" s="148"/>
      <c r="AC253" s="148"/>
      <c r="AD253" s="148"/>
      <c r="AE253" s="148"/>
      <c r="AF253" s="148"/>
      <c r="AG253" s="148" t="s">
        <v>224</v>
      </c>
      <c r="AH253" s="148">
        <v>0</v>
      </c>
      <c r="AI253" s="148"/>
      <c r="AJ253" s="148"/>
      <c r="AK253" s="148"/>
      <c r="AL253" s="148"/>
      <c r="AM253" s="148"/>
      <c r="AN253" s="148"/>
      <c r="AO253" s="148"/>
      <c r="AP253" s="148"/>
      <c r="AQ253" s="148"/>
      <c r="AR253" s="148"/>
      <c r="AS253" s="148"/>
      <c r="AT253" s="148"/>
      <c r="AU253" s="148"/>
      <c r="AV253" s="148"/>
      <c r="AW253" s="148"/>
      <c r="AX253" s="148"/>
      <c r="AY253" s="148"/>
      <c r="AZ253" s="148"/>
      <c r="BA253" s="148"/>
      <c r="BB253" s="148"/>
      <c r="BC253" s="148"/>
      <c r="BD253" s="148"/>
      <c r="BE253" s="148"/>
      <c r="BF253" s="148"/>
      <c r="BG253" s="148"/>
      <c r="BH253" s="148"/>
    </row>
    <row r="254" spans="1:60" outlineLevel="1" x14ac:dyDescent="0.2">
      <c r="A254" s="166">
        <v>41</v>
      </c>
      <c r="B254" s="167" t="s">
        <v>381</v>
      </c>
      <c r="C254" s="181" t="s">
        <v>382</v>
      </c>
      <c r="D254" s="168" t="s">
        <v>368</v>
      </c>
      <c r="E254" s="169">
        <v>8.4</v>
      </c>
      <c r="F254" s="170">
        <v>111</v>
      </c>
      <c r="G254" s="171">
        <f>ROUND(E254*F254,2)</f>
        <v>932.4</v>
      </c>
      <c r="H254" s="158"/>
      <c r="I254" s="157">
        <f>ROUND(E254*H254,2)</f>
        <v>0</v>
      </c>
      <c r="J254" s="158"/>
      <c r="K254" s="157">
        <f>ROUND(E254*J254,2)</f>
        <v>0</v>
      </c>
      <c r="L254" s="157">
        <v>21</v>
      </c>
      <c r="M254" s="157">
        <f>G254*(1+L254/100)</f>
        <v>1128.204</v>
      </c>
      <c r="N254" s="157">
        <v>0.06</v>
      </c>
      <c r="O254" s="157">
        <f>ROUND(E254*N254,2)</f>
        <v>0.5</v>
      </c>
      <c r="P254" s="157">
        <v>0</v>
      </c>
      <c r="Q254" s="157">
        <f>ROUND(E254*P254,2)</f>
        <v>0</v>
      </c>
      <c r="R254" s="157" t="s">
        <v>318</v>
      </c>
      <c r="S254" s="157" t="s">
        <v>180</v>
      </c>
      <c r="T254" s="157" t="s">
        <v>180</v>
      </c>
      <c r="U254" s="157">
        <v>0</v>
      </c>
      <c r="V254" s="157">
        <f>ROUND(E254*U254,2)</f>
        <v>0</v>
      </c>
      <c r="W254" s="157"/>
      <c r="X254" s="157" t="s">
        <v>319</v>
      </c>
      <c r="Y254" s="148"/>
      <c r="Z254" s="148"/>
      <c r="AA254" s="148"/>
      <c r="AB254" s="148"/>
      <c r="AC254" s="148"/>
      <c r="AD254" s="148"/>
      <c r="AE254" s="148"/>
      <c r="AF254" s="148"/>
      <c r="AG254" s="148" t="s">
        <v>320</v>
      </c>
      <c r="AH254" s="148"/>
      <c r="AI254" s="148"/>
      <c r="AJ254" s="148"/>
      <c r="AK254" s="148"/>
      <c r="AL254" s="148"/>
      <c r="AM254" s="148"/>
      <c r="AN254" s="148"/>
      <c r="AO254" s="148"/>
      <c r="AP254" s="148"/>
      <c r="AQ254" s="148"/>
      <c r="AR254" s="148"/>
      <c r="AS254" s="148"/>
      <c r="AT254" s="148"/>
      <c r="AU254" s="148"/>
      <c r="AV254" s="148"/>
      <c r="AW254" s="148"/>
      <c r="AX254" s="148"/>
      <c r="AY254" s="148"/>
      <c r="AZ254" s="148"/>
      <c r="BA254" s="148"/>
      <c r="BB254" s="148"/>
      <c r="BC254" s="148"/>
      <c r="BD254" s="148"/>
      <c r="BE254" s="148"/>
      <c r="BF254" s="148"/>
      <c r="BG254" s="148"/>
      <c r="BH254" s="148"/>
    </row>
    <row r="255" spans="1:60" outlineLevel="1" x14ac:dyDescent="0.2">
      <c r="A255" s="155"/>
      <c r="B255" s="156"/>
      <c r="C255" s="189" t="s">
        <v>238</v>
      </c>
      <c r="D255" s="185"/>
      <c r="E255" s="186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48"/>
      <c r="Z255" s="148"/>
      <c r="AA255" s="148"/>
      <c r="AB255" s="148"/>
      <c r="AC255" s="148"/>
      <c r="AD255" s="148"/>
      <c r="AE255" s="148"/>
      <c r="AF255" s="148"/>
      <c r="AG255" s="148" t="s">
        <v>224</v>
      </c>
      <c r="AH255" s="148">
        <v>0</v>
      </c>
      <c r="AI255" s="148"/>
      <c r="AJ255" s="148"/>
      <c r="AK255" s="148"/>
      <c r="AL255" s="148"/>
      <c r="AM255" s="148"/>
      <c r="AN255" s="148"/>
      <c r="AO255" s="148"/>
      <c r="AP255" s="148"/>
      <c r="AQ255" s="148"/>
      <c r="AR255" s="148"/>
      <c r="AS255" s="148"/>
      <c r="AT255" s="148"/>
      <c r="AU255" s="148"/>
      <c r="AV255" s="148"/>
      <c r="AW255" s="148"/>
      <c r="AX255" s="148"/>
      <c r="AY255" s="148"/>
      <c r="AZ255" s="148"/>
      <c r="BA255" s="148"/>
      <c r="BB255" s="148"/>
      <c r="BC255" s="148"/>
      <c r="BD255" s="148"/>
      <c r="BE255" s="148"/>
      <c r="BF255" s="148"/>
      <c r="BG255" s="148"/>
      <c r="BH255" s="148"/>
    </row>
    <row r="256" spans="1:60" outlineLevel="1" x14ac:dyDescent="0.2">
      <c r="A256" s="155"/>
      <c r="B256" s="156"/>
      <c r="C256" s="190" t="s">
        <v>232</v>
      </c>
      <c r="D256" s="187"/>
      <c r="E256" s="188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48"/>
      <c r="Z256" s="148"/>
      <c r="AA256" s="148"/>
      <c r="AB256" s="148"/>
      <c r="AC256" s="148"/>
      <c r="AD256" s="148"/>
      <c r="AE256" s="148"/>
      <c r="AF256" s="148"/>
      <c r="AG256" s="148" t="s">
        <v>224</v>
      </c>
      <c r="AH256" s="148"/>
      <c r="AI256" s="148"/>
      <c r="AJ256" s="148"/>
      <c r="AK256" s="148"/>
      <c r="AL256" s="148"/>
      <c r="AM256" s="148"/>
      <c r="AN256" s="148"/>
      <c r="AO256" s="148"/>
      <c r="AP256" s="148"/>
      <c r="AQ256" s="148"/>
      <c r="AR256" s="148"/>
      <c r="AS256" s="148"/>
      <c r="AT256" s="148"/>
      <c r="AU256" s="148"/>
      <c r="AV256" s="148"/>
      <c r="AW256" s="148"/>
      <c r="AX256" s="148"/>
      <c r="AY256" s="148"/>
      <c r="AZ256" s="148"/>
      <c r="BA256" s="148"/>
      <c r="BB256" s="148"/>
      <c r="BC256" s="148"/>
      <c r="BD256" s="148"/>
      <c r="BE256" s="148"/>
      <c r="BF256" s="148"/>
      <c r="BG256" s="148"/>
      <c r="BH256" s="148"/>
    </row>
    <row r="257" spans="1:60" outlineLevel="1" x14ac:dyDescent="0.2">
      <c r="A257" s="155"/>
      <c r="B257" s="156"/>
      <c r="C257" s="191" t="s">
        <v>383</v>
      </c>
      <c r="D257" s="187"/>
      <c r="E257" s="188">
        <v>4</v>
      </c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48"/>
      <c r="Z257" s="148"/>
      <c r="AA257" s="148"/>
      <c r="AB257" s="148"/>
      <c r="AC257" s="148"/>
      <c r="AD257" s="148"/>
      <c r="AE257" s="148"/>
      <c r="AF257" s="148"/>
      <c r="AG257" s="148" t="s">
        <v>224</v>
      </c>
      <c r="AH257" s="148">
        <v>2</v>
      </c>
      <c r="AI257" s="148"/>
      <c r="AJ257" s="148"/>
      <c r="AK257" s="148"/>
      <c r="AL257" s="148"/>
      <c r="AM257" s="148"/>
      <c r="AN257" s="148"/>
      <c r="AO257" s="148"/>
      <c r="AP257" s="148"/>
      <c r="AQ257" s="148"/>
      <c r="AR257" s="148"/>
      <c r="AS257" s="148"/>
      <c r="AT257" s="148"/>
      <c r="AU257" s="148"/>
      <c r="AV257" s="148"/>
      <c r="AW257" s="148"/>
      <c r="AX257" s="148"/>
      <c r="AY257" s="148"/>
      <c r="AZ257" s="148"/>
      <c r="BA257" s="148"/>
      <c r="BB257" s="148"/>
      <c r="BC257" s="148"/>
      <c r="BD257" s="148"/>
      <c r="BE257" s="148"/>
      <c r="BF257" s="148"/>
      <c r="BG257" s="148"/>
      <c r="BH257" s="148"/>
    </row>
    <row r="258" spans="1:60" outlineLevel="1" x14ac:dyDescent="0.2">
      <c r="A258" s="155"/>
      <c r="B258" s="156"/>
      <c r="C258" s="191" t="s">
        <v>383</v>
      </c>
      <c r="D258" s="187"/>
      <c r="E258" s="188">
        <v>4</v>
      </c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48"/>
      <c r="Z258" s="148"/>
      <c r="AA258" s="148"/>
      <c r="AB258" s="148"/>
      <c r="AC258" s="148"/>
      <c r="AD258" s="148"/>
      <c r="AE258" s="148"/>
      <c r="AF258" s="148"/>
      <c r="AG258" s="148" t="s">
        <v>224</v>
      </c>
      <c r="AH258" s="148">
        <v>2</v>
      </c>
      <c r="AI258" s="148"/>
      <c r="AJ258" s="148"/>
      <c r="AK258" s="148"/>
      <c r="AL258" s="148"/>
      <c r="AM258" s="148"/>
      <c r="AN258" s="148"/>
      <c r="AO258" s="148"/>
      <c r="AP258" s="148"/>
      <c r="AQ258" s="148"/>
      <c r="AR258" s="148"/>
      <c r="AS258" s="148"/>
      <c r="AT258" s="148"/>
      <c r="AU258" s="148"/>
      <c r="AV258" s="148"/>
      <c r="AW258" s="148"/>
      <c r="AX258" s="148"/>
      <c r="AY258" s="148"/>
      <c r="AZ258" s="148"/>
      <c r="BA258" s="148"/>
      <c r="BB258" s="148"/>
      <c r="BC258" s="148"/>
      <c r="BD258" s="148"/>
      <c r="BE258" s="148"/>
      <c r="BF258" s="148"/>
      <c r="BG258" s="148"/>
      <c r="BH258" s="148"/>
    </row>
    <row r="259" spans="1:60" outlineLevel="1" x14ac:dyDescent="0.2">
      <c r="A259" s="155"/>
      <c r="B259" s="156"/>
      <c r="C259" s="190" t="s">
        <v>234</v>
      </c>
      <c r="D259" s="187"/>
      <c r="E259" s="188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48"/>
      <c r="Z259" s="148"/>
      <c r="AA259" s="148"/>
      <c r="AB259" s="148"/>
      <c r="AC259" s="148"/>
      <c r="AD259" s="148"/>
      <c r="AE259" s="148"/>
      <c r="AF259" s="148"/>
      <c r="AG259" s="148" t="s">
        <v>224</v>
      </c>
      <c r="AH259" s="148"/>
      <c r="AI259" s="148"/>
      <c r="AJ259" s="148"/>
      <c r="AK259" s="148"/>
      <c r="AL259" s="148"/>
      <c r="AM259" s="148"/>
      <c r="AN259" s="148"/>
      <c r="AO259" s="148"/>
      <c r="AP259" s="148"/>
      <c r="AQ259" s="148"/>
      <c r="AR259" s="148"/>
      <c r="AS259" s="148"/>
      <c r="AT259" s="148"/>
      <c r="AU259" s="148"/>
      <c r="AV259" s="148"/>
      <c r="AW259" s="148"/>
      <c r="AX259" s="148"/>
      <c r="AY259" s="148"/>
      <c r="AZ259" s="148"/>
      <c r="BA259" s="148"/>
      <c r="BB259" s="148"/>
      <c r="BC259" s="148"/>
      <c r="BD259" s="148"/>
      <c r="BE259" s="148"/>
      <c r="BF259" s="148"/>
      <c r="BG259" s="148"/>
      <c r="BH259" s="148"/>
    </row>
    <row r="260" spans="1:60" outlineLevel="1" x14ac:dyDescent="0.2">
      <c r="A260" s="155"/>
      <c r="B260" s="156"/>
      <c r="C260" s="189" t="s">
        <v>384</v>
      </c>
      <c r="D260" s="185"/>
      <c r="E260" s="186">
        <v>8.4</v>
      </c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48"/>
      <c r="Z260" s="148"/>
      <c r="AA260" s="148"/>
      <c r="AB260" s="148"/>
      <c r="AC260" s="148"/>
      <c r="AD260" s="148"/>
      <c r="AE260" s="148"/>
      <c r="AF260" s="148"/>
      <c r="AG260" s="148" t="s">
        <v>224</v>
      </c>
      <c r="AH260" s="148">
        <v>0</v>
      </c>
      <c r="AI260" s="148"/>
      <c r="AJ260" s="148"/>
      <c r="AK260" s="148"/>
      <c r="AL260" s="148"/>
      <c r="AM260" s="148"/>
      <c r="AN260" s="148"/>
      <c r="AO260" s="148"/>
      <c r="AP260" s="148"/>
      <c r="AQ260" s="148"/>
      <c r="AR260" s="148"/>
      <c r="AS260" s="148"/>
      <c r="AT260" s="148"/>
      <c r="AU260" s="148"/>
      <c r="AV260" s="148"/>
      <c r="AW260" s="148"/>
      <c r="AX260" s="148"/>
      <c r="AY260" s="148"/>
      <c r="AZ260" s="148"/>
      <c r="BA260" s="148"/>
      <c r="BB260" s="148"/>
      <c r="BC260" s="148"/>
      <c r="BD260" s="148"/>
      <c r="BE260" s="148"/>
      <c r="BF260" s="148"/>
      <c r="BG260" s="148"/>
      <c r="BH260" s="148"/>
    </row>
    <row r="261" spans="1:60" x14ac:dyDescent="0.2">
      <c r="A261" s="160" t="s">
        <v>169</v>
      </c>
      <c r="B261" s="161" t="s">
        <v>118</v>
      </c>
      <c r="C261" s="179" t="s">
        <v>119</v>
      </c>
      <c r="D261" s="162"/>
      <c r="E261" s="163"/>
      <c r="F261" s="164"/>
      <c r="G261" s="165">
        <f>SUMIF(AG262:AG266,"&lt;&gt;NOR",G262:G266)</f>
        <v>18195</v>
      </c>
      <c r="H261" s="159"/>
      <c r="I261" s="159">
        <f>SUM(I262:I266)</f>
        <v>0</v>
      </c>
      <c r="J261" s="159"/>
      <c r="K261" s="159">
        <f>SUM(K262:K266)</f>
        <v>0</v>
      </c>
      <c r="L261" s="159"/>
      <c r="M261" s="159">
        <f>SUM(M262:M266)</f>
        <v>22015.95</v>
      </c>
      <c r="N261" s="159"/>
      <c r="O261" s="159">
        <f>SUM(O262:O266)</f>
        <v>15.17</v>
      </c>
      <c r="P261" s="159"/>
      <c r="Q261" s="159">
        <f>SUM(Q262:Q266)</f>
        <v>0</v>
      </c>
      <c r="R261" s="159"/>
      <c r="S261" s="159"/>
      <c r="T261" s="159"/>
      <c r="U261" s="159"/>
      <c r="V261" s="159">
        <f>SUM(V262:V266)</f>
        <v>0</v>
      </c>
      <c r="W261" s="159"/>
      <c r="X261" s="159"/>
      <c r="AG261" t="s">
        <v>170</v>
      </c>
    </row>
    <row r="262" spans="1:60" ht="22.5" outlineLevel="1" x14ac:dyDescent="0.2">
      <c r="A262" s="172">
        <v>42</v>
      </c>
      <c r="B262" s="173" t="s">
        <v>385</v>
      </c>
      <c r="C262" s="180" t="s">
        <v>386</v>
      </c>
      <c r="D262" s="174" t="s">
        <v>247</v>
      </c>
      <c r="E262" s="175">
        <v>4</v>
      </c>
      <c r="F262" s="170">
        <v>354</v>
      </c>
      <c r="G262" s="177">
        <f>ROUND(E262*F262,2)</f>
        <v>1416</v>
      </c>
      <c r="H262" s="158"/>
      <c r="I262" s="157">
        <f>ROUND(E262*H262,2)</f>
        <v>0</v>
      </c>
      <c r="J262" s="158"/>
      <c r="K262" s="157">
        <f>ROUND(E262*J262,2)</f>
        <v>0</v>
      </c>
      <c r="L262" s="157">
        <v>21</v>
      </c>
      <c r="M262" s="157">
        <f>G262*(1+L262/100)</f>
        <v>1713.36</v>
      </c>
      <c r="N262" s="157">
        <v>0</v>
      </c>
      <c r="O262" s="157">
        <f>ROUND(E262*N262,2)</f>
        <v>0</v>
      </c>
      <c r="P262" s="157">
        <v>0</v>
      </c>
      <c r="Q262" s="157">
        <f>ROUND(E262*P262,2)</f>
        <v>0</v>
      </c>
      <c r="R262" s="157"/>
      <c r="S262" s="157" t="s">
        <v>174</v>
      </c>
      <c r="T262" s="157" t="s">
        <v>175</v>
      </c>
      <c r="U262" s="157">
        <v>0</v>
      </c>
      <c r="V262" s="157">
        <f>ROUND(E262*U262,2)</f>
        <v>0</v>
      </c>
      <c r="W262" s="157"/>
      <c r="X262" s="157" t="s">
        <v>221</v>
      </c>
      <c r="Y262" s="148"/>
      <c r="Z262" s="148"/>
      <c r="AA262" s="148"/>
      <c r="AB262" s="148"/>
      <c r="AC262" s="148"/>
      <c r="AD262" s="148"/>
      <c r="AE262" s="148"/>
      <c r="AF262" s="148"/>
      <c r="AG262" s="148" t="s">
        <v>222</v>
      </c>
      <c r="AH262" s="148"/>
      <c r="AI262" s="148"/>
      <c r="AJ262" s="148"/>
      <c r="AK262" s="148"/>
      <c r="AL262" s="148"/>
      <c r="AM262" s="148"/>
      <c r="AN262" s="148"/>
      <c r="AO262" s="148"/>
      <c r="AP262" s="148"/>
      <c r="AQ262" s="148"/>
      <c r="AR262" s="148"/>
      <c r="AS262" s="148"/>
      <c r="AT262" s="148"/>
      <c r="AU262" s="148"/>
      <c r="AV262" s="148"/>
      <c r="AW262" s="148"/>
      <c r="AX262" s="148"/>
      <c r="AY262" s="148"/>
      <c r="AZ262" s="148"/>
      <c r="BA262" s="148"/>
      <c r="BB262" s="148"/>
      <c r="BC262" s="148"/>
      <c r="BD262" s="148"/>
      <c r="BE262" s="148"/>
      <c r="BF262" s="148"/>
      <c r="BG262" s="148"/>
      <c r="BH262" s="148"/>
    </row>
    <row r="263" spans="1:60" outlineLevel="1" x14ac:dyDescent="0.2">
      <c r="A263" s="166">
        <v>43</v>
      </c>
      <c r="B263" s="167" t="s">
        <v>387</v>
      </c>
      <c r="C263" s="181" t="s">
        <v>388</v>
      </c>
      <c r="D263" s="168" t="s">
        <v>247</v>
      </c>
      <c r="E263" s="169">
        <v>119</v>
      </c>
      <c r="F263" s="170">
        <v>141</v>
      </c>
      <c r="G263" s="171">
        <f>ROUND(E263*F263,2)</f>
        <v>16779</v>
      </c>
      <c r="H263" s="158"/>
      <c r="I263" s="157">
        <f>ROUND(E263*H263,2)</f>
        <v>0</v>
      </c>
      <c r="J263" s="158"/>
      <c r="K263" s="157">
        <f>ROUND(E263*J263,2)</f>
        <v>0</v>
      </c>
      <c r="L263" s="157">
        <v>21</v>
      </c>
      <c r="M263" s="157">
        <f>G263*(1+L263/100)</f>
        <v>20302.59</v>
      </c>
      <c r="N263" s="157">
        <v>0.12751000000000001</v>
      </c>
      <c r="O263" s="157">
        <f>ROUND(E263*N263,2)</f>
        <v>15.17</v>
      </c>
      <c r="P263" s="157">
        <v>0</v>
      </c>
      <c r="Q263" s="157">
        <f>ROUND(E263*P263,2)</f>
        <v>0</v>
      </c>
      <c r="R263" s="157"/>
      <c r="S263" s="157" t="s">
        <v>180</v>
      </c>
      <c r="T263" s="157" t="s">
        <v>180</v>
      </c>
      <c r="U263" s="157">
        <v>0</v>
      </c>
      <c r="V263" s="157">
        <f>ROUND(E263*U263,2)</f>
        <v>0</v>
      </c>
      <c r="W263" s="157"/>
      <c r="X263" s="157" t="s">
        <v>221</v>
      </c>
      <c r="Y263" s="148"/>
      <c r="Z263" s="148"/>
      <c r="AA263" s="148"/>
      <c r="AB263" s="148"/>
      <c r="AC263" s="148"/>
      <c r="AD263" s="148"/>
      <c r="AE263" s="148"/>
      <c r="AF263" s="148"/>
      <c r="AG263" s="148" t="s">
        <v>288</v>
      </c>
      <c r="AH263" s="148"/>
      <c r="AI263" s="148"/>
      <c r="AJ263" s="148"/>
      <c r="AK263" s="148"/>
      <c r="AL263" s="148"/>
      <c r="AM263" s="148"/>
      <c r="AN263" s="148"/>
      <c r="AO263" s="148"/>
      <c r="AP263" s="148"/>
      <c r="AQ263" s="148"/>
      <c r="AR263" s="148"/>
      <c r="AS263" s="148"/>
      <c r="AT263" s="148"/>
      <c r="AU263" s="148"/>
      <c r="AV263" s="148"/>
      <c r="AW263" s="148"/>
      <c r="AX263" s="148"/>
      <c r="AY263" s="148"/>
      <c r="AZ263" s="148"/>
      <c r="BA263" s="148"/>
      <c r="BB263" s="148"/>
      <c r="BC263" s="148"/>
      <c r="BD263" s="148"/>
      <c r="BE263" s="148"/>
      <c r="BF263" s="148"/>
      <c r="BG263" s="148"/>
      <c r="BH263" s="148"/>
    </row>
    <row r="264" spans="1:60" outlineLevel="1" x14ac:dyDescent="0.2">
      <c r="A264" s="155"/>
      <c r="B264" s="156"/>
      <c r="C264" s="189" t="s">
        <v>369</v>
      </c>
      <c r="D264" s="185"/>
      <c r="E264" s="186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48"/>
      <c r="Z264" s="148"/>
      <c r="AA264" s="148"/>
      <c r="AB264" s="148"/>
      <c r="AC264" s="148"/>
      <c r="AD264" s="148"/>
      <c r="AE264" s="148"/>
      <c r="AF264" s="148"/>
      <c r="AG264" s="148" t="s">
        <v>224</v>
      </c>
      <c r="AH264" s="148">
        <v>0</v>
      </c>
      <c r="AI264" s="148"/>
      <c r="AJ264" s="148"/>
      <c r="AK264" s="148"/>
      <c r="AL264" s="148"/>
      <c r="AM264" s="148"/>
      <c r="AN264" s="148"/>
      <c r="AO264" s="148"/>
      <c r="AP264" s="148"/>
      <c r="AQ264" s="148"/>
      <c r="AR264" s="148"/>
      <c r="AS264" s="148"/>
      <c r="AT264" s="148"/>
      <c r="AU264" s="148"/>
      <c r="AV264" s="148"/>
      <c r="AW264" s="148"/>
      <c r="AX264" s="148"/>
      <c r="AY264" s="148"/>
      <c r="AZ264" s="148"/>
      <c r="BA264" s="148"/>
      <c r="BB264" s="148"/>
      <c r="BC264" s="148"/>
      <c r="BD264" s="148"/>
      <c r="BE264" s="148"/>
      <c r="BF264" s="148"/>
      <c r="BG264" s="148"/>
      <c r="BH264" s="148"/>
    </row>
    <row r="265" spans="1:60" ht="22.5" outlineLevel="1" x14ac:dyDescent="0.2">
      <c r="A265" s="155"/>
      <c r="B265" s="156"/>
      <c r="C265" s="189" t="s">
        <v>389</v>
      </c>
      <c r="D265" s="185"/>
      <c r="E265" s="186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48"/>
      <c r="Z265" s="148"/>
      <c r="AA265" s="148"/>
      <c r="AB265" s="148"/>
      <c r="AC265" s="148"/>
      <c r="AD265" s="148"/>
      <c r="AE265" s="148"/>
      <c r="AF265" s="148"/>
      <c r="AG265" s="148" t="s">
        <v>224</v>
      </c>
      <c r="AH265" s="148">
        <v>0</v>
      </c>
      <c r="AI265" s="148"/>
      <c r="AJ265" s="148"/>
      <c r="AK265" s="148"/>
      <c r="AL265" s="148"/>
      <c r="AM265" s="148"/>
      <c r="AN265" s="148"/>
      <c r="AO265" s="148"/>
      <c r="AP265" s="148"/>
      <c r="AQ265" s="148"/>
      <c r="AR265" s="148"/>
      <c r="AS265" s="148"/>
      <c r="AT265" s="148"/>
      <c r="AU265" s="148"/>
      <c r="AV265" s="148"/>
      <c r="AW265" s="148"/>
      <c r="AX265" s="148"/>
      <c r="AY265" s="148"/>
      <c r="AZ265" s="148"/>
      <c r="BA265" s="148"/>
      <c r="BB265" s="148"/>
      <c r="BC265" s="148"/>
      <c r="BD265" s="148"/>
      <c r="BE265" s="148"/>
      <c r="BF265" s="148"/>
      <c r="BG265" s="148"/>
      <c r="BH265" s="148"/>
    </row>
    <row r="266" spans="1:60" outlineLevel="1" x14ac:dyDescent="0.2">
      <c r="A266" s="155"/>
      <c r="B266" s="156"/>
      <c r="C266" s="189" t="s">
        <v>390</v>
      </c>
      <c r="D266" s="185"/>
      <c r="E266" s="186">
        <v>119</v>
      </c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48"/>
      <c r="Z266" s="148"/>
      <c r="AA266" s="148"/>
      <c r="AB266" s="148"/>
      <c r="AC266" s="148"/>
      <c r="AD266" s="148"/>
      <c r="AE266" s="148"/>
      <c r="AF266" s="148"/>
      <c r="AG266" s="148" t="s">
        <v>224</v>
      </c>
      <c r="AH266" s="148">
        <v>0</v>
      </c>
      <c r="AI266" s="148"/>
      <c r="AJ266" s="148"/>
      <c r="AK266" s="148"/>
      <c r="AL266" s="148"/>
      <c r="AM266" s="148"/>
      <c r="AN266" s="148"/>
      <c r="AO266" s="148"/>
      <c r="AP266" s="148"/>
      <c r="AQ266" s="148"/>
      <c r="AR266" s="148"/>
      <c r="AS266" s="148"/>
      <c r="AT266" s="148"/>
      <c r="AU266" s="148"/>
      <c r="AV266" s="148"/>
      <c r="AW266" s="148"/>
      <c r="AX266" s="148"/>
      <c r="AY266" s="148"/>
      <c r="AZ266" s="148"/>
      <c r="BA266" s="148"/>
      <c r="BB266" s="148"/>
      <c r="BC266" s="148"/>
      <c r="BD266" s="148"/>
      <c r="BE266" s="148"/>
      <c r="BF266" s="148"/>
      <c r="BG266" s="148"/>
      <c r="BH266" s="148"/>
    </row>
    <row r="267" spans="1:60" x14ac:dyDescent="0.2">
      <c r="A267" s="160" t="s">
        <v>169</v>
      </c>
      <c r="B267" s="161" t="s">
        <v>122</v>
      </c>
      <c r="C267" s="179" t="s">
        <v>123</v>
      </c>
      <c r="D267" s="162"/>
      <c r="E267" s="163"/>
      <c r="F267" s="164"/>
      <c r="G267" s="165">
        <f>SUMIF(AG268:AG271,"&lt;&gt;NOR",G268:G271)</f>
        <v>62072.05</v>
      </c>
      <c r="H267" s="159"/>
      <c r="I267" s="159">
        <f>SUM(I268:I271)</f>
        <v>0</v>
      </c>
      <c r="J267" s="159"/>
      <c r="K267" s="159">
        <f>SUM(K268:K271)</f>
        <v>0</v>
      </c>
      <c r="L267" s="159"/>
      <c r="M267" s="159">
        <f>SUM(M268:M271)</f>
        <v>75107.180500000002</v>
      </c>
      <c r="N267" s="159"/>
      <c r="O267" s="159">
        <f>SUM(O268:O271)</f>
        <v>0</v>
      </c>
      <c r="P267" s="159"/>
      <c r="Q267" s="159">
        <f>SUM(Q268:Q271)</f>
        <v>0</v>
      </c>
      <c r="R267" s="159"/>
      <c r="S267" s="159"/>
      <c r="T267" s="159"/>
      <c r="U267" s="159"/>
      <c r="V267" s="159">
        <f>SUM(V268:V271)</f>
        <v>262.08999999999997</v>
      </c>
      <c r="W267" s="159"/>
      <c r="X267" s="159"/>
      <c r="AG267" t="s">
        <v>170</v>
      </c>
    </row>
    <row r="268" spans="1:60" ht="22.5" outlineLevel="1" x14ac:dyDescent="0.2">
      <c r="A268" s="166">
        <v>44</v>
      </c>
      <c r="B268" s="167" t="s">
        <v>391</v>
      </c>
      <c r="C268" s="181" t="s">
        <v>392</v>
      </c>
      <c r="D268" s="168" t="s">
        <v>312</v>
      </c>
      <c r="E268" s="169">
        <v>580.11265000000003</v>
      </c>
      <c r="F268" s="170">
        <v>107</v>
      </c>
      <c r="G268" s="171">
        <f>ROUND(E268*F268,2)</f>
        <v>62072.05</v>
      </c>
      <c r="H268" s="158"/>
      <c r="I268" s="157">
        <f>ROUND(E268*H268,2)</f>
        <v>0</v>
      </c>
      <c r="J268" s="158"/>
      <c r="K268" s="157">
        <f>ROUND(E268*J268,2)</f>
        <v>0</v>
      </c>
      <c r="L268" s="157">
        <v>21</v>
      </c>
      <c r="M268" s="157">
        <f>G268*(1+L268/100)</f>
        <v>75107.180500000002</v>
      </c>
      <c r="N268" s="157">
        <v>0</v>
      </c>
      <c r="O268" s="157">
        <f>ROUND(E268*N268,2)</f>
        <v>0</v>
      </c>
      <c r="P268" s="157">
        <v>0</v>
      </c>
      <c r="Q268" s="157">
        <f>ROUND(E268*P268,2)</f>
        <v>0</v>
      </c>
      <c r="R268" s="157"/>
      <c r="S268" s="157" t="s">
        <v>180</v>
      </c>
      <c r="T268" s="157" t="s">
        <v>180</v>
      </c>
      <c r="U268" s="157">
        <v>0.45179999999999998</v>
      </c>
      <c r="V268" s="157">
        <f>ROUND(E268*U268,2)</f>
        <v>262.08999999999997</v>
      </c>
      <c r="W268" s="157"/>
      <c r="X268" s="157" t="s">
        <v>393</v>
      </c>
      <c r="Y268" s="148"/>
      <c r="Z268" s="148"/>
      <c r="AA268" s="148"/>
      <c r="AB268" s="148"/>
      <c r="AC268" s="148"/>
      <c r="AD268" s="148"/>
      <c r="AE268" s="148"/>
      <c r="AF268" s="148"/>
      <c r="AG268" s="148" t="s">
        <v>394</v>
      </c>
      <c r="AH268" s="148"/>
      <c r="AI268" s="148"/>
      <c r="AJ268" s="148"/>
      <c r="AK268" s="148"/>
      <c r="AL268" s="148"/>
      <c r="AM268" s="148"/>
      <c r="AN268" s="148"/>
      <c r="AO268" s="148"/>
      <c r="AP268" s="148"/>
      <c r="AQ268" s="148"/>
      <c r="AR268" s="148"/>
      <c r="AS268" s="148"/>
      <c r="AT268" s="148"/>
      <c r="AU268" s="148"/>
      <c r="AV268" s="148"/>
      <c r="AW268" s="148"/>
      <c r="AX268" s="148"/>
      <c r="AY268" s="148"/>
      <c r="AZ268" s="148"/>
      <c r="BA268" s="148"/>
      <c r="BB268" s="148"/>
      <c r="BC268" s="148"/>
      <c r="BD268" s="148"/>
      <c r="BE268" s="148"/>
      <c r="BF268" s="148"/>
      <c r="BG268" s="148"/>
      <c r="BH268" s="148"/>
    </row>
    <row r="269" spans="1:60" outlineLevel="1" x14ac:dyDescent="0.2">
      <c r="A269" s="155"/>
      <c r="B269" s="156"/>
      <c r="C269" s="189" t="s">
        <v>395</v>
      </c>
      <c r="D269" s="185"/>
      <c r="E269" s="186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48"/>
      <c r="Z269" s="148"/>
      <c r="AA269" s="148"/>
      <c r="AB269" s="148"/>
      <c r="AC269" s="148"/>
      <c r="AD269" s="148"/>
      <c r="AE269" s="148"/>
      <c r="AF269" s="148"/>
      <c r="AG269" s="148" t="s">
        <v>224</v>
      </c>
      <c r="AH269" s="148">
        <v>0</v>
      </c>
      <c r="AI269" s="148"/>
      <c r="AJ269" s="148"/>
      <c r="AK269" s="148"/>
      <c r="AL269" s="148"/>
      <c r="AM269" s="148"/>
      <c r="AN269" s="148"/>
      <c r="AO269" s="148"/>
      <c r="AP269" s="148"/>
      <c r="AQ269" s="148"/>
      <c r="AR269" s="148"/>
      <c r="AS269" s="148"/>
      <c r="AT269" s="148"/>
      <c r="AU269" s="148"/>
      <c r="AV269" s="148"/>
      <c r="AW269" s="148"/>
      <c r="AX269" s="148"/>
      <c r="AY269" s="148"/>
      <c r="AZ269" s="148"/>
      <c r="BA269" s="148"/>
      <c r="BB269" s="148"/>
      <c r="BC269" s="148"/>
      <c r="BD269" s="148"/>
      <c r="BE269" s="148"/>
      <c r="BF269" s="148"/>
      <c r="BG269" s="148"/>
      <c r="BH269" s="148"/>
    </row>
    <row r="270" spans="1:60" outlineLevel="1" x14ac:dyDescent="0.2">
      <c r="A270" s="155"/>
      <c r="B270" s="156"/>
      <c r="C270" s="189" t="s">
        <v>396</v>
      </c>
      <c r="D270" s="185"/>
      <c r="E270" s="186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48"/>
      <c r="Z270" s="148"/>
      <c r="AA270" s="148"/>
      <c r="AB270" s="148"/>
      <c r="AC270" s="148"/>
      <c r="AD270" s="148"/>
      <c r="AE270" s="148"/>
      <c r="AF270" s="148"/>
      <c r="AG270" s="148" t="s">
        <v>224</v>
      </c>
      <c r="AH270" s="148">
        <v>0</v>
      </c>
      <c r="AI270" s="148"/>
      <c r="AJ270" s="148"/>
      <c r="AK270" s="148"/>
      <c r="AL270" s="148"/>
      <c r="AM270" s="148"/>
      <c r="AN270" s="148"/>
      <c r="AO270" s="148"/>
      <c r="AP270" s="148"/>
      <c r="AQ270" s="148"/>
      <c r="AR270" s="148"/>
      <c r="AS270" s="148"/>
      <c r="AT270" s="148"/>
      <c r="AU270" s="148"/>
      <c r="AV270" s="148"/>
      <c r="AW270" s="148"/>
      <c r="AX270" s="148"/>
      <c r="AY270" s="148"/>
      <c r="AZ270" s="148"/>
      <c r="BA270" s="148"/>
      <c r="BB270" s="148"/>
      <c r="BC270" s="148"/>
      <c r="BD270" s="148"/>
      <c r="BE270" s="148"/>
      <c r="BF270" s="148"/>
      <c r="BG270" s="148"/>
      <c r="BH270" s="148"/>
    </row>
    <row r="271" spans="1:60" outlineLevel="1" x14ac:dyDescent="0.2">
      <c r="A271" s="155"/>
      <c r="B271" s="156"/>
      <c r="C271" s="189" t="s">
        <v>397</v>
      </c>
      <c r="D271" s="185"/>
      <c r="E271" s="186">
        <v>580.11265000000003</v>
      </c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48"/>
      <c r="Z271" s="148"/>
      <c r="AA271" s="148"/>
      <c r="AB271" s="148"/>
      <c r="AC271" s="148"/>
      <c r="AD271" s="148"/>
      <c r="AE271" s="148"/>
      <c r="AF271" s="148"/>
      <c r="AG271" s="148" t="s">
        <v>224</v>
      </c>
      <c r="AH271" s="148">
        <v>0</v>
      </c>
      <c r="AI271" s="148"/>
      <c r="AJ271" s="148"/>
      <c r="AK271" s="148"/>
      <c r="AL271" s="148"/>
      <c r="AM271" s="148"/>
      <c r="AN271" s="148"/>
      <c r="AO271" s="148"/>
      <c r="AP271" s="148"/>
      <c r="AQ271" s="148"/>
      <c r="AR271" s="148"/>
      <c r="AS271" s="148"/>
      <c r="AT271" s="148"/>
      <c r="AU271" s="148"/>
      <c r="AV271" s="148"/>
      <c r="AW271" s="148"/>
      <c r="AX271" s="148"/>
      <c r="AY271" s="148"/>
      <c r="AZ271" s="148"/>
      <c r="BA271" s="148"/>
      <c r="BB271" s="148"/>
      <c r="BC271" s="148"/>
      <c r="BD271" s="148"/>
      <c r="BE271" s="148"/>
      <c r="BF271" s="148"/>
      <c r="BG271" s="148"/>
      <c r="BH271" s="148"/>
    </row>
    <row r="272" spans="1:60" x14ac:dyDescent="0.2">
      <c r="A272" s="160" t="s">
        <v>169</v>
      </c>
      <c r="B272" s="161" t="s">
        <v>124</v>
      </c>
      <c r="C272" s="179" t="s">
        <v>125</v>
      </c>
      <c r="D272" s="162"/>
      <c r="E272" s="163"/>
      <c r="F272" s="164"/>
      <c r="G272" s="165">
        <f>SUMIF(AG273:AG276,"&lt;&gt;NOR",G273:G276)</f>
        <v>247104</v>
      </c>
      <c r="H272" s="159"/>
      <c r="I272" s="159">
        <f>SUM(I273:I276)</f>
        <v>0</v>
      </c>
      <c r="J272" s="159"/>
      <c r="K272" s="159">
        <f>SUM(K273:K276)</f>
        <v>0</v>
      </c>
      <c r="L272" s="159"/>
      <c r="M272" s="159">
        <f>SUM(M273:M276)</f>
        <v>298995.83999999997</v>
      </c>
      <c r="N272" s="159"/>
      <c r="O272" s="159">
        <f>SUM(O273:O276)</f>
        <v>0.16</v>
      </c>
      <c r="P272" s="159"/>
      <c r="Q272" s="159">
        <f>SUM(Q273:Q276)</f>
        <v>13.59</v>
      </c>
      <c r="R272" s="159"/>
      <c r="S272" s="159"/>
      <c r="T272" s="159"/>
      <c r="U272" s="159"/>
      <c r="V272" s="159">
        <f>SUM(V273:V276)</f>
        <v>0</v>
      </c>
      <c r="W272" s="159"/>
      <c r="X272" s="159"/>
      <c r="AG272" t="s">
        <v>170</v>
      </c>
    </row>
    <row r="273" spans="1:60" outlineLevel="1" x14ac:dyDescent="0.2">
      <c r="A273" s="166">
        <v>45</v>
      </c>
      <c r="B273" s="167" t="s">
        <v>398</v>
      </c>
      <c r="C273" s="181" t="s">
        <v>399</v>
      </c>
      <c r="D273" s="168" t="s">
        <v>247</v>
      </c>
      <c r="E273" s="169">
        <v>208</v>
      </c>
      <c r="F273" s="170">
        <v>1188</v>
      </c>
      <c r="G273" s="171">
        <f>ROUND(E273*F273,2)</f>
        <v>247104</v>
      </c>
      <c r="H273" s="158"/>
      <c r="I273" s="157">
        <f>ROUND(E273*H273,2)</f>
        <v>0</v>
      </c>
      <c r="J273" s="158"/>
      <c r="K273" s="157">
        <f>ROUND(E273*J273,2)</f>
        <v>0</v>
      </c>
      <c r="L273" s="157">
        <v>21</v>
      </c>
      <c r="M273" s="157">
        <f>G273*(1+L273/100)</f>
        <v>298995.83999999997</v>
      </c>
      <c r="N273" s="157">
        <v>7.5000000000000002E-4</v>
      </c>
      <c r="O273" s="157">
        <f>ROUND(E273*N273,2)</f>
        <v>0.16</v>
      </c>
      <c r="P273" s="157">
        <v>6.5339999999999995E-2</v>
      </c>
      <c r="Q273" s="157">
        <f>ROUND(E273*P273,2)</f>
        <v>13.59</v>
      </c>
      <c r="R273" s="157"/>
      <c r="S273" s="157" t="s">
        <v>174</v>
      </c>
      <c r="T273" s="157" t="s">
        <v>175</v>
      </c>
      <c r="U273" s="157">
        <v>0</v>
      </c>
      <c r="V273" s="157">
        <f>ROUND(E273*U273,2)</f>
        <v>0</v>
      </c>
      <c r="W273" s="157"/>
      <c r="X273" s="157" t="s">
        <v>221</v>
      </c>
      <c r="Y273" s="148"/>
      <c r="Z273" s="148"/>
      <c r="AA273" s="148"/>
      <c r="AB273" s="148"/>
      <c r="AC273" s="148"/>
      <c r="AD273" s="148"/>
      <c r="AE273" s="148"/>
      <c r="AF273" s="148"/>
      <c r="AG273" s="148" t="s">
        <v>222</v>
      </c>
      <c r="AH273" s="148"/>
      <c r="AI273" s="148"/>
      <c r="AJ273" s="148"/>
      <c r="AK273" s="148"/>
      <c r="AL273" s="148"/>
      <c r="AM273" s="148"/>
      <c r="AN273" s="148"/>
      <c r="AO273" s="148"/>
      <c r="AP273" s="148"/>
      <c r="AQ273" s="148"/>
      <c r="AR273" s="148"/>
      <c r="AS273" s="148"/>
      <c r="AT273" s="148"/>
      <c r="AU273" s="148"/>
      <c r="AV273" s="148"/>
      <c r="AW273" s="148"/>
      <c r="AX273" s="148"/>
      <c r="AY273" s="148"/>
      <c r="AZ273" s="148"/>
      <c r="BA273" s="148"/>
      <c r="BB273" s="148"/>
      <c r="BC273" s="148"/>
      <c r="BD273" s="148"/>
      <c r="BE273" s="148"/>
      <c r="BF273" s="148"/>
      <c r="BG273" s="148"/>
      <c r="BH273" s="148"/>
    </row>
    <row r="274" spans="1:60" outlineLevel="1" x14ac:dyDescent="0.2">
      <c r="A274" s="155"/>
      <c r="B274" s="156"/>
      <c r="C274" s="189" t="s">
        <v>369</v>
      </c>
      <c r="D274" s="185"/>
      <c r="E274" s="186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48"/>
      <c r="Z274" s="148"/>
      <c r="AA274" s="148"/>
      <c r="AB274" s="148"/>
      <c r="AC274" s="148"/>
      <c r="AD274" s="148"/>
      <c r="AE274" s="148"/>
      <c r="AF274" s="148"/>
      <c r="AG274" s="148" t="s">
        <v>224</v>
      </c>
      <c r="AH274" s="148">
        <v>0</v>
      </c>
      <c r="AI274" s="148"/>
      <c r="AJ274" s="148"/>
      <c r="AK274" s="148"/>
      <c r="AL274" s="148"/>
      <c r="AM274" s="148"/>
      <c r="AN274" s="148"/>
      <c r="AO274" s="148"/>
      <c r="AP274" s="148"/>
      <c r="AQ274" s="148"/>
      <c r="AR274" s="148"/>
      <c r="AS274" s="148"/>
      <c r="AT274" s="148"/>
      <c r="AU274" s="148"/>
      <c r="AV274" s="148"/>
      <c r="AW274" s="148"/>
      <c r="AX274" s="148"/>
      <c r="AY274" s="148"/>
      <c r="AZ274" s="148"/>
      <c r="BA274" s="148"/>
      <c r="BB274" s="148"/>
      <c r="BC274" s="148"/>
      <c r="BD274" s="148"/>
      <c r="BE274" s="148"/>
      <c r="BF274" s="148"/>
      <c r="BG274" s="148"/>
      <c r="BH274" s="148"/>
    </row>
    <row r="275" spans="1:60" outlineLevel="1" x14ac:dyDescent="0.2">
      <c r="A275" s="155"/>
      <c r="B275" s="156"/>
      <c r="C275" s="189" t="s">
        <v>400</v>
      </c>
      <c r="D275" s="185"/>
      <c r="E275" s="186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48"/>
      <c r="Z275" s="148"/>
      <c r="AA275" s="148"/>
      <c r="AB275" s="148"/>
      <c r="AC275" s="148"/>
      <c r="AD275" s="148"/>
      <c r="AE275" s="148"/>
      <c r="AF275" s="148"/>
      <c r="AG275" s="148" t="s">
        <v>224</v>
      </c>
      <c r="AH275" s="148">
        <v>0</v>
      </c>
      <c r="AI275" s="148"/>
      <c r="AJ275" s="148"/>
      <c r="AK275" s="148"/>
      <c r="AL275" s="148"/>
      <c r="AM275" s="148"/>
      <c r="AN275" s="148"/>
      <c r="AO275" s="148"/>
      <c r="AP275" s="148"/>
      <c r="AQ275" s="148"/>
      <c r="AR275" s="148"/>
      <c r="AS275" s="148"/>
      <c r="AT275" s="148"/>
      <c r="AU275" s="148"/>
      <c r="AV275" s="148"/>
      <c r="AW275" s="148"/>
      <c r="AX275" s="148"/>
      <c r="AY275" s="148"/>
      <c r="AZ275" s="148"/>
      <c r="BA275" s="148"/>
      <c r="BB275" s="148"/>
      <c r="BC275" s="148"/>
      <c r="BD275" s="148"/>
      <c r="BE275" s="148"/>
      <c r="BF275" s="148"/>
      <c r="BG275" s="148"/>
      <c r="BH275" s="148"/>
    </row>
    <row r="276" spans="1:60" outlineLevel="1" x14ac:dyDescent="0.2">
      <c r="A276" s="155"/>
      <c r="B276" s="156"/>
      <c r="C276" s="189" t="s">
        <v>401</v>
      </c>
      <c r="D276" s="185"/>
      <c r="E276" s="186">
        <v>208</v>
      </c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48"/>
      <c r="Z276" s="148"/>
      <c r="AA276" s="148"/>
      <c r="AB276" s="148"/>
      <c r="AC276" s="148"/>
      <c r="AD276" s="148"/>
      <c r="AE276" s="148"/>
      <c r="AF276" s="148"/>
      <c r="AG276" s="148" t="s">
        <v>224</v>
      </c>
      <c r="AH276" s="148">
        <v>0</v>
      </c>
      <c r="AI276" s="148"/>
      <c r="AJ276" s="148"/>
      <c r="AK276" s="148"/>
      <c r="AL276" s="148"/>
      <c r="AM276" s="148"/>
      <c r="AN276" s="148"/>
      <c r="AO276" s="148"/>
      <c r="AP276" s="148"/>
      <c r="AQ276" s="148"/>
      <c r="AR276" s="148"/>
      <c r="AS276" s="148"/>
      <c r="AT276" s="148"/>
      <c r="AU276" s="148"/>
      <c r="AV276" s="148"/>
      <c r="AW276" s="148"/>
      <c r="AX276" s="148"/>
      <c r="AY276" s="148"/>
      <c r="AZ276" s="148"/>
      <c r="BA276" s="148"/>
      <c r="BB276" s="148"/>
      <c r="BC276" s="148"/>
      <c r="BD276" s="148"/>
      <c r="BE276" s="148"/>
      <c r="BF276" s="148"/>
      <c r="BG276" s="148"/>
      <c r="BH276" s="148"/>
    </row>
    <row r="277" spans="1:60" x14ac:dyDescent="0.2">
      <c r="A277" s="160" t="s">
        <v>169</v>
      </c>
      <c r="B277" s="161" t="s">
        <v>126</v>
      </c>
      <c r="C277" s="179" t="s">
        <v>127</v>
      </c>
      <c r="D277" s="162"/>
      <c r="E277" s="163"/>
      <c r="F277" s="164"/>
      <c r="G277" s="165">
        <f>SUMIF(AG278:AG280,"&lt;&gt;NOR",G278:G280)</f>
        <v>8705.4</v>
      </c>
      <c r="H277" s="159"/>
      <c r="I277" s="159">
        <f>SUM(I278:I280)</f>
        <v>0</v>
      </c>
      <c r="J277" s="159"/>
      <c r="K277" s="159">
        <f>SUM(K278:K280)</f>
        <v>0</v>
      </c>
      <c r="L277" s="159"/>
      <c r="M277" s="159">
        <f>SUM(M278:M280)</f>
        <v>10533.534</v>
      </c>
      <c r="N277" s="159"/>
      <c r="O277" s="159">
        <f>SUM(O278:O280)</f>
        <v>0.01</v>
      </c>
      <c r="P277" s="159"/>
      <c r="Q277" s="159">
        <f>SUM(Q278:Q280)</f>
        <v>0</v>
      </c>
      <c r="R277" s="159"/>
      <c r="S277" s="159"/>
      <c r="T277" s="159"/>
      <c r="U277" s="159"/>
      <c r="V277" s="159">
        <f>SUM(V278:V280)</f>
        <v>18.329999999999998</v>
      </c>
      <c r="W277" s="159"/>
      <c r="X277" s="159"/>
      <c r="AG277" t="s">
        <v>170</v>
      </c>
    </row>
    <row r="278" spans="1:60" ht="22.5" outlineLevel="1" x14ac:dyDescent="0.2">
      <c r="A278" s="166">
        <v>46</v>
      </c>
      <c r="B278" s="167" t="s">
        <v>402</v>
      </c>
      <c r="C278" s="181" t="s">
        <v>403</v>
      </c>
      <c r="D278" s="168" t="s">
        <v>247</v>
      </c>
      <c r="E278" s="169">
        <v>395.7</v>
      </c>
      <c r="F278" s="170">
        <v>22</v>
      </c>
      <c r="G278" s="171">
        <f>ROUND(E278*F278,2)</f>
        <v>8705.4</v>
      </c>
      <c r="H278" s="158"/>
      <c r="I278" s="157">
        <f>ROUND(E278*H278,2)</f>
        <v>0</v>
      </c>
      <c r="J278" s="158"/>
      <c r="K278" s="157">
        <f>ROUND(E278*J278,2)</f>
        <v>0</v>
      </c>
      <c r="L278" s="157">
        <v>21</v>
      </c>
      <c r="M278" s="157">
        <f>G278*(1+L278/100)</f>
        <v>10533.534</v>
      </c>
      <c r="N278" s="157">
        <v>3.0000000000000001E-5</v>
      </c>
      <c r="O278" s="157">
        <f>ROUND(E278*N278,2)</f>
        <v>0.01</v>
      </c>
      <c r="P278" s="157">
        <v>0</v>
      </c>
      <c r="Q278" s="157">
        <f>ROUND(E278*P278,2)</f>
        <v>0</v>
      </c>
      <c r="R278" s="157"/>
      <c r="S278" s="157" t="s">
        <v>180</v>
      </c>
      <c r="T278" s="157" t="s">
        <v>180</v>
      </c>
      <c r="U278" s="157">
        <v>4.6330000000000003E-2</v>
      </c>
      <c r="V278" s="157">
        <f>ROUND(E278*U278,2)</f>
        <v>18.329999999999998</v>
      </c>
      <c r="W278" s="157"/>
      <c r="X278" s="157" t="s">
        <v>221</v>
      </c>
      <c r="Y278" s="148"/>
      <c r="Z278" s="148"/>
      <c r="AA278" s="148"/>
      <c r="AB278" s="148"/>
      <c r="AC278" s="148"/>
      <c r="AD278" s="148"/>
      <c r="AE278" s="148"/>
      <c r="AF278" s="148"/>
      <c r="AG278" s="148" t="s">
        <v>404</v>
      </c>
      <c r="AH278" s="148"/>
      <c r="AI278" s="148"/>
      <c r="AJ278" s="148"/>
      <c r="AK278" s="148"/>
      <c r="AL278" s="148"/>
      <c r="AM278" s="148"/>
      <c r="AN278" s="148"/>
      <c r="AO278" s="148"/>
      <c r="AP278" s="148"/>
      <c r="AQ278" s="148"/>
      <c r="AR278" s="148"/>
      <c r="AS278" s="148"/>
      <c r="AT278" s="148"/>
      <c r="AU278" s="148"/>
      <c r="AV278" s="148"/>
      <c r="AW278" s="148"/>
      <c r="AX278" s="148"/>
      <c r="AY278" s="148"/>
      <c r="AZ278" s="148"/>
      <c r="BA278" s="148"/>
      <c r="BB278" s="148"/>
      <c r="BC278" s="148"/>
      <c r="BD278" s="148"/>
      <c r="BE278" s="148"/>
      <c r="BF278" s="148"/>
      <c r="BG278" s="148"/>
      <c r="BH278" s="148"/>
    </row>
    <row r="279" spans="1:60" outlineLevel="1" x14ac:dyDescent="0.2">
      <c r="A279" s="155"/>
      <c r="B279" s="156"/>
      <c r="C279" s="189" t="s">
        <v>405</v>
      </c>
      <c r="D279" s="185"/>
      <c r="E279" s="186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48"/>
      <c r="Z279" s="148"/>
      <c r="AA279" s="148"/>
      <c r="AB279" s="148"/>
      <c r="AC279" s="148"/>
      <c r="AD279" s="148"/>
      <c r="AE279" s="148"/>
      <c r="AF279" s="148"/>
      <c r="AG279" s="148" t="s">
        <v>224</v>
      </c>
      <c r="AH279" s="148">
        <v>0</v>
      </c>
      <c r="AI279" s="148"/>
      <c r="AJ279" s="148"/>
      <c r="AK279" s="148"/>
      <c r="AL279" s="148"/>
      <c r="AM279" s="148"/>
      <c r="AN279" s="148"/>
      <c r="AO279" s="148"/>
      <c r="AP279" s="148"/>
      <c r="AQ279" s="148"/>
      <c r="AR279" s="148"/>
      <c r="AS279" s="148"/>
      <c r="AT279" s="148"/>
      <c r="AU279" s="148"/>
      <c r="AV279" s="148"/>
      <c r="AW279" s="148"/>
      <c r="AX279" s="148"/>
      <c r="AY279" s="148"/>
      <c r="AZ279" s="148"/>
      <c r="BA279" s="148"/>
      <c r="BB279" s="148"/>
      <c r="BC279" s="148"/>
      <c r="BD279" s="148"/>
      <c r="BE279" s="148"/>
      <c r="BF279" s="148"/>
      <c r="BG279" s="148"/>
      <c r="BH279" s="148"/>
    </row>
    <row r="280" spans="1:60" outlineLevel="1" x14ac:dyDescent="0.2">
      <c r="A280" s="155"/>
      <c r="B280" s="156"/>
      <c r="C280" s="189" t="s">
        <v>406</v>
      </c>
      <c r="D280" s="185"/>
      <c r="E280" s="186">
        <v>395.7</v>
      </c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48"/>
      <c r="Z280" s="148"/>
      <c r="AA280" s="148"/>
      <c r="AB280" s="148"/>
      <c r="AC280" s="148"/>
      <c r="AD280" s="148"/>
      <c r="AE280" s="148"/>
      <c r="AF280" s="148"/>
      <c r="AG280" s="148" t="s">
        <v>224</v>
      </c>
      <c r="AH280" s="148">
        <v>0</v>
      </c>
      <c r="AI280" s="148"/>
      <c r="AJ280" s="148"/>
      <c r="AK280" s="148"/>
      <c r="AL280" s="148"/>
      <c r="AM280" s="148"/>
      <c r="AN280" s="148"/>
      <c r="AO280" s="148"/>
      <c r="AP280" s="148"/>
      <c r="AQ280" s="148"/>
      <c r="AR280" s="148"/>
      <c r="AS280" s="148"/>
      <c r="AT280" s="148"/>
      <c r="AU280" s="148"/>
      <c r="AV280" s="148"/>
      <c r="AW280" s="148"/>
      <c r="AX280" s="148"/>
      <c r="AY280" s="148"/>
      <c r="AZ280" s="148"/>
      <c r="BA280" s="148"/>
      <c r="BB280" s="148"/>
      <c r="BC280" s="148"/>
      <c r="BD280" s="148"/>
      <c r="BE280" s="148"/>
      <c r="BF280" s="148"/>
      <c r="BG280" s="148"/>
      <c r="BH280" s="148"/>
    </row>
    <row r="281" spans="1:60" x14ac:dyDescent="0.2">
      <c r="A281" s="160" t="s">
        <v>169</v>
      </c>
      <c r="B281" s="161" t="s">
        <v>132</v>
      </c>
      <c r="C281" s="179" t="s">
        <v>133</v>
      </c>
      <c r="D281" s="162"/>
      <c r="E281" s="163"/>
      <c r="F281" s="164"/>
      <c r="G281" s="165">
        <f>SUMIF(AG282:AG329,"&lt;&gt;NOR",G282:G329)</f>
        <v>3256081.6999999997</v>
      </c>
      <c r="H281" s="159"/>
      <c r="I281" s="159">
        <f>SUM(I282:I329)</f>
        <v>0</v>
      </c>
      <c r="J281" s="159"/>
      <c r="K281" s="159">
        <f>SUM(K282:K329)</f>
        <v>0</v>
      </c>
      <c r="L281" s="159"/>
      <c r="M281" s="159">
        <f>SUM(M282:M329)</f>
        <v>3939858.8569999994</v>
      </c>
      <c r="N281" s="159"/>
      <c r="O281" s="159">
        <f>SUM(O282:O329)</f>
        <v>0</v>
      </c>
      <c r="P281" s="159"/>
      <c r="Q281" s="159">
        <f>SUM(Q282:Q329)</f>
        <v>0</v>
      </c>
      <c r="R281" s="159"/>
      <c r="S281" s="159"/>
      <c r="T281" s="159"/>
      <c r="U281" s="159"/>
      <c r="V281" s="159">
        <f>SUM(V282:V329)</f>
        <v>84.14</v>
      </c>
      <c r="W281" s="159"/>
      <c r="X281" s="159"/>
      <c r="AG281" t="s">
        <v>170</v>
      </c>
    </row>
    <row r="282" spans="1:60" ht="22.5" outlineLevel="1" x14ac:dyDescent="0.2">
      <c r="A282" s="166">
        <v>47</v>
      </c>
      <c r="B282" s="167" t="s">
        <v>407</v>
      </c>
      <c r="C282" s="181" t="s">
        <v>408</v>
      </c>
      <c r="D282" s="168" t="s">
        <v>247</v>
      </c>
      <c r="E282" s="169">
        <v>392.7</v>
      </c>
      <c r="F282" s="170">
        <v>4644</v>
      </c>
      <c r="G282" s="171">
        <f>ROUND(E282*F282,2)</f>
        <v>1823698.8</v>
      </c>
      <c r="H282" s="158"/>
      <c r="I282" s="157">
        <f>ROUND(E282*H282,2)</f>
        <v>0</v>
      </c>
      <c r="J282" s="158"/>
      <c r="K282" s="157">
        <f>ROUND(E282*J282,2)</f>
        <v>0</v>
      </c>
      <c r="L282" s="157">
        <v>21</v>
      </c>
      <c r="M282" s="157">
        <f>G282*(1+L282/100)</f>
        <v>2206675.548</v>
      </c>
      <c r="N282" s="157">
        <v>0</v>
      </c>
      <c r="O282" s="157">
        <f>ROUND(E282*N282,2)</f>
        <v>0</v>
      </c>
      <c r="P282" s="157">
        <v>0</v>
      </c>
      <c r="Q282" s="157">
        <f>ROUND(E282*P282,2)</f>
        <v>0</v>
      </c>
      <c r="R282" s="157"/>
      <c r="S282" s="157" t="s">
        <v>174</v>
      </c>
      <c r="T282" s="157" t="s">
        <v>175</v>
      </c>
      <c r="U282" s="157">
        <v>0</v>
      </c>
      <c r="V282" s="157">
        <f>ROUND(E282*U282,2)</f>
        <v>0</v>
      </c>
      <c r="W282" s="157"/>
      <c r="X282" s="157" t="s">
        <v>221</v>
      </c>
      <c r="Y282" s="148"/>
      <c r="Z282" s="148"/>
      <c r="AA282" s="148"/>
      <c r="AB282" s="148"/>
      <c r="AC282" s="148"/>
      <c r="AD282" s="148"/>
      <c r="AE282" s="148"/>
      <c r="AF282" s="148"/>
      <c r="AG282" s="148" t="s">
        <v>222</v>
      </c>
      <c r="AH282" s="148"/>
      <c r="AI282" s="148"/>
      <c r="AJ282" s="148"/>
      <c r="AK282" s="148"/>
      <c r="AL282" s="148"/>
      <c r="AM282" s="148"/>
      <c r="AN282" s="148"/>
      <c r="AO282" s="148"/>
      <c r="AP282" s="148"/>
      <c r="AQ282" s="148"/>
      <c r="AR282" s="148"/>
      <c r="AS282" s="148"/>
      <c r="AT282" s="148"/>
      <c r="AU282" s="148"/>
      <c r="AV282" s="148"/>
      <c r="AW282" s="148"/>
      <c r="AX282" s="148"/>
      <c r="AY282" s="148"/>
      <c r="AZ282" s="148"/>
      <c r="BA282" s="148"/>
      <c r="BB282" s="148"/>
      <c r="BC282" s="148"/>
      <c r="BD282" s="148"/>
      <c r="BE282" s="148"/>
      <c r="BF282" s="148"/>
      <c r="BG282" s="148"/>
      <c r="BH282" s="148"/>
    </row>
    <row r="283" spans="1:60" outlineLevel="1" x14ac:dyDescent="0.2">
      <c r="A283" s="155"/>
      <c r="B283" s="156"/>
      <c r="C283" s="189" t="s">
        <v>409</v>
      </c>
      <c r="D283" s="185"/>
      <c r="E283" s="186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48"/>
      <c r="Z283" s="148"/>
      <c r="AA283" s="148"/>
      <c r="AB283" s="148"/>
      <c r="AC283" s="148"/>
      <c r="AD283" s="148"/>
      <c r="AE283" s="148"/>
      <c r="AF283" s="148"/>
      <c r="AG283" s="148" t="s">
        <v>224</v>
      </c>
      <c r="AH283" s="148">
        <v>0</v>
      </c>
      <c r="AI283" s="148"/>
      <c r="AJ283" s="148"/>
      <c r="AK283" s="148"/>
      <c r="AL283" s="148"/>
      <c r="AM283" s="148"/>
      <c r="AN283" s="148"/>
      <c r="AO283" s="148"/>
      <c r="AP283" s="148"/>
      <c r="AQ283" s="148"/>
      <c r="AR283" s="148"/>
      <c r="AS283" s="148"/>
      <c r="AT283" s="148"/>
      <c r="AU283" s="148"/>
      <c r="AV283" s="148"/>
      <c r="AW283" s="148"/>
      <c r="AX283" s="148"/>
      <c r="AY283" s="148"/>
      <c r="AZ283" s="148"/>
      <c r="BA283" s="148"/>
      <c r="BB283" s="148"/>
      <c r="BC283" s="148"/>
      <c r="BD283" s="148"/>
      <c r="BE283" s="148"/>
      <c r="BF283" s="148"/>
      <c r="BG283" s="148"/>
      <c r="BH283" s="148"/>
    </row>
    <row r="284" spans="1:60" outlineLevel="1" x14ac:dyDescent="0.2">
      <c r="A284" s="155"/>
      <c r="B284" s="156"/>
      <c r="C284" s="189" t="s">
        <v>410</v>
      </c>
      <c r="D284" s="185"/>
      <c r="E284" s="186">
        <v>392.7</v>
      </c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48"/>
      <c r="Z284" s="148"/>
      <c r="AA284" s="148"/>
      <c r="AB284" s="148"/>
      <c r="AC284" s="148"/>
      <c r="AD284" s="148"/>
      <c r="AE284" s="148"/>
      <c r="AF284" s="148"/>
      <c r="AG284" s="148" t="s">
        <v>224</v>
      </c>
      <c r="AH284" s="148">
        <v>0</v>
      </c>
      <c r="AI284" s="148"/>
      <c r="AJ284" s="148"/>
      <c r="AK284" s="148"/>
      <c r="AL284" s="148"/>
      <c r="AM284" s="148"/>
      <c r="AN284" s="148"/>
      <c r="AO284" s="148"/>
      <c r="AP284" s="148"/>
      <c r="AQ284" s="148"/>
      <c r="AR284" s="148"/>
      <c r="AS284" s="148"/>
      <c r="AT284" s="148"/>
      <c r="AU284" s="148"/>
      <c r="AV284" s="148"/>
      <c r="AW284" s="148"/>
      <c r="AX284" s="148"/>
      <c r="AY284" s="148"/>
      <c r="AZ284" s="148"/>
      <c r="BA284" s="148"/>
      <c r="BB284" s="148"/>
      <c r="BC284" s="148"/>
      <c r="BD284" s="148"/>
      <c r="BE284" s="148"/>
      <c r="BF284" s="148"/>
      <c r="BG284" s="148"/>
      <c r="BH284" s="148"/>
    </row>
    <row r="285" spans="1:60" ht="22.5" outlineLevel="1" x14ac:dyDescent="0.2">
      <c r="A285" s="166">
        <v>48</v>
      </c>
      <c r="B285" s="167" t="s">
        <v>411</v>
      </c>
      <c r="C285" s="181" t="s">
        <v>412</v>
      </c>
      <c r="D285" s="168" t="s">
        <v>247</v>
      </c>
      <c r="E285" s="169">
        <v>20.5</v>
      </c>
      <c r="F285" s="170">
        <v>3942</v>
      </c>
      <c r="G285" s="171">
        <f>ROUND(E285*F285,2)</f>
        <v>80811</v>
      </c>
      <c r="H285" s="158"/>
      <c r="I285" s="157">
        <f>ROUND(E285*H285,2)</f>
        <v>0</v>
      </c>
      <c r="J285" s="158"/>
      <c r="K285" s="157">
        <f>ROUND(E285*J285,2)</f>
        <v>0</v>
      </c>
      <c r="L285" s="157">
        <v>21</v>
      </c>
      <c r="M285" s="157">
        <f>G285*(1+L285/100)</f>
        <v>97781.31</v>
      </c>
      <c r="N285" s="157">
        <v>0</v>
      </c>
      <c r="O285" s="157">
        <f>ROUND(E285*N285,2)</f>
        <v>0</v>
      </c>
      <c r="P285" s="157">
        <v>0</v>
      </c>
      <c r="Q285" s="157">
        <f>ROUND(E285*P285,2)</f>
        <v>0</v>
      </c>
      <c r="R285" s="157"/>
      <c r="S285" s="157" t="s">
        <v>174</v>
      </c>
      <c r="T285" s="157" t="s">
        <v>175</v>
      </c>
      <c r="U285" s="157">
        <v>0</v>
      </c>
      <c r="V285" s="157">
        <f>ROUND(E285*U285,2)</f>
        <v>0</v>
      </c>
      <c r="W285" s="157"/>
      <c r="X285" s="157" t="s">
        <v>221</v>
      </c>
      <c r="Y285" s="148"/>
      <c r="Z285" s="148"/>
      <c r="AA285" s="148"/>
      <c r="AB285" s="148"/>
      <c r="AC285" s="148"/>
      <c r="AD285" s="148"/>
      <c r="AE285" s="148"/>
      <c r="AF285" s="148"/>
      <c r="AG285" s="148" t="s">
        <v>222</v>
      </c>
      <c r="AH285" s="148"/>
      <c r="AI285" s="148"/>
      <c r="AJ285" s="148"/>
      <c r="AK285" s="148"/>
      <c r="AL285" s="148"/>
      <c r="AM285" s="148"/>
      <c r="AN285" s="148"/>
      <c r="AO285" s="148"/>
      <c r="AP285" s="148"/>
      <c r="AQ285" s="148"/>
      <c r="AR285" s="148"/>
      <c r="AS285" s="148"/>
      <c r="AT285" s="148"/>
      <c r="AU285" s="148"/>
      <c r="AV285" s="148"/>
      <c r="AW285" s="148"/>
      <c r="AX285" s="148"/>
      <c r="AY285" s="148"/>
      <c r="AZ285" s="148"/>
      <c r="BA285" s="148"/>
      <c r="BB285" s="148"/>
      <c r="BC285" s="148"/>
      <c r="BD285" s="148"/>
      <c r="BE285" s="148"/>
      <c r="BF285" s="148"/>
      <c r="BG285" s="148"/>
      <c r="BH285" s="148"/>
    </row>
    <row r="286" spans="1:60" outlineLevel="1" x14ac:dyDescent="0.2">
      <c r="A286" s="155"/>
      <c r="B286" s="156"/>
      <c r="C286" s="189" t="s">
        <v>413</v>
      </c>
      <c r="D286" s="185"/>
      <c r="E286" s="186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48"/>
      <c r="Z286" s="148"/>
      <c r="AA286" s="148"/>
      <c r="AB286" s="148"/>
      <c r="AC286" s="148"/>
      <c r="AD286" s="148"/>
      <c r="AE286" s="148"/>
      <c r="AF286" s="148"/>
      <c r="AG286" s="148" t="s">
        <v>224</v>
      </c>
      <c r="AH286" s="148">
        <v>0</v>
      </c>
      <c r="AI286" s="148"/>
      <c r="AJ286" s="148"/>
      <c r="AK286" s="148"/>
      <c r="AL286" s="148"/>
      <c r="AM286" s="148"/>
      <c r="AN286" s="148"/>
      <c r="AO286" s="148"/>
      <c r="AP286" s="148"/>
      <c r="AQ286" s="148"/>
      <c r="AR286" s="148"/>
      <c r="AS286" s="148"/>
      <c r="AT286" s="148"/>
      <c r="AU286" s="148"/>
      <c r="AV286" s="148"/>
      <c r="AW286" s="148"/>
      <c r="AX286" s="148"/>
      <c r="AY286" s="148"/>
      <c r="AZ286" s="148"/>
      <c r="BA286" s="148"/>
      <c r="BB286" s="148"/>
      <c r="BC286" s="148"/>
      <c r="BD286" s="148"/>
      <c r="BE286" s="148"/>
      <c r="BF286" s="148"/>
      <c r="BG286" s="148"/>
      <c r="BH286" s="148"/>
    </row>
    <row r="287" spans="1:60" outlineLevel="1" x14ac:dyDescent="0.2">
      <c r="A287" s="155"/>
      <c r="B287" s="156"/>
      <c r="C287" s="189" t="s">
        <v>414</v>
      </c>
      <c r="D287" s="185"/>
      <c r="E287" s="186">
        <v>20.5</v>
      </c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48"/>
      <c r="Z287" s="148"/>
      <c r="AA287" s="148"/>
      <c r="AB287" s="148"/>
      <c r="AC287" s="148"/>
      <c r="AD287" s="148"/>
      <c r="AE287" s="148"/>
      <c r="AF287" s="148"/>
      <c r="AG287" s="148" t="s">
        <v>224</v>
      </c>
      <c r="AH287" s="148">
        <v>0</v>
      </c>
      <c r="AI287" s="148"/>
      <c r="AJ287" s="148"/>
      <c r="AK287" s="148"/>
      <c r="AL287" s="148"/>
      <c r="AM287" s="148"/>
      <c r="AN287" s="148"/>
      <c r="AO287" s="148"/>
      <c r="AP287" s="148"/>
      <c r="AQ287" s="148"/>
      <c r="AR287" s="148"/>
      <c r="AS287" s="148"/>
      <c r="AT287" s="148"/>
      <c r="AU287" s="148"/>
      <c r="AV287" s="148"/>
      <c r="AW287" s="148"/>
      <c r="AX287" s="148"/>
      <c r="AY287" s="148"/>
      <c r="AZ287" s="148"/>
      <c r="BA287" s="148"/>
      <c r="BB287" s="148"/>
      <c r="BC287" s="148"/>
      <c r="BD287" s="148"/>
      <c r="BE287" s="148"/>
      <c r="BF287" s="148"/>
      <c r="BG287" s="148"/>
      <c r="BH287" s="148"/>
    </row>
    <row r="288" spans="1:60" ht="22.5" outlineLevel="1" x14ac:dyDescent="0.2">
      <c r="A288" s="166">
        <v>49</v>
      </c>
      <c r="B288" s="167" t="s">
        <v>415</v>
      </c>
      <c r="C288" s="181" t="s">
        <v>416</v>
      </c>
      <c r="D288" s="168" t="s">
        <v>247</v>
      </c>
      <c r="E288" s="169">
        <v>72</v>
      </c>
      <c r="F288" s="170">
        <v>378</v>
      </c>
      <c r="G288" s="171">
        <f>ROUND(E288*F288,2)</f>
        <v>27216</v>
      </c>
      <c r="H288" s="158"/>
      <c r="I288" s="157">
        <f>ROUND(E288*H288,2)</f>
        <v>0</v>
      </c>
      <c r="J288" s="158"/>
      <c r="K288" s="157">
        <f>ROUND(E288*J288,2)</f>
        <v>0</v>
      </c>
      <c r="L288" s="157">
        <v>21</v>
      </c>
      <c r="M288" s="157">
        <f>G288*(1+L288/100)</f>
        <v>32931.360000000001</v>
      </c>
      <c r="N288" s="157">
        <v>0</v>
      </c>
      <c r="O288" s="157">
        <f>ROUND(E288*N288,2)</f>
        <v>0</v>
      </c>
      <c r="P288" s="157">
        <v>0</v>
      </c>
      <c r="Q288" s="157">
        <f>ROUND(E288*P288,2)</f>
        <v>0</v>
      </c>
      <c r="R288" s="157"/>
      <c r="S288" s="157" t="s">
        <v>174</v>
      </c>
      <c r="T288" s="157" t="s">
        <v>175</v>
      </c>
      <c r="U288" s="157">
        <v>0</v>
      </c>
      <c r="V288" s="157">
        <f>ROUND(E288*U288,2)</f>
        <v>0</v>
      </c>
      <c r="W288" s="157"/>
      <c r="X288" s="157" t="s">
        <v>221</v>
      </c>
      <c r="Y288" s="148"/>
      <c r="Z288" s="148"/>
      <c r="AA288" s="148"/>
      <c r="AB288" s="148"/>
      <c r="AC288" s="148"/>
      <c r="AD288" s="148"/>
      <c r="AE288" s="148"/>
      <c r="AF288" s="148"/>
      <c r="AG288" s="148" t="s">
        <v>222</v>
      </c>
      <c r="AH288" s="148"/>
      <c r="AI288" s="148"/>
      <c r="AJ288" s="148"/>
      <c r="AK288" s="148"/>
      <c r="AL288" s="148"/>
      <c r="AM288" s="148"/>
      <c r="AN288" s="148"/>
      <c r="AO288" s="148"/>
      <c r="AP288" s="148"/>
      <c r="AQ288" s="148"/>
      <c r="AR288" s="148"/>
      <c r="AS288" s="148"/>
      <c r="AT288" s="148"/>
      <c r="AU288" s="148"/>
      <c r="AV288" s="148"/>
      <c r="AW288" s="148"/>
      <c r="AX288" s="148"/>
      <c r="AY288" s="148"/>
      <c r="AZ288" s="148"/>
      <c r="BA288" s="148"/>
      <c r="BB288" s="148"/>
      <c r="BC288" s="148"/>
      <c r="BD288" s="148"/>
      <c r="BE288" s="148"/>
      <c r="BF288" s="148"/>
      <c r="BG288" s="148"/>
      <c r="BH288" s="148"/>
    </row>
    <row r="289" spans="1:60" outlineLevel="1" x14ac:dyDescent="0.2">
      <c r="A289" s="155"/>
      <c r="B289" s="156"/>
      <c r="C289" s="189" t="s">
        <v>417</v>
      </c>
      <c r="D289" s="185"/>
      <c r="E289" s="186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48"/>
      <c r="Z289" s="148"/>
      <c r="AA289" s="148"/>
      <c r="AB289" s="148"/>
      <c r="AC289" s="148"/>
      <c r="AD289" s="148"/>
      <c r="AE289" s="148"/>
      <c r="AF289" s="148"/>
      <c r="AG289" s="148" t="s">
        <v>224</v>
      </c>
      <c r="AH289" s="148">
        <v>0</v>
      </c>
      <c r="AI289" s="148"/>
      <c r="AJ289" s="148"/>
      <c r="AK289" s="148"/>
      <c r="AL289" s="148"/>
      <c r="AM289" s="148"/>
      <c r="AN289" s="148"/>
      <c r="AO289" s="148"/>
      <c r="AP289" s="148"/>
      <c r="AQ289" s="148"/>
      <c r="AR289" s="148"/>
      <c r="AS289" s="148"/>
      <c r="AT289" s="148"/>
      <c r="AU289" s="148"/>
      <c r="AV289" s="148"/>
      <c r="AW289" s="148"/>
      <c r="AX289" s="148"/>
      <c r="AY289" s="148"/>
      <c r="AZ289" s="148"/>
      <c r="BA289" s="148"/>
      <c r="BB289" s="148"/>
      <c r="BC289" s="148"/>
      <c r="BD289" s="148"/>
      <c r="BE289" s="148"/>
      <c r="BF289" s="148"/>
      <c r="BG289" s="148"/>
      <c r="BH289" s="148"/>
    </row>
    <row r="290" spans="1:60" outlineLevel="1" x14ac:dyDescent="0.2">
      <c r="A290" s="155"/>
      <c r="B290" s="156"/>
      <c r="C290" s="189" t="s">
        <v>418</v>
      </c>
      <c r="D290" s="185"/>
      <c r="E290" s="186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48"/>
      <c r="Z290" s="148"/>
      <c r="AA290" s="148"/>
      <c r="AB290" s="148"/>
      <c r="AC290" s="148"/>
      <c r="AD290" s="148"/>
      <c r="AE290" s="148"/>
      <c r="AF290" s="148"/>
      <c r="AG290" s="148" t="s">
        <v>224</v>
      </c>
      <c r="AH290" s="148">
        <v>0</v>
      </c>
      <c r="AI290" s="148"/>
      <c r="AJ290" s="148"/>
      <c r="AK290" s="148"/>
      <c r="AL290" s="148"/>
      <c r="AM290" s="148"/>
      <c r="AN290" s="148"/>
      <c r="AO290" s="148"/>
      <c r="AP290" s="148"/>
      <c r="AQ290" s="148"/>
      <c r="AR290" s="148"/>
      <c r="AS290" s="148"/>
      <c r="AT290" s="148"/>
      <c r="AU290" s="148"/>
      <c r="AV290" s="148"/>
      <c r="AW290" s="148"/>
      <c r="AX290" s="148"/>
      <c r="AY290" s="148"/>
      <c r="AZ290" s="148"/>
      <c r="BA290" s="148"/>
      <c r="BB290" s="148"/>
      <c r="BC290" s="148"/>
      <c r="BD290" s="148"/>
      <c r="BE290" s="148"/>
      <c r="BF290" s="148"/>
      <c r="BG290" s="148"/>
      <c r="BH290" s="148"/>
    </row>
    <row r="291" spans="1:60" outlineLevel="1" x14ac:dyDescent="0.2">
      <c r="A291" s="155"/>
      <c r="B291" s="156"/>
      <c r="C291" s="189" t="s">
        <v>419</v>
      </c>
      <c r="D291" s="185"/>
      <c r="E291" s="186">
        <v>72</v>
      </c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48"/>
      <c r="Z291" s="148"/>
      <c r="AA291" s="148"/>
      <c r="AB291" s="148"/>
      <c r="AC291" s="148"/>
      <c r="AD291" s="148"/>
      <c r="AE291" s="148"/>
      <c r="AF291" s="148"/>
      <c r="AG291" s="148" t="s">
        <v>224</v>
      </c>
      <c r="AH291" s="148">
        <v>0</v>
      </c>
      <c r="AI291" s="148"/>
      <c r="AJ291" s="148"/>
      <c r="AK291" s="148"/>
      <c r="AL291" s="148"/>
      <c r="AM291" s="148"/>
      <c r="AN291" s="148"/>
      <c r="AO291" s="148"/>
      <c r="AP291" s="148"/>
      <c r="AQ291" s="148"/>
      <c r="AR291" s="148"/>
      <c r="AS291" s="148"/>
      <c r="AT291" s="148"/>
      <c r="AU291" s="148"/>
      <c r="AV291" s="148"/>
      <c r="AW291" s="148"/>
      <c r="AX291" s="148"/>
      <c r="AY291" s="148"/>
      <c r="AZ291" s="148"/>
      <c r="BA291" s="148"/>
      <c r="BB291" s="148"/>
      <c r="BC291" s="148"/>
      <c r="BD291" s="148"/>
      <c r="BE291" s="148"/>
      <c r="BF291" s="148"/>
      <c r="BG291" s="148"/>
      <c r="BH291" s="148"/>
    </row>
    <row r="292" spans="1:60" outlineLevel="1" x14ac:dyDescent="0.2">
      <c r="A292" s="172">
        <v>50</v>
      </c>
      <c r="B292" s="173" t="s">
        <v>420</v>
      </c>
      <c r="C292" s="180" t="s">
        <v>421</v>
      </c>
      <c r="D292" s="174" t="s">
        <v>368</v>
      </c>
      <c r="E292" s="175">
        <v>3</v>
      </c>
      <c r="F292" s="170">
        <v>12420</v>
      </c>
      <c r="G292" s="177">
        <f t="shared" ref="G292:G297" si="0">ROUND(E292*F292,2)</f>
        <v>37260</v>
      </c>
      <c r="H292" s="158"/>
      <c r="I292" s="157">
        <f t="shared" ref="I292:I297" si="1">ROUND(E292*H292,2)</f>
        <v>0</v>
      </c>
      <c r="J292" s="158"/>
      <c r="K292" s="157">
        <f t="shared" ref="K292:K297" si="2">ROUND(E292*J292,2)</f>
        <v>0</v>
      </c>
      <c r="L292" s="157">
        <v>21</v>
      </c>
      <c r="M292" s="157">
        <f t="shared" ref="M292:M297" si="3">G292*(1+L292/100)</f>
        <v>45084.6</v>
      </c>
      <c r="N292" s="157">
        <v>0</v>
      </c>
      <c r="O292" s="157">
        <f t="shared" ref="O292:O297" si="4">ROUND(E292*N292,2)</f>
        <v>0</v>
      </c>
      <c r="P292" s="157">
        <v>0</v>
      </c>
      <c r="Q292" s="157">
        <f t="shared" ref="Q292:Q297" si="5">ROUND(E292*P292,2)</f>
        <v>0</v>
      </c>
      <c r="R292" s="157"/>
      <c r="S292" s="157" t="s">
        <v>174</v>
      </c>
      <c r="T292" s="157" t="s">
        <v>175</v>
      </c>
      <c r="U292" s="157">
        <v>0</v>
      </c>
      <c r="V292" s="157">
        <f t="shared" ref="V292:V297" si="6">ROUND(E292*U292,2)</f>
        <v>0</v>
      </c>
      <c r="W292" s="157"/>
      <c r="X292" s="157" t="s">
        <v>221</v>
      </c>
      <c r="Y292" s="148"/>
      <c r="Z292" s="148"/>
      <c r="AA292" s="148"/>
      <c r="AB292" s="148"/>
      <c r="AC292" s="148"/>
      <c r="AD292" s="148"/>
      <c r="AE292" s="148"/>
      <c r="AF292" s="148"/>
      <c r="AG292" s="148" t="s">
        <v>222</v>
      </c>
      <c r="AH292" s="148"/>
      <c r="AI292" s="148"/>
      <c r="AJ292" s="148"/>
      <c r="AK292" s="148"/>
      <c r="AL292" s="148"/>
      <c r="AM292" s="148"/>
      <c r="AN292" s="148"/>
      <c r="AO292" s="148"/>
      <c r="AP292" s="148"/>
      <c r="AQ292" s="148"/>
      <c r="AR292" s="148"/>
      <c r="AS292" s="148"/>
      <c r="AT292" s="148"/>
      <c r="AU292" s="148"/>
      <c r="AV292" s="148"/>
      <c r="AW292" s="148"/>
      <c r="AX292" s="148"/>
      <c r="AY292" s="148"/>
      <c r="AZ292" s="148"/>
      <c r="BA292" s="148"/>
      <c r="BB292" s="148"/>
      <c r="BC292" s="148"/>
      <c r="BD292" s="148"/>
      <c r="BE292" s="148"/>
      <c r="BF292" s="148"/>
      <c r="BG292" s="148"/>
      <c r="BH292" s="148"/>
    </row>
    <row r="293" spans="1:60" outlineLevel="1" x14ac:dyDescent="0.2">
      <c r="A293" s="172">
        <v>51</v>
      </c>
      <c r="B293" s="173" t="s">
        <v>422</v>
      </c>
      <c r="C293" s="180" t="s">
        <v>423</v>
      </c>
      <c r="D293" s="174" t="s">
        <v>368</v>
      </c>
      <c r="E293" s="175">
        <v>1</v>
      </c>
      <c r="F293" s="170">
        <v>12096</v>
      </c>
      <c r="G293" s="177">
        <f t="shared" si="0"/>
        <v>12096</v>
      </c>
      <c r="H293" s="158"/>
      <c r="I293" s="157">
        <f t="shared" si="1"/>
        <v>0</v>
      </c>
      <c r="J293" s="158"/>
      <c r="K293" s="157">
        <f t="shared" si="2"/>
        <v>0</v>
      </c>
      <c r="L293" s="157">
        <v>21</v>
      </c>
      <c r="M293" s="157">
        <f t="shared" si="3"/>
        <v>14636.16</v>
      </c>
      <c r="N293" s="157">
        <v>0</v>
      </c>
      <c r="O293" s="157">
        <f t="shared" si="4"/>
        <v>0</v>
      </c>
      <c r="P293" s="157">
        <v>0</v>
      </c>
      <c r="Q293" s="157">
        <f t="shared" si="5"/>
        <v>0</v>
      </c>
      <c r="R293" s="157"/>
      <c r="S293" s="157" t="s">
        <v>174</v>
      </c>
      <c r="T293" s="157" t="s">
        <v>175</v>
      </c>
      <c r="U293" s="157">
        <v>0</v>
      </c>
      <c r="V293" s="157">
        <f t="shared" si="6"/>
        <v>0</v>
      </c>
      <c r="W293" s="157"/>
      <c r="X293" s="157" t="s">
        <v>221</v>
      </c>
      <c r="Y293" s="148"/>
      <c r="Z293" s="148"/>
      <c r="AA293" s="148"/>
      <c r="AB293" s="148"/>
      <c r="AC293" s="148"/>
      <c r="AD293" s="148"/>
      <c r="AE293" s="148"/>
      <c r="AF293" s="148"/>
      <c r="AG293" s="148" t="s">
        <v>222</v>
      </c>
      <c r="AH293" s="148"/>
      <c r="AI293" s="148"/>
      <c r="AJ293" s="148"/>
      <c r="AK293" s="148"/>
      <c r="AL293" s="148"/>
      <c r="AM293" s="148"/>
      <c r="AN293" s="148"/>
      <c r="AO293" s="148"/>
      <c r="AP293" s="148"/>
      <c r="AQ293" s="148"/>
      <c r="AR293" s="148"/>
      <c r="AS293" s="148"/>
      <c r="AT293" s="148"/>
      <c r="AU293" s="148"/>
      <c r="AV293" s="148"/>
      <c r="AW293" s="148"/>
      <c r="AX293" s="148"/>
      <c r="AY293" s="148"/>
      <c r="AZ293" s="148"/>
      <c r="BA293" s="148"/>
      <c r="BB293" s="148"/>
      <c r="BC293" s="148"/>
      <c r="BD293" s="148"/>
      <c r="BE293" s="148"/>
      <c r="BF293" s="148"/>
      <c r="BG293" s="148"/>
      <c r="BH293" s="148"/>
    </row>
    <row r="294" spans="1:60" outlineLevel="1" x14ac:dyDescent="0.2">
      <c r="A294" s="172">
        <v>52</v>
      </c>
      <c r="B294" s="173" t="s">
        <v>424</v>
      </c>
      <c r="C294" s="180" t="s">
        <v>425</v>
      </c>
      <c r="D294" s="174" t="s">
        <v>368</v>
      </c>
      <c r="E294" s="175">
        <v>10</v>
      </c>
      <c r="F294" s="170">
        <v>12096</v>
      </c>
      <c r="G294" s="177">
        <f t="shared" si="0"/>
        <v>120960</v>
      </c>
      <c r="H294" s="158"/>
      <c r="I294" s="157">
        <f t="shared" si="1"/>
        <v>0</v>
      </c>
      <c r="J294" s="158"/>
      <c r="K294" s="157">
        <f t="shared" si="2"/>
        <v>0</v>
      </c>
      <c r="L294" s="157">
        <v>21</v>
      </c>
      <c r="M294" s="157">
        <f t="shared" si="3"/>
        <v>146361.60000000001</v>
      </c>
      <c r="N294" s="157">
        <v>0</v>
      </c>
      <c r="O294" s="157">
        <f t="shared" si="4"/>
        <v>0</v>
      </c>
      <c r="P294" s="157">
        <v>0</v>
      </c>
      <c r="Q294" s="157">
        <f t="shared" si="5"/>
        <v>0</v>
      </c>
      <c r="R294" s="157"/>
      <c r="S294" s="157" t="s">
        <v>174</v>
      </c>
      <c r="T294" s="157" t="s">
        <v>175</v>
      </c>
      <c r="U294" s="157">
        <v>0</v>
      </c>
      <c r="V294" s="157">
        <f t="shared" si="6"/>
        <v>0</v>
      </c>
      <c r="W294" s="157"/>
      <c r="X294" s="157" t="s">
        <v>221</v>
      </c>
      <c r="Y294" s="148"/>
      <c r="Z294" s="148"/>
      <c r="AA294" s="148"/>
      <c r="AB294" s="148"/>
      <c r="AC294" s="148"/>
      <c r="AD294" s="148"/>
      <c r="AE294" s="148"/>
      <c r="AF294" s="148"/>
      <c r="AG294" s="148" t="s">
        <v>222</v>
      </c>
      <c r="AH294" s="148"/>
      <c r="AI294" s="148"/>
      <c r="AJ294" s="148"/>
      <c r="AK294" s="148"/>
      <c r="AL294" s="148"/>
      <c r="AM294" s="148"/>
      <c r="AN294" s="148"/>
      <c r="AO294" s="148"/>
      <c r="AP294" s="148"/>
      <c r="AQ294" s="148"/>
      <c r="AR294" s="148"/>
      <c r="AS294" s="148"/>
      <c r="AT294" s="148"/>
      <c r="AU294" s="148"/>
      <c r="AV294" s="148"/>
      <c r="AW294" s="148"/>
      <c r="AX294" s="148"/>
      <c r="AY294" s="148"/>
      <c r="AZ294" s="148"/>
      <c r="BA294" s="148"/>
      <c r="BB294" s="148"/>
      <c r="BC294" s="148"/>
      <c r="BD294" s="148"/>
      <c r="BE294" s="148"/>
      <c r="BF294" s="148"/>
      <c r="BG294" s="148"/>
      <c r="BH294" s="148"/>
    </row>
    <row r="295" spans="1:60" ht="22.5" outlineLevel="1" x14ac:dyDescent="0.2">
      <c r="A295" s="172">
        <v>53</v>
      </c>
      <c r="B295" s="173" t="s">
        <v>426</v>
      </c>
      <c r="C295" s="180" t="s">
        <v>427</v>
      </c>
      <c r="D295" s="174" t="s">
        <v>368</v>
      </c>
      <c r="E295" s="175">
        <v>1</v>
      </c>
      <c r="F295" s="170">
        <v>25920</v>
      </c>
      <c r="G295" s="177">
        <f t="shared" si="0"/>
        <v>25920</v>
      </c>
      <c r="H295" s="158"/>
      <c r="I295" s="157">
        <f t="shared" si="1"/>
        <v>0</v>
      </c>
      <c r="J295" s="158"/>
      <c r="K295" s="157">
        <f t="shared" si="2"/>
        <v>0</v>
      </c>
      <c r="L295" s="157">
        <v>21</v>
      </c>
      <c r="M295" s="157">
        <f t="shared" si="3"/>
        <v>31363.200000000001</v>
      </c>
      <c r="N295" s="157">
        <v>0</v>
      </c>
      <c r="O295" s="157">
        <f t="shared" si="4"/>
        <v>0</v>
      </c>
      <c r="P295" s="157">
        <v>0</v>
      </c>
      <c r="Q295" s="157">
        <f t="shared" si="5"/>
        <v>0</v>
      </c>
      <c r="R295" s="157"/>
      <c r="S295" s="157" t="s">
        <v>174</v>
      </c>
      <c r="T295" s="157" t="s">
        <v>175</v>
      </c>
      <c r="U295" s="157">
        <v>0</v>
      </c>
      <c r="V295" s="157">
        <f t="shared" si="6"/>
        <v>0</v>
      </c>
      <c r="W295" s="157"/>
      <c r="X295" s="157" t="s">
        <v>221</v>
      </c>
      <c r="Y295" s="148"/>
      <c r="Z295" s="148"/>
      <c r="AA295" s="148"/>
      <c r="AB295" s="148"/>
      <c r="AC295" s="148"/>
      <c r="AD295" s="148"/>
      <c r="AE295" s="148"/>
      <c r="AF295" s="148"/>
      <c r="AG295" s="148" t="s">
        <v>222</v>
      </c>
      <c r="AH295" s="148"/>
      <c r="AI295" s="148"/>
      <c r="AJ295" s="148"/>
      <c r="AK295" s="148"/>
      <c r="AL295" s="148"/>
      <c r="AM295" s="148"/>
      <c r="AN295" s="148"/>
      <c r="AO295" s="148"/>
      <c r="AP295" s="148"/>
      <c r="AQ295" s="148"/>
      <c r="AR295" s="148"/>
      <c r="AS295" s="148"/>
      <c r="AT295" s="148"/>
      <c r="AU295" s="148"/>
      <c r="AV295" s="148"/>
      <c r="AW295" s="148"/>
      <c r="AX295" s="148"/>
      <c r="AY295" s="148"/>
      <c r="AZ295" s="148"/>
      <c r="BA295" s="148"/>
      <c r="BB295" s="148"/>
      <c r="BC295" s="148"/>
      <c r="BD295" s="148"/>
      <c r="BE295" s="148"/>
      <c r="BF295" s="148"/>
      <c r="BG295" s="148"/>
      <c r="BH295" s="148"/>
    </row>
    <row r="296" spans="1:60" ht="22.5" outlineLevel="1" x14ac:dyDescent="0.2">
      <c r="A296" s="172">
        <v>54</v>
      </c>
      <c r="B296" s="173" t="s">
        <v>428</v>
      </c>
      <c r="C296" s="180" t="s">
        <v>429</v>
      </c>
      <c r="D296" s="174" t="s">
        <v>368</v>
      </c>
      <c r="E296" s="175">
        <v>1</v>
      </c>
      <c r="F296" s="170">
        <v>14580</v>
      </c>
      <c r="G296" s="177">
        <f t="shared" si="0"/>
        <v>14580</v>
      </c>
      <c r="H296" s="158"/>
      <c r="I296" s="157">
        <f t="shared" si="1"/>
        <v>0</v>
      </c>
      <c r="J296" s="158"/>
      <c r="K296" s="157">
        <f t="shared" si="2"/>
        <v>0</v>
      </c>
      <c r="L296" s="157">
        <v>21</v>
      </c>
      <c r="M296" s="157">
        <f t="shared" si="3"/>
        <v>17641.8</v>
      </c>
      <c r="N296" s="157">
        <v>0</v>
      </c>
      <c r="O296" s="157">
        <f t="shared" si="4"/>
        <v>0</v>
      </c>
      <c r="P296" s="157">
        <v>0</v>
      </c>
      <c r="Q296" s="157">
        <f t="shared" si="5"/>
        <v>0</v>
      </c>
      <c r="R296" s="157"/>
      <c r="S296" s="157" t="s">
        <v>174</v>
      </c>
      <c r="T296" s="157" t="s">
        <v>175</v>
      </c>
      <c r="U296" s="157">
        <v>0</v>
      </c>
      <c r="V296" s="157">
        <f t="shared" si="6"/>
        <v>0</v>
      </c>
      <c r="W296" s="157"/>
      <c r="X296" s="157" t="s">
        <v>221</v>
      </c>
      <c r="Y296" s="148"/>
      <c r="Z296" s="148"/>
      <c r="AA296" s="148"/>
      <c r="AB296" s="148"/>
      <c r="AC296" s="148"/>
      <c r="AD296" s="148"/>
      <c r="AE296" s="148"/>
      <c r="AF296" s="148"/>
      <c r="AG296" s="148" t="s">
        <v>222</v>
      </c>
      <c r="AH296" s="148"/>
      <c r="AI296" s="148"/>
      <c r="AJ296" s="148"/>
      <c r="AK296" s="148"/>
      <c r="AL296" s="148"/>
      <c r="AM296" s="148"/>
      <c r="AN296" s="148"/>
      <c r="AO296" s="148"/>
      <c r="AP296" s="148"/>
      <c r="AQ296" s="148"/>
      <c r="AR296" s="148"/>
      <c r="AS296" s="148"/>
      <c r="AT296" s="148"/>
      <c r="AU296" s="148"/>
      <c r="AV296" s="148"/>
      <c r="AW296" s="148"/>
      <c r="AX296" s="148"/>
      <c r="AY296" s="148"/>
      <c r="AZ296" s="148"/>
      <c r="BA296" s="148"/>
      <c r="BB296" s="148"/>
      <c r="BC296" s="148"/>
      <c r="BD296" s="148"/>
      <c r="BE296" s="148"/>
      <c r="BF296" s="148"/>
      <c r="BG296" s="148"/>
      <c r="BH296" s="148"/>
    </row>
    <row r="297" spans="1:60" outlineLevel="1" x14ac:dyDescent="0.2">
      <c r="A297" s="166">
        <v>55</v>
      </c>
      <c r="B297" s="167" t="s">
        <v>430</v>
      </c>
      <c r="C297" s="181" t="s">
        <v>431</v>
      </c>
      <c r="D297" s="168" t="s">
        <v>368</v>
      </c>
      <c r="E297" s="169">
        <v>1</v>
      </c>
      <c r="F297" s="170">
        <v>4860</v>
      </c>
      <c r="G297" s="171">
        <f t="shared" si="0"/>
        <v>4860</v>
      </c>
      <c r="H297" s="158"/>
      <c r="I297" s="157">
        <f t="shared" si="1"/>
        <v>0</v>
      </c>
      <c r="J297" s="158"/>
      <c r="K297" s="157">
        <f t="shared" si="2"/>
        <v>0</v>
      </c>
      <c r="L297" s="157">
        <v>21</v>
      </c>
      <c r="M297" s="157">
        <f t="shared" si="3"/>
        <v>5880.5999999999995</v>
      </c>
      <c r="N297" s="157">
        <v>0</v>
      </c>
      <c r="O297" s="157">
        <f t="shared" si="4"/>
        <v>0</v>
      </c>
      <c r="P297" s="157">
        <v>0</v>
      </c>
      <c r="Q297" s="157">
        <f t="shared" si="5"/>
        <v>0</v>
      </c>
      <c r="R297" s="157"/>
      <c r="S297" s="157" t="s">
        <v>174</v>
      </c>
      <c r="T297" s="157" t="s">
        <v>175</v>
      </c>
      <c r="U297" s="157">
        <v>0</v>
      </c>
      <c r="V297" s="157">
        <f t="shared" si="6"/>
        <v>0</v>
      </c>
      <c r="W297" s="157"/>
      <c r="X297" s="157" t="s">
        <v>221</v>
      </c>
      <c r="Y297" s="148"/>
      <c r="Z297" s="148"/>
      <c r="AA297" s="148"/>
      <c r="AB297" s="148"/>
      <c r="AC297" s="148"/>
      <c r="AD297" s="148"/>
      <c r="AE297" s="148"/>
      <c r="AF297" s="148"/>
      <c r="AG297" s="148" t="s">
        <v>222</v>
      </c>
      <c r="AH297" s="148"/>
      <c r="AI297" s="148"/>
      <c r="AJ297" s="148"/>
      <c r="AK297" s="148"/>
      <c r="AL297" s="148"/>
      <c r="AM297" s="148"/>
      <c r="AN297" s="148"/>
      <c r="AO297" s="148"/>
      <c r="AP297" s="148"/>
      <c r="AQ297" s="148"/>
      <c r="AR297" s="148"/>
      <c r="AS297" s="148"/>
      <c r="AT297" s="148"/>
      <c r="AU297" s="148"/>
      <c r="AV297" s="148"/>
      <c r="AW297" s="148"/>
      <c r="AX297" s="148"/>
      <c r="AY297" s="148"/>
      <c r="AZ297" s="148"/>
      <c r="BA297" s="148"/>
      <c r="BB297" s="148"/>
      <c r="BC297" s="148"/>
      <c r="BD297" s="148"/>
      <c r="BE297" s="148"/>
      <c r="BF297" s="148"/>
      <c r="BG297" s="148"/>
      <c r="BH297" s="148"/>
    </row>
    <row r="298" spans="1:60" outlineLevel="1" x14ac:dyDescent="0.2">
      <c r="A298" s="155"/>
      <c r="B298" s="156"/>
      <c r="C298" s="189" t="s">
        <v>432</v>
      </c>
      <c r="D298" s="185"/>
      <c r="E298" s="186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48"/>
      <c r="Z298" s="148"/>
      <c r="AA298" s="148"/>
      <c r="AB298" s="148"/>
      <c r="AC298" s="148"/>
      <c r="AD298" s="148"/>
      <c r="AE298" s="148"/>
      <c r="AF298" s="148"/>
      <c r="AG298" s="148" t="s">
        <v>224</v>
      </c>
      <c r="AH298" s="148">
        <v>0</v>
      </c>
      <c r="AI298" s="148"/>
      <c r="AJ298" s="148"/>
      <c r="AK298" s="148"/>
      <c r="AL298" s="148"/>
      <c r="AM298" s="148"/>
      <c r="AN298" s="148"/>
      <c r="AO298" s="148"/>
      <c r="AP298" s="148"/>
      <c r="AQ298" s="148"/>
      <c r="AR298" s="148"/>
      <c r="AS298" s="148"/>
      <c r="AT298" s="148"/>
      <c r="AU298" s="148"/>
      <c r="AV298" s="148"/>
      <c r="AW298" s="148"/>
      <c r="AX298" s="148"/>
      <c r="AY298" s="148"/>
      <c r="AZ298" s="148"/>
      <c r="BA298" s="148"/>
      <c r="BB298" s="148"/>
      <c r="BC298" s="148"/>
      <c r="BD298" s="148"/>
      <c r="BE298" s="148"/>
      <c r="BF298" s="148"/>
      <c r="BG298" s="148"/>
      <c r="BH298" s="148"/>
    </row>
    <row r="299" spans="1:60" outlineLevel="1" x14ac:dyDescent="0.2">
      <c r="A299" s="155"/>
      <c r="B299" s="156"/>
      <c r="C299" s="189" t="s">
        <v>369</v>
      </c>
      <c r="D299" s="185"/>
      <c r="E299" s="186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48"/>
      <c r="Z299" s="148"/>
      <c r="AA299" s="148"/>
      <c r="AB299" s="148"/>
      <c r="AC299" s="148"/>
      <c r="AD299" s="148"/>
      <c r="AE299" s="148"/>
      <c r="AF299" s="148"/>
      <c r="AG299" s="148" t="s">
        <v>224</v>
      </c>
      <c r="AH299" s="148">
        <v>0</v>
      </c>
      <c r="AI299" s="148"/>
      <c r="AJ299" s="148"/>
      <c r="AK299" s="148"/>
      <c r="AL299" s="148"/>
      <c r="AM299" s="148"/>
      <c r="AN299" s="148"/>
      <c r="AO299" s="148"/>
      <c r="AP299" s="148"/>
      <c r="AQ299" s="148"/>
      <c r="AR299" s="148"/>
      <c r="AS299" s="148"/>
      <c r="AT299" s="148"/>
      <c r="AU299" s="148"/>
      <c r="AV299" s="148"/>
      <c r="AW299" s="148"/>
      <c r="AX299" s="148"/>
      <c r="AY299" s="148"/>
      <c r="AZ299" s="148"/>
      <c r="BA299" s="148"/>
      <c r="BB299" s="148"/>
      <c r="BC299" s="148"/>
      <c r="BD299" s="148"/>
      <c r="BE299" s="148"/>
      <c r="BF299" s="148"/>
      <c r="BG299" s="148"/>
      <c r="BH299" s="148"/>
    </row>
    <row r="300" spans="1:60" outlineLevel="1" x14ac:dyDescent="0.2">
      <c r="A300" s="155"/>
      <c r="B300" s="156"/>
      <c r="C300" s="189" t="s">
        <v>370</v>
      </c>
      <c r="D300" s="185"/>
      <c r="E300" s="186">
        <v>1</v>
      </c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48"/>
      <c r="Z300" s="148"/>
      <c r="AA300" s="148"/>
      <c r="AB300" s="148"/>
      <c r="AC300" s="148"/>
      <c r="AD300" s="148"/>
      <c r="AE300" s="148"/>
      <c r="AF300" s="148"/>
      <c r="AG300" s="148" t="s">
        <v>224</v>
      </c>
      <c r="AH300" s="148">
        <v>0</v>
      </c>
      <c r="AI300" s="148"/>
      <c r="AJ300" s="148"/>
      <c r="AK300" s="148"/>
      <c r="AL300" s="148"/>
      <c r="AM300" s="148"/>
      <c r="AN300" s="148"/>
      <c r="AO300" s="148"/>
      <c r="AP300" s="148"/>
      <c r="AQ300" s="148"/>
      <c r="AR300" s="148"/>
      <c r="AS300" s="148"/>
      <c r="AT300" s="148"/>
      <c r="AU300" s="148"/>
      <c r="AV300" s="148"/>
      <c r="AW300" s="148"/>
      <c r="AX300" s="148"/>
      <c r="AY300" s="148"/>
      <c r="AZ300" s="148"/>
      <c r="BA300" s="148"/>
      <c r="BB300" s="148"/>
      <c r="BC300" s="148"/>
      <c r="BD300" s="148"/>
      <c r="BE300" s="148"/>
      <c r="BF300" s="148"/>
      <c r="BG300" s="148"/>
      <c r="BH300" s="148"/>
    </row>
    <row r="301" spans="1:60" ht="22.5" outlineLevel="1" x14ac:dyDescent="0.2">
      <c r="A301" s="172">
        <v>56</v>
      </c>
      <c r="B301" s="173" t="s">
        <v>433</v>
      </c>
      <c r="C301" s="180" t="s">
        <v>434</v>
      </c>
      <c r="D301" s="174" t="s">
        <v>368</v>
      </c>
      <c r="E301" s="175">
        <v>5</v>
      </c>
      <c r="F301" s="170">
        <v>3996</v>
      </c>
      <c r="G301" s="177">
        <f t="shared" ref="G301:G309" si="7">ROUND(E301*F301,2)</f>
        <v>19980</v>
      </c>
      <c r="H301" s="158"/>
      <c r="I301" s="157">
        <f t="shared" ref="I301:I309" si="8">ROUND(E301*H301,2)</f>
        <v>0</v>
      </c>
      <c r="J301" s="158"/>
      <c r="K301" s="157">
        <f t="shared" ref="K301:K309" si="9">ROUND(E301*J301,2)</f>
        <v>0</v>
      </c>
      <c r="L301" s="157">
        <v>21</v>
      </c>
      <c r="M301" s="157">
        <f t="shared" ref="M301:M309" si="10">G301*(1+L301/100)</f>
        <v>24175.8</v>
      </c>
      <c r="N301" s="157">
        <v>0</v>
      </c>
      <c r="O301" s="157">
        <f t="shared" ref="O301:O309" si="11">ROUND(E301*N301,2)</f>
        <v>0</v>
      </c>
      <c r="P301" s="157">
        <v>0</v>
      </c>
      <c r="Q301" s="157">
        <f t="shared" ref="Q301:Q309" si="12">ROUND(E301*P301,2)</f>
        <v>0</v>
      </c>
      <c r="R301" s="157"/>
      <c r="S301" s="157" t="s">
        <v>174</v>
      </c>
      <c r="T301" s="157" t="s">
        <v>175</v>
      </c>
      <c r="U301" s="157">
        <v>0</v>
      </c>
      <c r="V301" s="157">
        <f t="shared" ref="V301:V309" si="13">ROUND(E301*U301,2)</f>
        <v>0</v>
      </c>
      <c r="W301" s="157"/>
      <c r="X301" s="157" t="s">
        <v>221</v>
      </c>
      <c r="Y301" s="148"/>
      <c r="Z301" s="148"/>
      <c r="AA301" s="148"/>
      <c r="AB301" s="148"/>
      <c r="AC301" s="148"/>
      <c r="AD301" s="148"/>
      <c r="AE301" s="148"/>
      <c r="AF301" s="148"/>
      <c r="AG301" s="148" t="s">
        <v>222</v>
      </c>
      <c r="AH301" s="148"/>
      <c r="AI301" s="148"/>
      <c r="AJ301" s="148"/>
      <c r="AK301" s="148"/>
      <c r="AL301" s="148"/>
      <c r="AM301" s="148"/>
      <c r="AN301" s="148"/>
      <c r="AO301" s="148"/>
      <c r="AP301" s="148"/>
      <c r="AQ301" s="148"/>
      <c r="AR301" s="148"/>
      <c r="AS301" s="148"/>
      <c r="AT301" s="148"/>
      <c r="AU301" s="148"/>
      <c r="AV301" s="148"/>
      <c r="AW301" s="148"/>
      <c r="AX301" s="148"/>
      <c r="AY301" s="148"/>
      <c r="AZ301" s="148"/>
      <c r="BA301" s="148"/>
      <c r="BB301" s="148"/>
      <c r="BC301" s="148"/>
      <c r="BD301" s="148"/>
      <c r="BE301" s="148"/>
      <c r="BF301" s="148"/>
      <c r="BG301" s="148"/>
      <c r="BH301" s="148"/>
    </row>
    <row r="302" spans="1:60" ht="22.5" outlineLevel="1" x14ac:dyDescent="0.2">
      <c r="A302" s="172">
        <v>57</v>
      </c>
      <c r="B302" s="173" t="s">
        <v>435</v>
      </c>
      <c r="C302" s="180" t="s">
        <v>436</v>
      </c>
      <c r="D302" s="174" t="s">
        <v>368</v>
      </c>
      <c r="E302" s="175">
        <v>52</v>
      </c>
      <c r="F302" s="170">
        <v>346</v>
      </c>
      <c r="G302" s="177">
        <f t="shared" si="7"/>
        <v>17992</v>
      </c>
      <c r="H302" s="158"/>
      <c r="I302" s="157">
        <f t="shared" si="8"/>
        <v>0</v>
      </c>
      <c r="J302" s="158"/>
      <c r="K302" s="157">
        <f t="shared" si="9"/>
        <v>0</v>
      </c>
      <c r="L302" s="157">
        <v>21</v>
      </c>
      <c r="M302" s="157">
        <f t="shared" si="10"/>
        <v>21770.32</v>
      </c>
      <c r="N302" s="157">
        <v>0</v>
      </c>
      <c r="O302" s="157">
        <f t="shared" si="11"/>
        <v>0</v>
      </c>
      <c r="P302" s="157">
        <v>0</v>
      </c>
      <c r="Q302" s="157">
        <f t="shared" si="12"/>
        <v>0</v>
      </c>
      <c r="R302" s="157"/>
      <c r="S302" s="157" t="s">
        <v>174</v>
      </c>
      <c r="T302" s="157" t="s">
        <v>175</v>
      </c>
      <c r="U302" s="157">
        <v>0</v>
      </c>
      <c r="V302" s="157">
        <f t="shared" si="13"/>
        <v>0</v>
      </c>
      <c r="W302" s="157"/>
      <c r="X302" s="157" t="s">
        <v>221</v>
      </c>
      <c r="Y302" s="148"/>
      <c r="Z302" s="148"/>
      <c r="AA302" s="148"/>
      <c r="AB302" s="148"/>
      <c r="AC302" s="148"/>
      <c r="AD302" s="148"/>
      <c r="AE302" s="148"/>
      <c r="AF302" s="148"/>
      <c r="AG302" s="148" t="s">
        <v>222</v>
      </c>
      <c r="AH302" s="148"/>
      <c r="AI302" s="148"/>
      <c r="AJ302" s="148"/>
      <c r="AK302" s="148"/>
      <c r="AL302" s="148"/>
      <c r="AM302" s="148"/>
      <c r="AN302" s="148"/>
      <c r="AO302" s="148"/>
      <c r="AP302" s="148"/>
      <c r="AQ302" s="148"/>
      <c r="AR302" s="148"/>
      <c r="AS302" s="148"/>
      <c r="AT302" s="148"/>
      <c r="AU302" s="148"/>
      <c r="AV302" s="148"/>
      <c r="AW302" s="148"/>
      <c r="AX302" s="148"/>
      <c r="AY302" s="148"/>
      <c r="AZ302" s="148"/>
      <c r="BA302" s="148"/>
      <c r="BB302" s="148"/>
      <c r="BC302" s="148"/>
      <c r="BD302" s="148"/>
      <c r="BE302" s="148"/>
      <c r="BF302" s="148"/>
      <c r="BG302" s="148"/>
      <c r="BH302" s="148"/>
    </row>
    <row r="303" spans="1:60" ht="22.5" outlineLevel="1" x14ac:dyDescent="0.2">
      <c r="A303" s="172">
        <v>58</v>
      </c>
      <c r="B303" s="173" t="s">
        <v>437</v>
      </c>
      <c r="C303" s="180" t="s">
        <v>438</v>
      </c>
      <c r="D303" s="174" t="s">
        <v>368</v>
      </c>
      <c r="E303" s="175">
        <v>13</v>
      </c>
      <c r="F303" s="170">
        <v>335</v>
      </c>
      <c r="G303" s="177">
        <f t="shared" si="7"/>
        <v>4355</v>
      </c>
      <c r="H303" s="158"/>
      <c r="I303" s="157">
        <f t="shared" si="8"/>
        <v>0</v>
      </c>
      <c r="J303" s="158"/>
      <c r="K303" s="157">
        <f t="shared" si="9"/>
        <v>0</v>
      </c>
      <c r="L303" s="157">
        <v>21</v>
      </c>
      <c r="M303" s="157">
        <f t="shared" si="10"/>
        <v>5269.55</v>
      </c>
      <c r="N303" s="157">
        <v>0</v>
      </c>
      <c r="O303" s="157">
        <f t="shared" si="11"/>
        <v>0</v>
      </c>
      <c r="P303" s="157">
        <v>0</v>
      </c>
      <c r="Q303" s="157">
        <f t="shared" si="12"/>
        <v>0</v>
      </c>
      <c r="R303" s="157"/>
      <c r="S303" s="157" t="s">
        <v>174</v>
      </c>
      <c r="T303" s="157" t="s">
        <v>175</v>
      </c>
      <c r="U303" s="157">
        <v>0</v>
      </c>
      <c r="V303" s="157">
        <f t="shared" si="13"/>
        <v>0</v>
      </c>
      <c r="W303" s="157"/>
      <c r="X303" s="157" t="s">
        <v>221</v>
      </c>
      <c r="Y303" s="148"/>
      <c r="Z303" s="148"/>
      <c r="AA303" s="148"/>
      <c r="AB303" s="148"/>
      <c r="AC303" s="148"/>
      <c r="AD303" s="148"/>
      <c r="AE303" s="148"/>
      <c r="AF303" s="148"/>
      <c r="AG303" s="148" t="s">
        <v>222</v>
      </c>
      <c r="AH303" s="148"/>
      <c r="AI303" s="148"/>
      <c r="AJ303" s="148"/>
      <c r="AK303" s="148"/>
      <c r="AL303" s="148"/>
      <c r="AM303" s="148"/>
      <c r="AN303" s="148"/>
      <c r="AO303" s="148"/>
      <c r="AP303" s="148"/>
      <c r="AQ303" s="148"/>
      <c r="AR303" s="148"/>
      <c r="AS303" s="148"/>
      <c r="AT303" s="148"/>
      <c r="AU303" s="148"/>
      <c r="AV303" s="148"/>
      <c r="AW303" s="148"/>
      <c r="AX303" s="148"/>
      <c r="AY303" s="148"/>
      <c r="AZ303" s="148"/>
      <c r="BA303" s="148"/>
      <c r="BB303" s="148"/>
      <c r="BC303" s="148"/>
      <c r="BD303" s="148"/>
      <c r="BE303" s="148"/>
      <c r="BF303" s="148"/>
      <c r="BG303" s="148"/>
      <c r="BH303" s="148"/>
    </row>
    <row r="304" spans="1:60" ht="22.5" outlineLevel="1" x14ac:dyDescent="0.2">
      <c r="A304" s="172">
        <v>59</v>
      </c>
      <c r="B304" s="173" t="s">
        <v>439</v>
      </c>
      <c r="C304" s="180" t="s">
        <v>440</v>
      </c>
      <c r="D304" s="174" t="s">
        <v>368</v>
      </c>
      <c r="E304" s="175">
        <v>2</v>
      </c>
      <c r="F304" s="170">
        <v>3240</v>
      </c>
      <c r="G304" s="177">
        <f t="shared" si="7"/>
        <v>6480</v>
      </c>
      <c r="H304" s="158"/>
      <c r="I304" s="157">
        <f t="shared" si="8"/>
        <v>0</v>
      </c>
      <c r="J304" s="158"/>
      <c r="K304" s="157">
        <f t="shared" si="9"/>
        <v>0</v>
      </c>
      <c r="L304" s="157">
        <v>21</v>
      </c>
      <c r="M304" s="157">
        <f t="shared" si="10"/>
        <v>7840.8</v>
      </c>
      <c r="N304" s="157">
        <v>0</v>
      </c>
      <c r="O304" s="157">
        <f t="shared" si="11"/>
        <v>0</v>
      </c>
      <c r="P304" s="157">
        <v>0</v>
      </c>
      <c r="Q304" s="157">
        <f t="shared" si="12"/>
        <v>0</v>
      </c>
      <c r="R304" s="157"/>
      <c r="S304" s="157" t="s">
        <v>174</v>
      </c>
      <c r="T304" s="157" t="s">
        <v>175</v>
      </c>
      <c r="U304" s="157">
        <v>0</v>
      </c>
      <c r="V304" s="157">
        <f t="shared" si="13"/>
        <v>0</v>
      </c>
      <c r="W304" s="157"/>
      <c r="X304" s="157" t="s">
        <v>221</v>
      </c>
      <c r="Y304" s="148"/>
      <c r="Z304" s="148"/>
      <c r="AA304" s="148"/>
      <c r="AB304" s="148"/>
      <c r="AC304" s="148"/>
      <c r="AD304" s="148"/>
      <c r="AE304" s="148"/>
      <c r="AF304" s="148"/>
      <c r="AG304" s="148" t="s">
        <v>222</v>
      </c>
      <c r="AH304" s="148"/>
      <c r="AI304" s="148"/>
      <c r="AJ304" s="148"/>
      <c r="AK304" s="148"/>
      <c r="AL304" s="148"/>
      <c r="AM304" s="148"/>
      <c r="AN304" s="148"/>
      <c r="AO304" s="148"/>
      <c r="AP304" s="148"/>
      <c r="AQ304" s="148"/>
      <c r="AR304" s="148"/>
      <c r="AS304" s="148"/>
      <c r="AT304" s="148"/>
      <c r="AU304" s="148"/>
      <c r="AV304" s="148"/>
      <c r="AW304" s="148"/>
      <c r="AX304" s="148"/>
      <c r="AY304" s="148"/>
      <c r="AZ304" s="148"/>
      <c r="BA304" s="148"/>
      <c r="BB304" s="148"/>
      <c r="BC304" s="148"/>
      <c r="BD304" s="148"/>
      <c r="BE304" s="148"/>
      <c r="BF304" s="148"/>
      <c r="BG304" s="148"/>
      <c r="BH304" s="148"/>
    </row>
    <row r="305" spans="1:60" outlineLevel="1" x14ac:dyDescent="0.2">
      <c r="A305" s="172">
        <v>60</v>
      </c>
      <c r="B305" s="173" t="s">
        <v>441</v>
      </c>
      <c r="C305" s="180" t="s">
        <v>442</v>
      </c>
      <c r="D305" s="174" t="s">
        <v>373</v>
      </c>
      <c r="E305" s="175">
        <v>2</v>
      </c>
      <c r="F305" s="170">
        <v>3564</v>
      </c>
      <c r="G305" s="177">
        <f t="shared" si="7"/>
        <v>7128</v>
      </c>
      <c r="H305" s="158"/>
      <c r="I305" s="157">
        <f t="shared" si="8"/>
        <v>0</v>
      </c>
      <c r="J305" s="158"/>
      <c r="K305" s="157">
        <f t="shared" si="9"/>
        <v>0</v>
      </c>
      <c r="L305" s="157">
        <v>21</v>
      </c>
      <c r="M305" s="157">
        <f t="shared" si="10"/>
        <v>8624.8799999999992</v>
      </c>
      <c r="N305" s="157">
        <v>0</v>
      </c>
      <c r="O305" s="157">
        <f t="shared" si="11"/>
        <v>0</v>
      </c>
      <c r="P305" s="157">
        <v>0</v>
      </c>
      <c r="Q305" s="157">
        <f t="shared" si="12"/>
        <v>0</v>
      </c>
      <c r="R305" s="157"/>
      <c r="S305" s="157" t="s">
        <v>174</v>
      </c>
      <c r="T305" s="157" t="s">
        <v>175</v>
      </c>
      <c r="U305" s="157">
        <v>0</v>
      </c>
      <c r="V305" s="157">
        <f t="shared" si="13"/>
        <v>0</v>
      </c>
      <c r="W305" s="157"/>
      <c r="X305" s="157" t="s">
        <v>221</v>
      </c>
      <c r="Y305" s="148"/>
      <c r="Z305" s="148"/>
      <c r="AA305" s="148"/>
      <c r="AB305" s="148"/>
      <c r="AC305" s="148"/>
      <c r="AD305" s="148"/>
      <c r="AE305" s="148"/>
      <c r="AF305" s="148"/>
      <c r="AG305" s="148" t="s">
        <v>222</v>
      </c>
      <c r="AH305" s="148"/>
      <c r="AI305" s="148"/>
      <c r="AJ305" s="148"/>
      <c r="AK305" s="148"/>
      <c r="AL305" s="148"/>
      <c r="AM305" s="148"/>
      <c r="AN305" s="148"/>
      <c r="AO305" s="148"/>
      <c r="AP305" s="148"/>
      <c r="AQ305" s="148"/>
      <c r="AR305" s="148"/>
      <c r="AS305" s="148"/>
      <c r="AT305" s="148"/>
      <c r="AU305" s="148"/>
      <c r="AV305" s="148"/>
      <c r="AW305" s="148"/>
      <c r="AX305" s="148"/>
      <c r="AY305" s="148"/>
      <c r="AZ305" s="148"/>
      <c r="BA305" s="148"/>
      <c r="BB305" s="148"/>
      <c r="BC305" s="148"/>
      <c r="BD305" s="148"/>
      <c r="BE305" s="148"/>
      <c r="BF305" s="148"/>
      <c r="BG305" s="148"/>
      <c r="BH305" s="148"/>
    </row>
    <row r="306" spans="1:60" outlineLevel="1" x14ac:dyDescent="0.2">
      <c r="A306" s="172">
        <v>61</v>
      </c>
      <c r="B306" s="173" t="s">
        <v>443</v>
      </c>
      <c r="C306" s="180" t="s">
        <v>444</v>
      </c>
      <c r="D306" s="174" t="s">
        <v>373</v>
      </c>
      <c r="E306" s="175">
        <v>1</v>
      </c>
      <c r="F306" s="170">
        <v>3996</v>
      </c>
      <c r="G306" s="177">
        <f t="shared" si="7"/>
        <v>3996</v>
      </c>
      <c r="H306" s="158"/>
      <c r="I306" s="157">
        <f t="shared" si="8"/>
        <v>0</v>
      </c>
      <c r="J306" s="158"/>
      <c r="K306" s="157">
        <f t="shared" si="9"/>
        <v>0</v>
      </c>
      <c r="L306" s="157">
        <v>21</v>
      </c>
      <c r="M306" s="157">
        <f t="shared" si="10"/>
        <v>4835.16</v>
      </c>
      <c r="N306" s="157">
        <v>0</v>
      </c>
      <c r="O306" s="157">
        <f t="shared" si="11"/>
        <v>0</v>
      </c>
      <c r="P306" s="157">
        <v>0</v>
      </c>
      <c r="Q306" s="157">
        <f t="shared" si="12"/>
        <v>0</v>
      </c>
      <c r="R306" s="157"/>
      <c r="S306" s="157" t="s">
        <v>174</v>
      </c>
      <c r="T306" s="157" t="s">
        <v>175</v>
      </c>
      <c r="U306" s="157">
        <v>0</v>
      </c>
      <c r="V306" s="157">
        <f t="shared" si="13"/>
        <v>0</v>
      </c>
      <c r="W306" s="157"/>
      <c r="X306" s="157" t="s">
        <v>221</v>
      </c>
      <c r="Y306" s="148"/>
      <c r="Z306" s="148"/>
      <c r="AA306" s="148"/>
      <c r="AB306" s="148"/>
      <c r="AC306" s="148"/>
      <c r="AD306" s="148"/>
      <c r="AE306" s="148"/>
      <c r="AF306" s="148"/>
      <c r="AG306" s="148" t="s">
        <v>222</v>
      </c>
      <c r="AH306" s="148"/>
      <c r="AI306" s="148"/>
      <c r="AJ306" s="148"/>
      <c r="AK306" s="148"/>
      <c r="AL306" s="148"/>
      <c r="AM306" s="148"/>
      <c r="AN306" s="148"/>
      <c r="AO306" s="148"/>
      <c r="AP306" s="148"/>
      <c r="AQ306" s="148"/>
      <c r="AR306" s="148"/>
      <c r="AS306" s="148"/>
      <c r="AT306" s="148"/>
      <c r="AU306" s="148"/>
      <c r="AV306" s="148"/>
      <c r="AW306" s="148"/>
      <c r="AX306" s="148"/>
      <c r="AY306" s="148"/>
      <c r="AZ306" s="148"/>
      <c r="BA306" s="148"/>
      <c r="BB306" s="148"/>
      <c r="BC306" s="148"/>
      <c r="BD306" s="148"/>
      <c r="BE306" s="148"/>
      <c r="BF306" s="148"/>
      <c r="BG306" s="148"/>
      <c r="BH306" s="148"/>
    </row>
    <row r="307" spans="1:60" ht="22.5" outlineLevel="1" x14ac:dyDescent="0.2">
      <c r="A307" s="172">
        <v>62</v>
      </c>
      <c r="B307" s="173" t="s">
        <v>445</v>
      </c>
      <c r="C307" s="180" t="s">
        <v>446</v>
      </c>
      <c r="D307" s="174" t="s">
        <v>373</v>
      </c>
      <c r="E307" s="175">
        <v>3</v>
      </c>
      <c r="F307" s="170">
        <v>1620</v>
      </c>
      <c r="G307" s="177">
        <f t="shared" si="7"/>
        <v>4860</v>
      </c>
      <c r="H307" s="158"/>
      <c r="I307" s="157">
        <f t="shared" si="8"/>
        <v>0</v>
      </c>
      <c r="J307" s="158"/>
      <c r="K307" s="157">
        <f t="shared" si="9"/>
        <v>0</v>
      </c>
      <c r="L307" s="157">
        <v>21</v>
      </c>
      <c r="M307" s="157">
        <f t="shared" si="10"/>
        <v>5880.5999999999995</v>
      </c>
      <c r="N307" s="157">
        <v>0</v>
      </c>
      <c r="O307" s="157">
        <f t="shared" si="11"/>
        <v>0</v>
      </c>
      <c r="P307" s="157">
        <v>0</v>
      </c>
      <c r="Q307" s="157">
        <f t="shared" si="12"/>
        <v>0</v>
      </c>
      <c r="R307" s="157"/>
      <c r="S307" s="157" t="s">
        <v>174</v>
      </c>
      <c r="T307" s="157" t="s">
        <v>175</v>
      </c>
      <c r="U307" s="157">
        <v>0</v>
      </c>
      <c r="V307" s="157">
        <f t="shared" si="13"/>
        <v>0</v>
      </c>
      <c r="W307" s="157"/>
      <c r="X307" s="157" t="s">
        <v>221</v>
      </c>
      <c r="Y307" s="148"/>
      <c r="Z307" s="148"/>
      <c r="AA307" s="148"/>
      <c r="AB307" s="148"/>
      <c r="AC307" s="148"/>
      <c r="AD307" s="148"/>
      <c r="AE307" s="148"/>
      <c r="AF307" s="148"/>
      <c r="AG307" s="148" t="s">
        <v>222</v>
      </c>
      <c r="AH307" s="148"/>
      <c r="AI307" s="148"/>
      <c r="AJ307" s="148"/>
      <c r="AK307" s="148"/>
      <c r="AL307" s="148"/>
      <c r="AM307" s="148"/>
      <c r="AN307" s="148"/>
      <c r="AO307" s="148"/>
      <c r="AP307" s="148"/>
      <c r="AQ307" s="148"/>
      <c r="AR307" s="148"/>
      <c r="AS307" s="148"/>
      <c r="AT307" s="148"/>
      <c r="AU307" s="148"/>
      <c r="AV307" s="148"/>
      <c r="AW307" s="148"/>
      <c r="AX307" s="148"/>
      <c r="AY307" s="148"/>
      <c r="AZ307" s="148"/>
      <c r="BA307" s="148"/>
      <c r="BB307" s="148"/>
      <c r="BC307" s="148"/>
      <c r="BD307" s="148"/>
      <c r="BE307" s="148"/>
      <c r="BF307" s="148"/>
      <c r="BG307" s="148"/>
      <c r="BH307" s="148"/>
    </row>
    <row r="308" spans="1:60" outlineLevel="1" x14ac:dyDescent="0.2">
      <c r="A308" s="172">
        <v>63</v>
      </c>
      <c r="B308" s="173" t="s">
        <v>447</v>
      </c>
      <c r="C308" s="180" t="s">
        <v>448</v>
      </c>
      <c r="D308" s="174" t="s">
        <v>373</v>
      </c>
      <c r="E308" s="175">
        <v>3</v>
      </c>
      <c r="F308" s="170">
        <v>2700</v>
      </c>
      <c r="G308" s="177">
        <f t="shared" si="7"/>
        <v>8100</v>
      </c>
      <c r="H308" s="158"/>
      <c r="I308" s="157">
        <f t="shared" si="8"/>
        <v>0</v>
      </c>
      <c r="J308" s="158"/>
      <c r="K308" s="157">
        <f t="shared" si="9"/>
        <v>0</v>
      </c>
      <c r="L308" s="157">
        <v>21</v>
      </c>
      <c r="M308" s="157">
        <f t="shared" si="10"/>
        <v>9801</v>
      </c>
      <c r="N308" s="157">
        <v>0</v>
      </c>
      <c r="O308" s="157">
        <f t="shared" si="11"/>
        <v>0</v>
      </c>
      <c r="P308" s="157">
        <v>0</v>
      </c>
      <c r="Q308" s="157">
        <f t="shared" si="12"/>
        <v>0</v>
      </c>
      <c r="R308" s="157"/>
      <c r="S308" s="157" t="s">
        <v>174</v>
      </c>
      <c r="T308" s="157" t="s">
        <v>175</v>
      </c>
      <c r="U308" s="157">
        <v>0</v>
      </c>
      <c r="V308" s="157">
        <f t="shared" si="13"/>
        <v>0</v>
      </c>
      <c r="W308" s="157"/>
      <c r="X308" s="157" t="s">
        <v>221</v>
      </c>
      <c r="Y308" s="148"/>
      <c r="Z308" s="148"/>
      <c r="AA308" s="148"/>
      <c r="AB308" s="148"/>
      <c r="AC308" s="148"/>
      <c r="AD308" s="148"/>
      <c r="AE308" s="148"/>
      <c r="AF308" s="148"/>
      <c r="AG308" s="148" t="s">
        <v>222</v>
      </c>
      <c r="AH308" s="148"/>
      <c r="AI308" s="148"/>
      <c r="AJ308" s="148"/>
      <c r="AK308" s="148"/>
      <c r="AL308" s="148"/>
      <c r="AM308" s="148"/>
      <c r="AN308" s="148"/>
      <c r="AO308" s="148"/>
      <c r="AP308" s="148"/>
      <c r="AQ308" s="148"/>
      <c r="AR308" s="148"/>
      <c r="AS308" s="148"/>
      <c r="AT308" s="148"/>
      <c r="AU308" s="148"/>
      <c r="AV308" s="148"/>
      <c r="AW308" s="148"/>
      <c r="AX308" s="148"/>
      <c r="AY308" s="148"/>
      <c r="AZ308" s="148"/>
      <c r="BA308" s="148"/>
      <c r="BB308" s="148"/>
      <c r="BC308" s="148"/>
      <c r="BD308" s="148"/>
      <c r="BE308" s="148"/>
      <c r="BF308" s="148"/>
      <c r="BG308" s="148"/>
      <c r="BH308" s="148"/>
    </row>
    <row r="309" spans="1:60" ht="22.5" outlineLevel="1" x14ac:dyDescent="0.2">
      <c r="A309" s="166">
        <v>64</v>
      </c>
      <c r="B309" s="167" t="s">
        <v>449</v>
      </c>
      <c r="C309" s="181" t="s">
        <v>450</v>
      </c>
      <c r="D309" s="168" t="s">
        <v>373</v>
      </c>
      <c r="E309" s="169">
        <v>2</v>
      </c>
      <c r="F309" s="170">
        <v>145003</v>
      </c>
      <c r="G309" s="171">
        <f t="shared" si="7"/>
        <v>290006</v>
      </c>
      <c r="H309" s="158"/>
      <c r="I309" s="157">
        <f t="shared" si="8"/>
        <v>0</v>
      </c>
      <c r="J309" s="158"/>
      <c r="K309" s="157">
        <f t="shared" si="9"/>
        <v>0</v>
      </c>
      <c r="L309" s="157">
        <v>21</v>
      </c>
      <c r="M309" s="157">
        <f t="shared" si="10"/>
        <v>350907.26</v>
      </c>
      <c r="N309" s="157">
        <v>0</v>
      </c>
      <c r="O309" s="157">
        <f t="shared" si="11"/>
        <v>0</v>
      </c>
      <c r="P309" s="157">
        <v>0</v>
      </c>
      <c r="Q309" s="157">
        <f t="shared" si="12"/>
        <v>0</v>
      </c>
      <c r="R309" s="157"/>
      <c r="S309" s="157" t="s">
        <v>174</v>
      </c>
      <c r="T309" s="157" t="s">
        <v>175</v>
      </c>
      <c r="U309" s="157">
        <v>0</v>
      </c>
      <c r="V309" s="157">
        <f t="shared" si="13"/>
        <v>0</v>
      </c>
      <c r="W309" s="157"/>
      <c r="X309" s="157" t="s">
        <v>221</v>
      </c>
      <c r="Y309" s="148"/>
      <c r="Z309" s="148"/>
      <c r="AA309" s="148"/>
      <c r="AB309" s="148"/>
      <c r="AC309" s="148"/>
      <c r="AD309" s="148"/>
      <c r="AE309" s="148"/>
      <c r="AF309" s="148"/>
      <c r="AG309" s="148" t="s">
        <v>222</v>
      </c>
      <c r="AH309" s="148"/>
      <c r="AI309" s="148"/>
      <c r="AJ309" s="148"/>
      <c r="AK309" s="148"/>
      <c r="AL309" s="148"/>
      <c r="AM309" s="148"/>
      <c r="AN309" s="148"/>
      <c r="AO309" s="148"/>
      <c r="AP309" s="148"/>
      <c r="AQ309" s="148"/>
      <c r="AR309" s="148"/>
      <c r="AS309" s="148"/>
      <c r="AT309" s="148"/>
      <c r="AU309" s="148"/>
      <c r="AV309" s="148"/>
      <c r="AW309" s="148"/>
      <c r="AX309" s="148"/>
      <c r="AY309" s="148"/>
      <c r="AZ309" s="148"/>
      <c r="BA309" s="148"/>
      <c r="BB309" s="148"/>
      <c r="BC309" s="148"/>
      <c r="BD309" s="148"/>
      <c r="BE309" s="148"/>
      <c r="BF309" s="148"/>
      <c r="BG309" s="148"/>
      <c r="BH309" s="148"/>
    </row>
    <row r="310" spans="1:60" ht="22.5" outlineLevel="1" x14ac:dyDescent="0.2">
      <c r="A310" s="155"/>
      <c r="B310" s="156"/>
      <c r="C310" s="189" t="s">
        <v>451</v>
      </c>
      <c r="D310" s="185"/>
      <c r="E310" s="186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48"/>
      <c r="Z310" s="148"/>
      <c r="AA310" s="148"/>
      <c r="AB310" s="148"/>
      <c r="AC310" s="148"/>
      <c r="AD310" s="148"/>
      <c r="AE310" s="148"/>
      <c r="AF310" s="148"/>
      <c r="AG310" s="148" t="s">
        <v>224</v>
      </c>
      <c r="AH310" s="148">
        <v>0</v>
      </c>
      <c r="AI310" s="148"/>
      <c r="AJ310" s="148"/>
      <c r="AK310" s="148"/>
      <c r="AL310" s="148"/>
      <c r="AM310" s="148"/>
      <c r="AN310" s="148"/>
      <c r="AO310" s="148"/>
      <c r="AP310" s="148"/>
      <c r="AQ310" s="148"/>
      <c r="AR310" s="148"/>
      <c r="AS310" s="148"/>
      <c r="AT310" s="148"/>
      <c r="AU310" s="148"/>
      <c r="AV310" s="148"/>
      <c r="AW310" s="148"/>
      <c r="AX310" s="148"/>
      <c r="AY310" s="148"/>
      <c r="AZ310" s="148"/>
      <c r="BA310" s="148"/>
      <c r="BB310" s="148"/>
      <c r="BC310" s="148"/>
      <c r="BD310" s="148"/>
      <c r="BE310" s="148"/>
      <c r="BF310" s="148"/>
      <c r="BG310" s="148"/>
      <c r="BH310" s="148"/>
    </row>
    <row r="311" spans="1:60" outlineLevel="1" x14ac:dyDescent="0.2">
      <c r="A311" s="155"/>
      <c r="B311" s="156"/>
      <c r="C311" s="189" t="s">
        <v>452</v>
      </c>
      <c r="D311" s="185"/>
      <c r="E311" s="186">
        <v>2</v>
      </c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48"/>
      <c r="Z311" s="148"/>
      <c r="AA311" s="148"/>
      <c r="AB311" s="148"/>
      <c r="AC311" s="148"/>
      <c r="AD311" s="148"/>
      <c r="AE311" s="148"/>
      <c r="AF311" s="148"/>
      <c r="AG311" s="148" t="s">
        <v>224</v>
      </c>
      <c r="AH311" s="148">
        <v>0</v>
      </c>
      <c r="AI311" s="148"/>
      <c r="AJ311" s="148"/>
      <c r="AK311" s="148"/>
      <c r="AL311" s="148"/>
      <c r="AM311" s="148"/>
      <c r="AN311" s="148"/>
      <c r="AO311" s="148"/>
      <c r="AP311" s="148"/>
      <c r="AQ311" s="148"/>
      <c r="AR311" s="148"/>
      <c r="AS311" s="148"/>
      <c r="AT311" s="148"/>
      <c r="AU311" s="148"/>
      <c r="AV311" s="148"/>
      <c r="AW311" s="148"/>
      <c r="AX311" s="148"/>
      <c r="AY311" s="148"/>
      <c r="AZ311" s="148"/>
      <c r="BA311" s="148"/>
      <c r="BB311" s="148"/>
      <c r="BC311" s="148"/>
      <c r="BD311" s="148"/>
      <c r="BE311" s="148"/>
      <c r="BF311" s="148"/>
      <c r="BG311" s="148"/>
      <c r="BH311" s="148"/>
    </row>
    <row r="312" spans="1:60" ht="22.5" outlineLevel="1" x14ac:dyDescent="0.2">
      <c r="A312" s="166">
        <v>65</v>
      </c>
      <c r="B312" s="167" t="s">
        <v>453</v>
      </c>
      <c r="C312" s="181" t="s">
        <v>454</v>
      </c>
      <c r="D312" s="168" t="s">
        <v>373</v>
      </c>
      <c r="E312" s="169">
        <v>3</v>
      </c>
      <c r="F312" s="170">
        <v>201283</v>
      </c>
      <c r="G312" s="171">
        <f>ROUND(E312*F312,2)</f>
        <v>603849</v>
      </c>
      <c r="H312" s="158"/>
      <c r="I312" s="157">
        <f>ROUND(E312*H312,2)</f>
        <v>0</v>
      </c>
      <c r="J312" s="158"/>
      <c r="K312" s="157">
        <f>ROUND(E312*J312,2)</f>
        <v>0</v>
      </c>
      <c r="L312" s="157">
        <v>21</v>
      </c>
      <c r="M312" s="157">
        <f>G312*(1+L312/100)</f>
        <v>730657.28999999992</v>
      </c>
      <c r="N312" s="157">
        <v>0</v>
      </c>
      <c r="O312" s="157">
        <f>ROUND(E312*N312,2)</f>
        <v>0</v>
      </c>
      <c r="P312" s="157">
        <v>0</v>
      </c>
      <c r="Q312" s="157">
        <f>ROUND(E312*P312,2)</f>
        <v>0</v>
      </c>
      <c r="R312" s="157"/>
      <c r="S312" s="157" t="s">
        <v>174</v>
      </c>
      <c r="T312" s="157" t="s">
        <v>175</v>
      </c>
      <c r="U312" s="157">
        <v>0</v>
      </c>
      <c r="V312" s="157">
        <f>ROUND(E312*U312,2)</f>
        <v>0</v>
      </c>
      <c r="W312" s="157"/>
      <c r="X312" s="157" t="s">
        <v>221</v>
      </c>
      <c r="Y312" s="148"/>
      <c r="Z312" s="148"/>
      <c r="AA312" s="148"/>
      <c r="AB312" s="148"/>
      <c r="AC312" s="148"/>
      <c r="AD312" s="148"/>
      <c r="AE312" s="148"/>
      <c r="AF312" s="148"/>
      <c r="AG312" s="148" t="s">
        <v>222</v>
      </c>
      <c r="AH312" s="148"/>
      <c r="AI312" s="148"/>
      <c r="AJ312" s="148"/>
      <c r="AK312" s="148"/>
      <c r="AL312" s="148"/>
      <c r="AM312" s="148"/>
      <c r="AN312" s="148"/>
      <c r="AO312" s="148"/>
      <c r="AP312" s="148"/>
      <c r="AQ312" s="148"/>
      <c r="AR312" s="148"/>
      <c r="AS312" s="148"/>
      <c r="AT312" s="148"/>
      <c r="AU312" s="148"/>
      <c r="AV312" s="148"/>
      <c r="AW312" s="148"/>
      <c r="AX312" s="148"/>
      <c r="AY312" s="148"/>
      <c r="AZ312" s="148"/>
      <c r="BA312" s="148"/>
      <c r="BB312" s="148"/>
      <c r="BC312" s="148"/>
      <c r="BD312" s="148"/>
      <c r="BE312" s="148"/>
      <c r="BF312" s="148"/>
      <c r="BG312" s="148"/>
      <c r="BH312" s="148"/>
    </row>
    <row r="313" spans="1:60" ht="22.5" outlineLevel="1" x14ac:dyDescent="0.2">
      <c r="A313" s="155"/>
      <c r="B313" s="156"/>
      <c r="C313" s="189" t="s">
        <v>451</v>
      </c>
      <c r="D313" s="185"/>
      <c r="E313" s="186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48"/>
      <c r="Z313" s="148"/>
      <c r="AA313" s="148"/>
      <c r="AB313" s="148"/>
      <c r="AC313" s="148"/>
      <c r="AD313" s="148"/>
      <c r="AE313" s="148"/>
      <c r="AF313" s="148"/>
      <c r="AG313" s="148" t="s">
        <v>224</v>
      </c>
      <c r="AH313" s="148">
        <v>0</v>
      </c>
      <c r="AI313" s="148"/>
      <c r="AJ313" s="148"/>
      <c r="AK313" s="148"/>
      <c r="AL313" s="148"/>
      <c r="AM313" s="148"/>
      <c r="AN313" s="148"/>
      <c r="AO313" s="148"/>
      <c r="AP313" s="148"/>
      <c r="AQ313" s="148"/>
      <c r="AR313" s="148"/>
      <c r="AS313" s="148"/>
      <c r="AT313" s="148"/>
      <c r="AU313" s="148"/>
      <c r="AV313" s="148"/>
      <c r="AW313" s="148"/>
      <c r="AX313" s="148"/>
      <c r="AY313" s="148"/>
      <c r="AZ313" s="148"/>
      <c r="BA313" s="148"/>
      <c r="BB313" s="148"/>
      <c r="BC313" s="148"/>
      <c r="BD313" s="148"/>
      <c r="BE313" s="148"/>
      <c r="BF313" s="148"/>
      <c r="BG313" s="148"/>
      <c r="BH313" s="148"/>
    </row>
    <row r="314" spans="1:60" outlineLevel="1" x14ac:dyDescent="0.2">
      <c r="A314" s="155"/>
      <c r="B314" s="156"/>
      <c r="C314" s="189" t="s">
        <v>455</v>
      </c>
      <c r="D314" s="185"/>
      <c r="E314" s="186">
        <v>3</v>
      </c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48"/>
      <c r="Z314" s="148"/>
      <c r="AA314" s="148"/>
      <c r="AB314" s="148"/>
      <c r="AC314" s="148"/>
      <c r="AD314" s="148"/>
      <c r="AE314" s="148"/>
      <c r="AF314" s="148"/>
      <c r="AG314" s="148" t="s">
        <v>224</v>
      </c>
      <c r="AH314" s="148">
        <v>0</v>
      </c>
      <c r="AI314" s="148"/>
      <c r="AJ314" s="148"/>
      <c r="AK314" s="148"/>
      <c r="AL314" s="148"/>
      <c r="AM314" s="148"/>
      <c r="AN314" s="148"/>
      <c r="AO314" s="148"/>
      <c r="AP314" s="148"/>
      <c r="AQ314" s="148"/>
      <c r="AR314" s="148"/>
      <c r="AS314" s="148"/>
      <c r="AT314" s="148"/>
      <c r="AU314" s="148"/>
      <c r="AV314" s="148"/>
      <c r="AW314" s="148"/>
      <c r="AX314" s="148"/>
      <c r="AY314" s="148"/>
      <c r="AZ314" s="148"/>
      <c r="BA314" s="148"/>
      <c r="BB314" s="148"/>
      <c r="BC314" s="148"/>
      <c r="BD314" s="148"/>
      <c r="BE314" s="148"/>
      <c r="BF314" s="148"/>
      <c r="BG314" s="148"/>
      <c r="BH314" s="148"/>
    </row>
    <row r="315" spans="1:60" ht="22.5" outlineLevel="1" x14ac:dyDescent="0.2">
      <c r="A315" s="166">
        <v>66</v>
      </c>
      <c r="B315" s="167" t="s">
        <v>456</v>
      </c>
      <c r="C315" s="181" t="s">
        <v>457</v>
      </c>
      <c r="D315" s="168" t="s">
        <v>373</v>
      </c>
      <c r="E315" s="169">
        <v>6</v>
      </c>
      <c r="F315" s="170">
        <v>8100</v>
      </c>
      <c r="G315" s="171">
        <f>ROUND(E315*F315,2)</f>
        <v>48600</v>
      </c>
      <c r="H315" s="158"/>
      <c r="I315" s="157">
        <f>ROUND(E315*H315,2)</f>
        <v>0</v>
      </c>
      <c r="J315" s="158"/>
      <c r="K315" s="157">
        <f>ROUND(E315*J315,2)</f>
        <v>0</v>
      </c>
      <c r="L315" s="157">
        <v>21</v>
      </c>
      <c r="M315" s="157">
        <f>G315*(1+L315/100)</f>
        <v>58806</v>
      </c>
      <c r="N315" s="157">
        <v>0</v>
      </c>
      <c r="O315" s="157">
        <f>ROUND(E315*N315,2)</f>
        <v>0</v>
      </c>
      <c r="P315" s="157">
        <v>0</v>
      </c>
      <c r="Q315" s="157">
        <f>ROUND(E315*P315,2)</f>
        <v>0</v>
      </c>
      <c r="R315" s="157"/>
      <c r="S315" s="157" t="s">
        <v>174</v>
      </c>
      <c r="T315" s="157" t="s">
        <v>175</v>
      </c>
      <c r="U315" s="157">
        <v>0</v>
      </c>
      <c r="V315" s="157">
        <f>ROUND(E315*U315,2)</f>
        <v>0</v>
      </c>
      <c r="W315" s="157"/>
      <c r="X315" s="157" t="s">
        <v>221</v>
      </c>
      <c r="Y315" s="148"/>
      <c r="Z315" s="148"/>
      <c r="AA315" s="148"/>
      <c r="AB315" s="148"/>
      <c r="AC315" s="148"/>
      <c r="AD315" s="148"/>
      <c r="AE315" s="148"/>
      <c r="AF315" s="148"/>
      <c r="AG315" s="148" t="s">
        <v>222</v>
      </c>
      <c r="AH315" s="148"/>
      <c r="AI315" s="148"/>
      <c r="AJ315" s="148"/>
      <c r="AK315" s="148"/>
      <c r="AL315" s="148"/>
      <c r="AM315" s="148"/>
      <c r="AN315" s="148"/>
      <c r="AO315" s="148"/>
      <c r="AP315" s="148"/>
      <c r="AQ315" s="148"/>
      <c r="AR315" s="148"/>
      <c r="AS315" s="148"/>
      <c r="AT315" s="148"/>
      <c r="AU315" s="148"/>
      <c r="AV315" s="148"/>
      <c r="AW315" s="148"/>
      <c r="AX315" s="148"/>
      <c r="AY315" s="148"/>
      <c r="AZ315" s="148"/>
      <c r="BA315" s="148"/>
      <c r="BB315" s="148"/>
      <c r="BC315" s="148"/>
      <c r="BD315" s="148"/>
      <c r="BE315" s="148"/>
      <c r="BF315" s="148"/>
      <c r="BG315" s="148"/>
      <c r="BH315" s="148"/>
    </row>
    <row r="316" spans="1:60" ht="22.5" outlineLevel="1" x14ac:dyDescent="0.2">
      <c r="A316" s="155"/>
      <c r="B316" s="156"/>
      <c r="C316" s="189" t="s">
        <v>458</v>
      </c>
      <c r="D316" s="185"/>
      <c r="E316" s="186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48"/>
      <c r="Z316" s="148"/>
      <c r="AA316" s="148"/>
      <c r="AB316" s="148"/>
      <c r="AC316" s="148"/>
      <c r="AD316" s="148"/>
      <c r="AE316" s="148"/>
      <c r="AF316" s="148"/>
      <c r="AG316" s="148" t="s">
        <v>224</v>
      </c>
      <c r="AH316" s="148">
        <v>0</v>
      </c>
      <c r="AI316" s="148"/>
      <c r="AJ316" s="148"/>
      <c r="AK316" s="148"/>
      <c r="AL316" s="148"/>
      <c r="AM316" s="148"/>
      <c r="AN316" s="148"/>
      <c r="AO316" s="148"/>
      <c r="AP316" s="148"/>
      <c r="AQ316" s="148"/>
      <c r="AR316" s="148"/>
      <c r="AS316" s="148"/>
      <c r="AT316" s="148"/>
      <c r="AU316" s="148"/>
      <c r="AV316" s="148"/>
      <c r="AW316" s="148"/>
      <c r="AX316" s="148"/>
      <c r="AY316" s="148"/>
      <c r="AZ316" s="148"/>
      <c r="BA316" s="148"/>
      <c r="BB316" s="148"/>
      <c r="BC316" s="148"/>
      <c r="BD316" s="148"/>
      <c r="BE316" s="148"/>
      <c r="BF316" s="148"/>
      <c r="BG316" s="148"/>
      <c r="BH316" s="148"/>
    </row>
    <row r="317" spans="1:60" outlineLevel="1" x14ac:dyDescent="0.2">
      <c r="A317" s="155"/>
      <c r="B317" s="156"/>
      <c r="C317" s="189" t="s">
        <v>244</v>
      </c>
      <c r="D317" s="185"/>
      <c r="E317" s="186">
        <v>6</v>
      </c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48"/>
      <c r="Z317" s="148"/>
      <c r="AA317" s="148"/>
      <c r="AB317" s="148"/>
      <c r="AC317" s="148"/>
      <c r="AD317" s="148"/>
      <c r="AE317" s="148"/>
      <c r="AF317" s="148"/>
      <c r="AG317" s="148" t="s">
        <v>224</v>
      </c>
      <c r="AH317" s="148">
        <v>0</v>
      </c>
      <c r="AI317" s="148"/>
      <c r="AJ317" s="148"/>
      <c r="AK317" s="148"/>
      <c r="AL317" s="148"/>
      <c r="AM317" s="148"/>
      <c r="AN317" s="148"/>
      <c r="AO317" s="148"/>
      <c r="AP317" s="148"/>
      <c r="AQ317" s="148"/>
      <c r="AR317" s="148"/>
      <c r="AS317" s="148"/>
      <c r="AT317" s="148"/>
      <c r="AU317" s="148"/>
      <c r="AV317" s="148"/>
      <c r="AW317" s="148"/>
      <c r="AX317" s="148"/>
      <c r="AY317" s="148"/>
      <c r="AZ317" s="148"/>
      <c r="BA317" s="148"/>
      <c r="BB317" s="148"/>
      <c r="BC317" s="148"/>
      <c r="BD317" s="148"/>
      <c r="BE317" s="148"/>
      <c r="BF317" s="148"/>
      <c r="BG317" s="148"/>
      <c r="BH317" s="148"/>
    </row>
    <row r="318" spans="1:60" ht="22.5" outlineLevel="1" x14ac:dyDescent="0.2">
      <c r="A318" s="166">
        <v>67</v>
      </c>
      <c r="B318" s="167" t="s">
        <v>459</v>
      </c>
      <c r="C318" s="181" t="s">
        <v>460</v>
      </c>
      <c r="D318" s="168" t="s">
        <v>373</v>
      </c>
      <c r="E318" s="169">
        <v>6</v>
      </c>
      <c r="F318" s="170">
        <v>7344</v>
      </c>
      <c r="G318" s="171">
        <f>ROUND(E318*F318,2)</f>
        <v>44064</v>
      </c>
      <c r="H318" s="158"/>
      <c r="I318" s="157">
        <f>ROUND(E318*H318,2)</f>
        <v>0</v>
      </c>
      <c r="J318" s="158"/>
      <c r="K318" s="157">
        <f>ROUND(E318*J318,2)</f>
        <v>0</v>
      </c>
      <c r="L318" s="157">
        <v>21</v>
      </c>
      <c r="M318" s="157">
        <f>G318*(1+L318/100)</f>
        <v>53317.439999999995</v>
      </c>
      <c r="N318" s="157">
        <v>0</v>
      </c>
      <c r="O318" s="157">
        <f>ROUND(E318*N318,2)</f>
        <v>0</v>
      </c>
      <c r="P318" s="157">
        <v>0</v>
      </c>
      <c r="Q318" s="157">
        <f>ROUND(E318*P318,2)</f>
        <v>0</v>
      </c>
      <c r="R318" s="157"/>
      <c r="S318" s="157" t="s">
        <v>174</v>
      </c>
      <c r="T318" s="157" t="s">
        <v>175</v>
      </c>
      <c r="U318" s="157">
        <v>0</v>
      </c>
      <c r="V318" s="157">
        <f>ROUND(E318*U318,2)</f>
        <v>0</v>
      </c>
      <c r="W318" s="157"/>
      <c r="X318" s="157" t="s">
        <v>221</v>
      </c>
      <c r="Y318" s="148"/>
      <c r="Z318" s="148"/>
      <c r="AA318" s="148"/>
      <c r="AB318" s="148"/>
      <c r="AC318" s="148"/>
      <c r="AD318" s="148"/>
      <c r="AE318" s="148"/>
      <c r="AF318" s="148"/>
      <c r="AG318" s="148" t="s">
        <v>222</v>
      </c>
      <c r="AH318" s="148"/>
      <c r="AI318" s="148"/>
      <c r="AJ318" s="148"/>
      <c r="AK318" s="148"/>
      <c r="AL318" s="148"/>
      <c r="AM318" s="148"/>
      <c r="AN318" s="148"/>
      <c r="AO318" s="148"/>
      <c r="AP318" s="148"/>
      <c r="AQ318" s="148"/>
      <c r="AR318" s="148"/>
      <c r="AS318" s="148"/>
      <c r="AT318" s="148"/>
      <c r="AU318" s="148"/>
      <c r="AV318" s="148"/>
      <c r="AW318" s="148"/>
      <c r="AX318" s="148"/>
      <c r="AY318" s="148"/>
      <c r="AZ318" s="148"/>
      <c r="BA318" s="148"/>
      <c r="BB318" s="148"/>
      <c r="BC318" s="148"/>
      <c r="BD318" s="148"/>
      <c r="BE318" s="148"/>
      <c r="BF318" s="148"/>
      <c r="BG318" s="148"/>
      <c r="BH318" s="148"/>
    </row>
    <row r="319" spans="1:60" ht="22.5" outlineLevel="1" x14ac:dyDescent="0.2">
      <c r="A319" s="155"/>
      <c r="B319" s="156"/>
      <c r="C319" s="189" t="s">
        <v>458</v>
      </c>
      <c r="D319" s="185"/>
      <c r="E319" s="186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48"/>
      <c r="Z319" s="148"/>
      <c r="AA319" s="148"/>
      <c r="AB319" s="148"/>
      <c r="AC319" s="148"/>
      <c r="AD319" s="148"/>
      <c r="AE319" s="148"/>
      <c r="AF319" s="148"/>
      <c r="AG319" s="148" t="s">
        <v>224</v>
      </c>
      <c r="AH319" s="148">
        <v>0</v>
      </c>
      <c r="AI319" s="148"/>
      <c r="AJ319" s="148"/>
      <c r="AK319" s="148"/>
      <c r="AL319" s="148"/>
      <c r="AM319" s="148"/>
      <c r="AN319" s="148"/>
      <c r="AO319" s="148"/>
      <c r="AP319" s="148"/>
      <c r="AQ319" s="148"/>
      <c r="AR319" s="148"/>
      <c r="AS319" s="148"/>
      <c r="AT319" s="148"/>
      <c r="AU319" s="148"/>
      <c r="AV319" s="148"/>
      <c r="AW319" s="148"/>
      <c r="AX319" s="148"/>
      <c r="AY319" s="148"/>
      <c r="AZ319" s="148"/>
      <c r="BA319" s="148"/>
      <c r="BB319" s="148"/>
      <c r="BC319" s="148"/>
      <c r="BD319" s="148"/>
      <c r="BE319" s="148"/>
      <c r="BF319" s="148"/>
      <c r="BG319" s="148"/>
      <c r="BH319" s="148"/>
    </row>
    <row r="320" spans="1:60" outlineLevel="1" x14ac:dyDescent="0.2">
      <c r="A320" s="155"/>
      <c r="B320" s="156"/>
      <c r="C320" s="189" t="s">
        <v>244</v>
      </c>
      <c r="D320" s="185"/>
      <c r="E320" s="186">
        <v>6</v>
      </c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48"/>
      <c r="Z320" s="148"/>
      <c r="AA320" s="148"/>
      <c r="AB320" s="148"/>
      <c r="AC320" s="148"/>
      <c r="AD320" s="148"/>
      <c r="AE320" s="148"/>
      <c r="AF320" s="148"/>
      <c r="AG320" s="148" t="s">
        <v>224</v>
      </c>
      <c r="AH320" s="148">
        <v>0</v>
      </c>
      <c r="AI320" s="148"/>
      <c r="AJ320" s="148"/>
      <c r="AK320" s="148"/>
      <c r="AL320" s="148"/>
      <c r="AM320" s="148"/>
      <c r="AN320" s="148"/>
      <c r="AO320" s="148"/>
      <c r="AP320" s="148"/>
      <c r="AQ320" s="148"/>
      <c r="AR320" s="148"/>
      <c r="AS320" s="148"/>
      <c r="AT320" s="148"/>
      <c r="AU320" s="148"/>
      <c r="AV320" s="148"/>
      <c r="AW320" s="148"/>
      <c r="AX320" s="148"/>
      <c r="AY320" s="148"/>
      <c r="AZ320" s="148"/>
      <c r="BA320" s="148"/>
      <c r="BB320" s="148"/>
      <c r="BC320" s="148"/>
      <c r="BD320" s="148"/>
      <c r="BE320" s="148"/>
      <c r="BF320" s="148"/>
      <c r="BG320" s="148"/>
      <c r="BH320" s="148"/>
    </row>
    <row r="321" spans="1:60" outlineLevel="1" x14ac:dyDescent="0.2">
      <c r="A321" s="166">
        <v>68</v>
      </c>
      <c r="B321" s="167" t="s">
        <v>461</v>
      </c>
      <c r="C321" s="181" t="s">
        <v>462</v>
      </c>
      <c r="D321" s="168" t="s">
        <v>373</v>
      </c>
      <c r="E321" s="169">
        <v>1.5</v>
      </c>
      <c r="F321" s="170">
        <v>4860</v>
      </c>
      <c r="G321" s="171">
        <f>ROUND(E321*F321,2)</f>
        <v>7290</v>
      </c>
      <c r="H321" s="158"/>
      <c r="I321" s="157">
        <f>ROUND(E321*H321,2)</f>
        <v>0</v>
      </c>
      <c r="J321" s="158"/>
      <c r="K321" s="157">
        <f>ROUND(E321*J321,2)</f>
        <v>0</v>
      </c>
      <c r="L321" s="157">
        <v>21</v>
      </c>
      <c r="M321" s="157">
        <f>G321*(1+L321/100)</f>
        <v>8820.9</v>
      </c>
      <c r="N321" s="157">
        <v>0</v>
      </c>
      <c r="O321" s="157">
        <f>ROUND(E321*N321,2)</f>
        <v>0</v>
      </c>
      <c r="P321" s="157">
        <v>0</v>
      </c>
      <c r="Q321" s="157">
        <f>ROUND(E321*P321,2)</f>
        <v>0</v>
      </c>
      <c r="R321" s="157"/>
      <c r="S321" s="157" t="s">
        <v>174</v>
      </c>
      <c r="T321" s="157" t="s">
        <v>175</v>
      </c>
      <c r="U321" s="157">
        <v>0</v>
      </c>
      <c r="V321" s="157">
        <f>ROUND(E321*U321,2)</f>
        <v>0</v>
      </c>
      <c r="W321" s="157"/>
      <c r="X321" s="157" t="s">
        <v>221</v>
      </c>
      <c r="Y321" s="148"/>
      <c r="Z321" s="148"/>
      <c r="AA321" s="148"/>
      <c r="AB321" s="148"/>
      <c r="AC321" s="148"/>
      <c r="AD321" s="148"/>
      <c r="AE321" s="148"/>
      <c r="AF321" s="148"/>
      <c r="AG321" s="148" t="s">
        <v>222</v>
      </c>
      <c r="AH321" s="148"/>
      <c r="AI321" s="148"/>
      <c r="AJ321" s="148"/>
      <c r="AK321" s="148"/>
      <c r="AL321" s="148"/>
      <c r="AM321" s="148"/>
      <c r="AN321" s="148"/>
      <c r="AO321" s="148"/>
      <c r="AP321" s="148"/>
      <c r="AQ321" s="148"/>
      <c r="AR321" s="148"/>
      <c r="AS321" s="148"/>
      <c r="AT321" s="148"/>
      <c r="AU321" s="148"/>
      <c r="AV321" s="148"/>
      <c r="AW321" s="148"/>
      <c r="AX321" s="148"/>
      <c r="AY321" s="148"/>
      <c r="AZ321" s="148"/>
      <c r="BA321" s="148"/>
      <c r="BB321" s="148"/>
      <c r="BC321" s="148"/>
      <c r="BD321" s="148"/>
      <c r="BE321" s="148"/>
      <c r="BF321" s="148"/>
      <c r="BG321" s="148"/>
      <c r="BH321" s="148"/>
    </row>
    <row r="322" spans="1:60" ht="22.5" outlineLevel="1" x14ac:dyDescent="0.2">
      <c r="A322" s="155"/>
      <c r="B322" s="156"/>
      <c r="C322" s="189" t="s">
        <v>463</v>
      </c>
      <c r="D322" s="185"/>
      <c r="E322" s="186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48"/>
      <c r="Z322" s="148"/>
      <c r="AA322" s="148"/>
      <c r="AB322" s="148"/>
      <c r="AC322" s="148"/>
      <c r="AD322" s="148"/>
      <c r="AE322" s="148"/>
      <c r="AF322" s="148"/>
      <c r="AG322" s="148" t="s">
        <v>224</v>
      </c>
      <c r="AH322" s="148">
        <v>0</v>
      </c>
      <c r="AI322" s="148"/>
      <c r="AJ322" s="148"/>
      <c r="AK322" s="148"/>
      <c r="AL322" s="148"/>
      <c r="AM322" s="148"/>
      <c r="AN322" s="148"/>
      <c r="AO322" s="148"/>
      <c r="AP322" s="148"/>
      <c r="AQ322" s="148"/>
      <c r="AR322" s="148"/>
      <c r="AS322" s="148"/>
      <c r="AT322" s="148"/>
      <c r="AU322" s="148"/>
      <c r="AV322" s="148"/>
      <c r="AW322" s="148"/>
      <c r="AX322" s="148"/>
      <c r="AY322" s="148"/>
      <c r="AZ322" s="148"/>
      <c r="BA322" s="148"/>
      <c r="BB322" s="148"/>
      <c r="BC322" s="148"/>
      <c r="BD322" s="148"/>
      <c r="BE322" s="148"/>
      <c r="BF322" s="148"/>
      <c r="BG322" s="148"/>
      <c r="BH322" s="148"/>
    </row>
    <row r="323" spans="1:60" outlineLevel="1" x14ac:dyDescent="0.2">
      <c r="A323" s="155"/>
      <c r="B323" s="156"/>
      <c r="C323" s="189" t="s">
        <v>464</v>
      </c>
      <c r="D323" s="185"/>
      <c r="E323" s="186">
        <v>1.5</v>
      </c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48"/>
      <c r="Z323" s="148"/>
      <c r="AA323" s="148"/>
      <c r="AB323" s="148"/>
      <c r="AC323" s="148"/>
      <c r="AD323" s="148"/>
      <c r="AE323" s="148"/>
      <c r="AF323" s="148"/>
      <c r="AG323" s="148" t="s">
        <v>224</v>
      </c>
      <c r="AH323" s="148">
        <v>0</v>
      </c>
      <c r="AI323" s="148"/>
      <c r="AJ323" s="148"/>
      <c r="AK323" s="148"/>
      <c r="AL323" s="148"/>
      <c r="AM323" s="148"/>
      <c r="AN323" s="148"/>
      <c r="AO323" s="148"/>
      <c r="AP323" s="148"/>
      <c r="AQ323" s="148"/>
      <c r="AR323" s="148"/>
      <c r="AS323" s="148"/>
      <c r="AT323" s="148"/>
      <c r="AU323" s="148"/>
      <c r="AV323" s="148"/>
      <c r="AW323" s="148"/>
      <c r="AX323" s="148"/>
      <c r="AY323" s="148"/>
      <c r="AZ323" s="148"/>
      <c r="BA323" s="148"/>
      <c r="BB323" s="148"/>
      <c r="BC323" s="148"/>
      <c r="BD323" s="148"/>
      <c r="BE323" s="148"/>
      <c r="BF323" s="148"/>
      <c r="BG323" s="148"/>
      <c r="BH323" s="148"/>
    </row>
    <row r="324" spans="1:60" outlineLevel="1" x14ac:dyDescent="0.2">
      <c r="A324" s="166">
        <v>69</v>
      </c>
      <c r="B324" s="167" t="s">
        <v>465</v>
      </c>
      <c r="C324" s="181" t="s">
        <v>466</v>
      </c>
      <c r="D324" s="168" t="s">
        <v>247</v>
      </c>
      <c r="E324" s="169">
        <v>392.7</v>
      </c>
      <c r="F324" s="170">
        <v>32</v>
      </c>
      <c r="G324" s="171">
        <f>ROUND(E324*F324,2)</f>
        <v>12566.4</v>
      </c>
      <c r="H324" s="158"/>
      <c r="I324" s="157">
        <f>ROUND(E324*H324,2)</f>
        <v>0</v>
      </c>
      <c r="J324" s="158"/>
      <c r="K324" s="157">
        <f>ROUND(E324*J324,2)</f>
        <v>0</v>
      </c>
      <c r="L324" s="157">
        <v>21</v>
      </c>
      <c r="M324" s="157">
        <f>G324*(1+L324/100)</f>
        <v>15205.343999999999</v>
      </c>
      <c r="N324" s="157">
        <v>0</v>
      </c>
      <c r="O324" s="157">
        <f>ROUND(E324*N324,2)</f>
        <v>0</v>
      </c>
      <c r="P324" s="157">
        <v>0</v>
      </c>
      <c r="Q324" s="157">
        <f>ROUND(E324*P324,2)</f>
        <v>0</v>
      </c>
      <c r="R324" s="157"/>
      <c r="S324" s="157" t="s">
        <v>174</v>
      </c>
      <c r="T324" s="157" t="s">
        <v>175</v>
      </c>
      <c r="U324" s="157">
        <v>0</v>
      </c>
      <c r="V324" s="157">
        <f>ROUND(E324*U324,2)</f>
        <v>0</v>
      </c>
      <c r="W324" s="157"/>
      <c r="X324" s="157" t="s">
        <v>221</v>
      </c>
      <c r="Y324" s="148"/>
      <c r="Z324" s="148"/>
      <c r="AA324" s="148"/>
      <c r="AB324" s="148"/>
      <c r="AC324" s="148"/>
      <c r="AD324" s="148"/>
      <c r="AE324" s="148"/>
      <c r="AF324" s="148"/>
      <c r="AG324" s="148" t="s">
        <v>222</v>
      </c>
      <c r="AH324" s="148"/>
      <c r="AI324" s="148"/>
      <c r="AJ324" s="148"/>
      <c r="AK324" s="148"/>
      <c r="AL324" s="148"/>
      <c r="AM324" s="148"/>
      <c r="AN324" s="148"/>
      <c r="AO324" s="148"/>
      <c r="AP324" s="148"/>
      <c r="AQ324" s="148"/>
      <c r="AR324" s="148"/>
      <c r="AS324" s="148"/>
      <c r="AT324" s="148"/>
      <c r="AU324" s="148"/>
      <c r="AV324" s="148"/>
      <c r="AW324" s="148"/>
      <c r="AX324" s="148"/>
      <c r="AY324" s="148"/>
      <c r="AZ324" s="148"/>
      <c r="BA324" s="148"/>
      <c r="BB324" s="148"/>
      <c r="BC324" s="148"/>
      <c r="BD324" s="148"/>
      <c r="BE324" s="148"/>
      <c r="BF324" s="148"/>
      <c r="BG324" s="148"/>
      <c r="BH324" s="148"/>
    </row>
    <row r="325" spans="1:60" outlineLevel="1" x14ac:dyDescent="0.2">
      <c r="A325" s="155"/>
      <c r="B325" s="156"/>
      <c r="C325" s="189" t="s">
        <v>410</v>
      </c>
      <c r="D325" s="185"/>
      <c r="E325" s="186">
        <v>392.7</v>
      </c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48"/>
      <c r="Z325" s="148"/>
      <c r="AA325" s="148"/>
      <c r="AB325" s="148"/>
      <c r="AC325" s="148"/>
      <c r="AD325" s="148"/>
      <c r="AE325" s="148"/>
      <c r="AF325" s="148"/>
      <c r="AG325" s="148" t="s">
        <v>224</v>
      </c>
      <c r="AH325" s="148">
        <v>0</v>
      </c>
      <c r="AI325" s="148"/>
      <c r="AJ325" s="148"/>
      <c r="AK325" s="148"/>
      <c r="AL325" s="148"/>
      <c r="AM325" s="148"/>
      <c r="AN325" s="148"/>
      <c r="AO325" s="148"/>
      <c r="AP325" s="148"/>
      <c r="AQ325" s="148"/>
      <c r="AR325" s="148"/>
      <c r="AS325" s="148"/>
      <c r="AT325" s="148"/>
      <c r="AU325" s="148"/>
      <c r="AV325" s="148"/>
      <c r="AW325" s="148"/>
      <c r="AX325" s="148"/>
      <c r="AY325" s="148"/>
      <c r="AZ325" s="148"/>
      <c r="BA325" s="148"/>
      <c r="BB325" s="148"/>
      <c r="BC325" s="148"/>
      <c r="BD325" s="148"/>
      <c r="BE325" s="148"/>
      <c r="BF325" s="148"/>
      <c r="BG325" s="148"/>
      <c r="BH325" s="148"/>
    </row>
    <row r="326" spans="1:60" outlineLevel="1" x14ac:dyDescent="0.2">
      <c r="A326" s="166">
        <v>70</v>
      </c>
      <c r="B326" s="167" t="s">
        <v>467</v>
      </c>
      <c r="C326" s="181" t="s">
        <v>468</v>
      </c>
      <c r="D326" s="168" t="s">
        <v>247</v>
      </c>
      <c r="E326" s="169">
        <v>72</v>
      </c>
      <c r="F326" s="170">
        <v>54</v>
      </c>
      <c r="G326" s="171">
        <f>ROUND(E326*F326,2)</f>
        <v>3888</v>
      </c>
      <c r="H326" s="158"/>
      <c r="I326" s="157">
        <f>ROUND(E326*H326,2)</f>
        <v>0</v>
      </c>
      <c r="J326" s="158"/>
      <c r="K326" s="157">
        <f>ROUND(E326*J326,2)</f>
        <v>0</v>
      </c>
      <c r="L326" s="157">
        <v>21</v>
      </c>
      <c r="M326" s="157">
        <f>G326*(1+L326/100)</f>
        <v>4704.4799999999996</v>
      </c>
      <c r="N326" s="157">
        <v>0</v>
      </c>
      <c r="O326" s="157">
        <f>ROUND(E326*N326,2)</f>
        <v>0</v>
      </c>
      <c r="P326" s="157">
        <v>0</v>
      </c>
      <c r="Q326" s="157">
        <f>ROUND(E326*P326,2)</f>
        <v>0</v>
      </c>
      <c r="R326" s="157"/>
      <c r="S326" s="157" t="s">
        <v>180</v>
      </c>
      <c r="T326" s="157" t="s">
        <v>180</v>
      </c>
      <c r="U326" s="157">
        <v>0.16500000000000001</v>
      </c>
      <c r="V326" s="157">
        <f>ROUND(E326*U326,2)</f>
        <v>11.88</v>
      </c>
      <c r="W326" s="157"/>
      <c r="X326" s="157" t="s">
        <v>221</v>
      </c>
      <c r="Y326" s="148"/>
      <c r="Z326" s="148"/>
      <c r="AA326" s="148"/>
      <c r="AB326" s="148"/>
      <c r="AC326" s="148"/>
      <c r="AD326" s="148"/>
      <c r="AE326" s="148"/>
      <c r="AF326" s="148"/>
      <c r="AG326" s="148" t="s">
        <v>404</v>
      </c>
      <c r="AH326" s="148"/>
      <c r="AI326" s="148"/>
      <c r="AJ326" s="148"/>
      <c r="AK326" s="148"/>
      <c r="AL326" s="148"/>
      <c r="AM326" s="148"/>
      <c r="AN326" s="148"/>
      <c r="AO326" s="148"/>
      <c r="AP326" s="148"/>
      <c r="AQ326" s="148"/>
      <c r="AR326" s="148"/>
      <c r="AS326" s="148"/>
      <c r="AT326" s="148"/>
      <c r="AU326" s="148"/>
      <c r="AV326" s="148"/>
      <c r="AW326" s="148"/>
      <c r="AX326" s="148"/>
      <c r="AY326" s="148"/>
      <c r="AZ326" s="148"/>
      <c r="BA326" s="148"/>
      <c r="BB326" s="148"/>
      <c r="BC326" s="148"/>
      <c r="BD326" s="148"/>
      <c r="BE326" s="148"/>
      <c r="BF326" s="148"/>
      <c r="BG326" s="148"/>
      <c r="BH326" s="148"/>
    </row>
    <row r="327" spans="1:60" outlineLevel="1" x14ac:dyDescent="0.2">
      <c r="A327" s="155"/>
      <c r="B327" s="156"/>
      <c r="C327" s="189" t="s">
        <v>419</v>
      </c>
      <c r="D327" s="185"/>
      <c r="E327" s="186">
        <v>72</v>
      </c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48"/>
      <c r="Z327" s="148"/>
      <c r="AA327" s="148"/>
      <c r="AB327" s="148"/>
      <c r="AC327" s="148"/>
      <c r="AD327" s="148"/>
      <c r="AE327" s="148"/>
      <c r="AF327" s="148"/>
      <c r="AG327" s="148" t="s">
        <v>224</v>
      </c>
      <c r="AH327" s="148">
        <v>0</v>
      </c>
      <c r="AI327" s="148"/>
      <c r="AJ327" s="148"/>
      <c r="AK327" s="148"/>
      <c r="AL327" s="148"/>
      <c r="AM327" s="148"/>
      <c r="AN327" s="148"/>
      <c r="AO327" s="148"/>
      <c r="AP327" s="148"/>
      <c r="AQ327" s="148"/>
      <c r="AR327" s="148"/>
      <c r="AS327" s="148"/>
      <c r="AT327" s="148"/>
      <c r="AU327" s="148"/>
      <c r="AV327" s="148"/>
      <c r="AW327" s="148"/>
      <c r="AX327" s="148"/>
      <c r="AY327" s="148"/>
      <c r="AZ327" s="148"/>
      <c r="BA327" s="148"/>
      <c r="BB327" s="148"/>
      <c r="BC327" s="148"/>
      <c r="BD327" s="148"/>
      <c r="BE327" s="148"/>
      <c r="BF327" s="148"/>
      <c r="BG327" s="148"/>
      <c r="BH327" s="148"/>
    </row>
    <row r="328" spans="1:60" outlineLevel="1" x14ac:dyDescent="0.2">
      <c r="A328" s="166">
        <v>71</v>
      </c>
      <c r="B328" s="167" t="s">
        <v>469</v>
      </c>
      <c r="C328" s="181" t="s">
        <v>470</v>
      </c>
      <c r="D328" s="168" t="s">
        <v>247</v>
      </c>
      <c r="E328" s="169">
        <v>392.7</v>
      </c>
      <c r="F328" s="170">
        <v>65</v>
      </c>
      <c r="G328" s="171">
        <f>ROUND(E328*F328,2)</f>
        <v>25525.5</v>
      </c>
      <c r="H328" s="158"/>
      <c r="I328" s="157">
        <f>ROUND(E328*H328,2)</f>
        <v>0</v>
      </c>
      <c r="J328" s="158"/>
      <c r="K328" s="157">
        <f>ROUND(E328*J328,2)</f>
        <v>0</v>
      </c>
      <c r="L328" s="157">
        <v>21</v>
      </c>
      <c r="M328" s="157">
        <f>G328*(1+L328/100)</f>
        <v>30885.855</v>
      </c>
      <c r="N328" s="157">
        <v>0</v>
      </c>
      <c r="O328" s="157">
        <f>ROUND(E328*N328,2)</f>
        <v>0</v>
      </c>
      <c r="P328" s="157">
        <v>0</v>
      </c>
      <c r="Q328" s="157">
        <f>ROUND(E328*P328,2)</f>
        <v>0</v>
      </c>
      <c r="R328" s="157"/>
      <c r="S328" s="157" t="s">
        <v>180</v>
      </c>
      <c r="T328" s="157" t="s">
        <v>180</v>
      </c>
      <c r="U328" s="157">
        <v>0.184</v>
      </c>
      <c r="V328" s="157">
        <f>ROUND(E328*U328,2)</f>
        <v>72.260000000000005</v>
      </c>
      <c r="W328" s="157"/>
      <c r="X328" s="157" t="s">
        <v>221</v>
      </c>
      <c r="Y328" s="148"/>
      <c r="Z328" s="148"/>
      <c r="AA328" s="148"/>
      <c r="AB328" s="148"/>
      <c r="AC328" s="148"/>
      <c r="AD328" s="148"/>
      <c r="AE328" s="148"/>
      <c r="AF328" s="148"/>
      <c r="AG328" s="148" t="s">
        <v>404</v>
      </c>
      <c r="AH328" s="148"/>
      <c r="AI328" s="148"/>
      <c r="AJ328" s="148"/>
      <c r="AK328" s="148"/>
      <c r="AL328" s="148"/>
      <c r="AM328" s="148"/>
      <c r="AN328" s="148"/>
      <c r="AO328" s="148"/>
      <c r="AP328" s="148"/>
      <c r="AQ328" s="148"/>
      <c r="AR328" s="148"/>
      <c r="AS328" s="148"/>
      <c r="AT328" s="148"/>
      <c r="AU328" s="148"/>
      <c r="AV328" s="148"/>
      <c r="AW328" s="148"/>
      <c r="AX328" s="148"/>
      <c r="AY328" s="148"/>
      <c r="AZ328" s="148"/>
      <c r="BA328" s="148"/>
      <c r="BB328" s="148"/>
      <c r="BC328" s="148"/>
      <c r="BD328" s="148"/>
      <c r="BE328" s="148"/>
      <c r="BF328" s="148"/>
      <c r="BG328" s="148"/>
      <c r="BH328" s="148"/>
    </row>
    <row r="329" spans="1:60" outlineLevel="1" x14ac:dyDescent="0.2">
      <c r="A329" s="155"/>
      <c r="B329" s="156"/>
      <c r="C329" s="189" t="s">
        <v>410</v>
      </c>
      <c r="D329" s="185"/>
      <c r="E329" s="186">
        <v>392.7</v>
      </c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48"/>
      <c r="Z329" s="148"/>
      <c r="AA329" s="148"/>
      <c r="AB329" s="148"/>
      <c r="AC329" s="148"/>
      <c r="AD329" s="148"/>
      <c r="AE329" s="148"/>
      <c r="AF329" s="148"/>
      <c r="AG329" s="148" t="s">
        <v>224</v>
      </c>
      <c r="AH329" s="148">
        <v>0</v>
      </c>
      <c r="AI329" s="148"/>
      <c r="AJ329" s="148"/>
      <c r="AK329" s="148"/>
      <c r="AL329" s="148"/>
      <c r="AM329" s="148"/>
      <c r="AN329" s="148"/>
      <c r="AO329" s="148"/>
      <c r="AP329" s="148"/>
      <c r="AQ329" s="148"/>
      <c r="AR329" s="148"/>
      <c r="AS329" s="148"/>
      <c r="AT329" s="148"/>
      <c r="AU329" s="148"/>
      <c r="AV329" s="148"/>
      <c r="AW329" s="148"/>
      <c r="AX329" s="148"/>
      <c r="AY329" s="148"/>
      <c r="AZ329" s="148"/>
      <c r="BA329" s="148"/>
      <c r="BB329" s="148"/>
      <c r="BC329" s="148"/>
      <c r="BD329" s="148"/>
      <c r="BE329" s="148"/>
      <c r="BF329" s="148"/>
      <c r="BG329" s="148"/>
      <c r="BH329" s="148"/>
    </row>
    <row r="330" spans="1:60" x14ac:dyDescent="0.2">
      <c r="A330" s="160" t="s">
        <v>169</v>
      </c>
      <c r="B330" s="161" t="s">
        <v>136</v>
      </c>
      <c r="C330" s="179" t="s">
        <v>137</v>
      </c>
      <c r="D330" s="162"/>
      <c r="E330" s="163"/>
      <c r="F330" s="164"/>
      <c r="G330" s="165">
        <f>SUMIF(AG331:AG333,"&lt;&gt;NOR",G331:G333)</f>
        <v>10210.200000000001</v>
      </c>
      <c r="H330" s="159"/>
      <c r="I330" s="159">
        <f>SUM(I331:I333)</f>
        <v>0</v>
      </c>
      <c r="J330" s="159"/>
      <c r="K330" s="159">
        <f>SUM(K331:K333)</f>
        <v>0</v>
      </c>
      <c r="L330" s="159"/>
      <c r="M330" s="159">
        <f>SUM(M331:M333)</f>
        <v>12354.342000000001</v>
      </c>
      <c r="N330" s="159"/>
      <c r="O330" s="159">
        <f>SUM(O331:O333)</f>
        <v>0.24</v>
      </c>
      <c r="P330" s="159"/>
      <c r="Q330" s="159">
        <f>SUM(Q331:Q333)</f>
        <v>0</v>
      </c>
      <c r="R330" s="159"/>
      <c r="S330" s="159"/>
      <c r="T330" s="159"/>
      <c r="U330" s="159"/>
      <c r="V330" s="159">
        <f>SUM(V331:V333)</f>
        <v>20.420000000000002</v>
      </c>
      <c r="W330" s="159"/>
      <c r="X330" s="159"/>
      <c r="AG330" t="s">
        <v>170</v>
      </c>
    </row>
    <row r="331" spans="1:60" outlineLevel="1" x14ac:dyDescent="0.2">
      <c r="A331" s="166">
        <v>72</v>
      </c>
      <c r="B331" s="167" t="s">
        <v>471</v>
      </c>
      <c r="C331" s="181" t="s">
        <v>472</v>
      </c>
      <c r="D331" s="168" t="s">
        <v>247</v>
      </c>
      <c r="E331" s="169">
        <v>785.4</v>
      </c>
      <c r="F331" s="170">
        <v>13</v>
      </c>
      <c r="G331" s="171">
        <f>ROUND(E331*F331,2)</f>
        <v>10210.200000000001</v>
      </c>
      <c r="H331" s="158"/>
      <c r="I331" s="157">
        <f>ROUND(E331*H331,2)</f>
        <v>0</v>
      </c>
      <c r="J331" s="158"/>
      <c r="K331" s="157">
        <f>ROUND(E331*J331,2)</f>
        <v>0</v>
      </c>
      <c r="L331" s="157">
        <v>21</v>
      </c>
      <c r="M331" s="157">
        <f>G331*(1+L331/100)</f>
        <v>12354.342000000001</v>
      </c>
      <c r="N331" s="157">
        <v>3.1E-4</v>
      </c>
      <c r="O331" s="157">
        <f>ROUND(E331*N331,2)</f>
        <v>0.24</v>
      </c>
      <c r="P331" s="157">
        <v>0</v>
      </c>
      <c r="Q331" s="157">
        <f>ROUND(E331*P331,2)</f>
        <v>0</v>
      </c>
      <c r="R331" s="157"/>
      <c r="S331" s="157" t="s">
        <v>180</v>
      </c>
      <c r="T331" s="157" t="s">
        <v>180</v>
      </c>
      <c r="U331" s="157">
        <v>2.5999999999999999E-2</v>
      </c>
      <c r="V331" s="157">
        <f>ROUND(E331*U331,2)</f>
        <v>20.420000000000002</v>
      </c>
      <c r="W331" s="157"/>
      <c r="X331" s="157" t="s">
        <v>221</v>
      </c>
      <c r="Y331" s="148"/>
      <c r="Z331" s="148"/>
      <c r="AA331" s="148"/>
      <c r="AB331" s="148"/>
      <c r="AC331" s="148"/>
      <c r="AD331" s="148"/>
      <c r="AE331" s="148"/>
      <c r="AF331" s="148"/>
      <c r="AG331" s="148" t="s">
        <v>404</v>
      </c>
      <c r="AH331" s="148"/>
      <c r="AI331" s="148"/>
      <c r="AJ331" s="148"/>
      <c r="AK331" s="148"/>
      <c r="AL331" s="148"/>
      <c r="AM331" s="148"/>
      <c r="AN331" s="148"/>
      <c r="AO331" s="148"/>
      <c r="AP331" s="148"/>
      <c r="AQ331" s="148"/>
      <c r="AR331" s="148"/>
      <c r="AS331" s="148"/>
      <c r="AT331" s="148"/>
      <c r="AU331" s="148"/>
      <c r="AV331" s="148"/>
      <c r="AW331" s="148"/>
      <c r="AX331" s="148"/>
      <c r="AY331" s="148"/>
      <c r="AZ331" s="148"/>
      <c r="BA331" s="148"/>
      <c r="BB331" s="148"/>
      <c r="BC331" s="148"/>
      <c r="BD331" s="148"/>
      <c r="BE331" s="148"/>
      <c r="BF331" s="148"/>
      <c r="BG331" s="148"/>
      <c r="BH331" s="148"/>
    </row>
    <row r="332" spans="1:60" outlineLevel="1" x14ac:dyDescent="0.2">
      <c r="A332" s="155"/>
      <c r="B332" s="156"/>
      <c r="C332" s="189" t="s">
        <v>473</v>
      </c>
      <c r="D332" s="185"/>
      <c r="E332" s="186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48"/>
      <c r="Z332" s="148"/>
      <c r="AA332" s="148"/>
      <c r="AB332" s="148"/>
      <c r="AC332" s="148"/>
      <c r="AD332" s="148"/>
      <c r="AE332" s="148"/>
      <c r="AF332" s="148"/>
      <c r="AG332" s="148" t="s">
        <v>224</v>
      </c>
      <c r="AH332" s="148">
        <v>0</v>
      </c>
      <c r="AI332" s="148"/>
      <c r="AJ332" s="148"/>
      <c r="AK332" s="148"/>
      <c r="AL332" s="148"/>
      <c r="AM332" s="148"/>
      <c r="AN332" s="148"/>
      <c r="AO332" s="148"/>
      <c r="AP332" s="148"/>
      <c r="AQ332" s="148"/>
      <c r="AR332" s="148"/>
      <c r="AS332" s="148"/>
      <c r="AT332" s="148"/>
      <c r="AU332" s="148"/>
      <c r="AV332" s="148"/>
      <c r="AW332" s="148"/>
      <c r="AX332" s="148"/>
      <c r="AY332" s="148"/>
      <c r="AZ332" s="148"/>
      <c r="BA332" s="148"/>
      <c r="BB332" s="148"/>
      <c r="BC332" s="148"/>
      <c r="BD332" s="148"/>
      <c r="BE332" s="148"/>
      <c r="BF332" s="148"/>
      <c r="BG332" s="148"/>
      <c r="BH332" s="148"/>
    </row>
    <row r="333" spans="1:60" outlineLevel="1" x14ac:dyDescent="0.2">
      <c r="A333" s="155"/>
      <c r="B333" s="156"/>
      <c r="C333" s="189" t="s">
        <v>474</v>
      </c>
      <c r="D333" s="185"/>
      <c r="E333" s="186">
        <v>785.4</v>
      </c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48"/>
      <c r="Z333" s="148"/>
      <c r="AA333" s="148"/>
      <c r="AB333" s="148"/>
      <c r="AC333" s="148"/>
      <c r="AD333" s="148"/>
      <c r="AE333" s="148"/>
      <c r="AF333" s="148"/>
      <c r="AG333" s="148" t="s">
        <v>224</v>
      </c>
      <c r="AH333" s="148">
        <v>0</v>
      </c>
      <c r="AI333" s="148"/>
      <c r="AJ333" s="148"/>
      <c r="AK333" s="148"/>
      <c r="AL333" s="148"/>
      <c r="AM333" s="148"/>
      <c r="AN333" s="148"/>
      <c r="AO333" s="148"/>
      <c r="AP333" s="148"/>
      <c r="AQ333" s="148"/>
      <c r="AR333" s="148"/>
      <c r="AS333" s="148"/>
      <c r="AT333" s="148"/>
      <c r="AU333" s="148"/>
      <c r="AV333" s="148"/>
      <c r="AW333" s="148"/>
      <c r="AX333" s="148"/>
      <c r="AY333" s="148"/>
      <c r="AZ333" s="148"/>
      <c r="BA333" s="148"/>
      <c r="BB333" s="148"/>
      <c r="BC333" s="148"/>
      <c r="BD333" s="148"/>
      <c r="BE333" s="148"/>
      <c r="BF333" s="148"/>
      <c r="BG333" s="148"/>
      <c r="BH333" s="148"/>
    </row>
    <row r="334" spans="1:60" x14ac:dyDescent="0.2">
      <c r="A334" s="160" t="s">
        <v>169</v>
      </c>
      <c r="B334" s="161" t="s">
        <v>138</v>
      </c>
      <c r="C334" s="179" t="s">
        <v>139</v>
      </c>
      <c r="D334" s="162"/>
      <c r="E334" s="163"/>
      <c r="F334" s="164"/>
      <c r="G334" s="165">
        <f>SUMIF(AG335:AG354,"&lt;&gt;NOR",G335:G354)</f>
        <v>19557.05</v>
      </c>
      <c r="H334" s="159"/>
      <c r="I334" s="159">
        <f>SUM(I335:I354)</f>
        <v>0</v>
      </c>
      <c r="J334" s="159"/>
      <c r="K334" s="159">
        <f>SUM(K335:K354)</f>
        <v>0</v>
      </c>
      <c r="L334" s="159"/>
      <c r="M334" s="159">
        <f>SUM(M335:M354)</f>
        <v>23664.030500000001</v>
      </c>
      <c r="N334" s="159"/>
      <c r="O334" s="159">
        <f>SUM(O335:O354)</f>
        <v>0</v>
      </c>
      <c r="P334" s="159"/>
      <c r="Q334" s="159">
        <f>SUM(Q335:Q354)</f>
        <v>0</v>
      </c>
      <c r="R334" s="159"/>
      <c r="S334" s="159"/>
      <c r="T334" s="159"/>
      <c r="U334" s="159"/>
      <c r="V334" s="159">
        <f>SUM(V335:V354)</f>
        <v>18.03</v>
      </c>
      <c r="W334" s="159"/>
      <c r="X334" s="159"/>
      <c r="AG334" t="s">
        <v>170</v>
      </c>
    </row>
    <row r="335" spans="1:60" outlineLevel="1" x14ac:dyDescent="0.2">
      <c r="A335" s="166">
        <v>73</v>
      </c>
      <c r="B335" s="167" t="s">
        <v>475</v>
      </c>
      <c r="C335" s="181" t="s">
        <v>476</v>
      </c>
      <c r="D335" s="168" t="s">
        <v>312</v>
      </c>
      <c r="E335" s="169">
        <v>3.0605699999999998</v>
      </c>
      <c r="F335" s="170">
        <v>600</v>
      </c>
      <c r="G335" s="171">
        <f>ROUND(E335*F335,2)</f>
        <v>1836.34</v>
      </c>
      <c r="H335" s="158"/>
      <c r="I335" s="157">
        <f>ROUND(E335*H335,2)</f>
        <v>0</v>
      </c>
      <c r="J335" s="158"/>
      <c r="K335" s="157">
        <f>ROUND(E335*J335,2)</f>
        <v>0</v>
      </c>
      <c r="L335" s="157">
        <v>21</v>
      </c>
      <c r="M335" s="157">
        <f>G335*(1+L335/100)</f>
        <v>2221.9713999999999</v>
      </c>
      <c r="N335" s="157">
        <v>0</v>
      </c>
      <c r="O335" s="157">
        <f>ROUND(E335*N335,2)</f>
        <v>0</v>
      </c>
      <c r="P335" s="157">
        <v>0</v>
      </c>
      <c r="Q335" s="157">
        <f>ROUND(E335*P335,2)</f>
        <v>0</v>
      </c>
      <c r="R335" s="157"/>
      <c r="S335" s="157" t="s">
        <v>180</v>
      </c>
      <c r="T335" s="157" t="s">
        <v>180</v>
      </c>
      <c r="U335" s="157">
        <v>0</v>
      </c>
      <c r="V335" s="157">
        <f>ROUND(E335*U335,2)</f>
        <v>0</v>
      </c>
      <c r="W335" s="157"/>
      <c r="X335" s="157" t="s">
        <v>477</v>
      </c>
      <c r="Y335" s="148"/>
      <c r="Z335" s="148"/>
      <c r="AA335" s="148"/>
      <c r="AB335" s="148"/>
      <c r="AC335" s="148"/>
      <c r="AD335" s="148"/>
      <c r="AE335" s="148"/>
      <c r="AF335" s="148"/>
      <c r="AG335" s="148" t="s">
        <v>478</v>
      </c>
      <c r="AH335" s="148"/>
      <c r="AI335" s="148"/>
      <c r="AJ335" s="148"/>
      <c r="AK335" s="148"/>
      <c r="AL335" s="148"/>
      <c r="AM335" s="148"/>
      <c r="AN335" s="148"/>
      <c r="AO335" s="148"/>
      <c r="AP335" s="148"/>
      <c r="AQ335" s="148"/>
      <c r="AR335" s="148"/>
      <c r="AS335" s="148"/>
      <c r="AT335" s="148"/>
      <c r="AU335" s="148"/>
      <c r="AV335" s="148"/>
      <c r="AW335" s="148"/>
      <c r="AX335" s="148"/>
      <c r="AY335" s="148"/>
      <c r="AZ335" s="148"/>
      <c r="BA335" s="148"/>
      <c r="BB335" s="148"/>
      <c r="BC335" s="148"/>
      <c r="BD335" s="148"/>
      <c r="BE335" s="148"/>
      <c r="BF335" s="148"/>
      <c r="BG335" s="148"/>
      <c r="BH335" s="148"/>
    </row>
    <row r="336" spans="1:60" ht="22.5" outlineLevel="1" x14ac:dyDescent="0.2">
      <c r="A336" s="155"/>
      <c r="B336" s="156"/>
      <c r="C336" s="189" t="s">
        <v>479</v>
      </c>
      <c r="D336" s="185"/>
      <c r="E336" s="186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48"/>
      <c r="Z336" s="148"/>
      <c r="AA336" s="148"/>
      <c r="AB336" s="148"/>
      <c r="AC336" s="148"/>
      <c r="AD336" s="148"/>
      <c r="AE336" s="148"/>
      <c r="AF336" s="148"/>
      <c r="AG336" s="148" t="s">
        <v>224</v>
      </c>
      <c r="AH336" s="148">
        <v>0</v>
      </c>
      <c r="AI336" s="148"/>
      <c r="AJ336" s="148"/>
      <c r="AK336" s="148"/>
      <c r="AL336" s="148"/>
      <c r="AM336" s="148"/>
      <c r="AN336" s="148"/>
      <c r="AO336" s="148"/>
      <c r="AP336" s="148"/>
      <c r="AQ336" s="148"/>
      <c r="AR336" s="148"/>
      <c r="AS336" s="148"/>
      <c r="AT336" s="148"/>
      <c r="AU336" s="148"/>
      <c r="AV336" s="148"/>
      <c r="AW336" s="148"/>
      <c r="AX336" s="148"/>
      <c r="AY336" s="148"/>
      <c r="AZ336" s="148"/>
      <c r="BA336" s="148"/>
      <c r="BB336" s="148"/>
      <c r="BC336" s="148"/>
      <c r="BD336" s="148"/>
      <c r="BE336" s="148"/>
      <c r="BF336" s="148"/>
      <c r="BG336" s="148"/>
      <c r="BH336" s="148"/>
    </row>
    <row r="337" spans="1:60" outlineLevel="1" x14ac:dyDescent="0.2">
      <c r="A337" s="155"/>
      <c r="B337" s="156"/>
      <c r="C337" s="189" t="s">
        <v>480</v>
      </c>
      <c r="D337" s="185"/>
      <c r="E337" s="186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48"/>
      <c r="Z337" s="148"/>
      <c r="AA337" s="148"/>
      <c r="AB337" s="148"/>
      <c r="AC337" s="148"/>
      <c r="AD337" s="148"/>
      <c r="AE337" s="148"/>
      <c r="AF337" s="148"/>
      <c r="AG337" s="148" t="s">
        <v>224</v>
      </c>
      <c r="AH337" s="148">
        <v>0</v>
      </c>
      <c r="AI337" s="148"/>
      <c r="AJ337" s="148"/>
      <c r="AK337" s="148"/>
      <c r="AL337" s="148"/>
      <c r="AM337" s="148"/>
      <c r="AN337" s="148"/>
      <c r="AO337" s="148"/>
      <c r="AP337" s="148"/>
      <c r="AQ337" s="148"/>
      <c r="AR337" s="148"/>
      <c r="AS337" s="148"/>
      <c r="AT337" s="148"/>
      <c r="AU337" s="148"/>
      <c r="AV337" s="148"/>
      <c r="AW337" s="148"/>
      <c r="AX337" s="148"/>
      <c r="AY337" s="148"/>
      <c r="AZ337" s="148"/>
      <c r="BA337" s="148"/>
      <c r="BB337" s="148"/>
      <c r="BC337" s="148"/>
      <c r="BD337" s="148"/>
      <c r="BE337" s="148"/>
      <c r="BF337" s="148"/>
      <c r="BG337" s="148"/>
      <c r="BH337" s="148"/>
    </row>
    <row r="338" spans="1:60" outlineLevel="1" x14ac:dyDescent="0.2">
      <c r="A338" s="155"/>
      <c r="B338" s="156"/>
      <c r="C338" s="189" t="s">
        <v>481</v>
      </c>
      <c r="D338" s="185"/>
      <c r="E338" s="186">
        <v>3.0605699999999998</v>
      </c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48"/>
      <c r="Z338" s="148"/>
      <c r="AA338" s="148"/>
      <c r="AB338" s="148"/>
      <c r="AC338" s="148"/>
      <c r="AD338" s="148"/>
      <c r="AE338" s="148"/>
      <c r="AF338" s="148"/>
      <c r="AG338" s="148" t="s">
        <v>224</v>
      </c>
      <c r="AH338" s="148">
        <v>0</v>
      </c>
      <c r="AI338" s="148"/>
      <c r="AJ338" s="148"/>
      <c r="AK338" s="148"/>
      <c r="AL338" s="148"/>
      <c r="AM338" s="148"/>
      <c r="AN338" s="148"/>
      <c r="AO338" s="148"/>
      <c r="AP338" s="148"/>
      <c r="AQ338" s="148"/>
      <c r="AR338" s="148"/>
      <c r="AS338" s="148"/>
      <c r="AT338" s="148"/>
      <c r="AU338" s="148"/>
      <c r="AV338" s="148"/>
      <c r="AW338" s="148"/>
      <c r="AX338" s="148"/>
      <c r="AY338" s="148"/>
      <c r="AZ338" s="148"/>
      <c r="BA338" s="148"/>
      <c r="BB338" s="148"/>
      <c r="BC338" s="148"/>
      <c r="BD338" s="148"/>
      <c r="BE338" s="148"/>
      <c r="BF338" s="148"/>
      <c r="BG338" s="148"/>
      <c r="BH338" s="148"/>
    </row>
    <row r="339" spans="1:60" outlineLevel="1" x14ac:dyDescent="0.2">
      <c r="A339" s="166">
        <v>74</v>
      </c>
      <c r="B339" s="167" t="s">
        <v>482</v>
      </c>
      <c r="C339" s="181" t="s">
        <v>483</v>
      </c>
      <c r="D339" s="168" t="s">
        <v>312</v>
      </c>
      <c r="E339" s="169">
        <v>30.605720000000002</v>
      </c>
      <c r="F339" s="170">
        <v>194</v>
      </c>
      <c r="G339" s="171">
        <f>ROUND(E339*F339,2)</f>
        <v>5937.51</v>
      </c>
      <c r="H339" s="158"/>
      <c r="I339" s="157">
        <f>ROUND(E339*H339,2)</f>
        <v>0</v>
      </c>
      <c r="J339" s="158"/>
      <c r="K339" s="157">
        <f>ROUND(E339*J339,2)</f>
        <v>0</v>
      </c>
      <c r="L339" s="157">
        <v>21</v>
      </c>
      <c r="M339" s="157">
        <f>G339*(1+L339/100)</f>
        <v>7184.3870999999999</v>
      </c>
      <c r="N339" s="157">
        <v>0</v>
      </c>
      <c r="O339" s="157">
        <f>ROUND(E339*N339,2)</f>
        <v>0</v>
      </c>
      <c r="P339" s="157">
        <v>0</v>
      </c>
      <c r="Q339" s="157">
        <f>ROUND(E339*P339,2)</f>
        <v>0</v>
      </c>
      <c r="R339" s="157"/>
      <c r="S339" s="157" t="s">
        <v>180</v>
      </c>
      <c r="T339" s="157" t="s">
        <v>180</v>
      </c>
      <c r="U339" s="157">
        <v>0.49</v>
      </c>
      <c r="V339" s="157">
        <f>ROUND(E339*U339,2)</f>
        <v>15</v>
      </c>
      <c r="W339" s="157"/>
      <c r="X339" s="157" t="s">
        <v>477</v>
      </c>
      <c r="Y339" s="148"/>
      <c r="Z339" s="148"/>
      <c r="AA339" s="148"/>
      <c r="AB339" s="148"/>
      <c r="AC339" s="148"/>
      <c r="AD339" s="148"/>
      <c r="AE339" s="148"/>
      <c r="AF339" s="148"/>
      <c r="AG339" s="148" t="s">
        <v>478</v>
      </c>
      <c r="AH339" s="148"/>
      <c r="AI339" s="148"/>
      <c r="AJ339" s="148"/>
      <c r="AK339" s="148"/>
      <c r="AL339" s="148"/>
      <c r="AM339" s="148"/>
      <c r="AN339" s="148"/>
      <c r="AO339" s="148"/>
      <c r="AP339" s="148"/>
      <c r="AQ339" s="148"/>
      <c r="AR339" s="148"/>
      <c r="AS339" s="148"/>
      <c r="AT339" s="148"/>
      <c r="AU339" s="148"/>
      <c r="AV339" s="148"/>
      <c r="AW339" s="148"/>
      <c r="AX339" s="148"/>
      <c r="AY339" s="148"/>
      <c r="AZ339" s="148"/>
      <c r="BA339" s="148"/>
      <c r="BB339" s="148"/>
      <c r="BC339" s="148"/>
      <c r="BD339" s="148"/>
      <c r="BE339" s="148"/>
      <c r="BF339" s="148"/>
      <c r="BG339" s="148"/>
      <c r="BH339" s="148"/>
    </row>
    <row r="340" spans="1:60" ht="22.5" outlineLevel="1" x14ac:dyDescent="0.2">
      <c r="A340" s="155"/>
      <c r="B340" s="156"/>
      <c r="C340" s="189" t="s">
        <v>479</v>
      </c>
      <c r="D340" s="185"/>
      <c r="E340" s="186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48"/>
      <c r="Z340" s="148"/>
      <c r="AA340" s="148"/>
      <c r="AB340" s="148"/>
      <c r="AC340" s="148"/>
      <c r="AD340" s="148"/>
      <c r="AE340" s="148"/>
      <c r="AF340" s="148"/>
      <c r="AG340" s="148" t="s">
        <v>224</v>
      </c>
      <c r="AH340" s="148">
        <v>0</v>
      </c>
      <c r="AI340" s="148"/>
      <c r="AJ340" s="148"/>
      <c r="AK340" s="148"/>
      <c r="AL340" s="148"/>
      <c r="AM340" s="148"/>
      <c r="AN340" s="148"/>
      <c r="AO340" s="148"/>
      <c r="AP340" s="148"/>
      <c r="AQ340" s="148"/>
      <c r="AR340" s="148"/>
      <c r="AS340" s="148"/>
      <c r="AT340" s="148"/>
      <c r="AU340" s="148"/>
      <c r="AV340" s="148"/>
      <c r="AW340" s="148"/>
      <c r="AX340" s="148"/>
      <c r="AY340" s="148"/>
      <c r="AZ340" s="148"/>
      <c r="BA340" s="148"/>
      <c r="BB340" s="148"/>
      <c r="BC340" s="148"/>
      <c r="BD340" s="148"/>
      <c r="BE340" s="148"/>
      <c r="BF340" s="148"/>
      <c r="BG340" s="148"/>
      <c r="BH340" s="148"/>
    </row>
    <row r="341" spans="1:60" outlineLevel="1" x14ac:dyDescent="0.2">
      <c r="A341" s="155"/>
      <c r="B341" s="156"/>
      <c r="C341" s="189" t="s">
        <v>480</v>
      </c>
      <c r="D341" s="185"/>
      <c r="E341" s="186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48"/>
      <c r="Z341" s="148"/>
      <c r="AA341" s="148"/>
      <c r="AB341" s="148"/>
      <c r="AC341" s="148"/>
      <c r="AD341" s="148"/>
      <c r="AE341" s="148"/>
      <c r="AF341" s="148"/>
      <c r="AG341" s="148" t="s">
        <v>224</v>
      </c>
      <c r="AH341" s="148">
        <v>0</v>
      </c>
      <c r="AI341" s="148"/>
      <c r="AJ341" s="148"/>
      <c r="AK341" s="148"/>
      <c r="AL341" s="148"/>
      <c r="AM341" s="148"/>
      <c r="AN341" s="148"/>
      <c r="AO341" s="148"/>
      <c r="AP341" s="148"/>
      <c r="AQ341" s="148"/>
      <c r="AR341" s="148"/>
      <c r="AS341" s="148"/>
      <c r="AT341" s="148"/>
      <c r="AU341" s="148"/>
      <c r="AV341" s="148"/>
      <c r="AW341" s="148"/>
      <c r="AX341" s="148"/>
      <c r="AY341" s="148"/>
      <c r="AZ341" s="148"/>
      <c r="BA341" s="148"/>
      <c r="BB341" s="148"/>
      <c r="BC341" s="148"/>
      <c r="BD341" s="148"/>
      <c r="BE341" s="148"/>
      <c r="BF341" s="148"/>
      <c r="BG341" s="148"/>
      <c r="BH341" s="148"/>
    </row>
    <row r="342" spans="1:60" outlineLevel="1" x14ac:dyDescent="0.2">
      <c r="A342" s="155"/>
      <c r="B342" s="156"/>
      <c r="C342" s="189" t="s">
        <v>484</v>
      </c>
      <c r="D342" s="185"/>
      <c r="E342" s="186">
        <v>30.605720000000002</v>
      </c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48"/>
      <c r="Z342" s="148"/>
      <c r="AA342" s="148"/>
      <c r="AB342" s="148"/>
      <c r="AC342" s="148"/>
      <c r="AD342" s="148"/>
      <c r="AE342" s="148"/>
      <c r="AF342" s="148"/>
      <c r="AG342" s="148" t="s">
        <v>224</v>
      </c>
      <c r="AH342" s="148">
        <v>0</v>
      </c>
      <c r="AI342" s="148"/>
      <c r="AJ342" s="148"/>
      <c r="AK342" s="148"/>
      <c r="AL342" s="148"/>
      <c r="AM342" s="148"/>
      <c r="AN342" s="148"/>
      <c r="AO342" s="148"/>
      <c r="AP342" s="148"/>
      <c r="AQ342" s="148"/>
      <c r="AR342" s="148"/>
      <c r="AS342" s="148"/>
      <c r="AT342" s="148"/>
      <c r="AU342" s="148"/>
      <c r="AV342" s="148"/>
      <c r="AW342" s="148"/>
      <c r="AX342" s="148"/>
      <c r="AY342" s="148"/>
      <c r="AZ342" s="148"/>
      <c r="BA342" s="148"/>
      <c r="BB342" s="148"/>
      <c r="BC342" s="148"/>
      <c r="BD342" s="148"/>
      <c r="BE342" s="148"/>
      <c r="BF342" s="148"/>
      <c r="BG342" s="148"/>
      <c r="BH342" s="148"/>
    </row>
    <row r="343" spans="1:60" outlineLevel="1" x14ac:dyDescent="0.2">
      <c r="A343" s="166">
        <v>75</v>
      </c>
      <c r="B343" s="167" t="s">
        <v>485</v>
      </c>
      <c r="C343" s="181" t="s">
        <v>486</v>
      </c>
      <c r="D343" s="168" t="s">
        <v>312</v>
      </c>
      <c r="E343" s="169">
        <v>275.45148</v>
      </c>
      <c r="F343" s="170">
        <v>12</v>
      </c>
      <c r="G343" s="171">
        <f>ROUND(E343*F343,2)</f>
        <v>3305.42</v>
      </c>
      <c r="H343" s="158"/>
      <c r="I343" s="157">
        <f>ROUND(E343*H343,2)</f>
        <v>0</v>
      </c>
      <c r="J343" s="158"/>
      <c r="K343" s="157">
        <f>ROUND(E343*J343,2)</f>
        <v>0</v>
      </c>
      <c r="L343" s="157">
        <v>21</v>
      </c>
      <c r="M343" s="157">
        <f>G343*(1+L343/100)</f>
        <v>3999.5581999999999</v>
      </c>
      <c r="N343" s="157">
        <v>0</v>
      </c>
      <c r="O343" s="157">
        <f>ROUND(E343*N343,2)</f>
        <v>0</v>
      </c>
      <c r="P343" s="157">
        <v>0</v>
      </c>
      <c r="Q343" s="157">
        <f>ROUND(E343*P343,2)</f>
        <v>0</v>
      </c>
      <c r="R343" s="157"/>
      <c r="S343" s="157" t="s">
        <v>180</v>
      </c>
      <c r="T343" s="157" t="s">
        <v>180</v>
      </c>
      <c r="U343" s="157">
        <v>0</v>
      </c>
      <c r="V343" s="157">
        <f>ROUND(E343*U343,2)</f>
        <v>0</v>
      </c>
      <c r="W343" s="157"/>
      <c r="X343" s="157" t="s">
        <v>477</v>
      </c>
      <c r="Y343" s="148"/>
      <c r="Z343" s="148"/>
      <c r="AA343" s="148"/>
      <c r="AB343" s="148"/>
      <c r="AC343" s="148"/>
      <c r="AD343" s="148"/>
      <c r="AE343" s="148"/>
      <c r="AF343" s="148"/>
      <c r="AG343" s="148" t="s">
        <v>478</v>
      </c>
      <c r="AH343" s="148"/>
      <c r="AI343" s="148"/>
      <c r="AJ343" s="148"/>
      <c r="AK343" s="148"/>
      <c r="AL343" s="148"/>
      <c r="AM343" s="148"/>
      <c r="AN343" s="148"/>
      <c r="AO343" s="148"/>
      <c r="AP343" s="148"/>
      <c r="AQ343" s="148"/>
      <c r="AR343" s="148"/>
      <c r="AS343" s="148"/>
      <c r="AT343" s="148"/>
      <c r="AU343" s="148"/>
      <c r="AV343" s="148"/>
      <c r="AW343" s="148"/>
      <c r="AX343" s="148"/>
      <c r="AY343" s="148"/>
      <c r="AZ343" s="148"/>
      <c r="BA343" s="148"/>
      <c r="BB343" s="148"/>
      <c r="BC343" s="148"/>
      <c r="BD343" s="148"/>
      <c r="BE343" s="148"/>
      <c r="BF343" s="148"/>
      <c r="BG343" s="148"/>
      <c r="BH343" s="148"/>
    </row>
    <row r="344" spans="1:60" ht="22.5" outlineLevel="1" x14ac:dyDescent="0.2">
      <c r="A344" s="155"/>
      <c r="B344" s="156"/>
      <c r="C344" s="189" t="s">
        <v>479</v>
      </c>
      <c r="D344" s="185"/>
      <c r="E344" s="186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48"/>
      <c r="Z344" s="148"/>
      <c r="AA344" s="148"/>
      <c r="AB344" s="148"/>
      <c r="AC344" s="148"/>
      <c r="AD344" s="148"/>
      <c r="AE344" s="148"/>
      <c r="AF344" s="148"/>
      <c r="AG344" s="148" t="s">
        <v>224</v>
      </c>
      <c r="AH344" s="148">
        <v>0</v>
      </c>
      <c r="AI344" s="148"/>
      <c r="AJ344" s="148"/>
      <c r="AK344" s="148"/>
      <c r="AL344" s="148"/>
      <c r="AM344" s="148"/>
      <c r="AN344" s="148"/>
      <c r="AO344" s="148"/>
      <c r="AP344" s="148"/>
      <c r="AQ344" s="148"/>
      <c r="AR344" s="148"/>
      <c r="AS344" s="148"/>
      <c r="AT344" s="148"/>
      <c r="AU344" s="148"/>
      <c r="AV344" s="148"/>
      <c r="AW344" s="148"/>
      <c r="AX344" s="148"/>
      <c r="AY344" s="148"/>
      <c r="AZ344" s="148"/>
      <c r="BA344" s="148"/>
      <c r="BB344" s="148"/>
      <c r="BC344" s="148"/>
      <c r="BD344" s="148"/>
      <c r="BE344" s="148"/>
      <c r="BF344" s="148"/>
      <c r="BG344" s="148"/>
      <c r="BH344" s="148"/>
    </row>
    <row r="345" spans="1:60" outlineLevel="1" x14ac:dyDescent="0.2">
      <c r="A345" s="155"/>
      <c r="B345" s="156"/>
      <c r="C345" s="189" t="s">
        <v>480</v>
      </c>
      <c r="D345" s="185"/>
      <c r="E345" s="186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48"/>
      <c r="Z345" s="148"/>
      <c r="AA345" s="148"/>
      <c r="AB345" s="148"/>
      <c r="AC345" s="148"/>
      <c r="AD345" s="148"/>
      <c r="AE345" s="148"/>
      <c r="AF345" s="148"/>
      <c r="AG345" s="148" t="s">
        <v>224</v>
      </c>
      <c r="AH345" s="148">
        <v>0</v>
      </c>
      <c r="AI345" s="148"/>
      <c r="AJ345" s="148"/>
      <c r="AK345" s="148"/>
      <c r="AL345" s="148"/>
      <c r="AM345" s="148"/>
      <c r="AN345" s="148"/>
      <c r="AO345" s="148"/>
      <c r="AP345" s="148"/>
      <c r="AQ345" s="148"/>
      <c r="AR345" s="148"/>
      <c r="AS345" s="148"/>
      <c r="AT345" s="148"/>
      <c r="AU345" s="148"/>
      <c r="AV345" s="148"/>
      <c r="AW345" s="148"/>
      <c r="AX345" s="148"/>
      <c r="AY345" s="148"/>
      <c r="AZ345" s="148"/>
      <c r="BA345" s="148"/>
      <c r="BB345" s="148"/>
      <c r="BC345" s="148"/>
      <c r="BD345" s="148"/>
      <c r="BE345" s="148"/>
      <c r="BF345" s="148"/>
      <c r="BG345" s="148"/>
      <c r="BH345" s="148"/>
    </row>
    <row r="346" spans="1:60" outlineLevel="1" x14ac:dyDescent="0.2">
      <c r="A346" s="155"/>
      <c r="B346" s="156"/>
      <c r="C346" s="189" t="s">
        <v>487</v>
      </c>
      <c r="D346" s="185"/>
      <c r="E346" s="186">
        <v>275.45148</v>
      </c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48"/>
      <c r="Z346" s="148"/>
      <c r="AA346" s="148"/>
      <c r="AB346" s="148"/>
      <c r="AC346" s="148"/>
      <c r="AD346" s="148"/>
      <c r="AE346" s="148"/>
      <c r="AF346" s="148"/>
      <c r="AG346" s="148" t="s">
        <v>224</v>
      </c>
      <c r="AH346" s="148">
        <v>0</v>
      </c>
      <c r="AI346" s="148"/>
      <c r="AJ346" s="148"/>
      <c r="AK346" s="148"/>
      <c r="AL346" s="148"/>
      <c r="AM346" s="148"/>
      <c r="AN346" s="148"/>
      <c r="AO346" s="148"/>
      <c r="AP346" s="148"/>
      <c r="AQ346" s="148"/>
      <c r="AR346" s="148"/>
      <c r="AS346" s="148"/>
      <c r="AT346" s="148"/>
      <c r="AU346" s="148"/>
      <c r="AV346" s="148"/>
      <c r="AW346" s="148"/>
      <c r="AX346" s="148"/>
      <c r="AY346" s="148"/>
      <c r="AZ346" s="148"/>
      <c r="BA346" s="148"/>
      <c r="BB346" s="148"/>
      <c r="BC346" s="148"/>
      <c r="BD346" s="148"/>
      <c r="BE346" s="148"/>
      <c r="BF346" s="148"/>
      <c r="BG346" s="148"/>
      <c r="BH346" s="148"/>
    </row>
    <row r="347" spans="1:60" outlineLevel="1" x14ac:dyDescent="0.2">
      <c r="A347" s="166">
        <v>76</v>
      </c>
      <c r="B347" s="167" t="s">
        <v>488</v>
      </c>
      <c r="C347" s="181" t="s">
        <v>489</v>
      </c>
      <c r="D347" s="168" t="s">
        <v>312</v>
      </c>
      <c r="E347" s="169">
        <v>30.605720000000002</v>
      </c>
      <c r="F347" s="170">
        <v>70</v>
      </c>
      <c r="G347" s="171">
        <f>ROUND(E347*F347,2)</f>
        <v>2142.4</v>
      </c>
      <c r="H347" s="158"/>
      <c r="I347" s="157">
        <f>ROUND(E347*H347,2)</f>
        <v>0</v>
      </c>
      <c r="J347" s="158"/>
      <c r="K347" s="157">
        <f>ROUND(E347*J347,2)</f>
        <v>0</v>
      </c>
      <c r="L347" s="157">
        <v>21</v>
      </c>
      <c r="M347" s="157">
        <f>G347*(1+L347/100)</f>
        <v>2592.3040000000001</v>
      </c>
      <c r="N347" s="157">
        <v>0</v>
      </c>
      <c r="O347" s="157">
        <f>ROUND(E347*N347,2)</f>
        <v>0</v>
      </c>
      <c r="P347" s="157">
        <v>0</v>
      </c>
      <c r="Q347" s="157">
        <f>ROUND(E347*P347,2)</f>
        <v>0</v>
      </c>
      <c r="R347" s="157"/>
      <c r="S347" s="157" t="s">
        <v>180</v>
      </c>
      <c r="T347" s="157" t="s">
        <v>180</v>
      </c>
      <c r="U347" s="157">
        <v>9.9000000000000005E-2</v>
      </c>
      <c r="V347" s="157">
        <f>ROUND(E347*U347,2)</f>
        <v>3.03</v>
      </c>
      <c r="W347" s="157"/>
      <c r="X347" s="157" t="s">
        <v>477</v>
      </c>
      <c r="Y347" s="148"/>
      <c r="Z347" s="148"/>
      <c r="AA347" s="148"/>
      <c r="AB347" s="148"/>
      <c r="AC347" s="148"/>
      <c r="AD347" s="148"/>
      <c r="AE347" s="148"/>
      <c r="AF347" s="148"/>
      <c r="AG347" s="148" t="s">
        <v>478</v>
      </c>
      <c r="AH347" s="148"/>
      <c r="AI347" s="148"/>
      <c r="AJ347" s="148"/>
      <c r="AK347" s="148"/>
      <c r="AL347" s="148"/>
      <c r="AM347" s="148"/>
      <c r="AN347" s="148"/>
      <c r="AO347" s="148"/>
      <c r="AP347" s="148"/>
      <c r="AQ347" s="148"/>
      <c r="AR347" s="148"/>
      <c r="AS347" s="148"/>
      <c r="AT347" s="148"/>
      <c r="AU347" s="148"/>
      <c r="AV347" s="148"/>
      <c r="AW347" s="148"/>
      <c r="AX347" s="148"/>
      <c r="AY347" s="148"/>
      <c r="AZ347" s="148"/>
      <c r="BA347" s="148"/>
      <c r="BB347" s="148"/>
      <c r="BC347" s="148"/>
      <c r="BD347" s="148"/>
      <c r="BE347" s="148"/>
      <c r="BF347" s="148"/>
      <c r="BG347" s="148"/>
      <c r="BH347" s="148"/>
    </row>
    <row r="348" spans="1:60" ht="22.5" outlineLevel="1" x14ac:dyDescent="0.2">
      <c r="A348" s="155"/>
      <c r="B348" s="156"/>
      <c r="C348" s="189" t="s">
        <v>479</v>
      </c>
      <c r="D348" s="185"/>
      <c r="E348" s="186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48"/>
      <c r="Z348" s="148"/>
      <c r="AA348" s="148"/>
      <c r="AB348" s="148"/>
      <c r="AC348" s="148"/>
      <c r="AD348" s="148"/>
      <c r="AE348" s="148"/>
      <c r="AF348" s="148"/>
      <c r="AG348" s="148" t="s">
        <v>224</v>
      </c>
      <c r="AH348" s="148">
        <v>0</v>
      </c>
      <c r="AI348" s="148"/>
      <c r="AJ348" s="148"/>
      <c r="AK348" s="148"/>
      <c r="AL348" s="148"/>
      <c r="AM348" s="148"/>
      <c r="AN348" s="148"/>
      <c r="AO348" s="148"/>
      <c r="AP348" s="148"/>
      <c r="AQ348" s="148"/>
      <c r="AR348" s="148"/>
      <c r="AS348" s="148"/>
      <c r="AT348" s="148"/>
      <c r="AU348" s="148"/>
      <c r="AV348" s="148"/>
      <c r="AW348" s="148"/>
      <c r="AX348" s="148"/>
      <c r="AY348" s="148"/>
      <c r="AZ348" s="148"/>
      <c r="BA348" s="148"/>
      <c r="BB348" s="148"/>
      <c r="BC348" s="148"/>
      <c r="BD348" s="148"/>
      <c r="BE348" s="148"/>
      <c r="BF348" s="148"/>
      <c r="BG348" s="148"/>
      <c r="BH348" s="148"/>
    </row>
    <row r="349" spans="1:60" outlineLevel="1" x14ac:dyDescent="0.2">
      <c r="A349" s="155"/>
      <c r="B349" s="156"/>
      <c r="C349" s="189" t="s">
        <v>480</v>
      </c>
      <c r="D349" s="185"/>
      <c r="E349" s="186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48"/>
      <c r="Z349" s="148"/>
      <c r="AA349" s="148"/>
      <c r="AB349" s="148"/>
      <c r="AC349" s="148"/>
      <c r="AD349" s="148"/>
      <c r="AE349" s="148"/>
      <c r="AF349" s="148"/>
      <c r="AG349" s="148" t="s">
        <v>224</v>
      </c>
      <c r="AH349" s="148">
        <v>0</v>
      </c>
      <c r="AI349" s="148"/>
      <c r="AJ349" s="148"/>
      <c r="AK349" s="148"/>
      <c r="AL349" s="148"/>
      <c r="AM349" s="148"/>
      <c r="AN349" s="148"/>
      <c r="AO349" s="148"/>
      <c r="AP349" s="148"/>
      <c r="AQ349" s="148"/>
      <c r="AR349" s="148"/>
      <c r="AS349" s="148"/>
      <c r="AT349" s="148"/>
      <c r="AU349" s="148"/>
      <c r="AV349" s="148"/>
      <c r="AW349" s="148"/>
      <c r="AX349" s="148"/>
      <c r="AY349" s="148"/>
      <c r="AZ349" s="148"/>
      <c r="BA349" s="148"/>
      <c r="BB349" s="148"/>
      <c r="BC349" s="148"/>
      <c r="BD349" s="148"/>
      <c r="BE349" s="148"/>
      <c r="BF349" s="148"/>
      <c r="BG349" s="148"/>
      <c r="BH349" s="148"/>
    </row>
    <row r="350" spans="1:60" outlineLevel="1" x14ac:dyDescent="0.2">
      <c r="A350" s="155"/>
      <c r="B350" s="156"/>
      <c r="C350" s="189" t="s">
        <v>484</v>
      </c>
      <c r="D350" s="185"/>
      <c r="E350" s="186">
        <v>30.605720000000002</v>
      </c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48"/>
      <c r="Z350" s="148"/>
      <c r="AA350" s="148"/>
      <c r="AB350" s="148"/>
      <c r="AC350" s="148"/>
      <c r="AD350" s="148"/>
      <c r="AE350" s="148"/>
      <c r="AF350" s="148"/>
      <c r="AG350" s="148" t="s">
        <v>224</v>
      </c>
      <c r="AH350" s="148">
        <v>0</v>
      </c>
      <c r="AI350" s="148"/>
      <c r="AJ350" s="148"/>
      <c r="AK350" s="148"/>
      <c r="AL350" s="148"/>
      <c r="AM350" s="148"/>
      <c r="AN350" s="148"/>
      <c r="AO350" s="148"/>
      <c r="AP350" s="148"/>
      <c r="AQ350" s="148"/>
      <c r="AR350" s="148"/>
      <c r="AS350" s="148"/>
      <c r="AT350" s="148"/>
      <c r="AU350" s="148"/>
      <c r="AV350" s="148"/>
      <c r="AW350" s="148"/>
      <c r="AX350" s="148"/>
      <c r="AY350" s="148"/>
      <c r="AZ350" s="148"/>
      <c r="BA350" s="148"/>
      <c r="BB350" s="148"/>
      <c r="BC350" s="148"/>
      <c r="BD350" s="148"/>
      <c r="BE350" s="148"/>
      <c r="BF350" s="148"/>
      <c r="BG350" s="148"/>
      <c r="BH350" s="148"/>
    </row>
    <row r="351" spans="1:60" outlineLevel="1" x14ac:dyDescent="0.2">
      <c r="A351" s="166">
        <v>77</v>
      </c>
      <c r="B351" s="167" t="s">
        <v>490</v>
      </c>
      <c r="C351" s="181" t="s">
        <v>491</v>
      </c>
      <c r="D351" s="168" t="s">
        <v>312</v>
      </c>
      <c r="E351" s="169">
        <v>27.54515</v>
      </c>
      <c r="F351" s="170">
        <v>230</v>
      </c>
      <c r="G351" s="171">
        <f>ROUND(E351*F351,2)</f>
        <v>6335.38</v>
      </c>
      <c r="H351" s="158"/>
      <c r="I351" s="157">
        <f>ROUND(E351*H351,2)</f>
        <v>0</v>
      </c>
      <c r="J351" s="158"/>
      <c r="K351" s="157">
        <f>ROUND(E351*J351,2)</f>
        <v>0</v>
      </c>
      <c r="L351" s="157">
        <v>21</v>
      </c>
      <c r="M351" s="157">
        <f>G351*(1+L351/100)</f>
        <v>7665.8098</v>
      </c>
      <c r="N351" s="157">
        <v>0</v>
      </c>
      <c r="O351" s="157">
        <f>ROUND(E351*N351,2)</f>
        <v>0</v>
      </c>
      <c r="P351" s="157">
        <v>0</v>
      </c>
      <c r="Q351" s="157">
        <f>ROUND(E351*P351,2)</f>
        <v>0</v>
      </c>
      <c r="R351" s="157"/>
      <c r="S351" s="157" t="s">
        <v>180</v>
      </c>
      <c r="T351" s="157" t="s">
        <v>180</v>
      </c>
      <c r="U351" s="157">
        <v>0</v>
      </c>
      <c r="V351" s="157">
        <f>ROUND(E351*U351,2)</f>
        <v>0</v>
      </c>
      <c r="W351" s="157"/>
      <c r="X351" s="157" t="s">
        <v>477</v>
      </c>
      <c r="Y351" s="148"/>
      <c r="Z351" s="148"/>
      <c r="AA351" s="148"/>
      <c r="AB351" s="148"/>
      <c r="AC351" s="148"/>
      <c r="AD351" s="148"/>
      <c r="AE351" s="148"/>
      <c r="AF351" s="148"/>
      <c r="AG351" s="148" t="s">
        <v>478</v>
      </c>
      <c r="AH351" s="148"/>
      <c r="AI351" s="148"/>
      <c r="AJ351" s="148"/>
      <c r="AK351" s="148"/>
      <c r="AL351" s="148"/>
      <c r="AM351" s="148"/>
      <c r="AN351" s="148"/>
      <c r="AO351" s="148"/>
      <c r="AP351" s="148"/>
      <c r="AQ351" s="148"/>
      <c r="AR351" s="148"/>
      <c r="AS351" s="148"/>
      <c r="AT351" s="148"/>
      <c r="AU351" s="148"/>
      <c r="AV351" s="148"/>
      <c r="AW351" s="148"/>
      <c r="AX351" s="148"/>
      <c r="AY351" s="148"/>
      <c r="AZ351" s="148"/>
      <c r="BA351" s="148"/>
      <c r="BB351" s="148"/>
      <c r="BC351" s="148"/>
      <c r="BD351" s="148"/>
      <c r="BE351" s="148"/>
      <c r="BF351" s="148"/>
      <c r="BG351" s="148"/>
      <c r="BH351" s="148"/>
    </row>
    <row r="352" spans="1:60" ht="22.5" outlineLevel="1" x14ac:dyDescent="0.2">
      <c r="A352" s="155"/>
      <c r="B352" s="156"/>
      <c r="C352" s="189" t="s">
        <v>479</v>
      </c>
      <c r="D352" s="185"/>
      <c r="E352" s="186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48"/>
      <c r="Z352" s="148"/>
      <c r="AA352" s="148"/>
      <c r="AB352" s="148"/>
      <c r="AC352" s="148"/>
      <c r="AD352" s="148"/>
      <c r="AE352" s="148"/>
      <c r="AF352" s="148"/>
      <c r="AG352" s="148" t="s">
        <v>224</v>
      </c>
      <c r="AH352" s="148">
        <v>0</v>
      </c>
      <c r="AI352" s="148"/>
      <c r="AJ352" s="148"/>
      <c r="AK352" s="148"/>
      <c r="AL352" s="148"/>
      <c r="AM352" s="148"/>
      <c r="AN352" s="148"/>
      <c r="AO352" s="148"/>
      <c r="AP352" s="148"/>
      <c r="AQ352" s="148"/>
      <c r="AR352" s="148"/>
      <c r="AS352" s="148"/>
      <c r="AT352" s="148"/>
      <c r="AU352" s="148"/>
      <c r="AV352" s="148"/>
      <c r="AW352" s="148"/>
      <c r="AX352" s="148"/>
      <c r="AY352" s="148"/>
      <c r="AZ352" s="148"/>
      <c r="BA352" s="148"/>
      <c r="BB352" s="148"/>
      <c r="BC352" s="148"/>
      <c r="BD352" s="148"/>
      <c r="BE352" s="148"/>
      <c r="BF352" s="148"/>
      <c r="BG352" s="148"/>
      <c r="BH352" s="148"/>
    </row>
    <row r="353" spans="1:60" outlineLevel="1" x14ac:dyDescent="0.2">
      <c r="A353" s="155"/>
      <c r="B353" s="156"/>
      <c r="C353" s="189" t="s">
        <v>480</v>
      </c>
      <c r="D353" s="185"/>
      <c r="E353" s="186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48"/>
      <c r="Z353" s="148"/>
      <c r="AA353" s="148"/>
      <c r="AB353" s="148"/>
      <c r="AC353" s="148"/>
      <c r="AD353" s="148"/>
      <c r="AE353" s="148"/>
      <c r="AF353" s="148"/>
      <c r="AG353" s="148" t="s">
        <v>224</v>
      </c>
      <c r="AH353" s="148">
        <v>0</v>
      </c>
      <c r="AI353" s="148"/>
      <c r="AJ353" s="148"/>
      <c r="AK353" s="148"/>
      <c r="AL353" s="148"/>
      <c r="AM353" s="148"/>
      <c r="AN353" s="148"/>
      <c r="AO353" s="148"/>
      <c r="AP353" s="148"/>
      <c r="AQ353" s="148"/>
      <c r="AR353" s="148"/>
      <c r="AS353" s="148"/>
      <c r="AT353" s="148"/>
      <c r="AU353" s="148"/>
      <c r="AV353" s="148"/>
      <c r="AW353" s="148"/>
      <c r="AX353" s="148"/>
      <c r="AY353" s="148"/>
      <c r="AZ353" s="148"/>
      <c r="BA353" s="148"/>
      <c r="BB353" s="148"/>
      <c r="BC353" s="148"/>
      <c r="BD353" s="148"/>
      <c r="BE353" s="148"/>
      <c r="BF353" s="148"/>
      <c r="BG353" s="148"/>
      <c r="BH353" s="148"/>
    </row>
    <row r="354" spans="1:60" outlineLevel="1" x14ac:dyDescent="0.2">
      <c r="A354" s="155"/>
      <c r="B354" s="156"/>
      <c r="C354" s="189" t="s">
        <v>492</v>
      </c>
      <c r="D354" s="185"/>
      <c r="E354" s="186">
        <v>27.54515</v>
      </c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48"/>
      <c r="Z354" s="148"/>
      <c r="AA354" s="148"/>
      <c r="AB354" s="148"/>
      <c r="AC354" s="148"/>
      <c r="AD354" s="148"/>
      <c r="AE354" s="148"/>
      <c r="AF354" s="148"/>
      <c r="AG354" s="148" t="s">
        <v>224</v>
      </c>
      <c r="AH354" s="148">
        <v>0</v>
      </c>
      <c r="AI354" s="148"/>
      <c r="AJ354" s="148"/>
      <c r="AK354" s="148"/>
      <c r="AL354" s="148"/>
      <c r="AM354" s="148"/>
      <c r="AN354" s="148"/>
      <c r="AO354" s="148"/>
      <c r="AP354" s="148"/>
      <c r="AQ354" s="148"/>
      <c r="AR354" s="148"/>
      <c r="AS354" s="148"/>
      <c r="AT354" s="148"/>
      <c r="AU354" s="148"/>
      <c r="AV354" s="148"/>
      <c r="AW354" s="148"/>
      <c r="AX354" s="148"/>
      <c r="AY354" s="148"/>
      <c r="AZ354" s="148"/>
      <c r="BA354" s="148"/>
      <c r="BB354" s="148"/>
      <c r="BC354" s="148"/>
      <c r="BD354" s="148"/>
      <c r="BE354" s="148"/>
      <c r="BF354" s="148"/>
      <c r="BG354" s="148"/>
      <c r="BH354" s="148"/>
    </row>
    <row r="355" spans="1:60" x14ac:dyDescent="0.2">
      <c r="A355" s="3"/>
      <c r="B355" s="4"/>
      <c r="C355" s="182"/>
      <c r="D355" s="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AE355">
        <v>15</v>
      </c>
      <c r="AF355">
        <v>21</v>
      </c>
      <c r="AG355" t="s">
        <v>156</v>
      </c>
    </row>
    <row r="356" spans="1:60" x14ac:dyDescent="0.2">
      <c r="A356" s="151"/>
      <c r="B356" s="152" t="s">
        <v>31</v>
      </c>
      <c r="C356" s="183"/>
      <c r="D356" s="153"/>
      <c r="E356" s="154"/>
      <c r="F356" s="154"/>
      <c r="G356" s="178">
        <f>G8+G157+G194+G198+G238+G246+G261+G267+G272+G277+G281+G330+G334</f>
        <v>5788919.3499999996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AE356">
        <f>SUMIF(L7:L354,AE355,G7:G354)</f>
        <v>0</v>
      </c>
      <c r="AF356">
        <f>SUMIF(L7:L354,AF355,G7:G354)</f>
        <v>5788919.3500000006</v>
      </c>
      <c r="AG356" t="s">
        <v>214</v>
      </c>
    </row>
    <row r="357" spans="1:60" x14ac:dyDescent="0.2">
      <c r="A357" s="3"/>
      <c r="B357" s="4"/>
      <c r="C357" s="182"/>
      <c r="D357" s="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60" x14ac:dyDescent="0.2">
      <c r="A358" s="3"/>
      <c r="B358" s="4"/>
      <c r="C358" s="182"/>
      <c r="D358" s="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60" x14ac:dyDescent="0.2">
      <c r="A359" s="268" t="s">
        <v>215</v>
      </c>
      <c r="B359" s="268"/>
      <c r="C359" s="269"/>
      <c r="D359" s="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60" x14ac:dyDescent="0.2">
      <c r="A360" s="249"/>
      <c r="B360" s="250"/>
      <c r="C360" s="251"/>
      <c r="D360" s="250"/>
      <c r="E360" s="250"/>
      <c r="F360" s="250"/>
      <c r="G360" s="25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AG360" t="s">
        <v>216</v>
      </c>
    </row>
    <row r="361" spans="1:60" x14ac:dyDescent="0.2">
      <c r="A361" s="253"/>
      <c r="B361" s="254"/>
      <c r="C361" s="255"/>
      <c r="D361" s="254"/>
      <c r="E361" s="254"/>
      <c r="F361" s="254"/>
      <c r="G361" s="256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60" x14ac:dyDescent="0.2">
      <c r="A362" s="253"/>
      <c r="B362" s="254"/>
      <c r="C362" s="255"/>
      <c r="D362" s="254"/>
      <c r="E362" s="254"/>
      <c r="F362" s="254"/>
      <c r="G362" s="256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60" x14ac:dyDescent="0.2">
      <c r="A363" s="253"/>
      <c r="B363" s="254"/>
      <c r="C363" s="255"/>
      <c r="D363" s="254"/>
      <c r="E363" s="254"/>
      <c r="F363" s="254"/>
      <c r="G363" s="256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60" x14ac:dyDescent="0.2">
      <c r="A364" s="257"/>
      <c r="B364" s="258"/>
      <c r="C364" s="259"/>
      <c r="D364" s="258"/>
      <c r="E364" s="258"/>
      <c r="F364" s="258"/>
      <c r="G364" s="260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60" x14ac:dyDescent="0.2">
      <c r="A365" s="3"/>
      <c r="B365" s="4"/>
      <c r="C365" s="182"/>
      <c r="D365" s="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60" x14ac:dyDescent="0.2">
      <c r="C366" s="184"/>
      <c r="D366" s="10"/>
      <c r="AG366" t="s">
        <v>217</v>
      </c>
    </row>
    <row r="367" spans="1:60" x14ac:dyDescent="0.2">
      <c r="D367" s="10"/>
    </row>
    <row r="368" spans="1:60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7pbWrBojkH9EuNZEtg5tZTkMVIowX14rhYaYpM66pNVtJnZB8pvpJn7fueUgptzZCwE5G6GC4fjKnwJg7BftmQ==" saltValue="rCdqAeh5d7lA2uYrCOCNjQ==" spinCount="100000" sheet="1"/>
  <customSheetViews>
    <customSheetView guid="{682F88AA-8DBA-43F3-B332-95C2E0316B3E}" hiddenRows="1" hiddenColumns="1">
      <pane ySplit="6" topLeftCell="A8" activePane="bottomLeft" state="frozen"/>
      <selection pane="bottomLeft" activeCell="F158" sqref="F158"/>
      <pageMargins left="0.59055118110236204" right="0.196850393700787" top="0.78740157499999996" bottom="0.78740157499999996" header="0.3" footer="0.3"/>
      <pageSetup paperSize="9" orientation="portrait" r:id="rId1"/>
      <headerFooter>
        <oddFooter>&amp;RStránka &amp;P z &amp;N&amp;LZpracováno programem BUILDpower S,  © RTS, a.s.</oddFooter>
      </headerFooter>
    </customSheetView>
    <customSheetView guid="{F028DEAD-F36D-4C13-9154-AF3BDABF0A16}" hiddenRows="1" hiddenColumns="1">
      <pane ySplit="6" topLeftCell="A8" activePane="bottomLeft" state="frozen"/>
      <selection pane="bottomLeft" activeCell="A8" sqref="A8"/>
      <pageMargins left="0.59055118110236204" right="0.196850393700787" top="0.78740157499999996" bottom="0.78740157499999996" header="0.3" footer="0.3"/>
      <pageSetup paperSize="9" orientation="portrait" r:id="rId2"/>
      <headerFooter>
        <oddFooter>&amp;RStránka &amp;P z &amp;N&amp;LZpracováno programem BUILDpower S,  © RTS, a.s.</oddFooter>
      </headerFooter>
    </customSheetView>
  </customSheetViews>
  <mergeCells count="6">
    <mergeCell ref="A360:G364"/>
    <mergeCell ref="A1:G1"/>
    <mergeCell ref="C2:G2"/>
    <mergeCell ref="C3:G3"/>
    <mergeCell ref="C4:G4"/>
    <mergeCell ref="A359:C359"/>
  </mergeCells>
  <pageMargins left="0.59055118110236204" right="0.196850393700787" top="0.78740157499999996" bottom="0.78740157499999996" header="0.3" footer="0.3"/>
  <pageSetup paperSize="9" orientation="portrait" r:id="rId3"/>
  <headerFooter>
    <oddFooter>&amp;RStránka &amp;P z &amp;N&amp;LZpracováno programem BUILDpower S,  © RTS, a.s.</oddFooter>
  </headerFooter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BH5000"/>
  <sheetViews>
    <sheetView workbookViewId="0">
      <pane ySplit="7" topLeftCell="A8" activePane="bottomLeft" state="frozen"/>
      <selection pane="bottomLeft" activeCell="A8" sqref="A8"/>
    </sheetView>
  </sheetViews>
  <sheetFormatPr defaultRowHeight="12.75" outlineLevelRow="1" x14ac:dyDescent="0.2"/>
  <cols>
    <col min="1" max="1" width="3.42578125" customWidth="1"/>
    <col min="2" max="2" width="12.5703125" style="122" customWidth="1"/>
    <col min="3" max="3" width="38.28515625" style="122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0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0" t="s">
        <v>9</v>
      </c>
      <c r="B3" s="49" t="s">
        <v>57</v>
      </c>
      <c r="C3" s="262" t="s">
        <v>58</v>
      </c>
      <c r="D3" s="263"/>
      <c r="E3" s="263"/>
      <c r="F3" s="263"/>
      <c r="G3" s="264"/>
      <c r="AC3" s="122" t="s">
        <v>144</v>
      </c>
      <c r="AG3" t="s">
        <v>146</v>
      </c>
    </row>
    <row r="4" spans="1:60" ht="24.95" customHeight="1" x14ac:dyDescent="0.2">
      <c r="A4" s="141" t="s">
        <v>10</v>
      </c>
      <c r="B4" s="142" t="s">
        <v>57</v>
      </c>
      <c r="C4" s="265" t="s">
        <v>58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4" t="s">
        <v>148</v>
      </c>
      <c r="B6" s="146" t="s">
        <v>149</v>
      </c>
      <c r="C6" s="146" t="s">
        <v>150</v>
      </c>
      <c r="D6" s="145" t="s">
        <v>151</v>
      </c>
      <c r="E6" s="144" t="s">
        <v>152</v>
      </c>
      <c r="F6" s="143" t="s">
        <v>153</v>
      </c>
      <c r="G6" s="144" t="s">
        <v>31</v>
      </c>
      <c r="H6" s="147" t="s">
        <v>32</v>
      </c>
      <c r="I6" s="147" t="s">
        <v>154</v>
      </c>
      <c r="J6" s="147" t="s">
        <v>33</v>
      </c>
      <c r="K6" s="147" t="s">
        <v>155</v>
      </c>
      <c r="L6" s="147" t="s">
        <v>156</v>
      </c>
      <c r="M6" s="147" t="s">
        <v>157</v>
      </c>
      <c r="N6" s="147" t="s">
        <v>158</v>
      </c>
      <c r="O6" s="147" t="s">
        <v>159</v>
      </c>
      <c r="P6" s="147" t="s">
        <v>160</v>
      </c>
      <c r="Q6" s="147" t="s">
        <v>161</v>
      </c>
      <c r="R6" s="147" t="s">
        <v>162</v>
      </c>
      <c r="S6" s="147" t="s">
        <v>163</v>
      </c>
      <c r="T6" s="147" t="s">
        <v>164</v>
      </c>
      <c r="U6" s="147" t="s">
        <v>165</v>
      </c>
      <c r="V6" s="147" t="s">
        <v>166</v>
      </c>
      <c r="W6" s="147" t="s">
        <v>167</v>
      </c>
      <c r="X6" s="147" t="s">
        <v>168</v>
      </c>
    </row>
    <row r="7" spans="1:60" hidden="1" x14ac:dyDescent="0.2">
      <c r="A7" s="3"/>
      <c r="B7" s="4"/>
      <c r="C7" s="4"/>
      <c r="D7" s="6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60" x14ac:dyDescent="0.2">
      <c r="A8" s="160" t="s">
        <v>169</v>
      </c>
      <c r="B8" s="161" t="s">
        <v>94</v>
      </c>
      <c r="C8" s="179" t="s">
        <v>95</v>
      </c>
      <c r="D8" s="162"/>
      <c r="E8" s="163"/>
      <c r="F8" s="164"/>
      <c r="G8" s="165">
        <f>SUMIF(AG9:AG47,"&lt;&gt;NOR",G9:G47)</f>
        <v>32633.34</v>
      </c>
      <c r="H8" s="159"/>
      <c r="I8" s="159">
        <f>SUM(I9:I47)</f>
        <v>0</v>
      </c>
      <c r="J8" s="159"/>
      <c r="K8" s="159">
        <f>SUM(K9:K47)</f>
        <v>0</v>
      </c>
      <c r="L8" s="159"/>
      <c r="M8" s="159">
        <f>SUM(M9:M47)</f>
        <v>39486.341399999998</v>
      </c>
      <c r="N8" s="159"/>
      <c r="O8" s="159">
        <f>SUM(O9:O47)</f>
        <v>0.05</v>
      </c>
      <c r="P8" s="159"/>
      <c r="Q8" s="159">
        <f>SUM(Q9:Q47)</f>
        <v>0</v>
      </c>
      <c r="R8" s="159"/>
      <c r="S8" s="159"/>
      <c r="T8" s="159"/>
      <c r="U8" s="159"/>
      <c r="V8" s="159">
        <f>SUM(V9:V47)</f>
        <v>80.29000000000002</v>
      </c>
      <c r="W8" s="159"/>
      <c r="X8" s="159"/>
      <c r="AG8" t="s">
        <v>170</v>
      </c>
    </row>
    <row r="9" spans="1:60" outlineLevel="1" x14ac:dyDescent="0.2">
      <c r="A9" s="166">
        <v>1</v>
      </c>
      <c r="B9" s="167" t="s">
        <v>228</v>
      </c>
      <c r="C9" s="181" t="s">
        <v>229</v>
      </c>
      <c r="D9" s="168" t="s">
        <v>230</v>
      </c>
      <c r="E9" s="169">
        <v>16.266200000000001</v>
      </c>
      <c r="F9" s="170">
        <v>26</v>
      </c>
      <c r="G9" s="171">
        <f>ROUND(E9*F9,2)</f>
        <v>422.92</v>
      </c>
      <c r="H9" s="158"/>
      <c r="I9" s="157">
        <f>ROUND(E9*H9,2)</f>
        <v>0</v>
      </c>
      <c r="J9" s="158"/>
      <c r="K9" s="157">
        <f>ROUND(E9*J9,2)</f>
        <v>0</v>
      </c>
      <c r="L9" s="157">
        <v>21</v>
      </c>
      <c r="M9" s="157">
        <f>G9*(1+L9/100)</f>
        <v>511.73320000000001</v>
      </c>
      <c r="N9" s="157">
        <v>0</v>
      </c>
      <c r="O9" s="157">
        <f>ROUND(E9*N9,2)</f>
        <v>0</v>
      </c>
      <c r="P9" s="157">
        <v>0</v>
      </c>
      <c r="Q9" s="157">
        <f>ROUND(E9*P9,2)</f>
        <v>0</v>
      </c>
      <c r="R9" s="157"/>
      <c r="S9" s="157" t="s">
        <v>180</v>
      </c>
      <c r="T9" s="157" t="s">
        <v>180</v>
      </c>
      <c r="U9" s="157">
        <v>8.4000000000000005E-2</v>
      </c>
      <c r="V9" s="157">
        <f>ROUND(E9*U9,2)</f>
        <v>1.37</v>
      </c>
      <c r="W9" s="157"/>
      <c r="X9" s="157" t="s">
        <v>221</v>
      </c>
      <c r="Y9" s="148"/>
      <c r="Z9" s="148"/>
      <c r="AA9" s="148"/>
      <c r="AB9" s="148"/>
      <c r="AC9" s="148"/>
      <c r="AD9" s="148"/>
      <c r="AE9" s="148"/>
      <c r="AF9" s="148"/>
      <c r="AG9" s="148" t="s">
        <v>222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60" outlineLevel="1" x14ac:dyDescent="0.2">
      <c r="A10" s="155"/>
      <c r="B10" s="156"/>
      <c r="C10" s="189" t="s">
        <v>493</v>
      </c>
      <c r="D10" s="185"/>
      <c r="E10" s="186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48"/>
      <c r="Z10" s="148"/>
      <c r="AA10" s="148"/>
      <c r="AB10" s="148"/>
      <c r="AC10" s="148"/>
      <c r="AD10" s="148"/>
      <c r="AE10" s="148"/>
      <c r="AF10" s="148"/>
      <c r="AG10" s="148" t="s">
        <v>224</v>
      </c>
      <c r="AH10" s="148">
        <v>0</v>
      </c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</row>
    <row r="11" spans="1:60" outlineLevel="1" x14ac:dyDescent="0.2">
      <c r="A11" s="155"/>
      <c r="B11" s="156"/>
      <c r="C11" s="190" t="s">
        <v>232</v>
      </c>
      <c r="D11" s="187"/>
      <c r="E11" s="188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48"/>
      <c r="Z11" s="148"/>
      <c r="AA11" s="148"/>
      <c r="AB11" s="148"/>
      <c r="AC11" s="148"/>
      <c r="AD11" s="148"/>
      <c r="AE11" s="148"/>
      <c r="AF11" s="148"/>
      <c r="AG11" s="148" t="s">
        <v>224</v>
      </c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</row>
    <row r="12" spans="1:60" outlineLevel="1" x14ac:dyDescent="0.2">
      <c r="A12" s="155"/>
      <c r="B12" s="156"/>
      <c r="C12" s="191" t="s">
        <v>494</v>
      </c>
      <c r="D12" s="187"/>
      <c r="E12" s="188">
        <v>32.532499999999999</v>
      </c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48"/>
      <c r="Z12" s="148"/>
      <c r="AA12" s="148"/>
      <c r="AB12" s="148"/>
      <c r="AC12" s="148"/>
      <c r="AD12" s="148"/>
      <c r="AE12" s="148"/>
      <c r="AF12" s="148"/>
      <c r="AG12" s="148" t="s">
        <v>224</v>
      </c>
      <c r="AH12" s="148">
        <v>2</v>
      </c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</row>
    <row r="13" spans="1:60" outlineLevel="1" x14ac:dyDescent="0.2">
      <c r="A13" s="155"/>
      <c r="B13" s="156"/>
      <c r="C13" s="190" t="s">
        <v>234</v>
      </c>
      <c r="D13" s="187"/>
      <c r="E13" s="188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48"/>
      <c r="Z13" s="148"/>
      <c r="AA13" s="148"/>
      <c r="AB13" s="148"/>
      <c r="AC13" s="148"/>
      <c r="AD13" s="148"/>
      <c r="AE13" s="148"/>
      <c r="AF13" s="148"/>
      <c r="AG13" s="148" t="s">
        <v>224</v>
      </c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</row>
    <row r="14" spans="1:60" outlineLevel="1" x14ac:dyDescent="0.2">
      <c r="A14" s="155"/>
      <c r="B14" s="156"/>
      <c r="C14" s="189" t="s">
        <v>495</v>
      </c>
      <c r="D14" s="185"/>
      <c r="E14" s="186">
        <v>16.266249999999999</v>
      </c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48"/>
      <c r="Z14" s="148"/>
      <c r="AA14" s="148"/>
      <c r="AB14" s="148"/>
      <c r="AC14" s="148"/>
      <c r="AD14" s="148"/>
      <c r="AE14" s="148"/>
      <c r="AF14" s="148"/>
      <c r="AG14" s="148" t="s">
        <v>224</v>
      </c>
      <c r="AH14" s="148">
        <v>0</v>
      </c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</row>
    <row r="15" spans="1:60" outlineLevel="1" x14ac:dyDescent="0.2">
      <c r="A15" s="166">
        <v>2</v>
      </c>
      <c r="B15" s="167" t="s">
        <v>258</v>
      </c>
      <c r="C15" s="181" t="s">
        <v>259</v>
      </c>
      <c r="D15" s="168" t="s">
        <v>230</v>
      </c>
      <c r="E15" s="169">
        <v>32.532499999999999</v>
      </c>
      <c r="F15" s="170">
        <v>160</v>
      </c>
      <c r="G15" s="171">
        <f>ROUND(E15*F15,2)</f>
        <v>5205.2</v>
      </c>
      <c r="H15" s="158"/>
      <c r="I15" s="157">
        <f>ROUND(E15*H15,2)</f>
        <v>0</v>
      </c>
      <c r="J15" s="158"/>
      <c r="K15" s="157">
        <f>ROUND(E15*J15,2)</f>
        <v>0</v>
      </c>
      <c r="L15" s="157">
        <v>21</v>
      </c>
      <c r="M15" s="157">
        <f>G15*(1+L15/100)</f>
        <v>6298.2919999999995</v>
      </c>
      <c r="N15" s="157">
        <v>0</v>
      </c>
      <c r="O15" s="157">
        <f>ROUND(E15*N15,2)</f>
        <v>0</v>
      </c>
      <c r="P15" s="157">
        <v>0</v>
      </c>
      <c r="Q15" s="157">
        <f>ROUND(E15*P15,2)</f>
        <v>0</v>
      </c>
      <c r="R15" s="157"/>
      <c r="S15" s="157" t="s">
        <v>180</v>
      </c>
      <c r="T15" s="157" t="s">
        <v>180</v>
      </c>
      <c r="U15" s="157">
        <v>0.222</v>
      </c>
      <c r="V15" s="157">
        <f>ROUND(E15*U15,2)</f>
        <v>7.22</v>
      </c>
      <c r="W15" s="157"/>
      <c r="X15" s="157" t="s">
        <v>221</v>
      </c>
      <c r="Y15" s="148"/>
      <c r="Z15" s="148"/>
      <c r="AA15" s="148"/>
      <c r="AB15" s="148"/>
      <c r="AC15" s="148"/>
      <c r="AD15" s="148"/>
      <c r="AE15" s="148"/>
      <c r="AF15" s="148"/>
      <c r="AG15" s="148" t="s">
        <v>222</v>
      </c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</row>
    <row r="16" spans="1:60" outlineLevel="1" x14ac:dyDescent="0.2">
      <c r="A16" s="155"/>
      <c r="B16" s="156"/>
      <c r="C16" s="189" t="s">
        <v>493</v>
      </c>
      <c r="D16" s="185"/>
      <c r="E16" s="186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48"/>
      <c r="Z16" s="148"/>
      <c r="AA16" s="148"/>
      <c r="AB16" s="148"/>
      <c r="AC16" s="148"/>
      <c r="AD16" s="148"/>
      <c r="AE16" s="148"/>
      <c r="AF16" s="148"/>
      <c r="AG16" s="148" t="s">
        <v>224</v>
      </c>
      <c r="AH16" s="148">
        <v>0</v>
      </c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</row>
    <row r="17" spans="1:60" outlineLevel="1" x14ac:dyDescent="0.2">
      <c r="A17" s="155"/>
      <c r="B17" s="156"/>
      <c r="C17" s="189" t="s">
        <v>496</v>
      </c>
      <c r="D17" s="185"/>
      <c r="E17" s="186">
        <v>32.53</v>
      </c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48"/>
      <c r="Z17" s="148"/>
      <c r="AA17" s="148"/>
      <c r="AB17" s="148"/>
      <c r="AC17" s="148"/>
      <c r="AD17" s="148"/>
      <c r="AE17" s="148"/>
      <c r="AF17" s="148"/>
      <c r="AG17" s="148" t="s">
        <v>224</v>
      </c>
      <c r="AH17" s="148">
        <v>0</v>
      </c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</row>
    <row r="18" spans="1:60" outlineLevel="1" x14ac:dyDescent="0.2">
      <c r="A18" s="166">
        <v>3</v>
      </c>
      <c r="B18" s="167" t="s">
        <v>274</v>
      </c>
      <c r="C18" s="181" t="s">
        <v>275</v>
      </c>
      <c r="D18" s="168" t="s">
        <v>220</v>
      </c>
      <c r="E18" s="169">
        <v>59.15</v>
      </c>
      <c r="F18" s="170">
        <v>174</v>
      </c>
      <c r="G18" s="171">
        <f>ROUND(E18*F18,2)</f>
        <v>10292.1</v>
      </c>
      <c r="H18" s="158"/>
      <c r="I18" s="157">
        <f>ROUND(E18*H18,2)</f>
        <v>0</v>
      </c>
      <c r="J18" s="158"/>
      <c r="K18" s="157">
        <f>ROUND(E18*J18,2)</f>
        <v>0</v>
      </c>
      <c r="L18" s="157">
        <v>21</v>
      </c>
      <c r="M18" s="157">
        <f>G18*(1+L18/100)</f>
        <v>12453.441000000001</v>
      </c>
      <c r="N18" s="157">
        <v>8.5999999999999998E-4</v>
      </c>
      <c r="O18" s="157">
        <f>ROUND(E18*N18,2)</f>
        <v>0.05</v>
      </c>
      <c r="P18" s="157">
        <v>0</v>
      </c>
      <c r="Q18" s="157">
        <f>ROUND(E18*P18,2)</f>
        <v>0</v>
      </c>
      <c r="R18" s="157"/>
      <c r="S18" s="157" t="s">
        <v>180</v>
      </c>
      <c r="T18" s="157" t="s">
        <v>180</v>
      </c>
      <c r="U18" s="157">
        <v>0.47899999999999998</v>
      </c>
      <c r="V18" s="157">
        <f>ROUND(E18*U18,2)</f>
        <v>28.33</v>
      </c>
      <c r="W18" s="157"/>
      <c r="X18" s="157" t="s">
        <v>221</v>
      </c>
      <c r="Y18" s="148"/>
      <c r="Z18" s="148"/>
      <c r="AA18" s="148"/>
      <c r="AB18" s="148"/>
      <c r="AC18" s="148"/>
      <c r="AD18" s="148"/>
      <c r="AE18" s="148"/>
      <c r="AF18" s="148"/>
      <c r="AG18" s="148" t="s">
        <v>222</v>
      </c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</row>
    <row r="19" spans="1:60" outlineLevel="1" x14ac:dyDescent="0.2">
      <c r="A19" s="155"/>
      <c r="B19" s="156"/>
      <c r="C19" s="189" t="s">
        <v>493</v>
      </c>
      <c r="D19" s="185"/>
      <c r="E19" s="186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48"/>
      <c r="Z19" s="148"/>
      <c r="AA19" s="148"/>
      <c r="AB19" s="148"/>
      <c r="AC19" s="148"/>
      <c r="AD19" s="148"/>
      <c r="AE19" s="148"/>
      <c r="AF19" s="148"/>
      <c r="AG19" s="148" t="s">
        <v>224</v>
      </c>
      <c r="AH19" s="148">
        <v>0</v>
      </c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</row>
    <row r="20" spans="1:60" outlineLevel="1" x14ac:dyDescent="0.2">
      <c r="A20" s="155"/>
      <c r="B20" s="156"/>
      <c r="C20" s="189" t="s">
        <v>497</v>
      </c>
      <c r="D20" s="185"/>
      <c r="E20" s="186">
        <v>59.15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48"/>
      <c r="Z20" s="148"/>
      <c r="AA20" s="148"/>
      <c r="AB20" s="148"/>
      <c r="AC20" s="148"/>
      <c r="AD20" s="148"/>
      <c r="AE20" s="148"/>
      <c r="AF20" s="148"/>
      <c r="AG20" s="148" t="s">
        <v>224</v>
      </c>
      <c r="AH20" s="148">
        <v>0</v>
      </c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</row>
    <row r="21" spans="1:60" outlineLevel="1" x14ac:dyDescent="0.2">
      <c r="A21" s="166">
        <v>4</v>
      </c>
      <c r="B21" s="167" t="s">
        <v>282</v>
      </c>
      <c r="C21" s="181" t="s">
        <v>283</v>
      </c>
      <c r="D21" s="168" t="s">
        <v>220</v>
      </c>
      <c r="E21" s="169">
        <v>59.15</v>
      </c>
      <c r="F21" s="170">
        <v>98</v>
      </c>
      <c r="G21" s="171">
        <f>ROUND(E21*F21,2)</f>
        <v>5796.7</v>
      </c>
      <c r="H21" s="158"/>
      <c r="I21" s="157">
        <f>ROUND(E21*H21,2)</f>
        <v>0</v>
      </c>
      <c r="J21" s="158"/>
      <c r="K21" s="157">
        <f>ROUND(E21*J21,2)</f>
        <v>0</v>
      </c>
      <c r="L21" s="157">
        <v>21</v>
      </c>
      <c r="M21" s="157">
        <f>G21*(1+L21/100)</f>
        <v>7014.0069999999996</v>
      </c>
      <c r="N21" s="157">
        <v>0</v>
      </c>
      <c r="O21" s="157">
        <f>ROUND(E21*N21,2)</f>
        <v>0</v>
      </c>
      <c r="P21" s="157">
        <v>0</v>
      </c>
      <c r="Q21" s="157">
        <f>ROUND(E21*P21,2)</f>
        <v>0</v>
      </c>
      <c r="R21" s="157"/>
      <c r="S21" s="157" t="s">
        <v>180</v>
      </c>
      <c r="T21" s="157" t="s">
        <v>180</v>
      </c>
      <c r="U21" s="157">
        <v>0.32700000000000001</v>
      </c>
      <c r="V21" s="157">
        <f>ROUND(E21*U21,2)</f>
        <v>19.34</v>
      </c>
      <c r="W21" s="157"/>
      <c r="X21" s="157" t="s">
        <v>221</v>
      </c>
      <c r="Y21" s="148"/>
      <c r="Z21" s="148"/>
      <c r="AA21" s="148"/>
      <c r="AB21" s="148"/>
      <c r="AC21" s="148"/>
      <c r="AD21" s="148"/>
      <c r="AE21" s="148"/>
      <c r="AF21" s="148"/>
      <c r="AG21" s="148" t="s">
        <v>222</v>
      </c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</row>
    <row r="22" spans="1:60" outlineLevel="1" x14ac:dyDescent="0.2">
      <c r="A22" s="155"/>
      <c r="B22" s="156"/>
      <c r="C22" s="189" t="s">
        <v>493</v>
      </c>
      <c r="D22" s="185"/>
      <c r="E22" s="186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48"/>
      <c r="Z22" s="148"/>
      <c r="AA22" s="148"/>
      <c r="AB22" s="148"/>
      <c r="AC22" s="148"/>
      <c r="AD22" s="148"/>
      <c r="AE22" s="148"/>
      <c r="AF22" s="148"/>
      <c r="AG22" s="148" t="s">
        <v>224</v>
      </c>
      <c r="AH22" s="148">
        <v>0</v>
      </c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</row>
    <row r="23" spans="1:60" outlineLevel="1" x14ac:dyDescent="0.2">
      <c r="A23" s="155"/>
      <c r="B23" s="156"/>
      <c r="C23" s="189" t="s">
        <v>497</v>
      </c>
      <c r="D23" s="185"/>
      <c r="E23" s="186">
        <v>59.15</v>
      </c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48"/>
      <c r="Z23" s="148"/>
      <c r="AA23" s="148"/>
      <c r="AB23" s="148"/>
      <c r="AC23" s="148"/>
      <c r="AD23" s="148"/>
      <c r="AE23" s="148"/>
      <c r="AF23" s="148"/>
      <c r="AG23" s="148" t="s">
        <v>224</v>
      </c>
      <c r="AH23" s="148">
        <v>0</v>
      </c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</row>
    <row r="24" spans="1:60" outlineLevel="1" x14ac:dyDescent="0.2">
      <c r="A24" s="166">
        <v>5</v>
      </c>
      <c r="B24" s="167" t="s">
        <v>284</v>
      </c>
      <c r="C24" s="181" t="s">
        <v>285</v>
      </c>
      <c r="D24" s="168" t="s">
        <v>230</v>
      </c>
      <c r="E24" s="169">
        <v>32.532499999999999</v>
      </c>
      <c r="F24" s="170">
        <v>70</v>
      </c>
      <c r="G24" s="171">
        <f>ROUND(E24*F24,2)</f>
        <v>2277.2800000000002</v>
      </c>
      <c r="H24" s="158"/>
      <c r="I24" s="157">
        <f>ROUND(E24*H24,2)</f>
        <v>0</v>
      </c>
      <c r="J24" s="158"/>
      <c r="K24" s="157">
        <f>ROUND(E24*J24,2)</f>
        <v>0</v>
      </c>
      <c r="L24" s="157">
        <v>21</v>
      </c>
      <c r="M24" s="157">
        <f>G24*(1+L24/100)</f>
        <v>2755.5088000000001</v>
      </c>
      <c r="N24" s="157">
        <v>0</v>
      </c>
      <c r="O24" s="157">
        <f>ROUND(E24*N24,2)</f>
        <v>0</v>
      </c>
      <c r="P24" s="157">
        <v>0</v>
      </c>
      <c r="Q24" s="157">
        <f>ROUND(E24*P24,2)</f>
        <v>0</v>
      </c>
      <c r="R24" s="157"/>
      <c r="S24" s="157" t="s">
        <v>180</v>
      </c>
      <c r="T24" s="157" t="s">
        <v>180</v>
      </c>
      <c r="U24" s="157">
        <v>3.9E-2</v>
      </c>
      <c r="V24" s="157">
        <f>ROUND(E24*U24,2)</f>
        <v>1.27</v>
      </c>
      <c r="W24" s="157"/>
      <c r="X24" s="157" t="s">
        <v>221</v>
      </c>
      <c r="Y24" s="148"/>
      <c r="Z24" s="148"/>
      <c r="AA24" s="148"/>
      <c r="AB24" s="148"/>
      <c r="AC24" s="148"/>
      <c r="AD24" s="148"/>
      <c r="AE24" s="148"/>
      <c r="AF24" s="148"/>
      <c r="AG24" s="148" t="s">
        <v>222</v>
      </c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</row>
    <row r="25" spans="1:60" outlineLevel="1" x14ac:dyDescent="0.2">
      <c r="A25" s="155"/>
      <c r="B25" s="156"/>
      <c r="C25" s="189" t="s">
        <v>493</v>
      </c>
      <c r="D25" s="185"/>
      <c r="E25" s="186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48"/>
      <c r="Z25" s="148"/>
      <c r="AA25" s="148"/>
      <c r="AB25" s="148"/>
      <c r="AC25" s="148"/>
      <c r="AD25" s="148"/>
      <c r="AE25" s="148"/>
      <c r="AF25" s="148"/>
      <c r="AG25" s="148" t="s">
        <v>224</v>
      </c>
      <c r="AH25" s="148">
        <v>0</v>
      </c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</row>
    <row r="26" spans="1:60" outlineLevel="1" x14ac:dyDescent="0.2">
      <c r="A26" s="155"/>
      <c r="B26" s="156"/>
      <c r="C26" s="189" t="s">
        <v>496</v>
      </c>
      <c r="D26" s="185"/>
      <c r="E26" s="186">
        <v>32.53</v>
      </c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48"/>
      <c r="Z26" s="148"/>
      <c r="AA26" s="148"/>
      <c r="AB26" s="148"/>
      <c r="AC26" s="148"/>
      <c r="AD26" s="148"/>
      <c r="AE26" s="148"/>
      <c r="AF26" s="148"/>
      <c r="AG26" s="148" t="s">
        <v>224</v>
      </c>
      <c r="AH26" s="148">
        <v>0</v>
      </c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</row>
    <row r="27" spans="1:60" outlineLevel="1" x14ac:dyDescent="0.2">
      <c r="A27" s="166">
        <v>6</v>
      </c>
      <c r="B27" s="167" t="s">
        <v>286</v>
      </c>
      <c r="C27" s="181" t="s">
        <v>287</v>
      </c>
      <c r="D27" s="168" t="s">
        <v>230</v>
      </c>
      <c r="E27" s="169">
        <v>32.532499999999999</v>
      </c>
      <c r="F27" s="170">
        <v>17</v>
      </c>
      <c r="G27" s="171">
        <f>ROUND(E27*F27,2)</f>
        <v>553.04999999999995</v>
      </c>
      <c r="H27" s="158"/>
      <c r="I27" s="157">
        <f>ROUND(E27*H27,2)</f>
        <v>0</v>
      </c>
      <c r="J27" s="158"/>
      <c r="K27" s="157">
        <f>ROUND(E27*J27,2)</f>
        <v>0</v>
      </c>
      <c r="L27" s="157">
        <v>21</v>
      </c>
      <c r="M27" s="157">
        <f>G27*(1+L27/100)</f>
        <v>669.19049999999993</v>
      </c>
      <c r="N27" s="157">
        <v>0</v>
      </c>
      <c r="O27" s="157">
        <f>ROUND(E27*N27,2)</f>
        <v>0</v>
      </c>
      <c r="P27" s="157">
        <v>0</v>
      </c>
      <c r="Q27" s="157">
        <f>ROUND(E27*P27,2)</f>
        <v>0</v>
      </c>
      <c r="R27" s="157"/>
      <c r="S27" s="157" t="s">
        <v>180</v>
      </c>
      <c r="T27" s="157" t="s">
        <v>180</v>
      </c>
      <c r="U27" s="157">
        <v>0.51900000000000002</v>
      </c>
      <c r="V27" s="157">
        <f>ROUND(E27*U27,2)</f>
        <v>16.88</v>
      </c>
      <c r="W27" s="157"/>
      <c r="X27" s="157" t="s">
        <v>221</v>
      </c>
      <c r="Y27" s="148"/>
      <c r="Z27" s="148"/>
      <c r="AA27" s="148"/>
      <c r="AB27" s="148"/>
      <c r="AC27" s="148"/>
      <c r="AD27" s="148"/>
      <c r="AE27" s="148"/>
      <c r="AF27" s="148"/>
      <c r="AG27" s="148" t="s">
        <v>222</v>
      </c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</row>
    <row r="28" spans="1:60" outlineLevel="1" x14ac:dyDescent="0.2">
      <c r="A28" s="155"/>
      <c r="B28" s="156"/>
      <c r="C28" s="189" t="s">
        <v>493</v>
      </c>
      <c r="D28" s="185"/>
      <c r="E28" s="186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48"/>
      <c r="Z28" s="148"/>
      <c r="AA28" s="148"/>
      <c r="AB28" s="148"/>
      <c r="AC28" s="148"/>
      <c r="AD28" s="148"/>
      <c r="AE28" s="148"/>
      <c r="AF28" s="148"/>
      <c r="AG28" s="148" t="s">
        <v>224</v>
      </c>
      <c r="AH28" s="148">
        <v>0</v>
      </c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</row>
    <row r="29" spans="1:60" outlineLevel="1" x14ac:dyDescent="0.2">
      <c r="A29" s="155"/>
      <c r="B29" s="156"/>
      <c r="C29" s="189" t="s">
        <v>496</v>
      </c>
      <c r="D29" s="185"/>
      <c r="E29" s="186">
        <v>32.53</v>
      </c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48"/>
      <c r="Z29" s="148"/>
      <c r="AA29" s="148"/>
      <c r="AB29" s="148"/>
      <c r="AC29" s="148"/>
      <c r="AD29" s="148"/>
      <c r="AE29" s="148"/>
      <c r="AF29" s="148"/>
      <c r="AG29" s="148" t="s">
        <v>224</v>
      </c>
      <c r="AH29" s="148">
        <v>0</v>
      </c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</row>
    <row r="30" spans="1:60" ht="22.5" outlineLevel="1" x14ac:dyDescent="0.2">
      <c r="A30" s="166">
        <v>7</v>
      </c>
      <c r="B30" s="167" t="s">
        <v>289</v>
      </c>
      <c r="C30" s="181" t="s">
        <v>290</v>
      </c>
      <c r="D30" s="168" t="s">
        <v>230</v>
      </c>
      <c r="E30" s="169">
        <v>5.3910999999999998</v>
      </c>
      <c r="F30" s="170">
        <v>159</v>
      </c>
      <c r="G30" s="171">
        <f>ROUND(E30*F30,2)</f>
        <v>857.18</v>
      </c>
      <c r="H30" s="158"/>
      <c r="I30" s="157">
        <f>ROUND(E30*H30,2)</f>
        <v>0</v>
      </c>
      <c r="J30" s="158"/>
      <c r="K30" s="157">
        <f>ROUND(E30*J30,2)</f>
        <v>0</v>
      </c>
      <c r="L30" s="157">
        <v>21</v>
      </c>
      <c r="M30" s="157">
        <f>G30*(1+L30/100)</f>
        <v>1037.1877999999999</v>
      </c>
      <c r="N30" s="157">
        <v>0</v>
      </c>
      <c r="O30" s="157">
        <f>ROUND(E30*N30,2)</f>
        <v>0</v>
      </c>
      <c r="P30" s="157">
        <v>0</v>
      </c>
      <c r="Q30" s="157">
        <f>ROUND(E30*P30,2)</f>
        <v>0</v>
      </c>
      <c r="R30" s="157"/>
      <c r="S30" s="157" t="s">
        <v>180</v>
      </c>
      <c r="T30" s="157" t="s">
        <v>180</v>
      </c>
      <c r="U30" s="157">
        <v>1.0999999999999999E-2</v>
      </c>
      <c r="V30" s="157">
        <f>ROUND(E30*U30,2)</f>
        <v>0.06</v>
      </c>
      <c r="W30" s="157"/>
      <c r="X30" s="157" t="s">
        <v>221</v>
      </c>
      <c r="Y30" s="148"/>
      <c r="Z30" s="148"/>
      <c r="AA30" s="148"/>
      <c r="AB30" s="148"/>
      <c r="AC30" s="148"/>
      <c r="AD30" s="148"/>
      <c r="AE30" s="148"/>
      <c r="AF30" s="148"/>
      <c r="AG30" s="148" t="s">
        <v>222</v>
      </c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</row>
    <row r="31" spans="1:60" outlineLevel="1" x14ac:dyDescent="0.2">
      <c r="A31" s="155"/>
      <c r="B31" s="156"/>
      <c r="C31" s="189" t="s">
        <v>291</v>
      </c>
      <c r="D31" s="185"/>
      <c r="E31" s="186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48"/>
      <c r="Z31" s="148"/>
      <c r="AA31" s="148"/>
      <c r="AB31" s="148"/>
      <c r="AC31" s="148"/>
      <c r="AD31" s="148"/>
      <c r="AE31" s="148"/>
      <c r="AF31" s="148"/>
      <c r="AG31" s="148" t="s">
        <v>224</v>
      </c>
      <c r="AH31" s="148">
        <v>0</v>
      </c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</row>
    <row r="32" spans="1:60" outlineLevel="1" x14ac:dyDescent="0.2">
      <c r="A32" s="155"/>
      <c r="B32" s="156"/>
      <c r="C32" s="189" t="s">
        <v>498</v>
      </c>
      <c r="D32" s="185"/>
      <c r="E32" s="186">
        <v>5.39</v>
      </c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48"/>
      <c r="Z32" s="148"/>
      <c r="AA32" s="148"/>
      <c r="AB32" s="148"/>
      <c r="AC32" s="148"/>
      <c r="AD32" s="148"/>
      <c r="AE32" s="148"/>
      <c r="AF32" s="148"/>
      <c r="AG32" s="148" t="s">
        <v>224</v>
      </c>
      <c r="AH32" s="148">
        <v>0</v>
      </c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</row>
    <row r="33" spans="1:60" outlineLevel="1" x14ac:dyDescent="0.2">
      <c r="A33" s="166">
        <v>8</v>
      </c>
      <c r="B33" s="167" t="s">
        <v>293</v>
      </c>
      <c r="C33" s="181" t="s">
        <v>294</v>
      </c>
      <c r="D33" s="168" t="s">
        <v>230</v>
      </c>
      <c r="E33" s="169">
        <v>5.3910999999999998</v>
      </c>
      <c r="F33" s="170">
        <v>70</v>
      </c>
      <c r="G33" s="171">
        <f>ROUND(E33*F33,2)</f>
        <v>377.38</v>
      </c>
      <c r="H33" s="158"/>
      <c r="I33" s="157">
        <f>ROUND(E33*H33,2)</f>
        <v>0</v>
      </c>
      <c r="J33" s="158"/>
      <c r="K33" s="157">
        <f>ROUND(E33*J33,2)</f>
        <v>0</v>
      </c>
      <c r="L33" s="157">
        <v>21</v>
      </c>
      <c r="M33" s="157">
        <f>G33*(1+L33/100)</f>
        <v>456.62979999999999</v>
      </c>
      <c r="N33" s="157">
        <v>0</v>
      </c>
      <c r="O33" s="157">
        <f>ROUND(E33*N33,2)</f>
        <v>0</v>
      </c>
      <c r="P33" s="157">
        <v>0</v>
      </c>
      <c r="Q33" s="157">
        <f>ROUND(E33*P33,2)</f>
        <v>0</v>
      </c>
      <c r="R33" s="157"/>
      <c r="S33" s="157" t="s">
        <v>180</v>
      </c>
      <c r="T33" s="157" t="s">
        <v>180</v>
      </c>
      <c r="U33" s="157">
        <v>5.2999999999999999E-2</v>
      </c>
      <c r="V33" s="157">
        <f>ROUND(E33*U33,2)</f>
        <v>0.28999999999999998</v>
      </c>
      <c r="W33" s="157"/>
      <c r="X33" s="157" t="s">
        <v>221</v>
      </c>
      <c r="Y33" s="148"/>
      <c r="Z33" s="148"/>
      <c r="AA33" s="148"/>
      <c r="AB33" s="148"/>
      <c r="AC33" s="148"/>
      <c r="AD33" s="148"/>
      <c r="AE33" s="148"/>
      <c r="AF33" s="148"/>
      <c r="AG33" s="148" t="s">
        <v>222</v>
      </c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</row>
    <row r="34" spans="1:60" outlineLevel="1" x14ac:dyDescent="0.2">
      <c r="A34" s="155"/>
      <c r="B34" s="156"/>
      <c r="C34" s="189" t="s">
        <v>291</v>
      </c>
      <c r="D34" s="185"/>
      <c r="E34" s="186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48"/>
      <c r="Z34" s="148"/>
      <c r="AA34" s="148"/>
      <c r="AB34" s="148"/>
      <c r="AC34" s="148"/>
      <c r="AD34" s="148"/>
      <c r="AE34" s="148"/>
      <c r="AF34" s="148"/>
      <c r="AG34" s="148" t="s">
        <v>224</v>
      </c>
      <c r="AH34" s="148">
        <v>0</v>
      </c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</row>
    <row r="35" spans="1:60" outlineLevel="1" x14ac:dyDescent="0.2">
      <c r="A35" s="155"/>
      <c r="B35" s="156"/>
      <c r="C35" s="189" t="s">
        <v>498</v>
      </c>
      <c r="D35" s="185"/>
      <c r="E35" s="186">
        <v>5.39</v>
      </c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48"/>
      <c r="Z35" s="148"/>
      <c r="AA35" s="148"/>
      <c r="AB35" s="148"/>
      <c r="AC35" s="148"/>
      <c r="AD35" s="148"/>
      <c r="AE35" s="148"/>
      <c r="AF35" s="148"/>
      <c r="AG35" s="148" t="s">
        <v>224</v>
      </c>
      <c r="AH35" s="148">
        <v>0</v>
      </c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</row>
    <row r="36" spans="1:60" ht="22.5" outlineLevel="1" x14ac:dyDescent="0.2">
      <c r="A36" s="166">
        <v>9</v>
      </c>
      <c r="B36" s="167" t="s">
        <v>295</v>
      </c>
      <c r="C36" s="181" t="s">
        <v>296</v>
      </c>
      <c r="D36" s="168" t="s">
        <v>230</v>
      </c>
      <c r="E36" s="169">
        <v>5.3910999999999998</v>
      </c>
      <c r="F36" s="170">
        <v>11</v>
      </c>
      <c r="G36" s="171">
        <f>ROUND(E36*F36,2)</f>
        <v>59.3</v>
      </c>
      <c r="H36" s="158"/>
      <c r="I36" s="157">
        <f>ROUND(E36*H36,2)</f>
        <v>0</v>
      </c>
      <c r="J36" s="158"/>
      <c r="K36" s="157">
        <f>ROUND(E36*J36,2)</f>
        <v>0</v>
      </c>
      <c r="L36" s="157">
        <v>21</v>
      </c>
      <c r="M36" s="157">
        <f>G36*(1+L36/100)</f>
        <v>71.753</v>
      </c>
      <c r="N36" s="157">
        <v>0</v>
      </c>
      <c r="O36" s="157">
        <f>ROUND(E36*N36,2)</f>
        <v>0</v>
      </c>
      <c r="P36" s="157">
        <v>0</v>
      </c>
      <c r="Q36" s="157">
        <f>ROUND(E36*P36,2)</f>
        <v>0</v>
      </c>
      <c r="R36" s="157"/>
      <c r="S36" s="157" t="s">
        <v>180</v>
      </c>
      <c r="T36" s="157" t="s">
        <v>180</v>
      </c>
      <c r="U36" s="157">
        <v>8.9999999999999993E-3</v>
      </c>
      <c r="V36" s="157">
        <f>ROUND(E36*U36,2)</f>
        <v>0.05</v>
      </c>
      <c r="W36" s="157"/>
      <c r="X36" s="157" t="s">
        <v>221</v>
      </c>
      <c r="Y36" s="148"/>
      <c r="Z36" s="148"/>
      <c r="AA36" s="148"/>
      <c r="AB36" s="148"/>
      <c r="AC36" s="148"/>
      <c r="AD36" s="148"/>
      <c r="AE36" s="148"/>
      <c r="AF36" s="148"/>
      <c r="AG36" s="148" t="s">
        <v>222</v>
      </c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</row>
    <row r="37" spans="1:60" outlineLevel="1" x14ac:dyDescent="0.2">
      <c r="A37" s="155"/>
      <c r="B37" s="156"/>
      <c r="C37" s="189" t="s">
        <v>291</v>
      </c>
      <c r="D37" s="185"/>
      <c r="E37" s="186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48"/>
      <c r="Z37" s="148"/>
      <c r="AA37" s="148"/>
      <c r="AB37" s="148"/>
      <c r="AC37" s="148"/>
      <c r="AD37" s="148"/>
      <c r="AE37" s="148"/>
      <c r="AF37" s="148"/>
      <c r="AG37" s="148" t="s">
        <v>224</v>
      </c>
      <c r="AH37" s="148">
        <v>0</v>
      </c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</row>
    <row r="38" spans="1:60" outlineLevel="1" x14ac:dyDescent="0.2">
      <c r="A38" s="155"/>
      <c r="B38" s="156"/>
      <c r="C38" s="189" t="s">
        <v>498</v>
      </c>
      <c r="D38" s="185"/>
      <c r="E38" s="186">
        <v>5.39</v>
      </c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48"/>
      <c r="Z38" s="148"/>
      <c r="AA38" s="148"/>
      <c r="AB38" s="148"/>
      <c r="AC38" s="148"/>
      <c r="AD38" s="148"/>
      <c r="AE38" s="148"/>
      <c r="AF38" s="148"/>
      <c r="AG38" s="148" t="s">
        <v>224</v>
      </c>
      <c r="AH38" s="148">
        <v>0</v>
      </c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</row>
    <row r="39" spans="1:60" outlineLevel="1" x14ac:dyDescent="0.2">
      <c r="A39" s="166">
        <v>10</v>
      </c>
      <c r="B39" s="167" t="s">
        <v>297</v>
      </c>
      <c r="C39" s="181" t="s">
        <v>298</v>
      </c>
      <c r="D39" s="168" t="s">
        <v>230</v>
      </c>
      <c r="E39" s="169">
        <v>27.141400000000001</v>
      </c>
      <c r="F39" s="170">
        <v>171</v>
      </c>
      <c r="G39" s="171">
        <f>ROUND(E39*F39,2)</f>
        <v>4641.18</v>
      </c>
      <c r="H39" s="158"/>
      <c r="I39" s="157">
        <f>ROUND(E39*H39,2)</f>
        <v>0</v>
      </c>
      <c r="J39" s="158"/>
      <c r="K39" s="157">
        <f>ROUND(E39*J39,2)</f>
        <v>0</v>
      </c>
      <c r="L39" s="157">
        <v>21</v>
      </c>
      <c r="M39" s="157">
        <f>G39*(1+L39/100)</f>
        <v>5615.8278</v>
      </c>
      <c r="N39" s="157">
        <v>0</v>
      </c>
      <c r="O39" s="157">
        <f>ROUND(E39*N39,2)</f>
        <v>0</v>
      </c>
      <c r="P39" s="157">
        <v>0</v>
      </c>
      <c r="Q39" s="157">
        <f>ROUND(E39*P39,2)</f>
        <v>0</v>
      </c>
      <c r="R39" s="157"/>
      <c r="S39" s="157" t="s">
        <v>180</v>
      </c>
      <c r="T39" s="157" t="s">
        <v>180</v>
      </c>
      <c r="U39" s="157">
        <v>0.20200000000000001</v>
      </c>
      <c r="V39" s="157">
        <f>ROUND(E39*U39,2)</f>
        <v>5.48</v>
      </c>
      <c r="W39" s="157"/>
      <c r="X39" s="157" t="s">
        <v>221</v>
      </c>
      <c r="Y39" s="148"/>
      <c r="Z39" s="148"/>
      <c r="AA39" s="148"/>
      <c r="AB39" s="148"/>
      <c r="AC39" s="148"/>
      <c r="AD39" s="148"/>
      <c r="AE39" s="148"/>
      <c r="AF39" s="148"/>
      <c r="AG39" s="148" t="s">
        <v>222</v>
      </c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</row>
    <row r="40" spans="1:60" outlineLevel="1" x14ac:dyDescent="0.2">
      <c r="A40" s="155"/>
      <c r="B40" s="156"/>
      <c r="C40" s="189" t="s">
        <v>499</v>
      </c>
      <c r="D40" s="185"/>
      <c r="E40" s="186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48"/>
      <c r="Z40" s="148"/>
      <c r="AA40" s="148"/>
      <c r="AB40" s="148"/>
      <c r="AC40" s="148"/>
      <c r="AD40" s="148"/>
      <c r="AE40" s="148"/>
      <c r="AF40" s="148"/>
      <c r="AG40" s="148" t="s">
        <v>224</v>
      </c>
      <c r="AH40" s="148">
        <v>0</v>
      </c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</row>
    <row r="41" spans="1:60" outlineLevel="1" x14ac:dyDescent="0.2">
      <c r="A41" s="155"/>
      <c r="B41" s="156"/>
      <c r="C41" s="189" t="s">
        <v>500</v>
      </c>
      <c r="D41" s="185"/>
      <c r="E41" s="186">
        <v>27.14</v>
      </c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48"/>
      <c r="Z41" s="148"/>
      <c r="AA41" s="148"/>
      <c r="AB41" s="148"/>
      <c r="AC41" s="148"/>
      <c r="AD41" s="148"/>
      <c r="AE41" s="148"/>
      <c r="AF41" s="148"/>
      <c r="AG41" s="148" t="s">
        <v>224</v>
      </c>
      <c r="AH41" s="148">
        <v>0</v>
      </c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</row>
    <row r="42" spans="1:60" outlineLevel="1" x14ac:dyDescent="0.2">
      <c r="A42" s="166">
        <v>11</v>
      </c>
      <c r="B42" s="167" t="s">
        <v>310</v>
      </c>
      <c r="C42" s="181" t="s">
        <v>311</v>
      </c>
      <c r="D42" s="168" t="s">
        <v>312</v>
      </c>
      <c r="E42" s="169">
        <v>10.2431</v>
      </c>
      <c r="F42" s="170">
        <v>210</v>
      </c>
      <c r="G42" s="171">
        <f>ROUND(E42*F42,2)</f>
        <v>2151.0500000000002</v>
      </c>
      <c r="H42" s="158"/>
      <c r="I42" s="157">
        <f>ROUND(E42*H42,2)</f>
        <v>0</v>
      </c>
      <c r="J42" s="158"/>
      <c r="K42" s="157">
        <f>ROUND(E42*J42,2)</f>
        <v>0</v>
      </c>
      <c r="L42" s="157">
        <v>21</v>
      </c>
      <c r="M42" s="157">
        <f>G42*(1+L42/100)</f>
        <v>2602.7705000000001</v>
      </c>
      <c r="N42" s="157">
        <v>0</v>
      </c>
      <c r="O42" s="157">
        <f>ROUND(E42*N42,2)</f>
        <v>0</v>
      </c>
      <c r="P42" s="157">
        <v>0</v>
      </c>
      <c r="Q42" s="157">
        <f>ROUND(E42*P42,2)</f>
        <v>0</v>
      </c>
      <c r="R42" s="157"/>
      <c r="S42" s="157" t="s">
        <v>180</v>
      </c>
      <c r="T42" s="157" t="s">
        <v>180</v>
      </c>
      <c r="U42" s="157">
        <v>0</v>
      </c>
      <c r="V42" s="157">
        <f>ROUND(E42*U42,2)</f>
        <v>0</v>
      </c>
      <c r="W42" s="157"/>
      <c r="X42" s="157" t="s">
        <v>221</v>
      </c>
      <c r="Y42" s="148"/>
      <c r="Z42" s="148"/>
      <c r="AA42" s="148"/>
      <c r="AB42" s="148"/>
      <c r="AC42" s="148"/>
      <c r="AD42" s="148"/>
      <c r="AE42" s="148"/>
      <c r="AF42" s="148"/>
      <c r="AG42" s="148" t="s">
        <v>222</v>
      </c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</row>
    <row r="43" spans="1:60" outlineLevel="1" x14ac:dyDescent="0.2">
      <c r="A43" s="155"/>
      <c r="B43" s="156"/>
      <c r="C43" s="189" t="s">
        <v>291</v>
      </c>
      <c r="D43" s="185"/>
      <c r="E43" s="186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48"/>
      <c r="Z43" s="148"/>
      <c r="AA43" s="148"/>
      <c r="AB43" s="148"/>
      <c r="AC43" s="148"/>
      <c r="AD43" s="148"/>
      <c r="AE43" s="148"/>
      <c r="AF43" s="148"/>
      <c r="AG43" s="148" t="s">
        <v>224</v>
      </c>
      <c r="AH43" s="148">
        <v>0</v>
      </c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</row>
    <row r="44" spans="1:60" outlineLevel="1" x14ac:dyDescent="0.2">
      <c r="A44" s="155"/>
      <c r="B44" s="156"/>
      <c r="C44" s="190" t="s">
        <v>232</v>
      </c>
      <c r="D44" s="187"/>
      <c r="E44" s="188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48"/>
      <c r="Z44" s="148"/>
      <c r="AA44" s="148"/>
      <c r="AB44" s="148"/>
      <c r="AC44" s="148"/>
      <c r="AD44" s="148"/>
      <c r="AE44" s="148"/>
      <c r="AF44" s="148"/>
      <c r="AG44" s="148" t="s">
        <v>224</v>
      </c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</row>
    <row r="45" spans="1:60" outlineLevel="1" x14ac:dyDescent="0.2">
      <c r="A45" s="155"/>
      <c r="B45" s="156"/>
      <c r="C45" s="191" t="s">
        <v>501</v>
      </c>
      <c r="D45" s="187"/>
      <c r="E45" s="188">
        <v>5.39</v>
      </c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48"/>
      <c r="Z45" s="148"/>
      <c r="AA45" s="148"/>
      <c r="AB45" s="148"/>
      <c r="AC45" s="148"/>
      <c r="AD45" s="148"/>
      <c r="AE45" s="148"/>
      <c r="AF45" s="148"/>
      <c r="AG45" s="148" t="s">
        <v>224</v>
      </c>
      <c r="AH45" s="148">
        <v>2</v>
      </c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</row>
    <row r="46" spans="1:60" outlineLevel="1" x14ac:dyDescent="0.2">
      <c r="A46" s="155"/>
      <c r="B46" s="156"/>
      <c r="C46" s="190" t="s">
        <v>234</v>
      </c>
      <c r="D46" s="187"/>
      <c r="E46" s="188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48"/>
      <c r="Z46" s="148"/>
      <c r="AA46" s="148"/>
      <c r="AB46" s="148"/>
      <c r="AC46" s="148"/>
      <c r="AD46" s="148"/>
      <c r="AE46" s="148"/>
      <c r="AF46" s="148"/>
      <c r="AG46" s="148" t="s">
        <v>224</v>
      </c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</row>
    <row r="47" spans="1:60" outlineLevel="1" x14ac:dyDescent="0.2">
      <c r="A47" s="155"/>
      <c r="B47" s="156"/>
      <c r="C47" s="189" t="s">
        <v>502</v>
      </c>
      <c r="D47" s="185"/>
      <c r="E47" s="186">
        <v>10.24</v>
      </c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48"/>
      <c r="Z47" s="148"/>
      <c r="AA47" s="148"/>
      <c r="AB47" s="148"/>
      <c r="AC47" s="148"/>
      <c r="AD47" s="148"/>
      <c r="AE47" s="148"/>
      <c r="AF47" s="148"/>
      <c r="AG47" s="148" t="s">
        <v>224</v>
      </c>
      <c r="AH47" s="148">
        <v>0</v>
      </c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</row>
    <row r="48" spans="1:60" x14ac:dyDescent="0.2">
      <c r="A48" s="160" t="s">
        <v>169</v>
      </c>
      <c r="B48" s="161" t="s">
        <v>98</v>
      </c>
      <c r="C48" s="179" t="s">
        <v>99</v>
      </c>
      <c r="D48" s="162"/>
      <c r="E48" s="163"/>
      <c r="F48" s="164"/>
      <c r="G48" s="165">
        <f>SUMIF(AG49:AG51,"&lt;&gt;NOR",G49:G51)</f>
        <v>310.83999999999997</v>
      </c>
      <c r="H48" s="159"/>
      <c r="I48" s="159">
        <f>SUM(I49:I51)</f>
        <v>0</v>
      </c>
      <c r="J48" s="159"/>
      <c r="K48" s="159">
        <f>SUM(K49:K51)</f>
        <v>0</v>
      </c>
      <c r="L48" s="159"/>
      <c r="M48" s="159">
        <f>SUM(M49:M51)</f>
        <v>376.11639999999994</v>
      </c>
      <c r="N48" s="159"/>
      <c r="O48" s="159">
        <f>SUM(O49:O51)</f>
        <v>0.6</v>
      </c>
      <c r="P48" s="159"/>
      <c r="Q48" s="159">
        <f>SUM(Q49:Q51)</f>
        <v>0</v>
      </c>
      <c r="R48" s="159"/>
      <c r="S48" s="159"/>
      <c r="T48" s="159"/>
      <c r="U48" s="159"/>
      <c r="V48" s="159">
        <f>SUM(V49:V51)</f>
        <v>0.37</v>
      </c>
      <c r="W48" s="159"/>
      <c r="X48" s="159"/>
      <c r="AG48" t="s">
        <v>170</v>
      </c>
    </row>
    <row r="49" spans="1:60" outlineLevel="1" x14ac:dyDescent="0.2">
      <c r="A49" s="166">
        <v>12</v>
      </c>
      <c r="B49" s="167" t="s">
        <v>503</v>
      </c>
      <c r="C49" s="181" t="s">
        <v>504</v>
      </c>
      <c r="D49" s="168" t="s">
        <v>230</v>
      </c>
      <c r="E49" s="169">
        <v>0.33750000000000002</v>
      </c>
      <c r="F49" s="170">
        <v>921</v>
      </c>
      <c r="G49" s="171">
        <f>ROUND(E49*F49,2)</f>
        <v>310.83999999999997</v>
      </c>
      <c r="H49" s="158"/>
      <c r="I49" s="157">
        <f>ROUND(E49*H49,2)</f>
        <v>0</v>
      </c>
      <c r="J49" s="158"/>
      <c r="K49" s="157">
        <f>ROUND(E49*J49,2)</f>
        <v>0</v>
      </c>
      <c r="L49" s="157">
        <v>21</v>
      </c>
      <c r="M49" s="157">
        <f>G49*(1+L49/100)</f>
        <v>376.11639999999994</v>
      </c>
      <c r="N49" s="157">
        <v>1.7816399999999999</v>
      </c>
      <c r="O49" s="157">
        <f>ROUND(E49*N49,2)</f>
        <v>0.6</v>
      </c>
      <c r="P49" s="157">
        <v>0</v>
      </c>
      <c r="Q49" s="157">
        <f>ROUND(E49*P49,2)</f>
        <v>0</v>
      </c>
      <c r="R49" s="157"/>
      <c r="S49" s="157" t="s">
        <v>180</v>
      </c>
      <c r="T49" s="157" t="s">
        <v>180</v>
      </c>
      <c r="U49" s="157">
        <v>1.085</v>
      </c>
      <c r="V49" s="157">
        <f>ROUND(E49*U49,2)</f>
        <v>0.37</v>
      </c>
      <c r="W49" s="157"/>
      <c r="X49" s="157" t="s">
        <v>221</v>
      </c>
      <c r="Y49" s="148"/>
      <c r="Z49" s="148"/>
      <c r="AA49" s="148"/>
      <c r="AB49" s="148"/>
      <c r="AC49" s="148"/>
      <c r="AD49" s="148"/>
      <c r="AE49" s="148"/>
      <c r="AF49" s="148"/>
      <c r="AG49" s="148" t="s">
        <v>222</v>
      </c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</row>
    <row r="50" spans="1:60" ht="22.5" outlineLevel="1" x14ac:dyDescent="0.2">
      <c r="A50" s="155"/>
      <c r="B50" s="156"/>
      <c r="C50" s="189" t="s">
        <v>505</v>
      </c>
      <c r="D50" s="185"/>
      <c r="E50" s="186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48"/>
      <c r="Z50" s="148"/>
      <c r="AA50" s="148"/>
      <c r="AB50" s="148"/>
      <c r="AC50" s="148"/>
      <c r="AD50" s="148"/>
      <c r="AE50" s="148"/>
      <c r="AF50" s="148"/>
      <c r="AG50" s="148" t="s">
        <v>224</v>
      </c>
      <c r="AH50" s="148">
        <v>0</v>
      </c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</row>
    <row r="51" spans="1:60" outlineLevel="1" x14ac:dyDescent="0.2">
      <c r="A51" s="155"/>
      <c r="B51" s="156"/>
      <c r="C51" s="189" t="s">
        <v>506</v>
      </c>
      <c r="D51" s="185"/>
      <c r="E51" s="186">
        <v>0.34</v>
      </c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48"/>
      <c r="Z51" s="148"/>
      <c r="AA51" s="148"/>
      <c r="AB51" s="148"/>
      <c r="AC51" s="148"/>
      <c r="AD51" s="148"/>
      <c r="AE51" s="148"/>
      <c r="AF51" s="148"/>
      <c r="AG51" s="148" t="s">
        <v>224</v>
      </c>
      <c r="AH51" s="148">
        <v>0</v>
      </c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</row>
    <row r="52" spans="1:60" x14ac:dyDescent="0.2">
      <c r="A52" s="160" t="s">
        <v>169</v>
      </c>
      <c r="B52" s="161" t="s">
        <v>100</v>
      </c>
      <c r="C52" s="179" t="s">
        <v>101</v>
      </c>
      <c r="D52" s="162"/>
      <c r="E52" s="163"/>
      <c r="F52" s="164"/>
      <c r="G52" s="165">
        <f>SUMIF(AG53:AG64,"&lt;&gt;NOR",G53:G64)</f>
        <v>3715.26</v>
      </c>
      <c r="H52" s="159"/>
      <c r="I52" s="159">
        <f>SUM(I53:I64)</f>
        <v>0</v>
      </c>
      <c r="J52" s="159"/>
      <c r="K52" s="159">
        <f>SUM(K53:K64)</f>
        <v>0</v>
      </c>
      <c r="L52" s="159"/>
      <c r="M52" s="159">
        <f>SUM(M53:M64)</f>
        <v>4495.4645999999993</v>
      </c>
      <c r="N52" s="159"/>
      <c r="O52" s="159">
        <f>SUM(O53:O64)</f>
        <v>3.23</v>
      </c>
      <c r="P52" s="159"/>
      <c r="Q52" s="159">
        <f>SUM(Q53:Q64)</f>
        <v>0</v>
      </c>
      <c r="R52" s="159"/>
      <c r="S52" s="159"/>
      <c r="T52" s="159"/>
      <c r="U52" s="159"/>
      <c r="V52" s="159">
        <f>SUM(V53:V64)</f>
        <v>3.78</v>
      </c>
      <c r="W52" s="159"/>
      <c r="X52" s="159"/>
      <c r="AG52" t="s">
        <v>170</v>
      </c>
    </row>
    <row r="53" spans="1:60" outlineLevel="1" x14ac:dyDescent="0.2">
      <c r="A53" s="166">
        <v>13</v>
      </c>
      <c r="B53" s="167" t="s">
        <v>343</v>
      </c>
      <c r="C53" s="181" t="s">
        <v>344</v>
      </c>
      <c r="D53" s="168" t="s">
        <v>230</v>
      </c>
      <c r="E53" s="169">
        <v>0.92949999999999999</v>
      </c>
      <c r="F53" s="170">
        <v>783</v>
      </c>
      <c r="G53" s="171">
        <f>ROUND(E53*F53,2)</f>
        <v>727.8</v>
      </c>
      <c r="H53" s="158"/>
      <c r="I53" s="157">
        <f>ROUND(E53*H53,2)</f>
        <v>0</v>
      </c>
      <c r="J53" s="158"/>
      <c r="K53" s="157">
        <f>ROUND(E53*J53,2)</f>
        <v>0</v>
      </c>
      <c r="L53" s="157">
        <v>21</v>
      </c>
      <c r="M53" s="157">
        <f>G53*(1+L53/100)</f>
        <v>880.63799999999992</v>
      </c>
      <c r="N53" s="157">
        <v>1.1322000000000001</v>
      </c>
      <c r="O53" s="157">
        <f>ROUND(E53*N53,2)</f>
        <v>1.05</v>
      </c>
      <c r="P53" s="157">
        <v>0</v>
      </c>
      <c r="Q53" s="157">
        <f>ROUND(E53*P53,2)</f>
        <v>0</v>
      </c>
      <c r="R53" s="157"/>
      <c r="S53" s="157" t="s">
        <v>180</v>
      </c>
      <c r="T53" s="157" t="s">
        <v>180</v>
      </c>
      <c r="U53" s="157">
        <v>1.6950000000000001</v>
      </c>
      <c r="V53" s="157">
        <f>ROUND(E53*U53,2)</f>
        <v>1.58</v>
      </c>
      <c r="W53" s="157"/>
      <c r="X53" s="157" t="s">
        <v>221</v>
      </c>
      <c r="Y53" s="148"/>
      <c r="Z53" s="148"/>
      <c r="AA53" s="148"/>
      <c r="AB53" s="148"/>
      <c r="AC53" s="148"/>
      <c r="AD53" s="148"/>
      <c r="AE53" s="148"/>
      <c r="AF53" s="148"/>
      <c r="AG53" s="148" t="s">
        <v>222</v>
      </c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</row>
    <row r="54" spans="1:60" outlineLevel="1" x14ac:dyDescent="0.2">
      <c r="A54" s="155"/>
      <c r="B54" s="156"/>
      <c r="C54" s="189" t="s">
        <v>507</v>
      </c>
      <c r="D54" s="185"/>
      <c r="E54" s="18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48"/>
      <c r="Z54" s="148"/>
      <c r="AA54" s="148"/>
      <c r="AB54" s="148"/>
      <c r="AC54" s="148"/>
      <c r="AD54" s="148"/>
      <c r="AE54" s="148"/>
      <c r="AF54" s="148"/>
      <c r="AG54" s="148" t="s">
        <v>224</v>
      </c>
      <c r="AH54" s="148">
        <v>0</v>
      </c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</row>
    <row r="55" spans="1:60" outlineLevel="1" x14ac:dyDescent="0.2">
      <c r="A55" s="155"/>
      <c r="B55" s="156"/>
      <c r="C55" s="189" t="s">
        <v>508</v>
      </c>
      <c r="D55" s="185"/>
      <c r="E55" s="186">
        <v>0.93</v>
      </c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48"/>
      <c r="Z55" s="148"/>
      <c r="AA55" s="148"/>
      <c r="AB55" s="148"/>
      <c r="AC55" s="148"/>
      <c r="AD55" s="148"/>
      <c r="AE55" s="148"/>
      <c r="AF55" s="148"/>
      <c r="AG55" s="148" t="s">
        <v>224</v>
      </c>
      <c r="AH55" s="148">
        <v>0</v>
      </c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</row>
    <row r="56" spans="1:60" outlineLevel="1" x14ac:dyDescent="0.2">
      <c r="A56" s="166">
        <v>14</v>
      </c>
      <c r="B56" s="167" t="s">
        <v>509</v>
      </c>
      <c r="C56" s="181" t="s">
        <v>510</v>
      </c>
      <c r="D56" s="168" t="s">
        <v>368</v>
      </c>
      <c r="E56" s="169">
        <v>8</v>
      </c>
      <c r="F56" s="170">
        <v>62</v>
      </c>
      <c r="G56" s="171">
        <f>ROUND(E56*F56,2)</f>
        <v>496</v>
      </c>
      <c r="H56" s="158"/>
      <c r="I56" s="157">
        <f>ROUND(E56*H56,2)</f>
        <v>0</v>
      </c>
      <c r="J56" s="158"/>
      <c r="K56" s="157">
        <f>ROUND(E56*J56,2)</f>
        <v>0</v>
      </c>
      <c r="L56" s="157">
        <v>21</v>
      </c>
      <c r="M56" s="157">
        <f>G56*(1+L56/100)</f>
        <v>600.16</v>
      </c>
      <c r="N56" s="157">
        <v>1.65E-3</v>
      </c>
      <c r="O56" s="157">
        <f>ROUND(E56*N56,2)</f>
        <v>0.01</v>
      </c>
      <c r="P56" s="157">
        <v>0</v>
      </c>
      <c r="Q56" s="157">
        <f>ROUND(E56*P56,2)</f>
        <v>0</v>
      </c>
      <c r="R56" s="157"/>
      <c r="S56" s="157" t="s">
        <v>180</v>
      </c>
      <c r="T56" s="157" t="s">
        <v>180</v>
      </c>
      <c r="U56" s="157">
        <v>0.14699999999999999</v>
      </c>
      <c r="V56" s="157">
        <f>ROUND(E56*U56,2)</f>
        <v>1.18</v>
      </c>
      <c r="W56" s="157"/>
      <c r="X56" s="157" t="s">
        <v>221</v>
      </c>
      <c r="Y56" s="148"/>
      <c r="Z56" s="148"/>
      <c r="AA56" s="148"/>
      <c r="AB56" s="148"/>
      <c r="AC56" s="148"/>
      <c r="AD56" s="148"/>
      <c r="AE56" s="148"/>
      <c r="AF56" s="148"/>
      <c r="AG56" s="148" t="s">
        <v>222</v>
      </c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</row>
    <row r="57" spans="1:60" outlineLevel="1" x14ac:dyDescent="0.2">
      <c r="A57" s="155"/>
      <c r="B57" s="156"/>
      <c r="C57" s="189" t="s">
        <v>511</v>
      </c>
      <c r="D57" s="185"/>
      <c r="E57" s="186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48"/>
      <c r="Z57" s="148"/>
      <c r="AA57" s="148"/>
      <c r="AB57" s="148"/>
      <c r="AC57" s="148"/>
      <c r="AD57" s="148"/>
      <c r="AE57" s="148"/>
      <c r="AF57" s="148"/>
      <c r="AG57" s="148" t="s">
        <v>224</v>
      </c>
      <c r="AH57" s="148">
        <v>0</v>
      </c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</row>
    <row r="58" spans="1:60" outlineLevel="1" x14ac:dyDescent="0.2">
      <c r="A58" s="155"/>
      <c r="B58" s="156"/>
      <c r="C58" s="189" t="s">
        <v>512</v>
      </c>
      <c r="D58" s="185"/>
      <c r="E58" s="186">
        <v>8</v>
      </c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48"/>
      <c r="Z58" s="148"/>
      <c r="AA58" s="148"/>
      <c r="AB58" s="148"/>
      <c r="AC58" s="148"/>
      <c r="AD58" s="148"/>
      <c r="AE58" s="148"/>
      <c r="AF58" s="148"/>
      <c r="AG58" s="148" t="s">
        <v>224</v>
      </c>
      <c r="AH58" s="148">
        <v>0</v>
      </c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</row>
    <row r="59" spans="1:60" outlineLevel="1" x14ac:dyDescent="0.2">
      <c r="A59" s="166">
        <v>15</v>
      </c>
      <c r="B59" s="167" t="s">
        <v>513</v>
      </c>
      <c r="C59" s="181" t="s">
        <v>514</v>
      </c>
      <c r="D59" s="168" t="s">
        <v>230</v>
      </c>
      <c r="E59" s="169">
        <v>0.74360000000000004</v>
      </c>
      <c r="F59" s="170">
        <v>2350</v>
      </c>
      <c r="G59" s="171">
        <f>ROUND(E59*F59,2)</f>
        <v>1747.46</v>
      </c>
      <c r="H59" s="158"/>
      <c r="I59" s="157">
        <f>ROUND(E59*H59,2)</f>
        <v>0</v>
      </c>
      <c r="J59" s="158"/>
      <c r="K59" s="157">
        <f>ROUND(E59*J59,2)</f>
        <v>0</v>
      </c>
      <c r="L59" s="157">
        <v>21</v>
      </c>
      <c r="M59" s="157">
        <f>G59*(1+L59/100)</f>
        <v>2114.4265999999998</v>
      </c>
      <c r="N59" s="157">
        <v>2.5</v>
      </c>
      <c r="O59" s="157">
        <f>ROUND(E59*N59,2)</f>
        <v>1.86</v>
      </c>
      <c r="P59" s="157">
        <v>0</v>
      </c>
      <c r="Q59" s="157">
        <f>ROUND(E59*P59,2)</f>
        <v>0</v>
      </c>
      <c r="R59" s="157"/>
      <c r="S59" s="157" t="s">
        <v>180</v>
      </c>
      <c r="T59" s="157" t="s">
        <v>180</v>
      </c>
      <c r="U59" s="157">
        <v>1.365</v>
      </c>
      <c r="V59" s="157">
        <f>ROUND(E59*U59,2)</f>
        <v>1.02</v>
      </c>
      <c r="W59" s="157"/>
      <c r="X59" s="157" t="s">
        <v>221</v>
      </c>
      <c r="Y59" s="148"/>
      <c r="Z59" s="148"/>
      <c r="AA59" s="148"/>
      <c r="AB59" s="148"/>
      <c r="AC59" s="148"/>
      <c r="AD59" s="148"/>
      <c r="AE59" s="148"/>
      <c r="AF59" s="148"/>
      <c r="AG59" s="148" t="s">
        <v>222</v>
      </c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</row>
    <row r="60" spans="1:60" outlineLevel="1" x14ac:dyDescent="0.2">
      <c r="A60" s="155"/>
      <c r="B60" s="156"/>
      <c r="C60" s="189" t="s">
        <v>515</v>
      </c>
      <c r="D60" s="185"/>
      <c r="E60" s="186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48"/>
      <c r="Z60" s="148"/>
      <c r="AA60" s="148"/>
      <c r="AB60" s="148"/>
      <c r="AC60" s="148"/>
      <c r="AD60" s="148"/>
      <c r="AE60" s="148"/>
      <c r="AF60" s="148"/>
      <c r="AG60" s="148" t="s">
        <v>224</v>
      </c>
      <c r="AH60" s="148">
        <v>0</v>
      </c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</row>
    <row r="61" spans="1:60" outlineLevel="1" x14ac:dyDescent="0.2">
      <c r="A61" s="155"/>
      <c r="B61" s="156"/>
      <c r="C61" s="189" t="s">
        <v>516</v>
      </c>
      <c r="D61" s="185"/>
      <c r="E61" s="186">
        <v>0.74</v>
      </c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48"/>
      <c r="Z61" s="148"/>
      <c r="AA61" s="148"/>
      <c r="AB61" s="148"/>
      <c r="AC61" s="148"/>
      <c r="AD61" s="148"/>
      <c r="AE61" s="148"/>
      <c r="AF61" s="148"/>
      <c r="AG61" s="148" t="s">
        <v>224</v>
      </c>
      <c r="AH61" s="148">
        <v>0</v>
      </c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</row>
    <row r="62" spans="1:60" outlineLevel="1" x14ac:dyDescent="0.2">
      <c r="A62" s="166">
        <v>16</v>
      </c>
      <c r="B62" s="167" t="s">
        <v>517</v>
      </c>
      <c r="C62" s="181" t="s">
        <v>518</v>
      </c>
      <c r="D62" s="168" t="s">
        <v>368</v>
      </c>
      <c r="E62" s="169">
        <v>8</v>
      </c>
      <c r="F62" s="170">
        <v>93</v>
      </c>
      <c r="G62" s="171">
        <f>ROUND(E62*F62,2)</f>
        <v>744</v>
      </c>
      <c r="H62" s="158"/>
      <c r="I62" s="157">
        <f>ROUND(E62*H62,2)</f>
        <v>0</v>
      </c>
      <c r="J62" s="158"/>
      <c r="K62" s="157">
        <f>ROUND(E62*J62,2)</f>
        <v>0</v>
      </c>
      <c r="L62" s="157">
        <v>21</v>
      </c>
      <c r="M62" s="157">
        <f>G62*(1+L62/100)</f>
        <v>900.24</v>
      </c>
      <c r="N62" s="157">
        <v>3.8699999999999998E-2</v>
      </c>
      <c r="O62" s="157">
        <f>ROUND(E62*N62,2)</f>
        <v>0.31</v>
      </c>
      <c r="P62" s="157">
        <v>0</v>
      </c>
      <c r="Q62" s="157">
        <f>ROUND(E62*P62,2)</f>
        <v>0</v>
      </c>
      <c r="R62" s="157" t="s">
        <v>318</v>
      </c>
      <c r="S62" s="157" t="s">
        <v>180</v>
      </c>
      <c r="T62" s="157" t="s">
        <v>180</v>
      </c>
      <c r="U62" s="157">
        <v>0</v>
      </c>
      <c r="V62" s="157">
        <f>ROUND(E62*U62,2)</f>
        <v>0</v>
      </c>
      <c r="W62" s="157"/>
      <c r="X62" s="157" t="s">
        <v>319</v>
      </c>
      <c r="Y62" s="148"/>
      <c r="Z62" s="148"/>
      <c r="AA62" s="148"/>
      <c r="AB62" s="148"/>
      <c r="AC62" s="148"/>
      <c r="AD62" s="148"/>
      <c r="AE62" s="148"/>
      <c r="AF62" s="148"/>
      <c r="AG62" s="148" t="s">
        <v>320</v>
      </c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</row>
    <row r="63" spans="1:60" outlineLevel="1" x14ac:dyDescent="0.2">
      <c r="A63" s="155"/>
      <c r="B63" s="156"/>
      <c r="C63" s="189" t="s">
        <v>511</v>
      </c>
      <c r="D63" s="185"/>
      <c r="E63" s="186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48"/>
      <c r="Z63" s="148"/>
      <c r="AA63" s="148"/>
      <c r="AB63" s="148"/>
      <c r="AC63" s="148"/>
      <c r="AD63" s="148"/>
      <c r="AE63" s="148"/>
      <c r="AF63" s="148"/>
      <c r="AG63" s="148" t="s">
        <v>224</v>
      </c>
      <c r="AH63" s="148">
        <v>0</v>
      </c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</row>
    <row r="64" spans="1:60" outlineLevel="1" x14ac:dyDescent="0.2">
      <c r="A64" s="155"/>
      <c r="B64" s="156"/>
      <c r="C64" s="189" t="s">
        <v>512</v>
      </c>
      <c r="D64" s="185"/>
      <c r="E64" s="186">
        <v>8</v>
      </c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48"/>
      <c r="Z64" s="148"/>
      <c r="AA64" s="148"/>
      <c r="AB64" s="148"/>
      <c r="AC64" s="148"/>
      <c r="AD64" s="148"/>
      <c r="AE64" s="148"/>
      <c r="AF64" s="148"/>
      <c r="AG64" s="148" t="s">
        <v>224</v>
      </c>
      <c r="AH64" s="148">
        <v>0</v>
      </c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</row>
    <row r="65" spans="1:60" x14ac:dyDescent="0.2">
      <c r="A65" s="160" t="s">
        <v>169</v>
      </c>
      <c r="B65" s="161" t="s">
        <v>102</v>
      </c>
      <c r="C65" s="179" t="s">
        <v>103</v>
      </c>
      <c r="D65" s="162"/>
      <c r="E65" s="163"/>
      <c r="F65" s="164"/>
      <c r="G65" s="165">
        <f>SUMIF(AG66:AG74,"&lt;&gt;NOR",G66:G74)</f>
        <v>1694.6399999999999</v>
      </c>
      <c r="H65" s="159"/>
      <c r="I65" s="159">
        <f>SUM(I66:I74)</f>
        <v>0</v>
      </c>
      <c r="J65" s="159"/>
      <c r="K65" s="159">
        <f>SUM(K66:K74)</f>
        <v>0</v>
      </c>
      <c r="L65" s="159"/>
      <c r="M65" s="159">
        <f>SUM(M66:M74)</f>
        <v>2050.5144</v>
      </c>
      <c r="N65" s="159"/>
      <c r="O65" s="159">
        <f>SUM(O66:O74)</f>
        <v>0.72</v>
      </c>
      <c r="P65" s="159"/>
      <c r="Q65" s="159">
        <f>SUM(Q66:Q74)</f>
        <v>0</v>
      </c>
      <c r="R65" s="159"/>
      <c r="S65" s="159"/>
      <c r="T65" s="159"/>
      <c r="U65" s="159"/>
      <c r="V65" s="159">
        <f>SUM(V66:V74)</f>
        <v>1.07</v>
      </c>
      <c r="W65" s="159"/>
      <c r="X65" s="159"/>
      <c r="AG65" t="s">
        <v>170</v>
      </c>
    </row>
    <row r="66" spans="1:60" outlineLevel="1" x14ac:dyDescent="0.2">
      <c r="A66" s="166">
        <v>17</v>
      </c>
      <c r="B66" s="167" t="s">
        <v>519</v>
      </c>
      <c r="C66" s="181" t="s">
        <v>520</v>
      </c>
      <c r="D66" s="168" t="s">
        <v>220</v>
      </c>
      <c r="E66" s="169">
        <v>1.38</v>
      </c>
      <c r="F66" s="170">
        <v>678</v>
      </c>
      <c r="G66" s="171">
        <f>ROUND(E66*F66,2)</f>
        <v>935.64</v>
      </c>
      <c r="H66" s="158"/>
      <c r="I66" s="157">
        <f>ROUND(E66*H66,2)</f>
        <v>0</v>
      </c>
      <c r="J66" s="158"/>
      <c r="K66" s="157">
        <f>ROUND(E66*J66,2)</f>
        <v>0</v>
      </c>
      <c r="L66" s="157">
        <v>21</v>
      </c>
      <c r="M66" s="157">
        <f>G66*(1+L66/100)</f>
        <v>1132.1243999999999</v>
      </c>
      <c r="N66" s="157">
        <v>0.30131999999999998</v>
      </c>
      <c r="O66" s="157">
        <f>ROUND(E66*N66,2)</f>
        <v>0.42</v>
      </c>
      <c r="P66" s="157">
        <v>0</v>
      </c>
      <c r="Q66" s="157">
        <f>ROUND(E66*P66,2)</f>
        <v>0</v>
      </c>
      <c r="R66" s="157"/>
      <c r="S66" s="157" t="s">
        <v>180</v>
      </c>
      <c r="T66" s="157" t="s">
        <v>180</v>
      </c>
      <c r="U66" s="157">
        <v>0.77400000000000002</v>
      </c>
      <c r="V66" s="157">
        <f>ROUND(E66*U66,2)</f>
        <v>1.07</v>
      </c>
      <c r="W66" s="157"/>
      <c r="X66" s="157" t="s">
        <v>221</v>
      </c>
      <c r="Y66" s="148"/>
      <c r="Z66" s="148"/>
      <c r="AA66" s="148"/>
      <c r="AB66" s="148"/>
      <c r="AC66" s="148"/>
      <c r="AD66" s="148"/>
      <c r="AE66" s="148"/>
      <c r="AF66" s="148"/>
      <c r="AG66" s="148" t="s">
        <v>222</v>
      </c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</row>
    <row r="67" spans="1:60" ht="22.5" outlineLevel="1" x14ac:dyDescent="0.2">
      <c r="A67" s="155"/>
      <c r="B67" s="156"/>
      <c r="C67" s="189" t="s">
        <v>521</v>
      </c>
      <c r="D67" s="185"/>
      <c r="E67" s="186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48"/>
      <c r="Z67" s="148"/>
      <c r="AA67" s="148"/>
      <c r="AB67" s="148"/>
      <c r="AC67" s="148"/>
      <c r="AD67" s="148"/>
      <c r="AE67" s="148"/>
      <c r="AF67" s="148"/>
      <c r="AG67" s="148" t="s">
        <v>224</v>
      </c>
      <c r="AH67" s="148">
        <v>0</v>
      </c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</row>
    <row r="68" spans="1:60" outlineLevel="1" x14ac:dyDescent="0.2">
      <c r="A68" s="155"/>
      <c r="B68" s="156"/>
      <c r="C68" s="189" t="s">
        <v>522</v>
      </c>
      <c r="D68" s="185"/>
      <c r="E68" s="186">
        <v>1.38</v>
      </c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48"/>
      <c r="Z68" s="148"/>
      <c r="AA68" s="148"/>
      <c r="AB68" s="148"/>
      <c r="AC68" s="148"/>
      <c r="AD68" s="148"/>
      <c r="AE68" s="148"/>
      <c r="AF68" s="148"/>
      <c r="AG68" s="148" t="s">
        <v>224</v>
      </c>
      <c r="AH68" s="148">
        <v>0</v>
      </c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</row>
    <row r="69" spans="1:60" outlineLevel="1" x14ac:dyDescent="0.2">
      <c r="A69" s="166">
        <v>18</v>
      </c>
      <c r="B69" s="167" t="s">
        <v>523</v>
      </c>
      <c r="C69" s="181" t="s">
        <v>524</v>
      </c>
      <c r="D69" s="168" t="s">
        <v>220</v>
      </c>
      <c r="E69" s="169">
        <v>1.518</v>
      </c>
      <c r="F69" s="170">
        <v>500</v>
      </c>
      <c r="G69" s="171">
        <f>ROUND(E69*F69,2)</f>
        <v>759</v>
      </c>
      <c r="H69" s="158"/>
      <c r="I69" s="157">
        <f>ROUND(E69*H69,2)</f>
        <v>0</v>
      </c>
      <c r="J69" s="158"/>
      <c r="K69" s="157">
        <f>ROUND(E69*J69,2)</f>
        <v>0</v>
      </c>
      <c r="L69" s="157">
        <v>21</v>
      </c>
      <c r="M69" s="157">
        <f>G69*(1+L69/100)</f>
        <v>918.39</v>
      </c>
      <c r="N69" s="157">
        <v>0.2</v>
      </c>
      <c r="O69" s="157">
        <f>ROUND(E69*N69,2)</f>
        <v>0.3</v>
      </c>
      <c r="P69" s="157">
        <v>0</v>
      </c>
      <c r="Q69" s="157">
        <f>ROUND(E69*P69,2)</f>
        <v>0</v>
      </c>
      <c r="R69" s="157" t="s">
        <v>318</v>
      </c>
      <c r="S69" s="157" t="s">
        <v>180</v>
      </c>
      <c r="T69" s="157" t="s">
        <v>180</v>
      </c>
      <c r="U69" s="157">
        <v>0</v>
      </c>
      <c r="V69" s="157">
        <f>ROUND(E69*U69,2)</f>
        <v>0</v>
      </c>
      <c r="W69" s="157"/>
      <c r="X69" s="157" t="s">
        <v>319</v>
      </c>
      <c r="Y69" s="148"/>
      <c r="Z69" s="148"/>
      <c r="AA69" s="148"/>
      <c r="AB69" s="148"/>
      <c r="AC69" s="148"/>
      <c r="AD69" s="148"/>
      <c r="AE69" s="148"/>
      <c r="AF69" s="148"/>
      <c r="AG69" s="148" t="s">
        <v>320</v>
      </c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</row>
    <row r="70" spans="1:60" ht="22.5" outlineLevel="1" x14ac:dyDescent="0.2">
      <c r="A70" s="155"/>
      <c r="B70" s="156"/>
      <c r="C70" s="189" t="s">
        <v>521</v>
      </c>
      <c r="D70" s="185"/>
      <c r="E70" s="186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48"/>
      <c r="Z70" s="148"/>
      <c r="AA70" s="148"/>
      <c r="AB70" s="148"/>
      <c r="AC70" s="148"/>
      <c r="AD70" s="148"/>
      <c r="AE70" s="148"/>
      <c r="AF70" s="148"/>
      <c r="AG70" s="148" t="s">
        <v>224</v>
      </c>
      <c r="AH70" s="148">
        <v>0</v>
      </c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</row>
    <row r="71" spans="1:60" outlineLevel="1" x14ac:dyDescent="0.2">
      <c r="A71" s="155"/>
      <c r="B71" s="156"/>
      <c r="C71" s="190" t="s">
        <v>232</v>
      </c>
      <c r="D71" s="187"/>
      <c r="E71" s="188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48"/>
      <c r="Z71" s="148"/>
      <c r="AA71" s="148"/>
      <c r="AB71" s="148"/>
      <c r="AC71" s="148"/>
      <c r="AD71" s="148"/>
      <c r="AE71" s="148"/>
      <c r="AF71" s="148"/>
      <c r="AG71" s="148" t="s">
        <v>224</v>
      </c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</row>
    <row r="72" spans="1:60" outlineLevel="1" x14ac:dyDescent="0.2">
      <c r="A72" s="155"/>
      <c r="B72" s="156"/>
      <c r="C72" s="191" t="s">
        <v>525</v>
      </c>
      <c r="D72" s="187"/>
      <c r="E72" s="188">
        <v>1.38</v>
      </c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48"/>
      <c r="Z72" s="148"/>
      <c r="AA72" s="148"/>
      <c r="AB72" s="148"/>
      <c r="AC72" s="148"/>
      <c r="AD72" s="148"/>
      <c r="AE72" s="148"/>
      <c r="AF72" s="148"/>
      <c r="AG72" s="148" t="s">
        <v>224</v>
      </c>
      <c r="AH72" s="148">
        <v>2</v>
      </c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</row>
    <row r="73" spans="1:60" outlineLevel="1" x14ac:dyDescent="0.2">
      <c r="A73" s="155"/>
      <c r="B73" s="156"/>
      <c r="C73" s="190" t="s">
        <v>234</v>
      </c>
      <c r="D73" s="187"/>
      <c r="E73" s="188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48"/>
      <c r="Z73" s="148"/>
      <c r="AA73" s="148"/>
      <c r="AB73" s="148"/>
      <c r="AC73" s="148"/>
      <c r="AD73" s="148"/>
      <c r="AE73" s="148"/>
      <c r="AF73" s="148"/>
      <c r="AG73" s="148" t="s">
        <v>224</v>
      </c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</row>
    <row r="74" spans="1:60" outlineLevel="1" x14ac:dyDescent="0.2">
      <c r="A74" s="155"/>
      <c r="B74" s="156"/>
      <c r="C74" s="189" t="s">
        <v>526</v>
      </c>
      <c r="D74" s="185"/>
      <c r="E74" s="186">
        <v>1.52</v>
      </c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48"/>
      <c r="Z74" s="148"/>
      <c r="AA74" s="148"/>
      <c r="AB74" s="148"/>
      <c r="AC74" s="148"/>
      <c r="AD74" s="148"/>
      <c r="AE74" s="148"/>
      <c r="AF74" s="148"/>
      <c r="AG74" s="148" t="s">
        <v>224</v>
      </c>
      <c r="AH74" s="148">
        <v>0</v>
      </c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</row>
    <row r="75" spans="1:60" x14ac:dyDescent="0.2">
      <c r="A75" s="160" t="s">
        <v>169</v>
      </c>
      <c r="B75" s="161" t="s">
        <v>104</v>
      </c>
      <c r="C75" s="179" t="s">
        <v>105</v>
      </c>
      <c r="D75" s="162"/>
      <c r="E75" s="163"/>
      <c r="F75" s="164"/>
      <c r="G75" s="165">
        <f>SUMIF(AG76:AG94,"&lt;&gt;NOR",G76:G94)</f>
        <v>3507.44</v>
      </c>
      <c r="H75" s="159"/>
      <c r="I75" s="159">
        <f>SUM(I76:I94)</f>
        <v>0</v>
      </c>
      <c r="J75" s="159"/>
      <c r="K75" s="159">
        <f>SUM(K76:K94)</f>
        <v>0</v>
      </c>
      <c r="L75" s="159"/>
      <c r="M75" s="159">
        <f>SUM(M76:M94)</f>
        <v>4244.0023999999994</v>
      </c>
      <c r="N75" s="159"/>
      <c r="O75" s="159">
        <f>SUM(O76:O94)</f>
        <v>2.73</v>
      </c>
      <c r="P75" s="159"/>
      <c r="Q75" s="159">
        <f>SUM(Q76:Q94)</f>
        <v>0</v>
      </c>
      <c r="R75" s="159"/>
      <c r="S75" s="159"/>
      <c r="T75" s="159"/>
      <c r="U75" s="159"/>
      <c r="V75" s="159">
        <f>SUM(V76:V94)</f>
        <v>4.3999999999999995</v>
      </c>
      <c r="W75" s="159"/>
      <c r="X75" s="159"/>
      <c r="AG75" t="s">
        <v>170</v>
      </c>
    </row>
    <row r="76" spans="1:60" outlineLevel="1" x14ac:dyDescent="0.2">
      <c r="A76" s="166">
        <v>19</v>
      </c>
      <c r="B76" s="167" t="s">
        <v>527</v>
      </c>
      <c r="C76" s="181" t="s">
        <v>528</v>
      </c>
      <c r="D76" s="168" t="s">
        <v>230</v>
      </c>
      <c r="E76" s="169">
        <v>0.93959999999999999</v>
      </c>
      <c r="F76" s="170">
        <v>2717</v>
      </c>
      <c r="G76" s="171">
        <f>ROUND(E76*F76,2)</f>
        <v>2552.89</v>
      </c>
      <c r="H76" s="158"/>
      <c r="I76" s="157">
        <f>ROUND(E76*H76,2)</f>
        <v>0</v>
      </c>
      <c r="J76" s="158"/>
      <c r="K76" s="157">
        <f>ROUND(E76*J76,2)</f>
        <v>0</v>
      </c>
      <c r="L76" s="157">
        <v>21</v>
      </c>
      <c r="M76" s="157">
        <f>G76*(1+L76/100)</f>
        <v>3088.9968999999996</v>
      </c>
      <c r="N76" s="157">
        <v>2.5249999999999999</v>
      </c>
      <c r="O76" s="157">
        <f>ROUND(E76*N76,2)</f>
        <v>2.37</v>
      </c>
      <c r="P76" s="157">
        <v>0</v>
      </c>
      <c r="Q76" s="157">
        <f>ROUND(E76*P76,2)</f>
        <v>0</v>
      </c>
      <c r="R76" s="157"/>
      <c r="S76" s="157" t="s">
        <v>180</v>
      </c>
      <c r="T76" s="157" t="s">
        <v>180</v>
      </c>
      <c r="U76" s="157">
        <v>2.58</v>
      </c>
      <c r="V76" s="157">
        <f>ROUND(E76*U76,2)</f>
        <v>2.42</v>
      </c>
      <c r="W76" s="157"/>
      <c r="X76" s="157" t="s">
        <v>221</v>
      </c>
      <c r="Y76" s="148"/>
      <c r="Z76" s="148"/>
      <c r="AA76" s="148"/>
      <c r="AB76" s="148"/>
      <c r="AC76" s="148"/>
      <c r="AD76" s="148"/>
      <c r="AE76" s="148"/>
      <c r="AF76" s="148"/>
      <c r="AG76" s="148" t="s">
        <v>222</v>
      </c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</row>
    <row r="77" spans="1:60" outlineLevel="1" x14ac:dyDescent="0.2">
      <c r="A77" s="155"/>
      <c r="B77" s="156"/>
      <c r="C77" s="189" t="s">
        <v>529</v>
      </c>
      <c r="D77" s="185"/>
      <c r="E77" s="186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48"/>
      <c r="Z77" s="148"/>
      <c r="AA77" s="148"/>
      <c r="AB77" s="148"/>
      <c r="AC77" s="148"/>
      <c r="AD77" s="148"/>
      <c r="AE77" s="148"/>
      <c r="AF77" s="148"/>
      <c r="AG77" s="148" t="s">
        <v>224</v>
      </c>
      <c r="AH77" s="148">
        <v>0</v>
      </c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</row>
    <row r="78" spans="1:60" outlineLevel="1" x14ac:dyDescent="0.2">
      <c r="A78" s="155"/>
      <c r="B78" s="156"/>
      <c r="C78" s="189" t="s">
        <v>530</v>
      </c>
      <c r="D78" s="185"/>
      <c r="E78" s="186">
        <v>0.2</v>
      </c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48"/>
      <c r="Z78" s="148"/>
      <c r="AA78" s="148"/>
      <c r="AB78" s="148"/>
      <c r="AC78" s="148"/>
      <c r="AD78" s="148"/>
      <c r="AE78" s="148"/>
      <c r="AF78" s="148"/>
      <c r="AG78" s="148" t="s">
        <v>224</v>
      </c>
      <c r="AH78" s="148">
        <v>0</v>
      </c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</row>
    <row r="79" spans="1:60" outlineLevel="1" x14ac:dyDescent="0.2">
      <c r="A79" s="155"/>
      <c r="B79" s="156"/>
      <c r="C79" s="189" t="s">
        <v>531</v>
      </c>
      <c r="D79" s="185"/>
      <c r="E79" s="186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48"/>
      <c r="Z79" s="148"/>
      <c r="AA79" s="148"/>
      <c r="AB79" s="148"/>
      <c r="AC79" s="148"/>
      <c r="AD79" s="148"/>
      <c r="AE79" s="148"/>
      <c r="AF79" s="148"/>
      <c r="AG79" s="148" t="s">
        <v>224</v>
      </c>
      <c r="AH79" s="148">
        <v>0</v>
      </c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</row>
    <row r="80" spans="1:60" outlineLevel="1" x14ac:dyDescent="0.2">
      <c r="A80" s="155"/>
      <c r="B80" s="156"/>
      <c r="C80" s="189" t="s">
        <v>516</v>
      </c>
      <c r="D80" s="185"/>
      <c r="E80" s="186">
        <v>0.74</v>
      </c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48"/>
      <c r="Z80" s="148"/>
      <c r="AA80" s="148"/>
      <c r="AB80" s="148"/>
      <c r="AC80" s="148"/>
      <c r="AD80" s="148"/>
      <c r="AE80" s="148"/>
      <c r="AF80" s="148"/>
      <c r="AG80" s="148" t="s">
        <v>224</v>
      </c>
      <c r="AH80" s="148">
        <v>0</v>
      </c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</row>
    <row r="81" spans="1:60" outlineLevel="1" x14ac:dyDescent="0.2">
      <c r="A81" s="166">
        <v>20</v>
      </c>
      <c r="B81" s="167" t="s">
        <v>532</v>
      </c>
      <c r="C81" s="181" t="s">
        <v>533</v>
      </c>
      <c r="D81" s="168" t="s">
        <v>230</v>
      </c>
      <c r="E81" s="169">
        <v>0.13800000000000001</v>
      </c>
      <c r="F81" s="170">
        <v>2865</v>
      </c>
      <c r="G81" s="171">
        <f>ROUND(E81*F81,2)</f>
        <v>395.37</v>
      </c>
      <c r="H81" s="158"/>
      <c r="I81" s="157">
        <f>ROUND(E81*H81,2)</f>
        <v>0</v>
      </c>
      <c r="J81" s="158"/>
      <c r="K81" s="157">
        <f>ROUND(E81*J81,2)</f>
        <v>0</v>
      </c>
      <c r="L81" s="157">
        <v>21</v>
      </c>
      <c r="M81" s="157">
        <f>G81*(1+L81/100)</f>
        <v>478.39769999999999</v>
      </c>
      <c r="N81" s="157">
        <v>2.5249999999999999</v>
      </c>
      <c r="O81" s="157">
        <f>ROUND(E81*N81,2)</f>
        <v>0.35</v>
      </c>
      <c r="P81" s="157">
        <v>0</v>
      </c>
      <c r="Q81" s="157">
        <f>ROUND(E81*P81,2)</f>
        <v>0</v>
      </c>
      <c r="R81" s="157"/>
      <c r="S81" s="157" t="s">
        <v>180</v>
      </c>
      <c r="T81" s="157" t="s">
        <v>180</v>
      </c>
      <c r="U81" s="157">
        <v>2.58</v>
      </c>
      <c r="V81" s="157">
        <f>ROUND(E81*U81,2)</f>
        <v>0.36</v>
      </c>
      <c r="W81" s="157"/>
      <c r="X81" s="157" t="s">
        <v>221</v>
      </c>
      <c r="Y81" s="148"/>
      <c r="Z81" s="148"/>
      <c r="AA81" s="148"/>
      <c r="AB81" s="148"/>
      <c r="AC81" s="148"/>
      <c r="AD81" s="148"/>
      <c r="AE81" s="148"/>
      <c r="AF81" s="148"/>
      <c r="AG81" s="148" t="s">
        <v>222</v>
      </c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</row>
    <row r="82" spans="1:60" outlineLevel="1" x14ac:dyDescent="0.2">
      <c r="A82" s="155"/>
      <c r="B82" s="156"/>
      <c r="C82" s="189" t="s">
        <v>534</v>
      </c>
      <c r="D82" s="185"/>
      <c r="E82" s="186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48"/>
      <c r="Z82" s="148"/>
      <c r="AA82" s="148"/>
      <c r="AB82" s="148"/>
      <c r="AC82" s="148"/>
      <c r="AD82" s="148"/>
      <c r="AE82" s="148"/>
      <c r="AF82" s="148"/>
      <c r="AG82" s="148" t="s">
        <v>224</v>
      </c>
      <c r="AH82" s="148">
        <v>0</v>
      </c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48"/>
      <c r="BG82" s="148"/>
      <c r="BH82" s="148"/>
    </row>
    <row r="83" spans="1:60" outlineLevel="1" x14ac:dyDescent="0.2">
      <c r="A83" s="155"/>
      <c r="B83" s="156"/>
      <c r="C83" s="189" t="s">
        <v>535</v>
      </c>
      <c r="D83" s="185"/>
      <c r="E83" s="186">
        <v>0.14000000000000001</v>
      </c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48"/>
      <c r="Z83" s="148"/>
      <c r="AA83" s="148"/>
      <c r="AB83" s="148"/>
      <c r="AC83" s="148"/>
      <c r="AD83" s="148"/>
      <c r="AE83" s="148"/>
      <c r="AF83" s="148"/>
      <c r="AG83" s="148" t="s">
        <v>224</v>
      </c>
      <c r="AH83" s="148">
        <v>0</v>
      </c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</row>
    <row r="84" spans="1:60" outlineLevel="1" x14ac:dyDescent="0.2">
      <c r="A84" s="166">
        <v>21</v>
      </c>
      <c r="B84" s="167" t="s">
        <v>536</v>
      </c>
      <c r="C84" s="181" t="s">
        <v>537</v>
      </c>
      <c r="D84" s="168" t="s">
        <v>230</v>
      </c>
      <c r="E84" s="169">
        <v>0.93959999999999999</v>
      </c>
      <c r="F84" s="170">
        <v>405</v>
      </c>
      <c r="G84" s="171">
        <f>ROUND(E84*F84,2)</f>
        <v>380.54</v>
      </c>
      <c r="H84" s="158"/>
      <c r="I84" s="157">
        <f>ROUND(E84*H84,2)</f>
        <v>0</v>
      </c>
      <c r="J84" s="158"/>
      <c r="K84" s="157">
        <f>ROUND(E84*J84,2)</f>
        <v>0</v>
      </c>
      <c r="L84" s="157">
        <v>21</v>
      </c>
      <c r="M84" s="157">
        <f>G84*(1+L84/100)</f>
        <v>460.45339999999999</v>
      </c>
      <c r="N84" s="157">
        <v>0</v>
      </c>
      <c r="O84" s="157">
        <f>ROUND(E84*N84,2)</f>
        <v>0</v>
      </c>
      <c r="P84" s="157">
        <v>0</v>
      </c>
      <c r="Q84" s="157">
        <f>ROUND(E84*P84,2)</f>
        <v>0</v>
      </c>
      <c r="R84" s="157"/>
      <c r="S84" s="157" t="s">
        <v>180</v>
      </c>
      <c r="T84" s="157" t="s">
        <v>180</v>
      </c>
      <c r="U84" s="157">
        <v>1.35</v>
      </c>
      <c r="V84" s="157">
        <f>ROUND(E84*U84,2)</f>
        <v>1.27</v>
      </c>
      <c r="W84" s="157"/>
      <c r="X84" s="157" t="s">
        <v>221</v>
      </c>
      <c r="Y84" s="148"/>
      <c r="Z84" s="148"/>
      <c r="AA84" s="148"/>
      <c r="AB84" s="148"/>
      <c r="AC84" s="148"/>
      <c r="AD84" s="148"/>
      <c r="AE84" s="148"/>
      <c r="AF84" s="148"/>
      <c r="AG84" s="148" t="s">
        <v>222</v>
      </c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</row>
    <row r="85" spans="1:60" outlineLevel="1" x14ac:dyDescent="0.2">
      <c r="A85" s="155"/>
      <c r="B85" s="156"/>
      <c r="C85" s="189" t="s">
        <v>529</v>
      </c>
      <c r="D85" s="185"/>
      <c r="E85" s="186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48"/>
      <c r="Z85" s="148"/>
      <c r="AA85" s="148"/>
      <c r="AB85" s="148"/>
      <c r="AC85" s="148"/>
      <c r="AD85" s="148"/>
      <c r="AE85" s="148"/>
      <c r="AF85" s="148"/>
      <c r="AG85" s="148" t="s">
        <v>224</v>
      </c>
      <c r="AH85" s="148">
        <v>0</v>
      </c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</row>
    <row r="86" spans="1:60" outlineLevel="1" x14ac:dyDescent="0.2">
      <c r="A86" s="155"/>
      <c r="B86" s="156"/>
      <c r="C86" s="189" t="s">
        <v>530</v>
      </c>
      <c r="D86" s="185"/>
      <c r="E86" s="186">
        <v>0.2</v>
      </c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48"/>
      <c r="Z86" s="148"/>
      <c r="AA86" s="148"/>
      <c r="AB86" s="148"/>
      <c r="AC86" s="148"/>
      <c r="AD86" s="148"/>
      <c r="AE86" s="148"/>
      <c r="AF86" s="148"/>
      <c r="AG86" s="148" t="s">
        <v>224</v>
      </c>
      <c r="AH86" s="148">
        <v>0</v>
      </c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</row>
    <row r="87" spans="1:60" outlineLevel="1" x14ac:dyDescent="0.2">
      <c r="A87" s="155"/>
      <c r="B87" s="156"/>
      <c r="C87" s="189" t="s">
        <v>531</v>
      </c>
      <c r="D87" s="185"/>
      <c r="E87" s="186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48"/>
      <c r="Z87" s="148"/>
      <c r="AA87" s="148"/>
      <c r="AB87" s="148"/>
      <c r="AC87" s="148"/>
      <c r="AD87" s="148"/>
      <c r="AE87" s="148"/>
      <c r="AF87" s="148"/>
      <c r="AG87" s="148" t="s">
        <v>224</v>
      </c>
      <c r="AH87" s="148">
        <v>0</v>
      </c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8"/>
      <c r="BD87" s="148"/>
      <c r="BE87" s="148"/>
      <c r="BF87" s="148"/>
      <c r="BG87" s="148"/>
      <c r="BH87" s="148"/>
    </row>
    <row r="88" spans="1:60" outlineLevel="1" x14ac:dyDescent="0.2">
      <c r="A88" s="155"/>
      <c r="B88" s="156"/>
      <c r="C88" s="189" t="s">
        <v>516</v>
      </c>
      <c r="D88" s="185"/>
      <c r="E88" s="186">
        <v>0.74</v>
      </c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48"/>
      <c r="Z88" s="148"/>
      <c r="AA88" s="148"/>
      <c r="AB88" s="148"/>
      <c r="AC88" s="148"/>
      <c r="AD88" s="148"/>
      <c r="AE88" s="148"/>
      <c r="AF88" s="148"/>
      <c r="AG88" s="148" t="s">
        <v>224</v>
      </c>
      <c r="AH88" s="148">
        <v>0</v>
      </c>
      <c r="AI88" s="148"/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48"/>
      <c r="AW88" s="148"/>
      <c r="AX88" s="148"/>
      <c r="AY88" s="148"/>
      <c r="AZ88" s="148"/>
      <c r="BA88" s="148"/>
      <c r="BB88" s="148"/>
      <c r="BC88" s="148"/>
      <c r="BD88" s="148"/>
      <c r="BE88" s="148"/>
      <c r="BF88" s="148"/>
      <c r="BG88" s="148"/>
      <c r="BH88" s="148"/>
    </row>
    <row r="89" spans="1:60" outlineLevel="1" x14ac:dyDescent="0.2">
      <c r="A89" s="166">
        <v>22</v>
      </c>
      <c r="B89" s="167" t="s">
        <v>538</v>
      </c>
      <c r="C89" s="181" t="s">
        <v>539</v>
      </c>
      <c r="D89" s="168" t="s">
        <v>220</v>
      </c>
      <c r="E89" s="169">
        <v>0.56000000000000005</v>
      </c>
      <c r="F89" s="170">
        <v>247</v>
      </c>
      <c r="G89" s="171">
        <f>ROUND(E89*F89,2)</f>
        <v>138.32</v>
      </c>
      <c r="H89" s="158"/>
      <c r="I89" s="157">
        <f>ROUND(E89*H89,2)</f>
        <v>0</v>
      </c>
      <c r="J89" s="158"/>
      <c r="K89" s="157">
        <f>ROUND(E89*J89,2)</f>
        <v>0</v>
      </c>
      <c r="L89" s="157">
        <v>21</v>
      </c>
      <c r="M89" s="157">
        <f>G89*(1+L89/100)</f>
        <v>167.3672</v>
      </c>
      <c r="N89" s="157">
        <v>1.4109999999999999E-2</v>
      </c>
      <c r="O89" s="157">
        <f>ROUND(E89*N89,2)</f>
        <v>0.01</v>
      </c>
      <c r="P89" s="157">
        <v>0</v>
      </c>
      <c r="Q89" s="157">
        <f>ROUND(E89*P89,2)</f>
        <v>0</v>
      </c>
      <c r="R89" s="157"/>
      <c r="S89" s="157" t="s">
        <v>180</v>
      </c>
      <c r="T89" s="157" t="s">
        <v>180</v>
      </c>
      <c r="U89" s="157">
        <v>0.39600000000000002</v>
      </c>
      <c r="V89" s="157">
        <f>ROUND(E89*U89,2)</f>
        <v>0.22</v>
      </c>
      <c r="W89" s="157"/>
      <c r="X89" s="157" t="s">
        <v>221</v>
      </c>
      <c r="Y89" s="148"/>
      <c r="Z89" s="148"/>
      <c r="AA89" s="148"/>
      <c r="AB89" s="148"/>
      <c r="AC89" s="148"/>
      <c r="AD89" s="148"/>
      <c r="AE89" s="148"/>
      <c r="AF89" s="148"/>
      <c r="AG89" s="148" t="s">
        <v>222</v>
      </c>
      <c r="AH89" s="148"/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  <c r="AV89" s="148"/>
      <c r="AW89" s="148"/>
      <c r="AX89" s="148"/>
      <c r="AY89" s="148"/>
      <c r="AZ89" s="148"/>
      <c r="BA89" s="148"/>
      <c r="BB89" s="148"/>
      <c r="BC89" s="148"/>
      <c r="BD89" s="148"/>
      <c r="BE89" s="148"/>
      <c r="BF89" s="148"/>
      <c r="BG89" s="148"/>
      <c r="BH89" s="148"/>
    </row>
    <row r="90" spans="1:60" outlineLevel="1" x14ac:dyDescent="0.2">
      <c r="A90" s="155"/>
      <c r="B90" s="156"/>
      <c r="C90" s="189" t="s">
        <v>529</v>
      </c>
      <c r="D90" s="185"/>
      <c r="E90" s="186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48"/>
      <c r="Z90" s="148"/>
      <c r="AA90" s="148"/>
      <c r="AB90" s="148"/>
      <c r="AC90" s="148"/>
      <c r="AD90" s="148"/>
      <c r="AE90" s="148"/>
      <c r="AF90" s="148"/>
      <c r="AG90" s="148" t="s">
        <v>224</v>
      </c>
      <c r="AH90" s="148">
        <v>0</v>
      </c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</row>
    <row r="91" spans="1:60" outlineLevel="1" x14ac:dyDescent="0.2">
      <c r="A91" s="155"/>
      <c r="B91" s="156"/>
      <c r="C91" s="189" t="s">
        <v>540</v>
      </c>
      <c r="D91" s="185"/>
      <c r="E91" s="186">
        <v>0.56000000000000005</v>
      </c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48"/>
      <c r="Z91" s="148"/>
      <c r="AA91" s="148"/>
      <c r="AB91" s="148"/>
      <c r="AC91" s="148"/>
      <c r="AD91" s="148"/>
      <c r="AE91" s="148"/>
      <c r="AF91" s="148"/>
      <c r="AG91" s="148" t="s">
        <v>224</v>
      </c>
      <c r="AH91" s="148">
        <v>0</v>
      </c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</row>
    <row r="92" spans="1:60" outlineLevel="1" x14ac:dyDescent="0.2">
      <c r="A92" s="166">
        <v>23</v>
      </c>
      <c r="B92" s="167" t="s">
        <v>541</v>
      </c>
      <c r="C92" s="181" t="s">
        <v>542</v>
      </c>
      <c r="D92" s="168" t="s">
        <v>220</v>
      </c>
      <c r="E92" s="169">
        <v>0.56000000000000005</v>
      </c>
      <c r="F92" s="170">
        <v>72</v>
      </c>
      <c r="G92" s="171">
        <f>ROUND(E92*F92,2)</f>
        <v>40.32</v>
      </c>
      <c r="H92" s="158"/>
      <c r="I92" s="157">
        <f>ROUND(E92*H92,2)</f>
        <v>0</v>
      </c>
      <c r="J92" s="158"/>
      <c r="K92" s="157">
        <f>ROUND(E92*J92,2)</f>
        <v>0</v>
      </c>
      <c r="L92" s="157">
        <v>21</v>
      </c>
      <c r="M92" s="157">
        <f>G92*(1+L92/100)</f>
        <v>48.787199999999999</v>
      </c>
      <c r="N92" s="157">
        <v>0</v>
      </c>
      <c r="O92" s="157">
        <f>ROUND(E92*N92,2)</f>
        <v>0</v>
      </c>
      <c r="P92" s="157">
        <v>0</v>
      </c>
      <c r="Q92" s="157">
        <f>ROUND(E92*P92,2)</f>
        <v>0</v>
      </c>
      <c r="R92" s="157"/>
      <c r="S92" s="157" t="s">
        <v>180</v>
      </c>
      <c r="T92" s="157" t="s">
        <v>180</v>
      </c>
      <c r="U92" s="157">
        <v>0.24</v>
      </c>
      <c r="V92" s="157">
        <f>ROUND(E92*U92,2)</f>
        <v>0.13</v>
      </c>
      <c r="W92" s="157"/>
      <c r="X92" s="157" t="s">
        <v>221</v>
      </c>
      <c r="Y92" s="148"/>
      <c r="Z92" s="148"/>
      <c r="AA92" s="148"/>
      <c r="AB92" s="148"/>
      <c r="AC92" s="148"/>
      <c r="AD92" s="148"/>
      <c r="AE92" s="148"/>
      <c r="AF92" s="148"/>
      <c r="AG92" s="148" t="s">
        <v>222</v>
      </c>
      <c r="AH92" s="148"/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</row>
    <row r="93" spans="1:60" outlineLevel="1" x14ac:dyDescent="0.2">
      <c r="A93" s="155"/>
      <c r="B93" s="156"/>
      <c r="C93" s="189" t="s">
        <v>529</v>
      </c>
      <c r="D93" s="185"/>
      <c r="E93" s="186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48"/>
      <c r="Z93" s="148"/>
      <c r="AA93" s="148"/>
      <c r="AB93" s="148"/>
      <c r="AC93" s="148"/>
      <c r="AD93" s="148"/>
      <c r="AE93" s="148"/>
      <c r="AF93" s="148"/>
      <c r="AG93" s="148" t="s">
        <v>224</v>
      </c>
      <c r="AH93" s="148">
        <v>0</v>
      </c>
      <c r="AI93" s="148"/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  <c r="AT93" s="148"/>
      <c r="AU93" s="148"/>
      <c r="AV93" s="148"/>
      <c r="AW93" s="148"/>
      <c r="AX93" s="148"/>
      <c r="AY93" s="148"/>
      <c r="AZ93" s="148"/>
      <c r="BA93" s="148"/>
      <c r="BB93" s="148"/>
      <c r="BC93" s="148"/>
      <c r="BD93" s="148"/>
      <c r="BE93" s="148"/>
      <c r="BF93" s="148"/>
      <c r="BG93" s="148"/>
      <c r="BH93" s="148"/>
    </row>
    <row r="94" spans="1:60" outlineLevel="1" x14ac:dyDescent="0.2">
      <c r="A94" s="155"/>
      <c r="B94" s="156"/>
      <c r="C94" s="189" t="s">
        <v>540</v>
      </c>
      <c r="D94" s="185"/>
      <c r="E94" s="186">
        <v>0.56000000000000005</v>
      </c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48"/>
      <c r="Z94" s="148"/>
      <c r="AA94" s="148"/>
      <c r="AB94" s="148"/>
      <c r="AC94" s="148"/>
      <c r="AD94" s="148"/>
      <c r="AE94" s="148"/>
      <c r="AF94" s="148"/>
      <c r="AG94" s="148" t="s">
        <v>224</v>
      </c>
      <c r="AH94" s="148">
        <v>0</v>
      </c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48"/>
      <c r="BE94" s="148"/>
      <c r="BF94" s="148"/>
      <c r="BG94" s="148"/>
      <c r="BH94" s="148"/>
    </row>
    <row r="95" spans="1:60" x14ac:dyDescent="0.2">
      <c r="A95" s="160" t="s">
        <v>169</v>
      </c>
      <c r="B95" s="161" t="s">
        <v>106</v>
      </c>
      <c r="C95" s="179" t="s">
        <v>107</v>
      </c>
      <c r="D95" s="162"/>
      <c r="E95" s="163"/>
      <c r="F95" s="164"/>
      <c r="G95" s="165">
        <f>SUMIF(AG96:AG120,"&lt;&gt;NOR",G96:G120)</f>
        <v>27734.129999999997</v>
      </c>
      <c r="H95" s="159"/>
      <c r="I95" s="159">
        <f>SUM(I96:I120)</f>
        <v>0</v>
      </c>
      <c r="J95" s="159"/>
      <c r="K95" s="159">
        <f>SUM(K96:K120)</f>
        <v>0</v>
      </c>
      <c r="L95" s="159"/>
      <c r="M95" s="159">
        <f>SUM(M96:M120)</f>
        <v>33558.297299999998</v>
      </c>
      <c r="N95" s="159"/>
      <c r="O95" s="159">
        <f>SUM(O96:O120)</f>
        <v>12.699999999999998</v>
      </c>
      <c r="P95" s="159"/>
      <c r="Q95" s="159">
        <f>SUM(Q96:Q120)</f>
        <v>0</v>
      </c>
      <c r="R95" s="159"/>
      <c r="S95" s="159"/>
      <c r="T95" s="159"/>
      <c r="U95" s="159"/>
      <c r="V95" s="159">
        <f>SUM(V96:V120)</f>
        <v>19.060000000000002</v>
      </c>
      <c r="W95" s="159"/>
      <c r="X95" s="159"/>
      <c r="AG95" t="s">
        <v>170</v>
      </c>
    </row>
    <row r="96" spans="1:60" outlineLevel="1" x14ac:dyDescent="0.2">
      <c r="A96" s="172">
        <v>24</v>
      </c>
      <c r="B96" s="173" t="s">
        <v>543</v>
      </c>
      <c r="C96" s="180" t="s">
        <v>544</v>
      </c>
      <c r="D96" s="174" t="s">
        <v>368</v>
      </c>
      <c r="E96" s="175">
        <v>1</v>
      </c>
      <c r="F96" s="170">
        <v>4700</v>
      </c>
      <c r="G96" s="177">
        <f>ROUND(E96*F96,2)</f>
        <v>4700</v>
      </c>
      <c r="H96" s="158"/>
      <c r="I96" s="157">
        <f>ROUND(E96*H96,2)</f>
        <v>0</v>
      </c>
      <c r="J96" s="158"/>
      <c r="K96" s="157">
        <f>ROUND(E96*J96,2)</f>
        <v>0</v>
      </c>
      <c r="L96" s="157">
        <v>21</v>
      </c>
      <c r="M96" s="157">
        <f>G96*(1+L96/100)</f>
        <v>5687</v>
      </c>
      <c r="N96" s="157">
        <v>0</v>
      </c>
      <c r="O96" s="157">
        <f>ROUND(E96*N96,2)</f>
        <v>0</v>
      </c>
      <c r="P96" s="157">
        <v>0</v>
      </c>
      <c r="Q96" s="157">
        <f>ROUND(E96*P96,2)</f>
        <v>0</v>
      </c>
      <c r="R96" s="157"/>
      <c r="S96" s="157" t="s">
        <v>174</v>
      </c>
      <c r="T96" s="157" t="s">
        <v>175</v>
      </c>
      <c r="U96" s="157">
        <v>0</v>
      </c>
      <c r="V96" s="157">
        <f>ROUND(E96*U96,2)</f>
        <v>0</v>
      </c>
      <c r="W96" s="157"/>
      <c r="X96" s="157" t="s">
        <v>221</v>
      </c>
      <c r="Y96" s="148"/>
      <c r="Z96" s="148"/>
      <c r="AA96" s="148"/>
      <c r="AB96" s="148"/>
      <c r="AC96" s="148"/>
      <c r="AD96" s="148"/>
      <c r="AE96" s="148"/>
      <c r="AF96" s="148"/>
      <c r="AG96" s="148" t="s">
        <v>222</v>
      </c>
      <c r="AH96" s="148"/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48"/>
      <c r="AW96" s="148"/>
      <c r="AX96" s="148"/>
      <c r="AY96" s="148"/>
      <c r="AZ96" s="148"/>
      <c r="BA96" s="148"/>
      <c r="BB96" s="148"/>
      <c r="BC96" s="148"/>
      <c r="BD96" s="148"/>
      <c r="BE96" s="148"/>
      <c r="BF96" s="148"/>
      <c r="BG96" s="148"/>
      <c r="BH96" s="148"/>
    </row>
    <row r="97" spans="1:60" outlineLevel="1" x14ac:dyDescent="0.2">
      <c r="A97" s="166">
        <v>25</v>
      </c>
      <c r="B97" s="167" t="s">
        <v>545</v>
      </c>
      <c r="C97" s="181" t="s">
        <v>546</v>
      </c>
      <c r="D97" s="168" t="s">
        <v>247</v>
      </c>
      <c r="E97" s="169">
        <v>8.4499999999999993</v>
      </c>
      <c r="F97" s="170">
        <v>133</v>
      </c>
      <c r="G97" s="171">
        <f>ROUND(E97*F97,2)</f>
        <v>1123.8499999999999</v>
      </c>
      <c r="H97" s="158"/>
      <c r="I97" s="157">
        <f>ROUND(E97*H97,2)</f>
        <v>0</v>
      </c>
      <c r="J97" s="158"/>
      <c r="K97" s="157">
        <f>ROUND(E97*J97,2)</f>
        <v>0</v>
      </c>
      <c r="L97" s="157">
        <v>21</v>
      </c>
      <c r="M97" s="157">
        <f>G97*(1+L97/100)</f>
        <v>1359.8584999999998</v>
      </c>
      <c r="N97" s="157">
        <v>3.0000000000000001E-5</v>
      </c>
      <c r="O97" s="157">
        <f>ROUND(E97*N97,2)</f>
        <v>0</v>
      </c>
      <c r="P97" s="157">
        <v>0</v>
      </c>
      <c r="Q97" s="157">
        <f>ROUND(E97*P97,2)</f>
        <v>0</v>
      </c>
      <c r="R97" s="157"/>
      <c r="S97" s="157" t="s">
        <v>180</v>
      </c>
      <c r="T97" s="157" t="s">
        <v>180</v>
      </c>
      <c r="U97" s="157">
        <v>0.41699999999999998</v>
      </c>
      <c r="V97" s="157">
        <f>ROUND(E97*U97,2)</f>
        <v>3.52</v>
      </c>
      <c r="W97" s="157"/>
      <c r="X97" s="157" t="s">
        <v>221</v>
      </c>
      <c r="Y97" s="148"/>
      <c r="Z97" s="148"/>
      <c r="AA97" s="148"/>
      <c r="AB97" s="148"/>
      <c r="AC97" s="148"/>
      <c r="AD97" s="148"/>
      <c r="AE97" s="148"/>
      <c r="AF97" s="148"/>
      <c r="AG97" s="148" t="s">
        <v>222</v>
      </c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48"/>
    </row>
    <row r="98" spans="1:60" outlineLevel="1" x14ac:dyDescent="0.2">
      <c r="A98" s="155"/>
      <c r="B98" s="156"/>
      <c r="C98" s="189" t="s">
        <v>547</v>
      </c>
      <c r="D98" s="185"/>
      <c r="E98" s="186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48"/>
      <c r="Z98" s="148"/>
      <c r="AA98" s="148"/>
      <c r="AB98" s="148"/>
      <c r="AC98" s="148"/>
      <c r="AD98" s="148"/>
      <c r="AE98" s="148"/>
      <c r="AF98" s="148"/>
      <c r="AG98" s="148" t="s">
        <v>224</v>
      </c>
      <c r="AH98" s="148">
        <v>0</v>
      </c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</row>
    <row r="99" spans="1:60" outlineLevel="1" x14ac:dyDescent="0.2">
      <c r="A99" s="155"/>
      <c r="B99" s="156"/>
      <c r="C99" s="189" t="s">
        <v>548</v>
      </c>
      <c r="D99" s="185"/>
      <c r="E99" s="186">
        <v>8.4499999999999993</v>
      </c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48"/>
      <c r="Z99" s="148"/>
      <c r="AA99" s="148"/>
      <c r="AB99" s="148"/>
      <c r="AC99" s="148"/>
      <c r="AD99" s="148"/>
      <c r="AE99" s="148"/>
      <c r="AF99" s="148"/>
      <c r="AG99" s="148" t="s">
        <v>224</v>
      </c>
      <c r="AH99" s="148">
        <v>0</v>
      </c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48"/>
      <c r="AW99" s="148"/>
      <c r="AX99" s="148"/>
      <c r="AY99" s="148"/>
      <c r="AZ99" s="148"/>
      <c r="BA99" s="148"/>
      <c r="BB99" s="148"/>
      <c r="BC99" s="148"/>
      <c r="BD99" s="148"/>
      <c r="BE99" s="148"/>
      <c r="BF99" s="148"/>
      <c r="BG99" s="148"/>
      <c r="BH99" s="148"/>
    </row>
    <row r="100" spans="1:60" outlineLevel="1" x14ac:dyDescent="0.2">
      <c r="A100" s="166">
        <v>26</v>
      </c>
      <c r="B100" s="167" t="s">
        <v>549</v>
      </c>
      <c r="C100" s="181" t="s">
        <v>550</v>
      </c>
      <c r="D100" s="168" t="s">
        <v>368</v>
      </c>
      <c r="E100" s="169">
        <v>1</v>
      </c>
      <c r="F100" s="170">
        <v>76</v>
      </c>
      <c r="G100" s="171">
        <f>ROUND(E100*F100,2)</f>
        <v>76</v>
      </c>
      <c r="H100" s="158"/>
      <c r="I100" s="157">
        <f>ROUND(E100*H100,2)</f>
        <v>0</v>
      </c>
      <c r="J100" s="158"/>
      <c r="K100" s="157">
        <f>ROUND(E100*J100,2)</f>
        <v>0</v>
      </c>
      <c r="L100" s="157">
        <v>21</v>
      </c>
      <c r="M100" s="157">
        <f>G100*(1+L100/100)</f>
        <v>91.96</v>
      </c>
      <c r="N100" s="157">
        <v>3.0000000000000001E-5</v>
      </c>
      <c r="O100" s="157">
        <f>ROUND(E100*N100,2)</f>
        <v>0</v>
      </c>
      <c r="P100" s="157">
        <v>0</v>
      </c>
      <c r="Q100" s="157">
        <f>ROUND(E100*P100,2)</f>
        <v>0</v>
      </c>
      <c r="R100" s="157"/>
      <c r="S100" s="157" t="s">
        <v>180</v>
      </c>
      <c r="T100" s="157" t="s">
        <v>180</v>
      </c>
      <c r="U100" s="157">
        <v>0.249</v>
      </c>
      <c r="V100" s="157">
        <f>ROUND(E100*U100,2)</f>
        <v>0.25</v>
      </c>
      <c r="W100" s="157"/>
      <c r="X100" s="157" t="s">
        <v>221</v>
      </c>
      <c r="Y100" s="148"/>
      <c r="Z100" s="148"/>
      <c r="AA100" s="148"/>
      <c r="AB100" s="148"/>
      <c r="AC100" s="148"/>
      <c r="AD100" s="148"/>
      <c r="AE100" s="148"/>
      <c r="AF100" s="148"/>
      <c r="AG100" s="148" t="s">
        <v>222</v>
      </c>
      <c r="AH100" s="148"/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  <c r="AV100" s="148"/>
      <c r="AW100" s="148"/>
      <c r="AX100" s="148"/>
      <c r="AY100" s="148"/>
      <c r="AZ100" s="148"/>
      <c r="BA100" s="148"/>
      <c r="BB100" s="148"/>
      <c r="BC100" s="148"/>
      <c r="BD100" s="148"/>
      <c r="BE100" s="148"/>
      <c r="BF100" s="148"/>
      <c r="BG100" s="148"/>
      <c r="BH100" s="148"/>
    </row>
    <row r="101" spans="1:60" outlineLevel="1" x14ac:dyDescent="0.2">
      <c r="A101" s="155"/>
      <c r="B101" s="156"/>
      <c r="C101" s="189" t="s">
        <v>551</v>
      </c>
      <c r="D101" s="185"/>
      <c r="E101" s="186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48"/>
      <c r="Z101" s="148"/>
      <c r="AA101" s="148"/>
      <c r="AB101" s="148"/>
      <c r="AC101" s="148"/>
      <c r="AD101" s="148"/>
      <c r="AE101" s="148"/>
      <c r="AF101" s="148"/>
      <c r="AG101" s="148" t="s">
        <v>224</v>
      </c>
      <c r="AH101" s="148">
        <v>0</v>
      </c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48"/>
      <c r="AW101" s="148"/>
      <c r="AX101" s="148"/>
      <c r="AY101" s="148"/>
      <c r="AZ101" s="148"/>
      <c r="BA101" s="148"/>
      <c r="BB101" s="148"/>
      <c r="BC101" s="148"/>
      <c r="BD101" s="148"/>
      <c r="BE101" s="148"/>
      <c r="BF101" s="148"/>
      <c r="BG101" s="148"/>
      <c r="BH101" s="148"/>
    </row>
    <row r="102" spans="1:60" outlineLevel="1" x14ac:dyDescent="0.2">
      <c r="A102" s="155"/>
      <c r="B102" s="156"/>
      <c r="C102" s="189" t="s">
        <v>370</v>
      </c>
      <c r="D102" s="185"/>
      <c r="E102" s="186">
        <v>1</v>
      </c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48"/>
      <c r="Z102" s="148"/>
      <c r="AA102" s="148"/>
      <c r="AB102" s="148"/>
      <c r="AC102" s="148"/>
      <c r="AD102" s="148"/>
      <c r="AE102" s="148"/>
      <c r="AF102" s="148"/>
      <c r="AG102" s="148" t="s">
        <v>224</v>
      </c>
      <c r="AH102" s="148">
        <v>0</v>
      </c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48"/>
      <c r="AW102" s="148"/>
      <c r="AX102" s="148"/>
      <c r="AY102" s="148"/>
      <c r="AZ102" s="148"/>
      <c r="BA102" s="148"/>
      <c r="BB102" s="148"/>
      <c r="BC102" s="148"/>
      <c r="BD102" s="148"/>
      <c r="BE102" s="148"/>
      <c r="BF102" s="148"/>
      <c r="BG102" s="148"/>
      <c r="BH102" s="148"/>
    </row>
    <row r="103" spans="1:60" outlineLevel="1" x14ac:dyDescent="0.2">
      <c r="A103" s="166">
        <v>27</v>
      </c>
      <c r="B103" s="167" t="s">
        <v>552</v>
      </c>
      <c r="C103" s="181" t="s">
        <v>553</v>
      </c>
      <c r="D103" s="168" t="s">
        <v>247</v>
      </c>
      <c r="E103" s="169">
        <v>8.4499999999999993</v>
      </c>
      <c r="F103" s="170">
        <v>20</v>
      </c>
      <c r="G103" s="171">
        <f>ROUND(E103*F103,2)</f>
        <v>169</v>
      </c>
      <c r="H103" s="158"/>
      <c r="I103" s="157">
        <f>ROUND(E103*H103,2)</f>
        <v>0</v>
      </c>
      <c r="J103" s="158"/>
      <c r="K103" s="157">
        <f>ROUND(E103*J103,2)</f>
        <v>0</v>
      </c>
      <c r="L103" s="157">
        <v>21</v>
      </c>
      <c r="M103" s="157">
        <f>G103*(1+L103/100)</f>
        <v>204.48999999999998</v>
      </c>
      <c r="N103" s="157">
        <v>0</v>
      </c>
      <c r="O103" s="157">
        <f>ROUND(E103*N103,2)</f>
        <v>0</v>
      </c>
      <c r="P103" s="157">
        <v>0</v>
      </c>
      <c r="Q103" s="157">
        <f>ROUND(E103*P103,2)</f>
        <v>0</v>
      </c>
      <c r="R103" s="157"/>
      <c r="S103" s="157" t="s">
        <v>180</v>
      </c>
      <c r="T103" s="157" t="s">
        <v>180</v>
      </c>
      <c r="U103" s="157">
        <v>5.8999999999999997E-2</v>
      </c>
      <c r="V103" s="157">
        <f>ROUND(E103*U103,2)</f>
        <v>0.5</v>
      </c>
      <c r="W103" s="157"/>
      <c r="X103" s="157" t="s">
        <v>221</v>
      </c>
      <c r="Y103" s="148"/>
      <c r="Z103" s="148"/>
      <c r="AA103" s="148"/>
      <c r="AB103" s="148"/>
      <c r="AC103" s="148"/>
      <c r="AD103" s="148"/>
      <c r="AE103" s="148"/>
      <c r="AF103" s="148"/>
      <c r="AG103" s="148" t="s">
        <v>222</v>
      </c>
      <c r="AH103" s="148"/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48"/>
      <c r="AW103" s="148"/>
      <c r="AX103" s="148"/>
      <c r="AY103" s="148"/>
      <c r="AZ103" s="148"/>
      <c r="BA103" s="148"/>
      <c r="BB103" s="148"/>
      <c r="BC103" s="148"/>
      <c r="BD103" s="148"/>
      <c r="BE103" s="148"/>
      <c r="BF103" s="148"/>
      <c r="BG103" s="148"/>
      <c r="BH103" s="148"/>
    </row>
    <row r="104" spans="1:60" outlineLevel="1" x14ac:dyDescent="0.2">
      <c r="A104" s="155"/>
      <c r="B104" s="156"/>
      <c r="C104" s="189" t="s">
        <v>548</v>
      </c>
      <c r="D104" s="185"/>
      <c r="E104" s="186">
        <v>8.4499999999999993</v>
      </c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48"/>
      <c r="Z104" s="148"/>
      <c r="AA104" s="148"/>
      <c r="AB104" s="148"/>
      <c r="AC104" s="148"/>
      <c r="AD104" s="148"/>
      <c r="AE104" s="148"/>
      <c r="AF104" s="148"/>
      <c r="AG104" s="148" t="s">
        <v>224</v>
      </c>
      <c r="AH104" s="148">
        <v>0</v>
      </c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48"/>
      <c r="BG104" s="148"/>
      <c r="BH104" s="148"/>
    </row>
    <row r="105" spans="1:60" ht="22.5" outlineLevel="1" x14ac:dyDescent="0.2">
      <c r="A105" s="166">
        <v>28</v>
      </c>
      <c r="B105" s="167" t="s">
        <v>554</v>
      </c>
      <c r="C105" s="181" t="s">
        <v>555</v>
      </c>
      <c r="D105" s="168" t="s">
        <v>230</v>
      </c>
      <c r="E105" s="169">
        <v>3.875</v>
      </c>
      <c r="F105" s="170">
        <v>2350</v>
      </c>
      <c r="G105" s="171">
        <f>ROUND(E105*F105,2)</f>
        <v>9106.25</v>
      </c>
      <c r="H105" s="158"/>
      <c r="I105" s="157">
        <f>ROUND(E105*H105,2)</f>
        <v>0</v>
      </c>
      <c r="J105" s="158"/>
      <c r="K105" s="157">
        <f>ROUND(E105*J105,2)</f>
        <v>0</v>
      </c>
      <c r="L105" s="157">
        <v>21</v>
      </c>
      <c r="M105" s="157">
        <f>G105*(1+L105/100)</f>
        <v>11018.5625</v>
      </c>
      <c r="N105" s="157">
        <v>2.5249999999999999</v>
      </c>
      <c r="O105" s="157">
        <f>ROUND(E105*N105,2)</f>
        <v>9.7799999999999994</v>
      </c>
      <c r="P105" s="157">
        <v>0</v>
      </c>
      <c r="Q105" s="157">
        <f>ROUND(E105*P105,2)</f>
        <v>0</v>
      </c>
      <c r="R105" s="157"/>
      <c r="S105" s="157" t="s">
        <v>180</v>
      </c>
      <c r="T105" s="157" t="s">
        <v>180</v>
      </c>
      <c r="U105" s="157">
        <v>1.3029999999999999</v>
      </c>
      <c r="V105" s="157">
        <f>ROUND(E105*U105,2)</f>
        <v>5.05</v>
      </c>
      <c r="W105" s="157"/>
      <c r="X105" s="157" t="s">
        <v>221</v>
      </c>
      <c r="Y105" s="148"/>
      <c r="Z105" s="148"/>
      <c r="AA105" s="148"/>
      <c r="AB105" s="148"/>
      <c r="AC105" s="148"/>
      <c r="AD105" s="148"/>
      <c r="AE105" s="148"/>
      <c r="AF105" s="148"/>
      <c r="AG105" s="148" t="s">
        <v>222</v>
      </c>
      <c r="AH105" s="148"/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48"/>
      <c r="AW105" s="148"/>
      <c r="AX105" s="148"/>
      <c r="AY105" s="148"/>
      <c r="AZ105" s="148"/>
      <c r="BA105" s="148"/>
      <c r="BB105" s="148"/>
      <c r="BC105" s="148"/>
      <c r="BD105" s="148"/>
      <c r="BE105" s="148"/>
      <c r="BF105" s="148"/>
      <c r="BG105" s="148"/>
      <c r="BH105" s="148"/>
    </row>
    <row r="106" spans="1:60" outlineLevel="1" x14ac:dyDescent="0.2">
      <c r="A106" s="155"/>
      <c r="B106" s="156"/>
      <c r="C106" s="189" t="s">
        <v>556</v>
      </c>
      <c r="D106" s="185"/>
      <c r="E106" s="186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48"/>
      <c r="Z106" s="148"/>
      <c r="AA106" s="148"/>
      <c r="AB106" s="148"/>
      <c r="AC106" s="148"/>
      <c r="AD106" s="148"/>
      <c r="AE106" s="148"/>
      <c r="AF106" s="148"/>
      <c r="AG106" s="148" t="s">
        <v>224</v>
      </c>
      <c r="AH106" s="148">
        <v>0</v>
      </c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  <c r="AU106" s="148"/>
      <c r="AV106" s="148"/>
      <c r="AW106" s="148"/>
      <c r="AX106" s="148"/>
      <c r="AY106" s="148"/>
      <c r="AZ106" s="148"/>
      <c r="BA106" s="148"/>
      <c r="BB106" s="148"/>
      <c r="BC106" s="148"/>
      <c r="BD106" s="148"/>
      <c r="BE106" s="148"/>
      <c r="BF106" s="148"/>
      <c r="BG106" s="148"/>
      <c r="BH106" s="148"/>
    </row>
    <row r="107" spans="1:60" outlineLevel="1" x14ac:dyDescent="0.2">
      <c r="A107" s="155"/>
      <c r="B107" s="156"/>
      <c r="C107" s="189" t="s">
        <v>557</v>
      </c>
      <c r="D107" s="185"/>
      <c r="E107" s="186">
        <v>3.72</v>
      </c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48"/>
      <c r="Z107" s="148"/>
      <c r="AA107" s="148"/>
      <c r="AB107" s="148"/>
      <c r="AC107" s="148"/>
      <c r="AD107" s="148"/>
      <c r="AE107" s="148"/>
      <c r="AF107" s="148"/>
      <c r="AG107" s="148" t="s">
        <v>224</v>
      </c>
      <c r="AH107" s="148">
        <v>0</v>
      </c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48"/>
      <c r="AW107" s="148"/>
      <c r="AX107" s="148"/>
      <c r="AY107" s="148"/>
      <c r="AZ107" s="148"/>
      <c r="BA107" s="148"/>
      <c r="BB107" s="148"/>
      <c r="BC107" s="148"/>
      <c r="BD107" s="148"/>
      <c r="BE107" s="148"/>
      <c r="BF107" s="148"/>
      <c r="BG107" s="148"/>
      <c r="BH107" s="148"/>
    </row>
    <row r="108" spans="1:60" outlineLevel="1" x14ac:dyDescent="0.2">
      <c r="A108" s="155"/>
      <c r="B108" s="156"/>
      <c r="C108" s="189" t="s">
        <v>558</v>
      </c>
      <c r="D108" s="185"/>
      <c r="E108" s="186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48"/>
      <c r="Z108" s="148"/>
      <c r="AA108" s="148"/>
      <c r="AB108" s="148"/>
      <c r="AC108" s="148"/>
      <c r="AD108" s="148"/>
      <c r="AE108" s="148"/>
      <c r="AF108" s="148"/>
      <c r="AG108" s="148" t="s">
        <v>224</v>
      </c>
      <c r="AH108" s="148">
        <v>0</v>
      </c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48"/>
      <c r="AW108" s="148"/>
      <c r="AX108" s="148"/>
      <c r="AY108" s="148"/>
      <c r="AZ108" s="148"/>
      <c r="BA108" s="148"/>
      <c r="BB108" s="148"/>
      <c r="BC108" s="148"/>
      <c r="BD108" s="148"/>
      <c r="BE108" s="148"/>
      <c r="BF108" s="148"/>
      <c r="BG108" s="148"/>
      <c r="BH108" s="148"/>
    </row>
    <row r="109" spans="1:60" outlineLevel="1" x14ac:dyDescent="0.2">
      <c r="A109" s="155"/>
      <c r="B109" s="156"/>
      <c r="C109" s="189" t="s">
        <v>559</v>
      </c>
      <c r="D109" s="185"/>
      <c r="E109" s="186">
        <v>0.16</v>
      </c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48"/>
      <c r="Z109" s="148"/>
      <c r="AA109" s="148"/>
      <c r="AB109" s="148"/>
      <c r="AC109" s="148"/>
      <c r="AD109" s="148"/>
      <c r="AE109" s="148"/>
      <c r="AF109" s="148"/>
      <c r="AG109" s="148" t="s">
        <v>224</v>
      </c>
      <c r="AH109" s="148">
        <v>0</v>
      </c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48"/>
      <c r="AW109" s="148"/>
      <c r="AX109" s="148"/>
      <c r="AY109" s="148"/>
      <c r="AZ109" s="148"/>
      <c r="BA109" s="148"/>
      <c r="BB109" s="148"/>
      <c r="BC109" s="148"/>
      <c r="BD109" s="148"/>
      <c r="BE109" s="148"/>
      <c r="BF109" s="148"/>
      <c r="BG109" s="148"/>
      <c r="BH109" s="148"/>
    </row>
    <row r="110" spans="1:60" ht="22.5" outlineLevel="1" x14ac:dyDescent="0.2">
      <c r="A110" s="166">
        <v>29</v>
      </c>
      <c r="B110" s="167" t="s">
        <v>560</v>
      </c>
      <c r="C110" s="181" t="s">
        <v>561</v>
      </c>
      <c r="D110" s="168" t="s">
        <v>230</v>
      </c>
      <c r="E110" s="169">
        <v>1</v>
      </c>
      <c r="F110" s="170">
        <v>2517</v>
      </c>
      <c r="G110" s="171">
        <f>ROUND(E110*F110,2)</f>
        <v>2517</v>
      </c>
      <c r="H110" s="158"/>
      <c r="I110" s="157">
        <f>ROUND(E110*H110,2)</f>
        <v>0</v>
      </c>
      <c r="J110" s="158"/>
      <c r="K110" s="157">
        <f>ROUND(E110*J110,2)</f>
        <v>0</v>
      </c>
      <c r="L110" s="157">
        <v>21</v>
      </c>
      <c r="M110" s="157">
        <f>G110*(1+L110/100)</f>
        <v>3045.5699999999997</v>
      </c>
      <c r="N110" s="157">
        <v>2.5249999999999999</v>
      </c>
      <c r="O110" s="157">
        <f>ROUND(E110*N110,2)</f>
        <v>2.5299999999999998</v>
      </c>
      <c r="P110" s="157">
        <v>0</v>
      </c>
      <c r="Q110" s="157">
        <f>ROUND(E110*P110,2)</f>
        <v>0</v>
      </c>
      <c r="R110" s="157"/>
      <c r="S110" s="157" t="s">
        <v>180</v>
      </c>
      <c r="T110" s="157" t="s">
        <v>180</v>
      </c>
      <c r="U110" s="157">
        <v>1.3029999999999999</v>
      </c>
      <c r="V110" s="157">
        <f>ROUND(E110*U110,2)</f>
        <v>1.3</v>
      </c>
      <c r="W110" s="157"/>
      <c r="X110" s="157" t="s">
        <v>221</v>
      </c>
      <c r="Y110" s="148"/>
      <c r="Z110" s="148"/>
      <c r="AA110" s="148"/>
      <c r="AB110" s="148"/>
      <c r="AC110" s="148"/>
      <c r="AD110" s="148"/>
      <c r="AE110" s="148"/>
      <c r="AF110" s="148"/>
      <c r="AG110" s="148" t="s">
        <v>222</v>
      </c>
      <c r="AH110" s="148"/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48"/>
      <c r="BG110" s="148"/>
      <c r="BH110" s="148"/>
    </row>
    <row r="111" spans="1:60" outlineLevel="1" x14ac:dyDescent="0.2">
      <c r="A111" s="155"/>
      <c r="B111" s="156"/>
      <c r="C111" s="189" t="s">
        <v>562</v>
      </c>
      <c r="D111" s="185"/>
      <c r="E111" s="186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48"/>
      <c r="Z111" s="148"/>
      <c r="AA111" s="148"/>
      <c r="AB111" s="148"/>
      <c r="AC111" s="148"/>
      <c r="AD111" s="148"/>
      <c r="AE111" s="148"/>
      <c r="AF111" s="148"/>
      <c r="AG111" s="148" t="s">
        <v>224</v>
      </c>
      <c r="AH111" s="148">
        <v>0</v>
      </c>
      <c r="AI111" s="148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48"/>
      <c r="BG111" s="148"/>
      <c r="BH111" s="148"/>
    </row>
    <row r="112" spans="1:60" outlineLevel="1" x14ac:dyDescent="0.2">
      <c r="A112" s="155"/>
      <c r="B112" s="156"/>
      <c r="C112" s="189" t="s">
        <v>563</v>
      </c>
      <c r="D112" s="185"/>
      <c r="E112" s="186">
        <v>1</v>
      </c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48"/>
      <c r="Z112" s="148"/>
      <c r="AA112" s="148"/>
      <c r="AB112" s="148"/>
      <c r="AC112" s="148"/>
      <c r="AD112" s="148"/>
      <c r="AE112" s="148"/>
      <c r="AF112" s="148"/>
      <c r="AG112" s="148" t="s">
        <v>224</v>
      </c>
      <c r="AH112" s="148">
        <v>0</v>
      </c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</row>
    <row r="113" spans="1:60" ht="22.5" outlineLevel="1" x14ac:dyDescent="0.2">
      <c r="A113" s="166">
        <v>30</v>
      </c>
      <c r="B113" s="167" t="s">
        <v>564</v>
      </c>
      <c r="C113" s="181" t="s">
        <v>565</v>
      </c>
      <c r="D113" s="168" t="s">
        <v>220</v>
      </c>
      <c r="E113" s="169">
        <v>8.76</v>
      </c>
      <c r="F113" s="170">
        <v>346</v>
      </c>
      <c r="G113" s="171">
        <f>ROUND(E113*F113,2)</f>
        <v>3030.96</v>
      </c>
      <c r="H113" s="158"/>
      <c r="I113" s="157">
        <f>ROUND(E113*H113,2)</f>
        <v>0</v>
      </c>
      <c r="J113" s="158"/>
      <c r="K113" s="157">
        <f>ROUND(E113*J113,2)</f>
        <v>0</v>
      </c>
      <c r="L113" s="157">
        <v>21</v>
      </c>
      <c r="M113" s="157">
        <f>G113*(1+L113/100)</f>
        <v>3667.4616000000001</v>
      </c>
      <c r="N113" s="157">
        <v>4.1799999999999997E-3</v>
      </c>
      <c r="O113" s="157">
        <f>ROUND(E113*N113,2)</f>
        <v>0.04</v>
      </c>
      <c r="P113" s="157">
        <v>0</v>
      </c>
      <c r="Q113" s="157">
        <f>ROUND(E113*P113,2)</f>
        <v>0</v>
      </c>
      <c r="R113" s="157"/>
      <c r="S113" s="157" t="s">
        <v>180</v>
      </c>
      <c r="T113" s="157" t="s">
        <v>180</v>
      </c>
      <c r="U113" s="157">
        <v>0.96299999999999997</v>
      </c>
      <c r="V113" s="157">
        <f>ROUND(E113*U113,2)</f>
        <v>8.44</v>
      </c>
      <c r="W113" s="157"/>
      <c r="X113" s="157" t="s">
        <v>221</v>
      </c>
      <c r="Y113" s="148"/>
      <c r="Z113" s="148"/>
      <c r="AA113" s="148"/>
      <c r="AB113" s="148"/>
      <c r="AC113" s="148"/>
      <c r="AD113" s="148"/>
      <c r="AE113" s="148"/>
      <c r="AF113" s="148"/>
      <c r="AG113" s="148" t="s">
        <v>222</v>
      </c>
      <c r="AH113" s="148"/>
      <c r="AI113" s="148"/>
      <c r="AJ113" s="148"/>
      <c r="AK113" s="148"/>
      <c r="AL113" s="148"/>
      <c r="AM113" s="148"/>
      <c r="AN113" s="148"/>
      <c r="AO113" s="148"/>
      <c r="AP113" s="148"/>
      <c r="AQ113" s="148"/>
      <c r="AR113" s="148"/>
      <c r="AS113" s="148"/>
      <c r="AT113" s="148"/>
      <c r="AU113" s="148"/>
      <c r="AV113" s="148"/>
      <c r="AW113" s="148"/>
      <c r="AX113" s="148"/>
      <c r="AY113" s="148"/>
      <c r="AZ113" s="148"/>
      <c r="BA113" s="148"/>
      <c r="BB113" s="148"/>
      <c r="BC113" s="148"/>
      <c r="BD113" s="148"/>
      <c r="BE113" s="148"/>
      <c r="BF113" s="148"/>
      <c r="BG113" s="148"/>
      <c r="BH113" s="148"/>
    </row>
    <row r="114" spans="1:60" outlineLevel="1" x14ac:dyDescent="0.2">
      <c r="A114" s="155"/>
      <c r="B114" s="156"/>
      <c r="C114" s="189" t="s">
        <v>566</v>
      </c>
      <c r="D114" s="185"/>
      <c r="E114" s="186">
        <v>6.76</v>
      </c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48"/>
      <c r="Z114" s="148"/>
      <c r="AA114" s="148"/>
      <c r="AB114" s="148"/>
      <c r="AC114" s="148"/>
      <c r="AD114" s="148"/>
      <c r="AE114" s="148"/>
      <c r="AF114" s="148"/>
      <c r="AG114" s="148" t="s">
        <v>224</v>
      </c>
      <c r="AH114" s="148">
        <v>0</v>
      </c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48"/>
      <c r="BG114" s="148"/>
      <c r="BH114" s="148"/>
    </row>
    <row r="115" spans="1:60" outlineLevel="1" x14ac:dyDescent="0.2">
      <c r="A115" s="155"/>
      <c r="B115" s="156"/>
      <c r="C115" s="189" t="s">
        <v>562</v>
      </c>
      <c r="D115" s="185"/>
      <c r="E115" s="186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48"/>
      <c r="Z115" s="148"/>
      <c r="AA115" s="148"/>
      <c r="AB115" s="148"/>
      <c r="AC115" s="148"/>
      <c r="AD115" s="148"/>
      <c r="AE115" s="148"/>
      <c r="AF115" s="148"/>
      <c r="AG115" s="148" t="s">
        <v>224</v>
      </c>
      <c r="AH115" s="148">
        <v>0</v>
      </c>
      <c r="AI115" s="148"/>
      <c r="AJ115" s="148"/>
      <c r="AK115" s="148"/>
      <c r="AL115" s="148"/>
      <c r="AM115" s="148"/>
      <c r="AN115" s="148"/>
      <c r="AO115" s="148"/>
      <c r="AP115" s="148"/>
      <c r="AQ115" s="148"/>
      <c r="AR115" s="148"/>
      <c r="AS115" s="148"/>
      <c r="AT115" s="148"/>
      <c r="AU115" s="148"/>
      <c r="AV115" s="148"/>
      <c r="AW115" s="148"/>
      <c r="AX115" s="148"/>
      <c r="AY115" s="148"/>
      <c r="AZ115" s="148"/>
      <c r="BA115" s="148"/>
      <c r="BB115" s="148"/>
      <c r="BC115" s="148"/>
      <c r="BD115" s="148"/>
      <c r="BE115" s="148"/>
      <c r="BF115" s="148"/>
      <c r="BG115" s="148"/>
      <c r="BH115" s="148"/>
    </row>
    <row r="116" spans="1:60" outlineLevel="1" x14ac:dyDescent="0.2">
      <c r="A116" s="155"/>
      <c r="B116" s="156"/>
      <c r="C116" s="189" t="s">
        <v>567</v>
      </c>
      <c r="D116" s="185"/>
      <c r="E116" s="186">
        <v>2</v>
      </c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48"/>
      <c r="Z116" s="148"/>
      <c r="AA116" s="148"/>
      <c r="AB116" s="148"/>
      <c r="AC116" s="148"/>
      <c r="AD116" s="148"/>
      <c r="AE116" s="148"/>
      <c r="AF116" s="148"/>
      <c r="AG116" s="148" t="s">
        <v>224</v>
      </c>
      <c r="AH116" s="148">
        <v>0</v>
      </c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48"/>
      <c r="BG116" s="148"/>
      <c r="BH116" s="148"/>
    </row>
    <row r="117" spans="1:60" ht="22.5" outlineLevel="1" x14ac:dyDescent="0.2">
      <c r="A117" s="172">
        <v>31</v>
      </c>
      <c r="B117" s="173" t="s">
        <v>568</v>
      </c>
      <c r="C117" s="180" t="s">
        <v>569</v>
      </c>
      <c r="D117" s="174" t="s">
        <v>368</v>
      </c>
      <c r="E117" s="175">
        <v>1</v>
      </c>
      <c r="F117" s="170">
        <v>614</v>
      </c>
      <c r="G117" s="177">
        <f>ROUND(E117*F117,2)</f>
        <v>614</v>
      </c>
      <c r="H117" s="158"/>
      <c r="I117" s="157">
        <f>ROUND(E117*H117,2)</f>
        <v>0</v>
      </c>
      <c r="J117" s="158"/>
      <c r="K117" s="157">
        <f>ROUND(E117*J117,2)</f>
        <v>0</v>
      </c>
      <c r="L117" s="157">
        <v>21</v>
      </c>
      <c r="M117" s="157">
        <f>G117*(1+L117/100)</f>
        <v>742.93999999999994</v>
      </c>
      <c r="N117" s="157">
        <v>1.4999999999999999E-2</v>
      </c>
      <c r="O117" s="157">
        <f>ROUND(E117*N117,2)</f>
        <v>0.02</v>
      </c>
      <c r="P117" s="157">
        <v>0</v>
      </c>
      <c r="Q117" s="157">
        <f>ROUND(E117*P117,2)</f>
        <v>0</v>
      </c>
      <c r="R117" s="157"/>
      <c r="S117" s="157" t="s">
        <v>174</v>
      </c>
      <c r="T117" s="157" t="s">
        <v>175</v>
      </c>
      <c r="U117" s="157">
        <v>0</v>
      </c>
      <c r="V117" s="157">
        <f>ROUND(E117*U117,2)</f>
        <v>0</v>
      </c>
      <c r="W117" s="157"/>
      <c r="X117" s="157" t="s">
        <v>221</v>
      </c>
      <c r="Y117" s="148"/>
      <c r="Z117" s="148"/>
      <c r="AA117" s="148"/>
      <c r="AB117" s="148"/>
      <c r="AC117" s="148"/>
      <c r="AD117" s="148"/>
      <c r="AE117" s="148"/>
      <c r="AF117" s="148"/>
      <c r="AG117" s="148" t="s">
        <v>222</v>
      </c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</row>
    <row r="118" spans="1:60" ht="22.5" outlineLevel="1" x14ac:dyDescent="0.2">
      <c r="A118" s="166">
        <v>32</v>
      </c>
      <c r="B118" s="167" t="s">
        <v>570</v>
      </c>
      <c r="C118" s="181" t="s">
        <v>571</v>
      </c>
      <c r="D118" s="168" t="s">
        <v>247</v>
      </c>
      <c r="E118" s="169">
        <v>8.8725000000000005</v>
      </c>
      <c r="F118" s="170">
        <v>721</v>
      </c>
      <c r="G118" s="171">
        <f>ROUND(E118*F118,2)</f>
        <v>6397.07</v>
      </c>
      <c r="H118" s="158"/>
      <c r="I118" s="157">
        <f>ROUND(E118*H118,2)</f>
        <v>0</v>
      </c>
      <c r="J118" s="158"/>
      <c r="K118" s="157">
        <f>ROUND(E118*J118,2)</f>
        <v>0</v>
      </c>
      <c r="L118" s="157">
        <v>21</v>
      </c>
      <c r="M118" s="157">
        <f>G118*(1+L118/100)</f>
        <v>7740.4546999999993</v>
      </c>
      <c r="N118" s="157">
        <v>3.6999999999999998E-2</v>
      </c>
      <c r="O118" s="157">
        <f>ROUND(E118*N118,2)</f>
        <v>0.33</v>
      </c>
      <c r="P118" s="157">
        <v>0</v>
      </c>
      <c r="Q118" s="157">
        <f>ROUND(E118*P118,2)</f>
        <v>0</v>
      </c>
      <c r="R118" s="157" t="s">
        <v>318</v>
      </c>
      <c r="S118" s="157" t="s">
        <v>180</v>
      </c>
      <c r="T118" s="157" t="s">
        <v>180</v>
      </c>
      <c r="U118" s="157">
        <v>0</v>
      </c>
      <c r="V118" s="157">
        <f>ROUND(E118*U118,2)</f>
        <v>0</v>
      </c>
      <c r="W118" s="157"/>
      <c r="X118" s="157" t="s">
        <v>319</v>
      </c>
      <c r="Y118" s="148"/>
      <c r="Z118" s="148"/>
      <c r="AA118" s="148"/>
      <c r="AB118" s="148"/>
      <c r="AC118" s="148"/>
      <c r="AD118" s="148"/>
      <c r="AE118" s="148"/>
      <c r="AF118" s="148"/>
      <c r="AG118" s="148" t="s">
        <v>320</v>
      </c>
      <c r="AH118" s="148"/>
      <c r="AI118" s="148"/>
      <c r="AJ118" s="148"/>
      <c r="AK118" s="148"/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48"/>
      <c r="BG118" s="148"/>
      <c r="BH118" s="148"/>
    </row>
    <row r="119" spans="1:60" outlineLevel="1" x14ac:dyDescent="0.2">
      <c r="A119" s="155"/>
      <c r="B119" s="156"/>
      <c r="C119" s="189" t="s">
        <v>547</v>
      </c>
      <c r="D119" s="185"/>
      <c r="E119" s="186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48"/>
      <c r="Z119" s="148"/>
      <c r="AA119" s="148"/>
      <c r="AB119" s="148"/>
      <c r="AC119" s="148"/>
      <c r="AD119" s="148"/>
      <c r="AE119" s="148"/>
      <c r="AF119" s="148"/>
      <c r="AG119" s="148" t="s">
        <v>224</v>
      </c>
      <c r="AH119" s="148">
        <v>0</v>
      </c>
      <c r="AI119" s="148"/>
      <c r="AJ119" s="148"/>
      <c r="AK119" s="148"/>
      <c r="AL119" s="148"/>
      <c r="AM119" s="148"/>
      <c r="AN119" s="148"/>
      <c r="AO119" s="148"/>
      <c r="AP119" s="148"/>
      <c r="AQ119" s="148"/>
      <c r="AR119" s="148"/>
      <c r="AS119" s="148"/>
      <c r="AT119" s="148"/>
      <c r="AU119" s="148"/>
      <c r="AV119" s="148"/>
      <c r="AW119" s="148"/>
      <c r="AX119" s="148"/>
      <c r="AY119" s="148"/>
      <c r="AZ119" s="148"/>
      <c r="BA119" s="148"/>
      <c r="BB119" s="148"/>
      <c r="BC119" s="148"/>
      <c r="BD119" s="148"/>
      <c r="BE119" s="148"/>
      <c r="BF119" s="148"/>
      <c r="BG119" s="148"/>
      <c r="BH119" s="148"/>
    </row>
    <row r="120" spans="1:60" outlineLevel="1" x14ac:dyDescent="0.2">
      <c r="A120" s="155"/>
      <c r="B120" s="156"/>
      <c r="C120" s="189" t="s">
        <v>572</v>
      </c>
      <c r="D120" s="185"/>
      <c r="E120" s="186">
        <v>8.8699999999999992</v>
      </c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48"/>
      <c r="Z120" s="148"/>
      <c r="AA120" s="148"/>
      <c r="AB120" s="148"/>
      <c r="AC120" s="148"/>
      <c r="AD120" s="148"/>
      <c r="AE120" s="148"/>
      <c r="AF120" s="148"/>
      <c r="AG120" s="148" t="s">
        <v>224</v>
      </c>
      <c r="AH120" s="148">
        <v>0</v>
      </c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48"/>
      <c r="BG120" s="148"/>
      <c r="BH120" s="148"/>
    </row>
    <row r="121" spans="1:60" x14ac:dyDescent="0.2">
      <c r="A121" s="160" t="s">
        <v>169</v>
      </c>
      <c r="B121" s="161" t="s">
        <v>108</v>
      </c>
      <c r="C121" s="179" t="s">
        <v>109</v>
      </c>
      <c r="D121" s="162"/>
      <c r="E121" s="163"/>
      <c r="F121" s="164"/>
      <c r="G121" s="165">
        <f>SUMIF(AG122:AG142,"&lt;&gt;NOR",G122:G142)</f>
        <v>26421</v>
      </c>
      <c r="H121" s="159"/>
      <c r="I121" s="159">
        <f>SUM(I122:I142)</f>
        <v>0</v>
      </c>
      <c r="J121" s="159"/>
      <c r="K121" s="159">
        <f>SUM(K122:K142)</f>
        <v>0</v>
      </c>
      <c r="L121" s="159"/>
      <c r="M121" s="159">
        <f>SUM(M122:M142)</f>
        <v>31969.409999999996</v>
      </c>
      <c r="N121" s="159"/>
      <c r="O121" s="159">
        <f>SUM(O122:O142)</f>
        <v>3.4499999999999997</v>
      </c>
      <c r="P121" s="159"/>
      <c r="Q121" s="159">
        <f>SUM(Q122:Q142)</f>
        <v>0</v>
      </c>
      <c r="R121" s="159"/>
      <c r="S121" s="159"/>
      <c r="T121" s="159"/>
      <c r="U121" s="159"/>
      <c r="V121" s="159">
        <f>SUM(V122:V142)</f>
        <v>9.8199999999999985</v>
      </c>
      <c r="W121" s="159"/>
      <c r="X121" s="159"/>
      <c r="AG121" t="s">
        <v>170</v>
      </c>
    </row>
    <row r="122" spans="1:60" ht="22.5" outlineLevel="1" x14ac:dyDescent="0.2">
      <c r="A122" s="166">
        <v>33</v>
      </c>
      <c r="B122" s="167" t="s">
        <v>573</v>
      </c>
      <c r="C122" s="181" t="s">
        <v>574</v>
      </c>
      <c r="D122" s="168" t="s">
        <v>368</v>
      </c>
      <c r="E122" s="169">
        <v>2</v>
      </c>
      <c r="F122" s="170">
        <v>239</v>
      </c>
      <c r="G122" s="171">
        <f>ROUND(E122*F122,2)</f>
        <v>478</v>
      </c>
      <c r="H122" s="158"/>
      <c r="I122" s="157">
        <f>ROUND(E122*H122,2)</f>
        <v>0</v>
      </c>
      <c r="J122" s="158"/>
      <c r="K122" s="157">
        <f>ROUND(E122*J122,2)</f>
        <v>0</v>
      </c>
      <c r="L122" s="157">
        <v>21</v>
      </c>
      <c r="M122" s="157">
        <f>G122*(1+L122/100)</f>
        <v>578.38</v>
      </c>
      <c r="N122" s="157">
        <v>6.6E-3</v>
      </c>
      <c r="O122" s="157">
        <f>ROUND(E122*N122,2)</f>
        <v>0.01</v>
      </c>
      <c r="P122" s="157">
        <v>0</v>
      </c>
      <c r="Q122" s="157">
        <f>ROUND(E122*P122,2)</f>
        <v>0</v>
      </c>
      <c r="R122" s="157"/>
      <c r="S122" s="157" t="s">
        <v>180</v>
      </c>
      <c r="T122" s="157" t="s">
        <v>180</v>
      </c>
      <c r="U122" s="157">
        <v>0.56000000000000005</v>
      </c>
      <c r="V122" s="157">
        <f>ROUND(E122*U122,2)</f>
        <v>1.1200000000000001</v>
      </c>
      <c r="W122" s="157"/>
      <c r="X122" s="157" t="s">
        <v>221</v>
      </c>
      <c r="Y122" s="148"/>
      <c r="Z122" s="148"/>
      <c r="AA122" s="148"/>
      <c r="AB122" s="148"/>
      <c r="AC122" s="148"/>
      <c r="AD122" s="148"/>
      <c r="AE122" s="148"/>
      <c r="AF122" s="148"/>
      <c r="AG122" s="148" t="s">
        <v>222</v>
      </c>
      <c r="AH122" s="148"/>
      <c r="AI122" s="148"/>
      <c r="AJ122" s="148"/>
      <c r="AK122" s="148"/>
      <c r="AL122" s="148"/>
      <c r="AM122" s="148"/>
      <c r="AN122" s="148"/>
      <c r="AO122" s="148"/>
      <c r="AP122" s="148"/>
      <c r="AQ122" s="148"/>
      <c r="AR122" s="148"/>
      <c r="AS122" s="148"/>
      <c r="AT122" s="148"/>
      <c r="AU122" s="148"/>
      <c r="AV122" s="148"/>
      <c r="AW122" s="148"/>
      <c r="AX122" s="148"/>
      <c r="AY122" s="148"/>
      <c r="AZ122" s="148"/>
      <c r="BA122" s="148"/>
      <c r="BB122" s="148"/>
      <c r="BC122" s="148"/>
      <c r="BD122" s="148"/>
      <c r="BE122" s="148"/>
      <c r="BF122" s="148"/>
      <c r="BG122" s="148"/>
      <c r="BH122" s="148"/>
    </row>
    <row r="123" spans="1:60" outlineLevel="1" x14ac:dyDescent="0.2">
      <c r="A123" s="155"/>
      <c r="B123" s="156"/>
      <c r="C123" s="189" t="s">
        <v>575</v>
      </c>
      <c r="D123" s="185"/>
      <c r="E123" s="186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48"/>
      <c r="Z123" s="148"/>
      <c r="AA123" s="148"/>
      <c r="AB123" s="148"/>
      <c r="AC123" s="148"/>
      <c r="AD123" s="148"/>
      <c r="AE123" s="148"/>
      <c r="AF123" s="148"/>
      <c r="AG123" s="148" t="s">
        <v>224</v>
      </c>
      <c r="AH123" s="148">
        <v>0</v>
      </c>
      <c r="AI123" s="148"/>
      <c r="AJ123" s="148"/>
      <c r="AK123" s="148"/>
      <c r="AL123" s="148"/>
      <c r="AM123" s="148"/>
      <c r="AN123" s="148"/>
      <c r="AO123" s="148"/>
      <c r="AP123" s="148"/>
      <c r="AQ123" s="148"/>
      <c r="AR123" s="148"/>
      <c r="AS123" s="148"/>
      <c r="AT123" s="148"/>
      <c r="AU123" s="148"/>
      <c r="AV123" s="148"/>
      <c r="AW123" s="148"/>
      <c r="AX123" s="148"/>
      <c r="AY123" s="148"/>
      <c r="AZ123" s="148"/>
      <c r="BA123" s="148"/>
      <c r="BB123" s="148"/>
      <c r="BC123" s="148"/>
      <c r="BD123" s="148"/>
      <c r="BE123" s="148"/>
      <c r="BF123" s="148"/>
      <c r="BG123" s="148"/>
      <c r="BH123" s="148"/>
    </row>
    <row r="124" spans="1:60" outlineLevel="1" x14ac:dyDescent="0.2">
      <c r="A124" s="155"/>
      <c r="B124" s="156"/>
      <c r="C124" s="189" t="s">
        <v>452</v>
      </c>
      <c r="D124" s="185"/>
      <c r="E124" s="186">
        <v>2</v>
      </c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48"/>
      <c r="Z124" s="148"/>
      <c r="AA124" s="148"/>
      <c r="AB124" s="148"/>
      <c r="AC124" s="148"/>
      <c r="AD124" s="148"/>
      <c r="AE124" s="148"/>
      <c r="AF124" s="148"/>
      <c r="AG124" s="148" t="s">
        <v>224</v>
      </c>
      <c r="AH124" s="148">
        <v>0</v>
      </c>
      <c r="AI124" s="148"/>
      <c r="AJ124" s="148"/>
      <c r="AK124" s="148"/>
      <c r="AL124" s="148"/>
      <c r="AM124" s="148"/>
      <c r="AN124" s="148"/>
      <c r="AO124" s="148"/>
      <c r="AP124" s="148"/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A124" s="148"/>
      <c r="BB124" s="148"/>
      <c r="BC124" s="148"/>
      <c r="BD124" s="148"/>
      <c r="BE124" s="148"/>
      <c r="BF124" s="148"/>
      <c r="BG124" s="148"/>
      <c r="BH124" s="148"/>
    </row>
    <row r="125" spans="1:60" outlineLevel="1" x14ac:dyDescent="0.2">
      <c r="A125" s="166">
        <v>34</v>
      </c>
      <c r="B125" s="167" t="s">
        <v>366</v>
      </c>
      <c r="C125" s="181" t="s">
        <v>576</v>
      </c>
      <c r="D125" s="168" t="s">
        <v>220</v>
      </c>
      <c r="E125" s="169">
        <v>0.8</v>
      </c>
      <c r="F125" s="170">
        <v>2600</v>
      </c>
      <c r="G125" s="171">
        <f>ROUND(E125*F125,2)</f>
        <v>2080</v>
      </c>
      <c r="H125" s="158"/>
      <c r="I125" s="157">
        <f>ROUND(E125*H125,2)</f>
        <v>0</v>
      </c>
      <c r="J125" s="158"/>
      <c r="K125" s="157">
        <f>ROUND(E125*J125,2)</f>
        <v>0</v>
      </c>
      <c r="L125" s="157">
        <v>21</v>
      </c>
      <c r="M125" s="157">
        <f>G125*(1+L125/100)</f>
        <v>2516.7999999999997</v>
      </c>
      <c r="N125" s="157">
        <v>0</v>
      </c>
      <c r="O125" s="157">
        <f>ROUND(E125*N125,2)</f>
        <v>0</v>
      </c>
      <c r="P125" s="157">
        <v>0</v>
      </c>
      <c r="Q125" s="157">
        <f>ROUND(E125*P125,2)</f>
        <v>0</v>
      </c>
      <c r="R125" s="157"/>
      <c r="S125" s="157" t="s">
        <v>174</v>
      </c>
      <c r="T125" s="157" t="s">
        <v>175</v>
      </c>
      <c r="U125" s="157">
        <v>0</v>
      </c>
      <c r="V125" s="157">
        <f>ROUND(E125*U125,2)</f>
        <v>0</v>
      </c>
      <c r="W125" s="157"/>
      <c r="X125" s="157" t="s">
        <v>221</v>
      </c>
      <c r="Y125" s="148"/>
      <c r="Z125" s="148"/>
      <c r="AA125" s="148"/>
      <c r="AB125" s="148"/>
      <c r="AC125" s="148"/>
      <c r="AD125" s="148"/>
      <c r="AE125" s="148"/>
      <c r="AF125" s="148"/>
      <c r="AG125" s="148" t="s">
        <v>222</v>
      </c>
      <c r="AH125" s="148"/>
      <c r="AI125" s="148"/>
      <c r="AJ125" s="148"/>
      <c r="AK125" s="148"/>
      <c r="AL125" s="148"/>
      <c r="AM125" s="148"/>
      <c r="AN125" s="148"/>
      <c r="AO125" s="148"/>
      <c r="AP125" s="148"/>
      <c r="AQ125" s="148"/>
      <c r="AR125" s="148"/>
      <c r="AS125" s="148"/>
      <c r="AT125" s="148"/>
      <c r="AU125" s="148"/>
      <c r="AV125" s="148"/>
      <c r="AW125" s="148"/>
      <c r="AX125" s="148"/>
      <c r="AY125" s="148"/>
      <c r="AZ125" s="148"/>
      <c r="BA125" s="148"/>
      <c r="BB125" s="148"/>
      <c r="BC125" s="148"/>
      <c r="BD125" s="148"/>
      <c r="BE125" s="148"/>
      <c r="BF125" s="148"/>
      <c r="BG125" s="148"/>
      <c r="BH125" s="148"/>
    </row>
    <row r="126" spans="1:60" outlineLevel="1" x14ac:dyDescent="0.2">
      <c r="A126" s="155"/>
      <c r="B126" s="156"/>
      <c r="C126" s="189" t="s">
        <v>558</v>
      </c>
      <c r="D126" s="185"/>
      <c r="E126" s="186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48"/>
      <c r="Z126" s="148"/>
      <c r="AA126" s="148"/>
      <c r="AB126" s="148"/>
      <c r="AC126" s="148"/>
      <c r="AD126" s="148"/>
      <c r="AE126" s="148"/>
      <c r="AF126" s="148"/>
      <c r="AG126" s="148" t="s">
        <v>224</v>
      </c>
      <c r="AH126" s="148">
        <v>0</v>
      </c>
      <c r="AI126" s="148"/>
      <c r="AJ126" s="148"/>
      <c r="AK126" s="148"/>
      <c r="AL126" s="148"/>
      <c r="AM126" s="148"/>
      <c r="AN126" s="148"/>
      <c r="AO126" s="148"/>
      <c r="AP126" s="148"/>
      <c r="AQ126" s="148"/>
      <c r="AR126" s="148"/>
      <c r="AS126" s="148"/>
      <c r="AT126" s="148"/>
      <c r="AU126" s="148"/>
      <c r="AV126" s="148"/>
      <c r="AW126" s="148"/>
      <c r="AX126" s="148"/>
      <c r="AY126" s="148"/>
      <c r="AZ126" s="148"/>
      <c r="BA126" s="148"/>
      <c r="BB126" s="148"/>
      <c r="BC126" s="148"/>
      <c r="BD126" s="148"/>
      <c r="BE126" s="148"/>
      <c r="BF126" s="148"/>
      <c r="BG126" s="148"/>
      <c r="BH126" s="148"/>
    </row>
    <row r="127" spans="1:60" outlineLevel="1" x14ac:dyDescent="0.2">
      <c r="A127" s="155"/>
      <c r="B127" s="156"/>
      <c r="C127" s="189" t="s">
        <v>577</v>
      </c>
      <c r="D127" s="185"/>
      <c r="E127" s="186">
        <v>0.8</v>
      </c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48"/>
      <c r="Z127" s="148"/>
      <c r="AA127" s="148"/>
      <c r="AB127" s="148"/>
      <c r="AC127" s="148"/>
      <c r="AD127" s="148"/>
      <c r="AE127" s="148"/>
      <c r="AF127" s="148"/>
      <c r="AG127" s="148" t="s">
        <v>224</v>
      </c>
      <c r="AH127" s="148">
        <v>0</v>
      </c>
      <c r="AI127" s="148"/>
      <c r="AJ127" s="148"/>
      <c r="AK127" s="148"/>
      <c r="AL127" s="148"/>
      <c r="AM127" s="148"/>
      <c r="AN127" s="148"/>
      <c r="AO127" s="148"/>
      <c r="AP127" s="148"/>
      <c r="AQ127" s="148"/>
      <c r="AR127" s="148"/>
      <c r="AS127" s="148"/>
      <c r="AT127" s="148"/>
      <c r="AU127" s="148"/>
      <c r="AV127" s="148"/>
      <c r="AW127" s="148"/>
      <c r="AX127" s="148"/>
      <c r="AY127" s="148"/>
      <c r="AZ127" s="148"/>
      <c r="BA127" s="148"/>
      <c r="BB127" s="148"/>
      <c r="BC127" s="148"/>
      <c r="BD127" s="148"/>
      <c r="BE127" s="148"/>
      <c r="BF127" s="148"/>
      <c r="BG127" s="148"/>
      <c r="BH127" s="148"/>
    </row>
    <row r="128" spans="1:60" outlineLevel="1" x14ac:dyDescent="0.2">
      <c r="A128" s="166">
        <v>35</v>
      </c>
      <c r="B128" s="167" t="s">
        <v>578</v>
      </c>
      <c r="C128" s="181" t="s">
        <v>579</v>
      </c>
      <c r="D128" s="168" t="s">
        <v>368</v>
      </c>
      <c r="E128" s="169">
        <v>4</v>
      </c>
      <c r="F128" s="170">
        <v>1229</v>
      </c>
      <c r="G128" s="171">
        <f>ROUND(E128*F128,2)</f>
        <v>4916</v>
      </c>
      <c r="H128" s="158"/>
      <c r="I128" s="157">
        <f>ROUND(E128*H128,2)</f>
        <v>0</v>
      </c>
      <c r="J128" s="158"/>
      <c r="K128" s="157">
        <f>ROUND(E128*J128,2)</f>
        <v>0</v>
      </c>
      <c r="L128" s="157">
        <v>21</v>
      </c>
      <c r="M128" s="157">
        <f>G128*(1+L128/100)</f>
        <v>5948.36</v>
      </c>
      <c r="N128" s="157">
        <v>0</v>
      </c>
      <c r="O128" s="157">
        <f>ROUND(E128*N128,2)</f>
        <v>0</v>
      </c>
      <c r="P128" s="157">
        <v>0</v>
      </c>
      <c r="Q128" s="157">
        <f>ROUND(E128*P128,2)</f>
        <v>0</v>
      </c>
      <c r="R128" s="157"/>
      <c r="S128" s="157" t="s">
        <v>180</v>
      </c>
      <c r="T128" s="157" t="s">
        <v>180</v>
      </c>
      <c r="U128" s="157">
        <v>1.752</v>
      </c>
      <c r="V128" s="157">
        <f>ROUND(E128*U128,2)</f>
        <v>7.01</v>
      </c>
      <c r="W128" s="157"/>
      <c r="X128" s="157" t="s">
        <v>221</v>
      </c>
      <c r="Y128" s="148"/>
      <c r="Z128" s="148"/>
      <c r="AA128" s="148"/>
      <c r="AB128" s="148"/>
      <c r="AC128" s="148"/>
      <c r="AD128" s="148"/>
      <c r="AE128" s="148"/>
      <c r="AF128" s="148"/>
      <c r="AG128" s="148" t="s">
        <v>222</v>
      </c>
      <c r="AH128" s="148"/>
      <c r="AI128" s="148"/>
      <c r="AJ128" s="148"/>
      <c r="AK128" s="148"/>
      <c r="AL128" s="148"/>
      <c r="AM128" s="148"/>
      <c r="AN128" s="148"/>
      <c r="AO128" s="148"/>
      <c r="AP128" s="148"/>
      <c r="AQ128" s="148"/>
      <c r="AR128" s="148"/>
      <c r="AS128" s="148"/>
      <c r="AT128" s="148"/>
      <c r="AU128" s="148"/>
      <c r="AV128" s="148"/>
      <c r="AW128" s="148"/>
      <c r="AX128" s="148"/>
      <c r="AY128" s="148"/>
      <c r="AZ128" s="148"/>
      <c r="BA128" s="148"/>
      <c r="BB128" s="148"/>
      <c r="BC128" s="148"/>
      <c r="BD128" s="148"/>
      <c r="BE128" s="148"/>
      <c r="BF128" s="148"/>
      <c r="BG128" s="148"/>
      <c r="BH128" s="148"/>
    </row>
    <row r="129" spans="1:60" outlineLevel="1" x14ac:dyDescent="0.2">
      <c r="A129" s="155"/>
      <c r="B129" s="156"/>
      <c r="C129" s="189" t="s">
        <v>575</v>
      </c>
      <c r="D129" s="185"/>
      <c r="E129" s="186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48"/>
      <c r="Z129" s="148"/>
      <c r="AA129" s="148"/>
      <c r="AB129" s="148"/>
      <c r="AC129" s="148"/>
      <c r="AD129" s="148"/>
      <c r="AE129" s="148"/>
      <c r="AF129" s="148"/>
      <c r="AG129" s="148" t="s">
        <v>224</v>
      </c>
      <c r="AH129" s="148">
        <v>0</v>
      </c>
      <c r="AI129" s="148"/>
      <c r="AJ129" s="148"/>
      <c r="AK129" s="148"/>
      <c r="AL129" s="148"/>
      <c r="AM129" s="148"/>
      <c r="AN129" s="148"/>
      <c r="AO129" s="148"/>
      <c r="AP129" s="148"/>
      <c r="AQ129" s="148"/>
      <c r="AR129" s="148"/>
      <c r="AS129" s="148"/>
      <c r="AT129" s="148"/>
      <c r="AU129" s="148"/>
      <c r="AV129" s="148"/>
      <c r="AW129" s="148"/>
      <c r="AX129" s="148"/>
      <c r="AY129" s="148"/>
      <c r="AZ129" s="148"/>
      <c r="BA129" s="148"/>
      <c r="BB129" s="148"/>
      <c r="BC129" s="148"/>
      <c r="BD129" s="148"/>
      <c r="BE129" s="148"/>
      <c r="BF129" s="148"/>
      <c r="BG129" s="148"/>
      <c r="BH129" s="148"/>
    </row>
    <row r="130" spans="1:60" outlineLevel="1" x14ac:dyDescent="0.2">
      <c r="A130" s="155"/>
      <c r="B130" s="156"/>
      <c r="C130" s="189" t="s">
        <v>580</v>
      </c>
      <c r="D130" s="185"/>
      <c r="E130" s="186">
        <v>4</v>
      </c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48"/>
      <c r="Z130" s="148"/>
      <c r="AA130" s="148"/>
      <c r="AB130" s="148"/>
      <c r="AC130" s="148"/>
      <c r="AD130" s="148"/>
      <c r="AE130" s="148"/>
      <c r="AF130" s="148"/>
      <c r="AG130" s="148" t="s">
        <v>224</v>
      </c>
      <c r="AH130" s="148">
        <v>0</v>
      </c>
      <c r="AI130" s="148"/>
      <c r="AJ130" s="148"/>
      <c r="AK130" s="148"/>
      <c r="AL130" s="148"/>
      <c r="AM130" s="148"/>
      <c r="AN130" s="148"/>
      <c r="AO130" s="148"/>
      <c r="AP130" s="148"/>
      <c r="AQ130" s="148"/>
      <c r="AR130" s="148"/>
      <c r="AS130" s="148"/>
      <c r="AT130" s="148"/>
      <c r="AU130" s="148"/>
      <c r="AV130" s="148"/>
      <c r="AW130" s="148"/>
      <c r="AX130" s="148"/>
      <c r="AY130" s="148"/>
      <c r="AZ130" s="148"/>
      <c r="BA130" s="148"/>
      <c r="BB130" s="148"/>
      <c r="BC130" s="148"/>
      <c r="BD130" s="148"/>
      <c r="BE130" s="148"/>
      <c r="BF130" s="148"/>
      <c r="BG130" s="148"/>
      <c r="BH130" s="148"/>
    </row>
    <row r="131" spans="1:60" outlineLevel="1" x14ac:dyDescent="0.2">
      <c r="A131" s="166">
        <v>36</v>
      </c>
      <c r="B131" s="167" t="s">
        <v>581</v>
      </c>
      <c r="C131" s="181" t="s">
        <v>582</v>
      </c>
      <c r="D131" s="168" t="s">
        <v>368</v>
      </c>
      <c r="E131" s="169">
        <v>1</v>
      </c>
      <c r="F131" s="170">
        <v>702</v>
      </c>
      <c r="G131" s="171">
        <f>ROUND(E131*F131,2)</f>
        <v>702</v>
      </c>
      <c r="H131" s="158"/>
      <c r="I131" s="157">
        <f>ROUND(E131*H131,2)</f>
        <v>0</v>
      </c>
      <c r="J131" s="158"/>
      <c r="K131" s="157">
        <f>ROUND(E131*J131,2)</f>
        <v>0</v>
      </c>
      <c r="L131" s="157">
        <v>21</v>
      </c>
      <c r="M131" s="157">
        <f>G131*(1+L131/100)</f>
        <v>849.42</v>
      </c>
      <c r="N131" s="157">
        <v>7.0200000000000002E-3</v>
      </c>
      <c r="O131" s="157">
        <f>ROUND(E131*N131,2)</f>
        <v>0.01</v>
      </c>
      <c r="P131" s="157">
        <v>0</v>
      </c>
      <c r="Q131" s="157">
        <f>ROUND(E131*P131,2)</f>
        <v>0</v>
      </c>
      <c r="R131" s="157"/>
      <c r="S131" s="157" t="s">
        <v>180</v>
      </c>
      <c r="T131" s="157" t="s">
        <v>180</v>
      </c>
      <c r="U131" s="157">
        <v>1.694</v>
      </c>
      <c r="V131" s="157">
        <f>ROUND(E131*U131,2)</f>
        <v>1.69</v>
      </c>
      <c r="W131" s="157"/>
      <c r="X131" s="157" t="s">
        <v>221</v>
      </c>
      <c r="Y131" s="148"/>
      <c r="Z131" s="148"/>
      <c r="AA131" s="148"/>
      <c r="AB131" s="148"/>
      <c r="AC131" s="148"/>
      <c r="AD131" s="148"/>
      <c r="AE131" s="148"/>
      <c r="AF131" s="148"/>
      <c r="AG131" s="148" t="s">
        <v>222</v>
      </c>
      <c r="AH131" s="148"/>
      <c r="AI131" s="148"/>
      <c r="AJ131" s="148"/>
      <c r="AK131" s="148"/>
      <c r="AL131" s="148"/>
      <c r="AM131" s="148"/>
      <c r="AN131" s="148"/>
      <c r="AO131" s="148"/>
      <c r="AP131" s="148"/>
      <c r="AQ131" s="148"/>
      <c r="AR131" s="148"/>
      <c r="AS131" s="148"/>
      <c r="AT131" s="148"/>
      <c r="AU131" s="148"/>
      <c r="AV131" s="148"/>
      <c r="AW131" s="148"/>
      <c r="AX131" s="148"/>
      <c r="AY131" s="148"/>
      <c r="AZ131" s="148"/>
      <c r="BA131" s="148"/>
      <c r="BB131" s="148"/>
      <c r="BC131" s="148"/>
      <c r="BD131" s="148"/>
      <c r="BE131" s="148"/>
      <c r="BF131" s="148"/>
      <c r="BG131" s="148"/>
      <c r="BH131" s="148"/>
    </row>
    <row r="132" spans="1:60" outlineLevel="1" x14ac:dyDescent="0.2">
      <c r="A132" s="155"/>
      <c r="B132" s="156"/>
      <c r="C132" s="189" t="s">
        <v>575</v>
      </c>
      <c r="D132" s="185"/>
      <c r="E132" s="186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48"/>
      <c r="Z132" s="148"/>
      <c r="AA132" s="148"/>
      <c r="AB132" s="148"/>
      <c r="AC132" s="148"/>
      <c r="AD132" s="148"/>
      <c r="AE132" s="148"/>
      <c r="AF132" s="148"/>
      <c r="AG132" s="148" t="s">
        <v>224</v>
      </c>
      <c r="AH132" s="148">
        <v>0</v>
      </c>
      <c r="AI132" s="148"/>
      <c r="AJ132" s="148"/>
      <c r="AK132" s="148"/>
      <c r="AL132" s="148"/>
      <c r="AM132" s="148"/>
      <c r="AN132" s="148"/>
      <c r="AO132" s="148"/>
      <c r="AP132" s="148"/>
      <c r="AQ132" s="148"/>
      <c r="AR132" s="148"/>
      <c r="AS132" s="148"/>
      <c r="AT132" s="148"/>
      <c r="AU132" s="148"/>
      <c r="AV132" s="148"/>
      <c r="AW132" s="148"/>
      <c r="AX132" s="148"/>
      <c r="AY132" s="148"/>
      <c r="AZ132" s="148"/>
      <c r="BA132" s="148"/>
      <c r="BB132" s="148"/>
      <c r="BC132" s="148"/>
      <c r="BD132" s="148"/>
      <c r="BE132" s="148"/>
      <c r="BF132" s="148"/>
      <c r="BG132" s="148"/>
      <c r="BH132" s="148"/>
    </row>
    <row r="133" spans="1:60" outlineLevel="1" x14ac:dyDescent="0.2">
      <c r="A133" s="155"/>
      <c r="B133" s="156"/>
      <c r="C133" s="189" t="s">
        <v>370</v>
      </c>
      <c r="D133" s="185"/>
      <c r="E133" s="186">
        <v>1</v>
      </c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48"/>
      <c r="Z133" s="148"/>
      <c r="AA133" s="148"/>
      <c r="AB133" s="148"/>
      <c r="AC133" s="148"/>
      <c r="AD133" s="148"/>
      <c r="AE133" s="148"/>
      <c r="AF133" s="148"/>
      <c r="AG133" s="148" t="s">
        <v>224</v>
      </c>
      <c r="AH133" s="148">
        <v>0</v>
      </c>
      <c r="AI133" s="148"/>
      <c r="AJ133" s="148"/>
      <c r="AK133" s="148"/>
      <c r="AL133" s="148"/>
      <c r="AM133" s="148"/>
      <c r="AN133" s="148"/>
      <c r="AO133" s="148"/>
      <c r="AP133" s="148"/>
      <c r="AQ133" s="148"/>
      <c r="AR133" s="148"/>
      <c r="AS133" s="148"/>
      <c r="AT133" s="148"/>
      <c r="AU133" s="148"/>
      <c r="AV133" s="148"/>
      <c r="AW133" s="148"/>
      <c r="AX133" s="148"/>
      <c r="AY133" s="148"/>
      <c r="AZ133" s="148"/>
      <c r="BA133" s="148"/>
      <c r="BB133" s="148"/>
      <c r="BC133" s="148"/>
      <c r="BD133" s="148"/>
      <c r="BE133" s="148"/>
      <c r="BF133" s="148"/>
      <c r="BG133" s="148"/>
      <c r="BH133" s="148"/>
    </row>
    <row r="134" spans="1:60" outlineLevel="1" x14ac:dyDescent="0.2">
      <c r="A134" s="166">
        <v>37</v>
      </c>
      <c r="B134" s="167" t="s">
        <v>583</v>
      </c>
      <c r="C134" s="181" t="s">
        <v>584</v>
      </c>
      <c r="D134" s="168" t="s">
        <v>368</v>
      </c>
      <c r="E134" s="169">
        <v>1</v>
      </c>
      <c r="F134" s="170">
        <v>3460</v>
      </c>
      <c r="G134" s="171">
        <f>ROUND(E134*F134,2)</f>
        <v>3460</v>
      </c>
      <c r="H134" s="158"/>
      <c r="I134" s="157">
        <f>ROUND(E134*H134,2)</f>
        <v>0</v>
      </c>
      <c r="J134" s="158"/>
      <c r="K134" s="157">
        <f>ROUND(E134*J134,2)</f>
        <v>0</v>
      </c>
      <c r="L134" s="157">
        <v>21</v>
      </c>
      <c r="M134" s="157">
        <f>G134*(1+L134/100)</f>
        <v>4186.5999999999995</v>
      </c>
      <c r="N134" s="157">
        <v>0.16200000000000001</v>
      </c>
      <c r="O134" s="157">
        <f>ROUND(E134*N134,2)</f>
        <v>0.16</v>
      </c>
      <c r="P134" s="157">
        <v>0</v>
      </c>
      <c r="Q134" s="157">
        <f>ROUND(E134*P134,2)</f>
        <v>0</v>
      </c>
      <c r="R134" s="157" t="s">
        <v>318</v>
      </c>
      <c r="S134" s="157" t="s">
        <v>180</v>
      </c>
      <c r="T134" s="157" t="s">
        <v>180</v>
      </c>
      <c r="U134" s="157">
        <v>0</v>
      </c>
      <c r="V134" s="157">
        <f>ROUND(E134*U134,2)</f>
        <v>0</v>
      </c>
      <c r="W134" s="157"/>
      <c r="X134" s="157" t="s">
        <v>319</v>
      </c>
      <c r="Y134" s="148"/>
      <c r="Z134" s="148"/>
      <c r="AA134" s="148"/>
      <c r="AB134" s="148"/>
      <c r="AC134" s="148"/>
      <c r="AD134" s="148"/>
      <c r="AE134" s="148"/>
      <c r="AF134" s="148"/>
      <c r="AG134" s="148" t="s">
        <v>320</v>
      </c>
      <c r="AH134" s="148"/>
      <c r="AI134" s="148"/>
      <c r="AJ134" s="148"/>
      <c r="AK134" s="148"/>
      <c r="AL134" s="148"/>
      <c r="AM134" s="148"/>
      <c r="AN134" s="148"/>
      <c r="AO134" s="148"/>
      <c r="AP134" s="148"/>
      <c r="AQ134" s="148"/>
      <c r="AR134" s="148"/>
      <c r="AS134" s="148"/>
      <c r="AT134" s="148"/>
      <c r="AU134" s="148"/>
      <c r="AV134" s="148"/>
      <c r="AW134" s="148"/>
      <c r="AX134" s="148"/>
      <c r="AY134" s="148"/>
      <c r="AZ134" s="148"/>
      <c r="BA134" s="148"/>
      <c r="BB134" s="148"/>
      <c r="BC134" s="148"/>
      <c r="BD134" s="148"/>
      <c r="BE134" s="148"/>
      <c r="BF134" s="148"/>
      <c r="BG134" s="148"/>
      <c r="BH134" s="148"/>
    </row>
    <row r="135" spans="1:60" outlineLevel="1" x14ac:dyDescent="0.2">
      <c r="A135" s="155"/>
      <c r="B135" s="156"/>
      <c r="C135" s="189" t="s">
        <v>585</v>
      </c>
      <c r="D135" s="185"/>
      <c r="E135" s="186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48"/>
      <c r="Z135" s="148"/>
      <c r="AA135" s="148"/>
      <c r="AB135" s="148"/>
      <c r="AC135" s="148"/>
      <c r="AD135" s="148"/>
      <c r="AE135" s="148"/>
      <c r="AF135" s="148"/>
      <c r="AG135" s="148" t="s">
        <v>224</v>
      </c>
      <c r="AH135" s="148">
        <v>0</v>
      </c>
      <c r="AI135" s="148"/>
      <c r="AJ135" s="148"/>
      <c r="AK135" s="148"/>
      <c r="AL135" s="148"/>
      <c r="AM135" s="148"/>
      <c r="AN135" s="148"/>
      <c r="AO135" s="148"/>
      <c r="AP135" s="148"/>
      <c r="AQ135" s="148"/>
      <c r="AR135" s="148"/>
      <c r="AS135" s="148"/>
      <c r="AT135" s="148"/>
      <c r="AU135" s="148"/>
      <c r="AV135" s="148"/>
      <c r="AW135" s="148"/>
      <c r="AX135" s="148"/>
      <c r="AY135" s="148"/>
      <c r="AZ135" s="148"/>
      <c r="BA135" s="148"/>
      <c r="BB135" s="148"/>
      <c r="BC135" s="148"/>
      <c r="BD135" s="148"/>
      <c r="BE135" s="148"/>
      <c r="BF135" s="148"/>
      <c r="BG135" s="148"/>
      <c r="BH135" s="148"/>
    </row>
    <row r="136" spans="1:60" outlineLevel="1" x14ac:dyDescent="0.2">
      <c r="A136" s="155"/>
      <c r="B136" s="156"/>
      <c r="C136" s="189" t="s">
        <v>370</v>
      </c>
      <c r="D136" s="185"/>
      <c r="E136" s="186">
        <v>1</v>
      </c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48"/>
      <c r="Z136" s="148"/>
      <c r="AA136" s="148"/>
      <c r="AB136" s="148"/>
      <c r="AC136" s="148"/>
      <c r="AD136" s="148"/>
      <c r="AE136" s="148"/>
      <c r="AF136" s="148"/>
      <c r="AG136" s="148" t="s">
        <v>224</v>
      </c>
      <c r="AH136" s="148">
        <v>0</v>
      </c>
      <c r="AI136" s="148"/>
      <c r="AJ136" s="148"/>
      <c r="AK136" s="148"/>
      <c r="AL136" s="148"/>
      <c r="AM136" s="148"/>
      <c r="AN136" s="148"/>
      <c r="AO136" s="148"/>
      <c r="AP136" s="148"/>
      <c r="AQ136" s="148"/>
      <c r="AR136" s="148"/>
      <c r="AS136" s="148"/>
      <c r="AT136" s="148"/>
      <c r="AU136" s="148"/>
      <c r="AV136" s="148"/>
      <c r="AW136" s="148"/>
      <c r="AX136" s="148"/>
      <c r="AY136" s="148"/>
      <c r="AZ136" s="148"/>
      <c r="BA136" s="148"/>
      <c r="BB136" s="148"/>
      <c r="BC136" s="148"/>
      <c r="BD136" s="148"/>
      <c r="BE136" s="148"/>
      <c r="BF136" s="148"/>
      <c r="BG136" s="148"/>
      <c r="BH136" s="148"/>
    </row>
    <row r="137" spans="1:60" outlineLevel="1" x14ac:dyDescent="0.2">
      <c r="A137" s="172">
        <v>38</v>
      </c>
      <c r="B137" s="173" t="s">
        <v>586</v>
      </c>
      <c r="C137" s="180" t="s">
        <v>587</v>
      </c>
      <c r="D137" s="174" t="s">
        <v>368</v>
      </c>
      <c r="E137" s="175">
        <v>1</v>
      </c>
      <c r="F137" s="170">
        <v>960</v>
      </c>
      <c r="G137" s="177">
        <f t="shared" ref="G137:G142" si="0">ROUND(E137*F137,2)</f>
        <v>960</v>
      </c>
      <c r="H137" s="158"/>
      <c r="I137" s="157">
        <f t="shared" ref="I137:I142" si="1">ROUND(E137*H137,2)</f>
        <v>0</v>
      </c>
      <c r="J137" s="158"/>
      <c r="K137" s="157">
        <f t="shared" ref="K137:K142" si="2">ROUND(E137*J137,2)</f>
        <v>0</v>
      </c>
      <c r="L137" s="157">
        <v>21</v>
      </c>
      <c r="M137" s="157">
        <f t="shared" ref="M137:M142" si="3">G137*(1+L137/100)</f>
        <v>1161.5999999999999</v>
      </c>
      <c r="N137" s="157">
        <v>0.185</v>
      </c>
      <c r="O137" s="157">
        <f t="shared" ref="O137:O142" si="4">ROUND(E137*N137,2)</f>
        <v>0.19</v>
      </c>
      <c r="P137" s="157">
        <v>0</v>
      </c>
      <c r="Q137" s="157">
        <f t="shared" ref="Q137:Q142" si="5">ROUND(E137*P137,2)</f>
        <v>0</v>
      </c>
      <c r="R137" s="157" t="s">
        <v>318</v>
      </c>
      <c r="S137" s="157" t="s">
        <v>180</v>
      </c>
      <c r="T137" s="157" t="s">
        <v>180</v>
      </c>
      <c r="U137" s="157">
        <v>0</v>
      </c>
      <c r="V137" s="157">
        <f t="shared" ref="V137:V142" si="6">ROUND(E137*U137,2)</f>
        <v>0</v>
      </c>
      <c r="W137" s="157"/>
      <c r="X137" s="157" t="s">
        <v>319</v>
      </c>
      <c r="Y137" s="148"/>
      <c r="Z137" s="148"/>
      <c r="AA137" s="148"/>
      <c r="AB137" s="148"/>
      <c r="AC137" s="148"/>
      <c r="AD137" s="148"/>
      <c r="AE137" s="148"/>
      <c r="AF137" s="148"/>
      <c r="AG137" s="148" t="s">
        <v>320</v>
      </c>
      <c r="AH137" s="148"/>
      <c r="AI137" s="148"/>
      <c r="AJ137" s="148"/>
      <c r="AK137" s="148"/>
      <c r="AL137" s="148"/>
      <c r="AM137" s="148"/>
      <c r="AN137" s="148"/>
      <c r="AO137" s="148"/>
      <c r="AP137" s="148"/>
      <c r="AQ137" s="148"/>
      <c r="AR137" s="148"/>
      <c r="AS137" s="148"/>
      <c r="AT137" s="148"/>
      <c r="AU137" s="148"/>
      <c r="AV137" s="148"/>
      <c r="AW137" s="148"/>
      <c r="AX137" s="148"/>
      <c r="AY137" s="148"/>
      <c r="AZ137" s="148"/>
      <c r="BA137" s="148"/>
      <c r="BB137" s="148"/>
      <c r="BC137" s="148"/>
      <c r="BD137" s="148"/>
      <c r="BE137" s="148"/>
      <c r="BF137" s="148"/>
      <c r="BG137" s="148"/>
      <c r="BH137" s="148"/>
    </row>
    <row r="138" spans="1:60" outlineLevel="1" x14ac:dyDescent="0.2">
      <c r="A138" s="172">
        <v>39</v>
      </c>
      <c r="B138" s="173" t="s">
        <v>588</v>
      </c>
      <c r="C138" s="180" t="s">
        <v>589</v>
      </c>
      <c r="D138" s="174" t="s">
        <v>368</v>
      </c>
      <c r="E138" s="175">
        <v>1</v>
      </c>
      <c r="F138" s="170">
        <v>2640</v>
      </c>
      <c r="G138" s="177">
        <f t="shared" si="0"/>
        <v>2640</v>
      </c>
      <c r="H138" s="158"/>
      <c r="I138" s="157">
        <f t="shared" si="1"/>
        <v>0</v>
      </c>
      <c r="J138" s="158"/>
      <c r="K138" s="157">
        <f t="shared" si="2"/>
        <v>0</v>
      </c>
      <c r="L138" s="157">
        <v>21</v>
      </c>
      <c r="M138" s="157">
        <f t="shared" si="3"/>
        <v>3194.4</v>
      </c>
      <c r="N138" s="157">
        <v>0.74</v>
      </c>
      <c r="O138" s="157">
        <f t="shared" si="4"/>
        <v>0.74</v>
      </c>
      <c r="P138" s="157">
        <v>0</v>
      </c>
      <c r="Q138" s="157">
        <f t="shared" si="5"/>
        <v>0</v>
      </c>
      <c r="R138" s="157" t="s">
        <v>318</v>
      </c>
      <c r="S138" s="157" t="s">
        <v>180</v>
      </c>
      <c r="T138" s="157" t="s">
        <v>180</v>
      </c>
      <c r="U138" s="157">
        <v>0</v>
      </c>
      <c r="V138" s="157">
        <f t="shared" si="6"/>
        <v>0</v>
      </c>
      <c r="W138" s="157"/>
      <c r="X138" s="157" t="s">
        <v>319</v>
      </c>
      <c r="Y138" s="148"/>
      <c r="Z138" s="148"/>
      <c r="AA138" s="148"/>
      <c r="AB138" s="148"/>
      <c r="AC138" s="148"/>
      <c r="AD138" s="148"/>
      <c r="AE138" s="148"/>
      <c r="AF138" s="148"/>
      <c r="AG138" s="148" t="s">
        <v>320</v>
      </c>
      <c r="AH138" s="148"/>
      <c r="AI138" s="148"/>
      <c r="AJ138" s="148"/>
      <c r="AK138" s="148"/>
      <c r="AL138" s="148"/>
      <c r="AM138" s="148"/>
      <c r="AN138" s="148"/>
      <c r="AO138" s="148"/>
      <c r="AP138" s="148"/>
      <c r="AQ138" s="148"/>
      <c r="AR138" s="148"/>
      <c r="AS138" s="148"/>
      <c r="AT138" s="148"/>
      <c r="AU138" s="148"/>
      <c r="AV138" s="148"/>
      <c r="AW138" s="148"/>
      <c r="AX138" s="148"/>
      <c r="AY138" s="148"/>
      <c r="AZ138" s="148"/>
      <c r="BA138" s="148"/>
      <c r="BB138" s="148"/>
      <c r="BC138" s="148"/>
      <c r="BD138" s="148"/>
      <c r="BE138" s="148"/>
      <c r="BF138" s="148"/>
      <c r="BG138" s="148"/>
      <c r="BH138" s="148"/>
    </row>
    <row r="139" spans="1:60" outlineLevel="1" x14ac:dyDescent="0.2">
      <c r="A139" s="172">
        <v>40</v>
      </c>
      <c r="B139" s="173" t="s">
        <v>590</v>
      </c>
      <c r="C139" s="180" t="s">
        <v>591</v>
      </c>
      <c r="D139" s="174" t="s">
        <v>368</v>
      </c>
      <c r="E139" s="175">
        <v>2</v>
      </c>
      <c r="F139" s="170">
        <v>205</v>
      </c>
      <c r="G139" s="177">
        <f t="shared" si="0"/>
        <v>410</v>
      </c>
      <c r="H139" s="158"/>
      <c r="I139" s="157">
        <f t="shared" si="1"/>
        <v>0</v>
      </c>
      <c r="J139" s="158"/>
      <c r="K139" s="157">
        <f t="shared" si="2"/>
        <v>0</v>
      </c>
      <c r="L139" s="157">
        <v>21</v>
      </c>
      <c r="M139" s="157">
        <f t="shared" si="3"/>
        <v>496.09999999999997</v>
      </c>
      <c r="N139" s="157">
        <v>6.8000000000000005E-2</v>
      </c>
      <c r="O139" s="157">
        <f t="shared" si="4"/>
        <v>0.14000000000000001</v>
      </c>
      <c r="P139" s="157">
        <v>0</v>
      </c>
      <c r="Q139" s="157">
        <f t="shared" si="5"/>
        <v>0</v>
      </c>
      <c r="R139" s="157" t="s">
        <v>318</v>
      </c>
      <c r="S139" s="157" t="s">
        <v>180</v>
      </c>
      <c r="T139" s="157" t="s">
        <v>180</v>
      </c>
      <c r="U139" s="157">
        <v>0</v>
      </c>
      <c r="V139" s="157">
        <f t="shared" si="6"/>
        <v>0</v>
      </c>
      <c r="W139" s="157"/>
      <c r="X139" s="157" t="s">
        <v>319</v>
      </c>
      <c r="Y139" s="148"/>
      <c r="Z139" s="148"/>
      <c r="AA139" s="148"/>
      <c r="AB139" s="148"/>
      <c r="AC139" s="148"/>
      <c r="AD139" s="148"/>
      <c r="AE139" s="148"/>
      <c r="AF139" s="148"/>
      <c r="AG139" s="148" t="s">
        <v>320</v>
      </c>
      <c r="AH139" s="148"/>
      <c r="AI139" s="148"/>
      <c r="AJ139" s="148"/>
      <c r="AK139" s="148"/>
      <c r="AL139" s="148"/>
      <c r="AM139" s="148"/>
      <c r="AN139" s="148"/>
      <c r="AO139" s="148"/>
      <c r="AP139" s="148"/>
      <c r="AQ139" s="148"/>
      <c r="AR139" s="148"/>
      <c r="AS139" s="148"/>
      <c r="AT139" s="148"/>
      <c r="AU139" s="148"/>
      <c r="AV139" s="148"/>
      <c r="AW139" s="148"/>
      <c r="AX139" s="148"/>
      <c r="AY139" s="148"/>
      <c r="AZ139" s="148"/>
      <c r="BA139" s="148"/>
      <c r="BB139" s="148"/>
      <c r="BC139" s="148"/>
      <c r="BD139" s="148"/>
      <c r="BE139" s="148"/>
      <c r="BF139" s="148"/>
      <c r="BG139" s="148"/>
      <c r="BH139" s="148"/>
    </row>
    <row r="140" spans="1:60" outlineLevel="1" x14ac:dyDescent="0.2">
      <c r="A140" s="172">
        <v>41</v>
      </c>
      <c r="B140" s="173" t="s">
        <v>592</v>
      </c>
      <c r="C140" s="180" t="s">
        <v>593</v>
      </c>
      <c r="D140" s="174" t="s">
        <v>368</v>
      </c>
      <c r="E140" s="175">
        <v>1</v>
      </c>
      <c r="F140" s="170">
        <v>1200</v>
      </c>
      <c r="G140" s="177">
        <f t="shared" si="0"/>
        <v>1200</v>
      </c>
      <c r="H140" s="158"/>
      <c r="I140" s="157">
        <f t="shared" si="1"/>
        <v>0</v>
      </c>
      <c r="J140" s="158"/>
      <c r="K140" s="157">
        <f t="shared" si="2"/>
        <v>0</v>
      </c>
      <c r="L140" s="157">
        <v>21</v>
      </c>
      <c r="M140" s="157">
        <f t="shared" si="3"/>
        <v>1452</v>
      </c>
      <c r="N140" s="157">
        <v>0.58499999999999996</v>
      </c>
      <c r="O140" s="157">
        <f t="shared" si="4"/>
        <v>0.59</v>
      </c>
      <c r="P140" s="157">
        <v>0</v>
      </c>
      <c r="Q140" s="157">
        <f t="shared" si="5"/>
        <v>0</v>
      </c>
      <c r="R140" s="157" t="s">
        <v>318</v>
      </c>
      <c r="S140" s="157" t="s">
        <v>180</v>
      </c>
      <c r="T140" s="157" t="s">
        <v>180</v>
      </c>
      <c r="U140" s="157">
        <v>0</v>
      </c>
      <c r="V140" s="157">
        <f t="shared" si="6"/>
        <v>0</v>
      </c>
      <c r="W140" s="157"/>
      <c r="X140" s="157" t="s">
        <v>319</v>
      </c>
      <c r="Y140" s="148"/>
      <c r="Z140" s="148"/>
      <c r="AA140" s="148"/>
      <c r="AB140" s="148"/>
      <c r="AC140" s="148"/>
      <c r="AD140" s="148"/>
      <c r="AE140" s="148"/>
      <c r="AF140" s="148"/>
      <c r="AG140" s="148" t="s">
        <v>320</v>
      </c>
      <c r="AH140" s="148"/>
      <c r="AI140" s="148"/>
      <c r="AJ140" s="148"/>
      <c r="AK140" s="148"/>
      <c r="AL140" s="148"/>
      <c r="AM140" s="148"/>
      <c r="AN140" s="148"/>
      <c r="AO140" s="148"/>
      <c r="AP140" s="148"/>
      <c r="AQ140" s="148"/>
      <c r="AR140" s="148"/>
      <c r="AS140" s="148"/>
      <c r="AT140" s="148"/>
      <c r="AU140" s="148"/>
      <c r="AV140" s="148"/>
      <c r="AW140" s="148"/>
      <c r="AX140" s="148"/>
      <c r="AY140" s="148"/>
      <c r="AZ140" s="148"/>
      <c r="BA140" s="148"/>
      <c r="BB140" s="148"/>
      <c r="BC140" s="148"/>
      <c r="BD140" s="148"/>
      <c r="BE140" s="148"/>
      <c r="BF140" s="148"/>
      <c r="BG140" s="148"/>
      <c r="BH140" s="148"/>
    </row>
    <row r="141" spans="1:60" outlineLevel="1" x14ac:dyDescent="0.2">
      <c r="A141" s="172">
        <v>42</v>
      </c>
      <c r="B141" s="173" t="s">
        <v>594</v>
      </c>
      <c r="C141" s="180" t="s">
        <v>595</v>
      </c>
      <c r="D141" s="174" t="s">
        <v>368</v>
      </c>
      <c r="E141" s="175">
        <v>1</v>
      </c>
      <c r="F141" s="170">
        <v>8435</v>
      </c>
      <c r="G141" s="177">
        <f t="shared" si="0"/>
        <v>8435</v>
      </c>
      <c r="H141" s="158"/>
      <c r="I141" s="157">
        <f t="shared" si="1"/>
        <v>0</v>
      </c>
      <c r="J141" s="158"/>
      <c r="K141" s="157">
        <f t="shared" si="2"/>
        <v>0</v>
      </c>
      <c r="L141" s="157">
        <v>21</v>
      </c>
      <c r="M141" s="157">
        <f t="shared" si="3"/>
        <v>10206.35</v>
      </c>
      <c r="N141" s="157">
        <v>1.6</v>
      </c>
      <c r="O141" s="157">
        <f t="shared" si="4"/>
        <v>1.6</v>
      </c>
      <c r="P141" s="157">
        <v>0</v>
      </c>
      <c r="Q141" s="157">
        <f t="shared" si="5"/>
        <v>0</v>
      </c>
      <c r="R141" s="157" t="s">
        <v>318</v>
      </c>
      <c r="S141" s="157" t="s">
        <v>180</v>
      </c>
      <c r="T141" s="157" t="s">
        <v>180</v>
      </c>
      <c r="U141" s="157">
        <v>0</v>
      </c>
      <c r="V141" s="157">
        <f t="shared" si="6"/>
        <v>0</v>
      </c>
      <c r="W141" s="157"/>
      <c r="X141" s="157" t="s">
        <v>319</v>
      </c>
      <c r="Y141" s="148"/>
      <c r="Z141" s="148"/>
      <c r="AA141" s="148"/>
      <c r="AB141" s="148"/>
      <c r="AC141" s="148"/>
      <c r="AD141" s="148"/>
      <c r="AE141" s="148"/>
      <c r="AF141" s="148"/>
      <c r="AG141" s="148" t="s">
        <v>320</v>
      </c>
      <c r="AH141" s="148"/>
      <c r="AI141" s="148"/>
      <c r="AJ141" s="148"/>
      <c r="AK141" s="148"/>
      <c r="AL141" s="148"/>
      <c r="AM141" s="148"/>
      <c r="AN141" s="148"/>
      <c r="AO141" s="148"/>
      <c r="AP141" s="148"/>
      <c r="AQ141" s="148"/>
      <c r="AR141" s="148"/>
      <c r="AS141" s="148"/>
      <c r="AT141" s="148"/>
      <c r="AU141" s="148"/>
      <c r="AV141" s="148"/>
      <c r="AW141" s="148"/>
      <c r="AX141" s="148"/>
      <c r="AY141" s="148"/>
      <c r="AZ141" s="148"/>
      <c r="BA141" s="148"/>
      <c r="BB141" s="148"/>
      <c r="BC141" s="148"/>
      <c r="BD141" s="148"/>
      <c r="BE141" s="148"/>
      <c r="BF141" s="148"/>
      <c r="BG141" s="148"/>
      <c r="BH141" s="148"/>
    </row>
    <row r="142" spans="1:60" outlineLevel="1" x14ac:dyDescent="0.2">
      <c r="A142" s="172">
        <v>43</v>
      </c>
      <c r="B142" s="173" t="s">
        <v>596</v>
      </c>
      <c r="C142" s="180" t="s">
        <v>597</v>
      </c>
      <c r="D142" s="174" t="s">
        <v>368</v>
      </c>
      <c r="E142" s="175">
        <v>6</v>
      </c>
      <c r="F142" s="170">
        <v>190</v>
      </c>
      <c r="G142" s="177">
        <f t="shared" si="0"/>
        <v>1140</v>
      </c>
      <c r="H142" s="158"/>
      <c r="I142" s="157">
        <f t="shared" si="1"/>
        <v>0</v>
      </c>
      <c r="J142" s="158"/>
      <c r="K142" s="157">
        <f t="shared" si="2"/>
        <v>0</v>
      </c>
      <c r="L142" s="157">
        <v>21</v>
      </c>
      <c r="M142" s="157">
        <f t="shared" si="3"/>
        <v>1379.3999999999999</v>
      </c>
      <c r="N142" s="157">
        <v>2E-3</v>
      </c>
      <c r="O142" s="157">
        <f t="shared" si="4"/>
        <v>0.01</v>
      </c>
      <c r="P142" s="157">
        <v>0</v>
      </c>
      <c r="Q142" s="157">
        <f t="shared" si="5"/>
        <v>0</v>
      </c>
      <c r="R142" s="157" t="s">
        <v>318</v>
      </c>
      <c r="S142" s="157" t="s">
        <v>180</v>
      </c>
      <c r="T142" s="157" t="s">
        <v>180</v>
      </c>
      <c r="U142" s="157">
        <v>0</v>
      </c>
      <c r="V142" s="157">
        <f t="shared" si="6"/>
        <v>0</v>
      </c>
      <c r="W142" s="157"/>
      <c r="X142" s="157" t="s">
        <v>319</v>
      </c>
      <c r="Y142" s="148"/>
      <c r="Z142" s="148"/>
      <c r="AA142" s="148"/>
      <c r="AB142" s="148"/>
      <c r="AC142" s="148"/>
      <c r="AD142" s="148"/>
      <c r="AE142" s="148"/>
      <c r="AF142" s="148"/>
      <c r="AG142" s="148" t="s">
        <v>320</v>
      </c>
      <c r="AH142" s="148"/>
      <c r="AI142" s="148"/>
      <c r="AJ142" s="148"/>
      <c r="AK142" s="148"/>
      <c r="AL142" s="148"/>
      <c r="AM142" s="148"/>
      <c r="AN142" s="148"/>
      <c r="AO142" s="148"/>
      <c r="AP142" s="148"/>
      <c r="AQ142" s="148"/>
      <c r="AR142" s="148"/>
      <c r="AS142" s="148"/>
      <c r="AT142" s="148"/>
      <c r="AU142" s="148"/>
      <c r="AV142" s="148"/>
      <c r="AW142" s="148"/>
      <c r="AX142" s="148"/>
      <c r="AY142" s="148"/>
      <c r="AZ142" s="148"/>
      <c r="BA142" s="148"/>
      <c r="BB142" s="148"/>
      <c r="BC142" s="148"/>
      <c r="BD142" s="148"/>
      <c r="BE142" s="148"/>
      <c r="BF142" s="148"/>
      <c r="BG142" s="148"/>
      <c r="BH142" s="148"/>
    </row>
    <row r="143" spans="1:60" x14ac:dyDescent="0.2">
      <c r="A143" s="160" t="s">
        <v>169</v>
      </c>
      <c r="B143" s="161" t="s">
        <v>122</v>
      </c>
      <c r="C143" s="179" t="s">
        <v>123</v>
      </c>
      <c r="D143" s="162"/>
      <c r="E143" s="163"/>
      <c r="F143" s="164"/>
      <c r="G143" s="165">
        <f>SUMIF(AG144:AG147,"&lt;&gt;NOR",G144:G147)</f>
        <v>2510.69</v>
      </c>
      <c r="H143" s="159"/>
      <c r="I143" s="159">
        <f>SUM(I144:I147)</f>
        <v>0</v>
      </c>
      <c r="J143" s="159"/>
      <c r="K143" s="159">
        <f>SUM(K144:K147)</f>
        <v>0</v>
      </c>
      <c r="L143" s="159"/>
      <c r="M143" s="159">
        <f>SUM(M144:M147)</f>
        <v>3037.9349000000002</v>
      </c>
      <c r="N143" s="159"/>
      <c r="O143" s="159">
        <f>SUM(O144:O147)</f>
        <v>0</v>
      </c>
      <c r="P143" s="159"/>
      <c r="Q143" s="159">
        <f>SUM(Q144:Q147)</f>
        <v>0</v>
      </c>
      <c r="R143" s="159"/>
      <c r="S143" s="159"/>
      <c r="T143" s="159"/>
      <c r="U143" s="159"/>
      <c r="V143" s="159">
        <f>SUM(V144:V147)</f>
        <v>10.6</v>
      </c>
      <c r="W143" s="159"/>
      <c r="X143" s="159"/>
      <c r="AG143" t="s">
        <v>170</v>
      </c>
    </row>
    <row r="144" spans="1:60" ht="22.5" outlineLevel="1" x14ac:dyDescent="0.2">
      <c r="A144" s="166">
        <v>44</v>
      </c>
      <c r="B144" s="167" t="s">
        <v>391</v>
      </c>
      <c r="C144" s="181" t="s">
        <v>392</v>
      </c>
      <c r="D144" s="168" t="s">
        <v>312</v>
      </c>
      <c r="E144" s="169">
        <v>23.464390000000002</v>
      </c>
      <c r="F144" s="170">
        <v>107</v>
      </c>
      <c r="G144" s="171">
        <f>ROUND(E144*F144,2)</f>
        <v>2510.69</v>
      </c>
      <c r="H144" s="158"/>
      <c r="I144" s="157">
        <f>ROUND(E144*H144,2)</f>
        <v>0</v>
      </c>
      <c r="J144" s="158"/>
      <c r="K144" s="157">
        <f>ROUND(E144*J144,2)</f>
        <v>0</v>
      </c>
      <c r="L144" s="157">
        <v>21</v>
      </c>
      <c r="M144" s="157">
        <f>G144*(1+L144/100)</f>
        <v>3037.9349000000002</v>
      </c>
      <c r="N144" s="157">
        <v>0</v>
      </c>
      <c r="O144" s="157">
        <f>ROUND(E144*N144,2)</f>
        <v>0</v>
      </c>
      <c r="P144" s="157">
        <v>0</v>
      </c>
      <c r="Q144" s="157">
        <f>ROUND(E144*P144,2)</f>
        <v>0</v>
      </c>
      <c r="R144" s="157"/>
      <c r="S144" s="157" t="s">
        <v>180</v>
      </c>
      <c r="T144" s="157" t="s">
        <v>180</v>
      </c>
      <c r="U144" s="157">
        <v>0.45179999999999998</v>
      </c>
      <c r="V144" s="157">
        <f>ROUND(E144*U144,2)</f>
        <v>10.6</v>
      </c>
      <c r="W144" s="157"/>
      <c r="X144" s="157" t="s">
        <v>393</v>
      </c>
      <c r="Y144" s="148"/>
      <c r="Z144" s="148"/>
      <c r="AA144" s="148"/>
      <c r="AB144" s="148"/>
      <c r="AC144" s="148"/>
      <c r="AD144" s="148"/>
      <c r="AE144" s="148"/>
      <c r="AF144" s="148"/>
      <c r="AG144" s="148" t="s">
        <v>394</v>
      </c>
      <c r="AH144" s="148"/>
      <c r="AI144" s="148"/>
      <c r="AJ144" s="148"/>
      <c r="AK144" s="148"/>
      <c r="AL144" s="148"/>
      <c r="AM144" s="148"/>
      <c r="AN144" s="148"/>
      <c r="AO144" s="148"/>
      <c r="AP144" s="148"/>
      <c r="AQ144" s="148"/>
      <c r="AR144" s="148"/>
      <c r="AS144" s="148"/>
      <c r="AT144" s="148"/>
      <c r="AU144" s="148"/>
      <c r="AV144" s="148"/>
      <c r="AW144" s="148"/>
      <c r="AX144" s="148"/>
      <c r="AY144" s="148"/>
      <c r="AZ144" s="148"/>
      <c r="BA144" s="148"/>
      <c r="BB144" s="148"/>
      <c r="BC144" s="148"/>
      <c r="BD144" s="148"/>
      <c r="BE144" s="148"/>
      <c r="BF144" s="148"/>
      <c r="BG144" s="148"/>
      <c r="BH144" s="148"/>
    </row>
    <row r="145" spans="1:60" outlineLevel="1" x14ac:dyDescent="0.2">
      <c r="A145" s="155"/>
      <c r="B145" s="156"/>
      <c r="C145" s="189" t="s">
        <v>395</v>
      </c>
      <c r="D145" s="185"/>
      <c r="E145" s="186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48"/>
      <c r="Z145" s="148"/>
      <c r="AA145" s="148"/>
      <c r="AB145" s="148"/>
      <c r="AC145" s="148"/>
      <c r="AD145" s="148"/>
      <c r="AE145" s="148"/>
      <c r="AF145" s="148"/>
      <c r="AG145" s="148" t="s">
        <v>224</v>
      </c>
      <c r="AH145" s="148">
        <v>0</v>
      </c>
      <c r="AI145" s="148"/>
      <c r="AJ145" s="148"/>
      <c r="AK145" s="148"/>
      <c r="AL145" s="148"/>
      <c r="AM145" s="148"/>
      <c r="AN145" s="148"/>
      <c r="AO145" s="148"/>
      <c r="AP145" s="148"/>
      <c r="AQ145" s="148"/>
      <c r="AR145" s="148"/>
      <c r="AS145" s="148"/>
      <c r="AT145" s="148"/>
      <c r="AU145" s="148"/>
      <c r="AV145" s="148"/>
      <c r="AW145" s="148"/>
      <c r="AX145" s="148"/>
      <c r="AY145" s="148"/>
      <c r="AZ145" s="148"/>
      <c r="BA145" s="148"/>
      <c r="BB145" s="148"/>
      <c r="BC145" s="148"/>
      <c r="BD145" s="148"/>
      <c r="BE145" s="148"/>
      <c r="BF145" s="148"/>
      <c r="BG145" s="148"/>
      <c r="BH145" s="148"/>
    </row>
    <row r="146" spans="1:60" ht="22.5" outlineLevel="1" x14ac:dyDescent="0.2">
      <c r="A146" s="155"/>
      <c r="B146" s="156"/>
      <c r="C146" s="189" t="s">
        <v>598</v>
      </c>
      <c r="D146" s="185"/>
      <c r="E146" s="186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48"/>
      <c r="Z146" s="148"/>
      <c r="AA146" s="148"/>
      <c r="AB146" s="148"/>
      <c r="AC146" s="148"/>
      <c r="AD146" s="148"/>
      <c r="AE146" s="148"/>
      <c r="AF146" s="148"/>
      <c r="AG146" s="148" t="s">
        <v>224</v>
      </c>
      <c r="AH146" s="148">
        <v>0</v>
      </c>
      <c r="AI146" s="148"/>
      <c r="AJ146" s="148"/>
      <c r="AK146" s="148"/>
      <c r="AL146" s="148"/>
      <c r="AM146" s="148"/>
      <c r="AN146" s="148"/>
      <c r="AO146" s="148"/>
      <c r="AP146" s="148"/>
      <c r="AQ146" s="148"/>
      <c r="AR146" s="148"/>
      <c r="AS146" s="148"/>
      <c r="AT146" s="148"/>
      <c r="AU146" s="148"/>
      <c r="AV146" s="148"/>
      <c r="AW146" s="148"/>
      <c r="AX146" s="148"/>
      <c r="AY146" s="148"/>
      <c r="AZ146" s="148"/>
      <c r="BA146" s="148"/>
      <c r="BB146" s="148"/>
      <c r="BC146" s="148"/>
      <c r="BD146" s="148"/>
      <c r="BE146" s="148"/>
      <c r="BF146" s="148"/>
      <c r="BG146" s="148"/>
      <c r="BH146" s="148"/>
    </row>
    <row r="147" spans="1:60" outlineLevel="1" x14ac:dyDescent="0.2">
      <c r="A147" s="155"/>
      <c r="B147" s="156"/>
      <c r="C147" s="189" t="s">
        <v>599</v>
      </c>
      <c r="D147" s="185"/>
      <c r="E147" s="186">
        <v>23.464390000000002</v>
      </c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48"/>
      <c r="Z147" s="148"/>
      <c r="AA147" s="148"/>
      <c r="AB147" s="148"/>
      <c r="AC147" s="148"/>
      <c r="AD147" s="148"/>
      <c r="AE147" s="148"/>
      <c r="AF147" s="148"/>
      <c r="AG147" s="148" t="s">
        <v>224</v>
      </c>
      <c r="AH147" s="148">
        <v>0</v>
      </c>
      <c r="AI147" s="148"/>
      <c r="AJ147" s="148"/>
      <c r="AK147" s="148"/>
      <c r="AL147" s="148"/>
      <c r="AM147" s="148"/>
      <c r="AN147" s="148"/>
      <c r="AO147" s="148"/>
      <c r="AP147" s="148"/>
      <c r="AQ147" s="148"/>
      <c r="AR147" s="148"/>
      <c r="AS147" s="148"/>
      <c r="AT147" s="148"/>
      <c r="AU147" s="148"/>
      <c r="AV147" s="148"/>
      <c r="AW147" s="148"/>
      <c r="AX147" s="148"/>
      <c r="AY147" s="148"/>
      <c r="AZ147" s="148"/>
      <c r="BA147" s="148"/>
      <c r="BB147" s="148"/>
      <c r="BC147" s="148"/>
      <c r="BD147" s="148"/>
      <c r="BE147" s="148"/>
      <c r="BF147" s="148"/>
      <c r="BG147" s="148"/>
      <c r="BH147" s="148"/>
    </row>
    <row r="148" spans="1:60" x14ac:dyDescent="0.2">
      <c r="A148" s="3"/>
      <c r="B148" s="4"/>
      <c r="C148" s="182"/>
      <c r="D148" s="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AE148">
        <v>15</v>
      </c>
      <c r="AF148">
        <v>21</v>
      </c>
      <c r="AG148" t="s">
        <v>156</v>
      </c>
    </row>
    <row r="149" spans="1:60" x14ac:dyDescent="0.2">
      <c r="A149" s="151"/>
      <c r="B149" s="152" t="s">
        <v>31</v>
      </c>
      <c r="C149" s="183"/>
      <c r="D149" s="153"/>
      <c r="E149" s="154"/>
      <c r="F149" s="154"/>
      <c r="G149" s="178">
        <f>G8+G48+G52+G65+G75+G95+G121+G143</f>
        <v>98527.34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AE149">
        <f>SUMIF(L7:L147,AE148,G7:G147)</f>
        <v>0</v>
      </c>
      <c r="AF149">
        <f>SUMIF(L7:L147,AF148,G7:G147)</f>
        <v>98527.34</v>
      </c>
      <c r="AG149" t="s">
        <v>214</v>
      </c>
    </row>
    <row r="150" spans="1:60" x14ac:dyDescent="0.2">
      <c r="A150" s="3"/>
      <c r="B150" s="4"/>
      <c r="C150" s="182"/>
      <c r="D150" s="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60" x14ac:dyDescent="0.2">
      <c r="A151" s="3"/>
      <c r="B151" s="4"/>
      <c r="C151" s="182"/>
      <c r="D151" s="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60" x14ac:dyDescent="0.2">
      <c r="A152" s="268" t="s">
        <v>215</v>
      </c>
      <c r="B152" s="268"/>
      <c r="C152" s="269"/>
      <c r="D152" s="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60" x14ac:dyDescent="0.2">
      <c r="A153" s="249"/>
      <c r="B153" s="250"/>
      <c r="C153" s="251"/>
      <c r="D153" s="250"/>
      <c r="E153" s="250"/>
      <c r="F153" s="250"/>
      <c r="G153" s="25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AG153" t="s">
        <v>216</v>
      </c>
    </row>
    <row r="154" spans="1:60" x14ac:dyDescent="0.2">
      <c r="A154" s="253"/>
      <c r="B154" s="254"/>
      <c r="C154" s="255"/>
      <c r="D154" s="254"/>
      <c r="E154" s="254"/>
      <c r="F154" s="254"/>
      <c r="G154" s="256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60" x14ac:dyDescent="0.2">
      <c r="A155" s="253"/>
      <c r="B155" s="254"/>
      <c r="C155" s="255"/>
      <c r="D155" s="254"/>
      <c r="E155" s="254"/>
      <c r="F155" s="254"/>
      <c r="G155" s="256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60" x14ac:dyDescent="0.2">
      <c r="A156" s="253"/>
      <c r="B156" s="254"/>
      <c r="C156" s="255"/>
      <c r="D156" s="254"/>
      <c r="E156" s="254"/>
      <c r="F156" s="254"/>
      <c r="G156" s="256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60" x14ac:dyDescent="0.2">
      <c r="A157" s="257"/>
      <c r="B157" s="258"/>
      <c r="C157" s="259"/>
      <c r="D157" s="258"/>
      <c r="E157" s="258"/>
      <c r="F157" s="258"/>
      <c r="G157" s="260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60" x14ac:dyDescent="0.2">
      <c r="A158" s="3"/>
      <c r="B158" s="4"/>
      <c r="C158" s="182"/>
      <c r="D158" s="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60" x14ac:dyDescent="0.2">
      <c r="C159" s="184"/>
      <c r="D159" s="10"/>
      <c r="AG159" t="s">
        <v>217</v>
      </c>
    </row>
    <row r="160" spans="1:60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TSuIjCCks80IZ2uTY8kRfZPxk1lGShgEHx7ZanaYh3u5p18hUHq7sC3MAfBcVrbSvw66tGLhAYhEmHZX20MRWQ==" saltValue="fmEUHM+1CM8nGi2+tAbZJQ==" spinCount="100000" sheet="1"/>
  <customSheetViews>
    <customSheetView guid="{682F88AA-8DBA-43F3-B332-95C2E0316B3E}" hiddenRows="1" hiddenColumns="1">
      <pane ySplit="6" topLeftCell="A146" activePane="bottomLeft" state="frozen"/>
      <selection pane="bottomLeft" activeCell="AB182" sqref="AB182"/>
      <pageMargins left="0.59055118110236204" right="0.196850393700787" top="0.78740157499999996" bottom="0.78740157499999996" header="0.3" footer="0.3"/>
      <pageSetup paperSize="9" orientation="portrait" r:id="rId1"/>
      <headerFooter>
        <oddFooter>&amp;RStránka &amp;P z &amp;N&amp;LZpracováno programem BUILDpower S,  © RTS, a.s.</oddFooter>
      </headerFooter>
    </customSheetView>
    <customSheetView guid="{F028DEAD-F36D-4C13-9154-AF3BDABF0A16}" hiddenRows="1" hiddenColumns="1">
      <pane ySplit="6" topLeftCell="A8" activePane="bottomLeft" state="frozen"/>
      <selection pane="bottomLeft" activeCell="A8" sqref="A8"/>
      <pageMargins left="0.59055118110236204" right="0.196850393700787" top="0.78740157499999996" bottom="0.78740157499999996" header="0.3" footer="0.3"/>
      <pageSetup paperSize="9" orientation="portrait" r:id="rId2"/>
      <headerFooter>
        <oddFooter>&amp;RStránka &amp;P z &amp;N&amp;LZpracováno programem BUILDpower S,  © RTS, a.s.</oddFooter>
      </headerFooter>
    </customSheetView>
  </customSheetViews>
  <mergeCells count="6">
    <mergeCell ref="A153:G157"/>
    <mergeCell ref="A1:G1"/>
    <mergeCell ref="C2:G2"/>
    <mergeCell ref="C3:G3"/>
    <mergeCell ref="C4:G4"/>
    <mergeCell ref="A152:C152"/>
  </mergeCells>
  <pageMargins left="0.59055118110236204" right="0.196850393700787" top="0.78740157499999996" bottom="0.78740157499999996" header="0.3" footer="0.3"/>
  <pageSetup paperSize="9" orientation="portrait" r:id="rId3"/>
  <headerFooter>
    <oddFooter>&amp;RStránka &amp;P z &amp;N&amp;LZpracováno programem BUILDpower S,  © RTS, a.s.</oddFooter>
  </headerFooter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H5000"/>
  <sheetViews>
    <sheetView workbookViewId="0">
      <pane ySplit="7" topLeftCell="A8" activePane="bottomLeft" state="frozen"/>
      <selection pane="bottomLeft" activeCell="A8" sqref="A8"/>
    </sheetView>
  </sheetViews>
  <sheetFormatPr defaultRowHeight="12.75" outlineLevelRow="1" x14ac:dyDescent="0.2"/>
  <cols>
    <col min="1" max="1" width="3.42578125" customWidth="1"/>
    <col min="2" max="2" width="12.5703125" style="122" customWidth="1"/>
    <col min="3" max="3" width="38.28515625" style="122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0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0" t="s">
        <v>9</v>
      </c>
      <c r="B3" s="49" t="s">
        <v>59</v>
      </c>
      <c r="C3" s="262" t="s">
        <v>60</v>
      </c>
      <c r="D3" s="263"/>
      <c r="E3" s="263"/>
      <c r="F3" s="263"/>
      <c r="G3" s="264"/>
      <c r="AC3" s="122" t="s">
        <v>144</v>
      </c>
      <c r="AG3" t="s">
        <v>146</v>
      </c>
    </row>
    <row r="4" spans="1:60" ht="24.95" customHeight="1" x14ac:dyDescent="0.2">
      <c r="A4" s="141" t="s">
        <v>10</v>
      </c>
      <c r="B4" s="142" t="s">
        <v>59</v>
      </c>
      <c r="C4" s="265" t="s">
        <v>60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4" t="s">
        <v>148</v>
      </c>
      <c r="B6" s="146" t="s">
        <v>149</v>
      </c>
      <c r="C6" s="146" t="s">
        <v>150</v>
      </c>
      <c r="D6" s="145" t="s">
        <v>151</v>
      </c>
      <c r="E6" s="144" t="s">
        <v>152</v>
      </c>
      <c r="F6" s="143" t="s">
        <v>153</v>
      </c>
      <c r="G6" s="144" t="s">
        <v>31</v>
      </c>
      <c r="H6" s="147" t="s">
        <v>32</v>
      </c>
      <c r="I6" s="147" t="s">
        <v>154</v>
      </c>
      <c r="J6" s="147" t="s">
        <v>33</v>
      </c>
      <c r="K6" s="147" t="s">
        <v>155</v>
      </c>
      <c r="L6" s="147" t="s">
        <v>156</v>
      </c>
      <c r="M6" s="147" t="s">
        <v>157</v>
      </c>
      <c r="N6" s="147" t="s">
        <v>158</v>
      </c>
      <c r="O6" s="147" t="s">
        <v>159</v>
      </c>
      <c r="P6" s="147" t="s">
        <v>160</v>
      </c>
      <c r="Q6" s="147" t="s">
        <v>161</v>
      </c>
      <c r="R6" s="147" t="s">
        <v>162</v>
      </c>
      <c r="S6" s="147" t="s">
        <v>163</v>
      </c>
      <c r="T6" s="147" t="s">
        <v>164</v>
      </c>
      <c r="U6" s="147" t="s">
        <v>165</v>
      </c>
      <c r="V6" s="147" t="s">
        <v>166</v>
      </c>
      <c r="W6" s="147" t="s">
        <v>167</v>
      </c>
      <c r="X6" s="147" t="s">
        <v>168</v>
      </c>
    </row>
    <row r="7" spans="1:60" hidden="1" x14ac:dyDescent="0.2">
      <c r="A7" s="3"/>
      <c r="B7" s="4"/>
      <c r="C7" s="4"/>
      <c r="D7" s="6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60" x14ac:dyDescent="0.2">
      <c r="A8" s="160" t="s">
        <v>169</v>
      </c>
      <c r="B8" s="161" t="s">
        <v>94</v>
      </c>
      <c r="C8" s="179" t="s">
        <v>95</v>
      </c>
      <c r="D8" s="162"/>
      <c r="E8" s="163"/>
      <c r="F8" s="164"/>
      <c r="G8" s="165">
        <f>SUMIF(AG9:AG57,"&lt;&gt;NOR",G9:G57)</f>
        <v>144586.40000000002</v>
      </c>
      <c r="H8" s="159"/>
      <c r="I8" s="159">
        <f>SUM(I9:I57)</f>
        <v>0</v>
      </c>
      <c r="J8" s="159"/>
      <c r="K8" s="159">
        <f>SUM(K9:K57)</f>
        <v>0</v>
      </c>
      <c r="L8" s="159"/>
      <c r="M8" s="159">
        <f>SUM(M9:M57)</f>
        <v>174949.54399999999</v>
      </c>
      <c r="N8" s="159"/>
      <c r="O8" s="159">
        <f>SUM(O9:O57)</f>
        <v>60.59</v>
      </c>
      <c r="P8" s="159"/>
      <c r="Q8" s="159">
        <f>SUM(Q9:Q57)</f>
        <v>0</v>
      </c>
      <c r="R8" s="159"/>
      <c r="S8" s="159"/>
      <c r="T8" s="159"/>
      <c r="U8" s="159"/>
      <c r="V8" s="159">
        <f>SUM(V9:V57)</f>
        <v>337.75000000000006</v>
      </c>
      <c r="W8" s="159"/>
      <c r="X8" s="159"/>
      <c r="AG8" t="s">
        <v>170</v>
      </c>
    </row>
    <row r="9" spans="1:60" outlineLevel="1" x14ac:dyDescent="0.2">
      <c r="A9" s="166">
        <v>1</v>
      </c>
      <c r="B9" s="167" t="s">
        <v>228</v>
      </c>
      <c r="C9" s="181" t="s">
        <v>229</v>
      </c>
      <c r="D9" s="168" t="s">
        <v>230</v>
      </c>
      <c r="E9" s="169">
        <v>85.047600000000003</v>
      </c>
      <c r="F9" s="170">
        <v>26</v>
      </c>
      <c r="G9" s="171">
        <f>ROUND(E9*F9,2)</f>
        <v>2211.2399999999998</v>
      </c>
      <c r="H9" s="158"/>
      <c r="I9" s="157">
        <f>ROUND(E9*H9,2)</f>
        <v>0</v>
      </c>
      <c r="J9" s="158"/>
      <c r="K9" s="157">
        <f>ROUND(E9*J9,2)</f>
        <v>0</v>
      </c>
      <c r="L9" s="157">
        <v>21</v>
      </c>
      <c r="M9" s="157">
        <f>G9*(1+L9/100)</f>
        <v>2675.6003999999998</v>
      </c>
      <c r="N9" s="157">
        <v>0</v>
      </c>
      <c r="O9" s="157">
        <f>ROUND(E9*N9,2)</f>
        <v>0</v>
      </c>
      <c r="P9" s="157">
        <v>0</v>
      </c>
      <c r="Q9" s="157">
        <f>ROUND(E9*P9,2)</f>
        <v>0</v>
      </c>
      <c r="R9" s="157"/>
      <c r="S9" s="157" t="s">
        <v>180</v>
      </c>
      <c r="T9" s="157" t="s">
        <v>180</v>
      </c>
      <c r="U9" s="157">
        <v>8.4000000000000005E-2</v>
      </c>
      <c r="V9" s="157">
        <f>ROUND(E9*U9,2)</f>
        <v>7.14</v>
      </c>
      <c r="W9" s="157"/>
      <c r="X9" s="157" t="s">
        <v>221</v>
      </c>
      <c r="Y9" s="148"/>
      <c r="Z9" s="148"/>
      <c r="AA9" s="148"/>
      <c r="AB9" s="148"/>
      <c r="AC9" s="148"/>
      <c r="AD9" s="148"/>
      <c r="AE9" s="148"/>
      <c r="AF9" s="148"/>
      <c r="AG9" s="148" t="s">
        <v>222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60" outlineLevel="1" x14ac:dyDescent="0.2">
      <c r="A10" s="155"/>
      <c r="B10" s="156"/>
      <c r="C10" s="189" t="s">
        <v>600</v>
      </c>
      <c r="D10" s="185"/>
      <c r="E10" s="186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48"/>
      <c r="Z10" s="148"/>
      <c r="AA10" s="148"/>
      <c r="AB10" s="148"/>
      <c r="AC10" s="148"/>
      <c r="AD10" s="148"/>
      <c r="AE10" s="148"/>
      <c r="AF10" s="148"/>
      <c r="AG10" s="148" t="s">
        <v>224</v>
      </c>
      <c r="AH10" s="148">
        <v>0</v>
      </c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</row>
    <row r="11" spans="1:60" outlineLevel="1" x14ac:dyDescent="0.2">
      <c r="A11" s="155"/>
      <c r="B11" s="156"/>
      <c r="C11" s="190" t="s">
        <v>232</v>
      </c>
      <c r="D11" s="187"/>
      <c r="E11" s="188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48"/>
      <c r="Z11" s="148"/>
      <c r="AA11" s="148"/>
      <c r="AB11" s="148"/>
      <c r="AC11" s="148"/>
      <c r="AD11" s="148"/>
      <c r="AE11" s="148"/>
      <c r="AF11" s="148"/>
      <c r="AG11" s="148" t="s">
        <v>224</v>
      </c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</row>
    <row r="12" spans="1:60" outlineLevel="1" x14ac:dyDescent="0.2">
      <c r="A12" s="155"/>
      <c r="B12" s="156"/>
      <c r="C12" s="191" t="s">
        <v>601</v>
      </c>
      <c r="D12" s="187"/>
      <c r="E12" s="188">
        <v>170.09520000000001</v>
      </c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48"/>
      <c r="Z12" s="148"/>
      <c r="AA12" s="148"/>
      <c r="AB12" s="148"/>
      <c r="AC12" s="148"/>
      <c r="AD12" s="148"/>
      <c r="AE12" s="148"/>
      <c r="AF12" s="148"/>
      <c r="AG12" s="148" t="s">
        <v>224</v>
      </c>
      <c r="AH12" s="148">
        <v>2</v>
      </c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</row>
    <row r="13" spans="1:60" outlineLevel="1" x14ac:dyDescent="0.2">
      <c r="A13" s="155"/>
      <c r="B13" s="156"/>
      <c r="C13" s="190" t="s">
        <v>234</v>
      </c>
      <c r="D13" s="187"/>
      <c r="E13" s="188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48"/>
      <c r="Z13" s="148"/>
      <c r="AA13" s="148"/>
      <c r="AB13" s="148"/>
      <c r="AC13" s="148"/>
      <c r="AD13" s="148"/>
      <c r="AE13" s="148"/>
      <c r="AF13" s="148"/>
      <c r="AG13" s="148" t="s">
        <v>224</v>
      </c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</row>
    <row r="14" spans="1:60" outlineLevel="1" x14ac:dyDescent="0.2">
      <c r="A14" s="155"/>
      <c r="B14" s="156"/>
      <c r="C14" s="189" t="s">
        <v>602</v>
      </c>
      <c r="D14" s="185"/>
      <c r="E14" s="186">
        <v>85.047600000000003</v>
      </c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48"/>
      <c r="Z14" s="148"/>
      <c r="AA14" s="148"/>
      <c r="AB14" s="148"/>
      <c r="AC14" s="148"/>
      <c r="AD14" s="148"/>
      <c r="AE14" s="148"/>
      <c r="AF14" s="148"/>
      <c r="AG14" s="148" t="s">
        <v>224</v>
      </c>
      <c r="AH14" s="148">
        <v>0</v>
      </c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</row>
    <row r="15" spans="1:60" outlineLevel="1" x14ac:dyDescent="0.2">
      <c r="A15" s="166">
        <v>2</v>
      </c>
      <c r="B15" s="167" t="s">
        <v>258</v>
      </c>
      <c r="C15" s="181" t="s">
        <v>259</v>
      </c>
      <c r="D15" s="168" t="s">
        <v>230</v>
      </c>
      <c r="E15" s="169">
        <v>170.09520000000001</v>
      </c>
      <c r="F15" s="170">
        <v>160</v>
      </c>
      <c r="G15" s="171">
        <f>ROUND(E15*F15,2)</f>
        <v>27215.23</v>
      </c>
      <c r="H15" s="158"/>
      <c r="I15" s="157">
        <f>ROUND(E15*H15,2)</f>
        <v>0</v>
      </c>
      <c r="J15" s="158"/>
      <c r="K15" s="157">
        <f>ROUND(E15*J15,2)</f>
        <v>0</v>
      </c>
      <c r="L15" s="157">
        <v>21</v>
      </c>
      <c r="M15" s="157">
        <f>G15*(1+L15/100)</f>
        <v>32930.4283</v>
      </c>
      <c r="N15" s="157">
        <v>0</v>
      </c>
      <c r="O15" s="157">
        <f>ROUND(E15*N15,2)</f>
        <v>0</v>
      </c>
      <c r="P15" s="157">
        <v>0</v>
      </c>
      <c r="Q15" s="157">
        <f>ROUND(E15*P15,2)</f>
        <v>0</v>
      </c>
      <c r="R15" s="157"/>
      <c r="S15" s="157" t="s">
        <v>180</v>
      </c>
      <c r="T15" s="157" t="s">
        <v>180</v>
      </c>
      <c r="U15" s="157">
        <v>0.222</v>
      </c>
      <c r="V15" s="157">
        <f>ROUND(E15*U15,2)</f>
        <v>37.76</v>
      </c>
      <c r="W15" s="157"/>
      <c r="X15" s="157" t="s">
        <v>221</v>
      </c>
      <c r="Y15" s="148"/>
      <c r="Z15" s="148"/>
      <c r="AA15" s="148"/>
      <c r="AB15" s="148"/>
      <c r="AC15" s="148"/>
      <c r="AD15" s="148"/>
      <c r="AE15" s="148"/>
      <c r="AF15" s="148"/>
      <c r="AG15" s="148" t="s">
        <v>222</v>
      </c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</row>
    <row r="16" spans="1:60" outlineLevel="1" x14ac:dyDescent="0.2">
      <c r="A16" s="155"/>
      <c r="B16" s="156"/>
      <c r="C16" s="189" t="s">
        <v>600</v>
      </c>
      <c r="D16" s="185"/>
      <c r="E16" s="186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48"/>
      <c r="Z16" s="148"/>
      <c r="AA16" s="148"/>
      <c r="AB16" s="148"/>
      <c r="AC16" s="148"/>
      <c r="AD16" s="148"/>
      <c r="AE16" s="148"/>
      <c r="AF16" s="148"/>
      <c r="AG16" s="148" t="s">
        <v>224</v>
      </c>
      <c r="AH16" s="148">
        <v>0</v>
      </c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</row>
    <row r="17" spans="1:60" outlineLevel="1" x14ac:dyDescent="0.2">
      <c r="A17" s="155"/>
      <c r="B17" s="156"/>
      <c r="C17" s="189" t="s">
        <v>603</v>
      </c>
      <c r="D17" s="185"/>
      <c r="E17" s="186">
        <v>170.1</v>
      </c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48"/>
      <c r="Z17" s="148"/>
      <c r="AA17" s="148"/>
      <c r="AB17" s="148"/>
      <c r="AC17" s="148"/>
      <c r="AD17" s="148"/>
      <c r="AE17" s="148"/>
      <c r="AF17" s="148"/>
      <c r="AG17" s="148" t="s">
        <v>224</v>
      </c>
      <c r="AH17" s="148">
        <v>0</v>
      </c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</row>
    <row r="18" spans="1:60" outlineLevel="1" x14ac:dyDescent="0.2">
      <c r="A18" s="166">
        <v>3</v>
      </c>
      <c r="B18" s="167" t="s">
        <v>604</v>
      </c>
      <c r="C18" s="181" t="s">
        <v>605</v>
      </c>
      <c r="D18" s="168" t="s">
        <v>220</v>
      </c>
      <c r="E18" s="169">
        <v>309.26400000000001</v>
      </c>
      <c r="F18" s="170">
        <v>86</v>
      </c>
      <c r="G18" s="171">
        <f>ROUND(E18*F18,2)</f>
        <v>26596.7</v>
      </c>
      <c r="H18" s="158"/>
      <c r="I18" s="157">
        <f>ROUND(E18*H18,2)</f>
        <v>0</v>
      </c>
      <c r="J18" s="158"/>
      <c r="K18" s="157">
        <f>ROUND(E18*J18,2)</f>
        <v>0</v>
      </c>
      <c r="L18" s="157">
        <v>21</v>
      </c>
      <c r="M18" s="157">
        <f>G18*(1+L18/100)</f>
        <v>32182.007000000001</v>
      </c>
      <c r="N18" s="157">
        <v>9.8999999999999999E-4</v>
      </c>
      <c r="O18" s="157">
        <f>ROUND(E18*N18,2)</f>
        <v>0.31</v>
      </c>
      <c r="P18" s="157">
        <v>0</v>
      </c>
      <c r="Q18" s="157">
        <f>ROUND(E18*P18,2)</f>
        <v>0</v>
      </c>
      <c r="R18" s="157"/>
      <c r="S18" s="157" t="s">
        <v>180</v>
      </c>
      <c r="T18" s="157" t="s">
        <v>180</v>
      </c>
      <c r="U18" s="157">
        <v>0.23599999999999999</v>
      </c>
      <c r="V18" s="157">
        <f>ROUND(E18*U18,2)</f>
        <v>72.989999999999995</v>
      </c>
      <c r="W18" s="157"/>
      <c r="X18" s="157" t="s">
        <v>221</v>
      </c>
      <c r="Y18" s="148"/>
      <c r="Z18" s="148"/>
      <c r="AA18" s="148"/>
      <c r="AB18" s="148"/>
      <c r="AC18" s="148"/>
      <c r="AD18" s="148"/>
      <c r="AE18" s="148"/>
      <c r="AF18" s="148"/>
      <c r="AG18" s="148" t="s">
        <v>222</v>
      </c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</row>
    <row r="19" spans="1:60" outlineLevel="1" x14ac:dyDescent="0.2">
      <c r="A19" s="155"/>
      <c r="B19" s="156"/>
      <c r="C19" s="189" t="s">
        <v>600</v>
      </c>
      <c r="D19" s="185"/>
      <c r="E19" s="186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48"/>
      <c r="Z19" s="148"/>
      <c r="AA19" s="148"/>
      <c r="AB19" s="148"/>
      <c r="AC19" s="148"/>
      <c r="AD19" s="148"/>
      <c r="AE19" s="148"/>
      <c r="AF19" s="148"/>
      <c r="AG19" s="148" t="s">
        <v>224</v>
      </c>
      <c r="AH19" s="148">
        <v>0</v>
      </c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</row>
    <row r="20" spans="1:60" outlineLevel="1" x14ac:dyDescent="0.2">
      <c r="A20" s="155"/>
      <c r="B20" s="156"/>
      <c r="C20" s="189" t="s">
        <v>606</v>
      </c>
      <c r="D20" s="185"/>
      <c r="E20" s="186">
        <v>309.26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48"/>
      <c r="Z20" s="148"/>
      <c r="AA20" s="148"/>
      <c r="AB20" s="148"/>
      <c r="AC20" s="148"/>
      <c r="AD20" s="148"/>
      <c r="AE20" s="148"/>
      <c r="AF20" s="148"/>
      <c r="AG20" s="148" t="s">
        <v>224</v>
      </c>
      <c r="AH20" s="148">
        <v>0</v>
      </c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</row>
    <row r="21" spans="1:60" outlineLevel="1" x14ac:dyDescent="0.2">
      <c r="A21" s="166">
        <v>4</v>
      </c>
      <c r="B21" s="167" t="s">
        <v>607</v>
      </c>
      <c r="C21" s="181" t="s">
        <v>608</v>
      </c>
      <c r="D21" s="168" t="s">
        <v>220</v>
      </c>
      <c r="E21" s="169">
        <v>309.26400000000001</v>
      </c>
      <c r="F21" s="170">
        <v>43</v>
      </c>
      <c r="G21" s="171">
        <f>ROUND(E21*F21,2)</f>
        <v>13298.35</v>
      </c>
      <c r="H21" s="158"/>
      <c r="I21" s="157">
        <f>ROUND(E21*H21,2)</f>
        <v>0</v>
      </c>
      <c r="J21" s="158"/>
      <c r="K21" s="157">
        <f>ROUND(E21*J21,2)</f>
        <v>0</v>
      </c>
      <c r="L21" s="157">
        <v>21</v>
      </c>
      <c r="M21" s="157">
        <f>G21*(1+L21/100)</f>
        <v>16091.003500000001</v>
      </c>
      <c r="N21" s="157">
        <v>0</v>
      </c>
      <c r="O21" s="157">
        <f>ROUND(E21*N21,2)</f>
        <v>0</v>
      </c>
      <c r="P21" s="157">
        <v>0</v>
      </c>
      <c r="Q21" s="157">
        <f>ROUND(E21*P21,2)</f>
        <v>0</v>
      </c>
      <c r="R21" s="157"/>
      <c r="S21" s="157" t="s">
        <v>180</v>
      </c>
      <c r="T21" s="157" t="s">
        <v>180</v>
      </c>
      <c r="U21" s="157">
        <v>7.0000000000000007E-2</v>
      </c>
      <c r="V21" s="157">
        <f>ROUND(E21*U21,2)</f>
        <v>21.65</v>
      </c>
      <c r="W21" s="157"/>
      <c r="X21" s="157" t="s">
        <v>221</v>
      </c>
      <c r="Y21" s="148"/>
      <c r="Z21" s="148"/>
      <c r="AA21" s="148"/>
      <c r="AB21" s="148"/>
      <c r="AC21" s="148"/>
      <c r="AD21" s="148"/>
      <c r="AE21" s="148"/>
      <c r="AF21" s="148"/>
      <c r="AG21" s="148" t="s">
        <v>222</v>
      </c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</row>
    <row r="22" spans="1:60" outlineLevel="1" x14ac:dyDescent="0.2">
      <c r="A22" s="155"/>
      <c r="B22" s="156"/>
      <c r="C22" s="189" t="s">
        <v>600</v>
      </c>
      <c r="D22" s="185"/>
      <c r="E22" s="186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48"/>
      <c r="Z22" s="148"/>
      <c r="AA22" s="148"/>
      <c r="AB22" s="148"/>
      <c r="AC22" s="148"/>
      <c r="AD22" s="148"/>
      <c r="AE22" s="148"/>
      <c r="AF22" s="148"/>
      <c r="AG22" s="148" t="s">
        <v>224</v>
      </c>
      <c r="AH22" s="148">
        <v>0</v>
      </c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</row>
    <row r="23" spans="1:60" outlineLevel="1" x14ac:dyDescent="0.2">
      <c r="A23" s="155"/>
      <c r="B23" s="156"/>
      <c r="C23" s="189" t="s">
        <v>606</v>
      </c>
      <c r="D23" s="185"/>
      <c r="E23" s="186">
        <v>309.26</v>
      </c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48"/>
      <c r="Z23" s="148"/>
      <c r="AA23" s="148"/>
      <c r="AB23" s="148"/>
      <c r="AC23" s="148"/>
      <c r="AD23" s="148"/>
      <c r="AE23" s="148"/>
      <c r="AF23" s="148"/>
      <c r="AG23" s="148" t="s">
        <v>224</v>
      </c>
      <c r="AH23" s="148">
        <v>0</v>
      </c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</row>
    <row r="24" spans="1:60" outlineLevel="1" x14ac:dyDescent="0.2">
      <c r="A24" s="166">
        <v>5</v>
      </c>
      <c r="B24" s="167" t="s">
        <v>284</v>
      </c>
      <c r="C24" s="181" t="s">
        <v>285</v>
      </c>
      <c r="D24" s="168" t="s">
        <v>230</v>
      </c>
      <c r="E24" s="169">
        <v>170.09520000000001</v>
      </c>
      <c r="F24" s="170">
        <v>70</v>
      </c>
      <c r="G24" s="171">
        <f>ROUND(E24*F24,2)</f>
        <v>11906.66</v>
      </c>
      <c r="H24" s="158"/>
      <c r="I24" s="157">
        <f>ROUND(E24*H24,2)</f>
        <v>0</v>
      </c>
      <c r="J24" s="158"/>
      <c r="K24" s="157">
        <f>ROUND(E24*J24,2)</f>
        <v>0</v>
      </c>
      <c r="L24" s="157">
        <v>21</v>
      </c>
      <c r="M24" s="157">
        <f>G24*(1+L24/100)</f>
        <v>14407.0586</v>
      </c>
      <c r="N24" s="157">
        <v>0</v>
      </c>
      <c r="O24" s="157">
        <f>ROUND(E24*N24,2)</f>
        <v>0</v>
      </c>
      <c r="P24" s="157">
        <v>0</v>
      </c>
      <c r="Q24" s="157">
        <f>ROUND(E24*P24,2)</f>
        <v>0</v>
      </c>
      <c r="R24" s="157"/>
      <c r="S24" s="157" t="s">
        <v>180</v>
      </c>
      <c r="T24" s="157" t="s">
        <v>180</v>
      </c>
      <c r="U24" s="157">
        <v>3.9E-2</v>
      </c>
      <c r="V24" s="157">
        <f>ROUND(E24*U24,2)</f>
        <v>6.63</v>
      </c>
      <c r="W24" s="157"/>
      <c r="X24" s="157" t="s">
        <v>221</v>
      </c>
      <c r="Y24" s="148"/>
      <c r="Z24" s="148"/>
      <c r="AA24" s="148"/>
      <c r="AB24" s="148"/>
      <c r="AC24" s="148"/>
      <c r="AD24" s="148"/>
      <c r="AE24" s="148"/>
      <c r="AF24" s="148"/>
      <c r="AG24" s="148" t="s">
        <v>222</v>
      </c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</row>
    <row r="25" spans="1:60" outlineLevel="1" x14ac:dyDescent="0.2">
      <c r="A25" s="155"/>
      <c r="B25" s="156"/>
      <c r="C25" s="189" t="s">
        <v>600</v>
      </c>
      <c r="D25" s="185"/>
      <c r="E25" s="186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48"/>
      <c r="Z25" s="148"/>
      <c r="AA25" s="148"/>
      <c r="AB25" s="148"/>
      <c r="AC25" s="148"/>
      <c r="AD25" s="148"/>
      <c r="AE25" s="148"/>
      <c r="AF25" s="148"/>
      <c r="AG25" s="148" t="s">
        <v>224</v>
      </c>
      <c r="AH25" s="148">
        <v>0</v>
      </c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</row>
    <row r="26" spans="1:60" outlineLevel="1" x14ac:dyDescent="0.2">
      <c r="A26" s="155"/>
      <c r="B26" s="156"/>
      <c r="C26" s="189" t="s">
        <v>603</v>
      </c>
      <c r="D26" s="185"/>
      <c r="E26" s="186">
        <v>170.1</v>
      </c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48"/>
      <c r="Z26" s="148"/>
      <c r="AA26" s="148"/>
      <c r="AB26" s="148"/>
      <c r="AC26" s="148"/>
      <c r="AD26" s="148"/>
      <c r="AE26" s="148"/>
      <c r="AF26" s="148"/>
      <c r="AG26" s="148" t="s">
        <v>224</v>
      </c>
      <c r="AH26" s="148">
        <v>0</v>
      </c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</row>
    <row r="27" spans="1:60" outlineLevel="1" x14ac:dyDescent="0.2">
      <c r="A27" s="166">
        <v>6</v>
      </c>
      <c r="B27" s="167" t="s">
        <v>286</v>
      </c>
      <c r="C27" s="181" t="s">
        <v>287</v>
      </c>
      <c r="D27" s="168" t="s">
        <v>230</v>
      </c>
      <c r="E27" s="169">
        <v>170.09520000000001</v>
      </c>
      <c r="F27" s="170">
        <v>17</v>
      </c>
      <c r="G27" s="171">
        <f>ROUND(E27*F27,2)</f>
        <v>2891.62</v>
      </c>
      <c r="H27" s="158"/>
      <c r="I27" s="157">
        <f>ROUND(E27*H27,2)</f>
        <v>0</v>
      </c>
      <c r="J27" s="158"/>
      <c r="K27" s="157">
        <f>ROUND(E27*J27,2)</f>
        <v>0</v>
      </c>
      <c r="L27" s="157">
        <v>21</v>
      </c>
      <c r="M27" s="157">
        <f>G27*(1+L27/100)</f>
        <v>3498.8601999999996</v>
      </c>
      <c r="N27" s="157">
        <v>0</v>
      </c>
      <c r="O27" s="157">
        <f>ROUND(E27*N27,2)</f>
        <v>0</v>
      </c>
      <c r="P27" s="157">
        <v>0</v>
      </c>
      <c r="Q27" s="157">
        <f>ROUND(E27*P27,2)</f>
        <v>0</v>
      </c>
      <c r="R27" s="157"/>
      <c r="S27" s="157" t="s">
        <v>180</v>
      </c>
      <c r="T27" s="157" t="s">
        <v>180</v>
      </c>
      <c r="U27" s="157">
        <v>0.51900000000000002</v>
      </c>
      <c r="V27" s="157">
        <f>ROUND(E27*U27,2)</f>
        <v>88.28</v>
      </c>
      <c r="W27" s="157"/>
      <c r="X27" s="157" t="s">
        <v>221</v>
      </c>
      <c r="Y27" s="148"/>
      <c r="Z27" s="148"/>
      <c r="AA27" s="148"/>
      <c r="AB27" s="148"/>
      <c r="AC27" s="148"/>
      <c r="AD27" s="148"/>
      <c r="AE27" s="148"/>
      <c r="AF27" s="148"/>
      <c r="AG27" s="148" t="s">
        <v>288</v>
      </c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</row>
    <row r="28" spans="1:60" outlineLevel="1" x14ac:dyDescent="0.2">
      <c r="A28" s="155"/>
      <c r="B28" s="156"/>
      <c r="C28" s="189" t="s">
        <v>600</v>
      </c>
      <c r="D28" s="185"/>
      <c r="E28" s="186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48"/>
      <c r="Z28" s="148"/>
      <c r="AA28" s="148"/>
      <c r="AB28" s="148"/>
      <c r="AC28" s="148"/>
      <c r="AD28" s="148"/>
      <c r="AE28" s="148"/>
      <c r="AF28" s="148"/>
      <c r="AG28" s="148" t="s">
        <v>224</v>
      </c>
      <c r="AH28" s="148">
        <v>0</v>
      </c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</row>
    <row r="29" spans="1:60" outlineLevel="1" x14ac:dyDescent="0.2">
      <c r="A29" s="155"/>
      <c r="B29" s="156"/>
      <c r="C29" s="189" t="s">
        <v>603</v>
      </c>
      <c r="D29" s="185"/>
      <c r="E29" s="186">
        <v>170.1</v>
      </c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48"/>
      <c r="Z29" s="148"/>
      <c r="AA29" s="148"/>
      <c r="AB29" s="148"/>
      <c r="AC29" s="148"/>
      <c r="AD29" s="148"/>
      <c r="AE29" s="148"/>
      <c r="AF29" s="148"/>
      <c r="AG29" s="148" t="s">
        <v>224</v>
      </c>
      <c r="AH29" s="148">
        <v>0</v>
      </c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</row>
    <row r="30" spans="1:60" ht="22.5" outlineLevel="1" x14ac:dyDescent="0.2">
      <c r="A30" s="166">
        <v>7</v>
      </c>
      <c r="B30" s="167" t="s">
        <v>289</v>
      </c>
      <c r="C30" s="181" t="s">
        <v>290</v>
      </c>
      <c r="D30" s="168" t="s">
        <v>230</v>
      </c>
      <c r="E30" s="169">
        <v>38.980200000000004</v>
      </c>
      <c r="F30" s="170">
        <v>159</v>
      </c>
      <c r="G30" s="171">
        <f>ROUND(E30*F30,2)</f>
        <v>6197.85</v>
      </c>
      <c r="H30" s="158"/>
      <c r="I30" s="157">
        <f>ROUND(E30*H30,2)</f>
        <v>0</v>
      </c>
      <c r="J30" s="158"/>
      <c r="K30" s="157">
        <f>ROUND(E30*J30,2)</f>
        <v>0</v>
      </c>
      <c r="L30" s="157">
        <v>21</v>
      </c>
      <c r="M30" s="157">
        <f>G30*(1+L30/100)</f>
        <v>7499.3985000000002</v>
      </c>
      <c r="N30" s="157">
        <v>0</v>
      </c>
      <c r="O30" s="157">
        <f>ROUND(E30*N30,2)</f>
        <v>0</v>
      </c>
      <c r="P30" s="157">
        <v>0</v>
      </c>
      <c r="Q30" s="157">
        <f>ROUND(E30*P30,2)</f>
        <v>0</v>
      </c>
      <c r="R30" s="157"/>
      <c r="S30" s="157" t="s">
        <v>180</v>
      </c>
      <c r="T30" s="157" t="s">
        <v>180</v>
      </c>
      <c r="U30" s="157">
        <v>1.0999999999999999E-2</v>
      </c>
      <c r="V30" s="157">
        <f>ROUND(E30*U30,2)</f>
        <v>0.43</v>
      </c>
      <c r="W30" s="157"/>
      <c r="X30" s="157" t="s">
        <v>221</v>
      </c>
      <c r="Y30" s="148"/>
      <c r="Z30" s="148"/>
      <c r="AA30" s="148"/>
      <c r="AB30" s="148"/>
      <c r="AC30" s="148"/>
      <c r="AD30" s="148"/>
      <c r="AE30" s="148"/>
      <c r="AF30" s="148"/>
      <c r="AG30" s="148" t="s">
        <v>222</v>
      </c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</row>
    <row r="31" spans="1:60" outlineLevel="1" x14ac:dyDescent="0.2">
      <c r="A31" s="155"/>
      <c r="B31" s="156"/>
      <c r="C31" s="189" t="s">
        <v>291</v>
      </c>
      <c r="D31" s="185"/>
      <c r="E31" s="186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48"/>
      <c r="Z31" s="148"/>
      <c r="AA31" s="148"/>
      <c r="AB31" s="148"/>
      <c r="AC31" s="148"/>
      <c r="AD31" s="148"/>
      <c r="AE31" s="148"/>
      <c r="AF31" s="148"/>
      <c r="AG31" s="148" t="s">
        <v>224</v>
      </c>
      <c r="AH31" s="148">
        <v>0</v>
      </c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</row>
    <row r="32" spans="1:60" outlineLevel="1" x14ac:dyDescent="0.2">
      <c r="A32" s="155"/>
      <c r="B32" s="156"/>
      <c r="C32" s="189" t="s">
        <v>609</v>
      </c>
      <c r="D32" s="185"/>
      <c r="E32" s="186">
        <v>38.979999999999997</v>
      </c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48"/>
      <c r="Z32" s="148"/>
      <c r="AA32" s="148"/>
      <c r="AB32" s="148"/>
      <c r="AC32" s="148"/>
      <c r="AD32" s="148"/>
      <c r="AE32" s="148"/>
      <c r="AF32" s="148"/>
      <c r="AG32" s="148" t="s">
        <v>224</v>
      </c>
      <c r="AH32" s="148">
        <v>0</v>
      </c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</row>
    <row r="33" spans="1:60" outlineLevel="1" x14ac:dyDescent="0.2">
      <c r="A33" s="166">
        <v>8</v>
      </c>
      <c r="B33" s="167" t="s">
        <v>610</v>
      </c>
      <c r="C33" s="181" t="s">
        <v>611</v>
      </c>
      <c r="D33" s="168" t="s">
        <v>230</v>
      </c>
      <c r="E33" s="169">
        <v>38.980200000000004</v>
      </c>
      <c r="F33" s="170">
        <v>213</v>
      </c>
      <c r="G33" s="171">
        <f>ROUND(E33*F33,2)</f>
        <v>8302.7800000000007</v>
      </c>
      <c r="H33" s="158"/>
      <c r="I33" s="157">
        <f>ROUND(E33*H33,2)</f>
        <v>0</v>
      </c>
      <c r="J33" s="158"/>
      <c r="K33" s="157">
        <f>ROUND(E33*J33,2)</f>
        <v>0</v>
      </c>
      <c r="L33" s="157">
        <v>21</v>
      </c>
      <c r="M33" s="157">
        <f>G33*(1+L33/100)</f>
        <v>10046.363800000001</v>
      </c>
      <c r="N33" s="157">
        <v>0</v>
      </c>
      <c r="O33" s="157">
        <f>ROUND(E33*N33,2)</f>
        <v>0</v>
      </c>
      <c r="P33" s="157">
        <v>0</v>
      </c>
      <c r="Q33" s="157">
        <f>ROUND(E33*P33,2)</f>
        <v>0</v>
      </c>
      <c r="R33" s="157"/>
      <c r="S33" s="157" t="s">
        <v>180</v>
      </c>
      <c r="T33" s="157" t="s">
        <v>180</v>
      </c>
      <c r="U33" s="157">
        <v>0.65200000000000002</v>
      </c>
      <c r="V33" s="157">
        <f>ROUND(E33*U33,2)</f>
        <v>25.42</v>
      </c>
      <c r="W33" s="157"/>
      <c r="X33" s="157" t="s">
        <v>221</v>
      </c>
      <c r="Y33" s="148"/>
      <c r="Z33" s="148"/>
      <c r="AA33" s="148"/>
      <c r="AB33" s="148"/>
      <c r="AC33" s="148"/>
      <c r="AD33" s="148"/>
      <c r="AE33" s="148"/>
      <c r="AF33" s="148"/>
      <c r="AG33" s="148" t="s">
        <v>222</v>
      </c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</row>
    <row r="34" spans="1:60" outlineLevel="1" x14ac:dyDescent="0.2">
      <c r="A34" s="155"/>
      <c r="B34" s="156"/>
      <c r="C34" s="189" t="s">
        <v>291</v>
      </c>
      <c r="D34" s="185"/>
      <c r="E34" s="186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48"/>
      <c r="Z34" s="148"/>
      <c r="AA34" s="148"/>
      <c r="AB34" s="148"/>
      <c r="AC34" s="148"/>
      <c r="AD34" s="148"/>
      <c r="AE34" s="148"/>
      <c r="AF34" s="148"/>
      <c r="AG34" s="148" t="s">
        <v>224</v>
      </c>
      <c r="AH34" s="148">
        <v>0</v>
      </c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</row>
    <row r="35" spans="1:60" outlineLevel="1" x14ac:dyDescent="0.2">
      <c r="A35" s="155"/>
      <c r="B35" s="156"/>
      <c r="C35" s="189" t="s">
        <v>609</v>
      </c>
      <c r="D35" s="185"/>
      <c r="E35" s="186">
        <v>38.979999999999997</v>
      </c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48"/>
      <c r="Z35" s="148"/>
      <c r="AA35" s="148"/>
      <c r="AB35" s="148"/>
      <c r="AC35" s="148"/>
      <c r="AD35" s="148"/>
      <c r="AE35" s="148"/>
      <c r="AF35" s="148"/>
      <c r="AG35" s="148" t="s">
        <v>224</v>
      </c>
      <c r="AH35" s="148">
        <v>0</v>
      </c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</row>
    <row r="36" spans="1:60" ht="22.5" outlineLevel="1" x14ac:dyDescent="0.2">
      <c r="A36" s="166">
        <v>9</v>
      </c>
      <c r="B36" s="167" t="s">
        <v>295</v>
      </c>
      <c r="C36" s="181" t="s">
        <v>296</v>
      </c>
      <c r="D36" s="168" t="s">
        <v>230</v>
      </c>
      <c r="E36" s="169">
        <v>38.980200000000004</v>
      </c>
      <c r="F36" s="170">
        <v>11</v>
      </c>
      <c r="G36" s="171">
        <f>ROUND(E36*F36,2)</f>
        <v>428.78</v>
      </c>
      <c r="H36" s="158"/>
      <c r="I36" s="157">
        <f>ROUND(E36*H36,2)</f>
        <v>0</v>
      </c>
      <c r="J36" s="158"/>
      <c r="K36" s="157">
        <f>ROUND(E36*J36,2)</f>
        <v>0</v>
      </c>
      <c r="L36" s="157">
        <v>21</v>
      </c>
      <c r="M36" s="157">
        <f>G36*(1+L36/100)</f>
        <v>518.82380000000001</v>
      </c>
      <c r="N36" s="157">
        <v>0</v>
      </c>
      <c r="O36" s="157">
        <f>ROUND(E36*N36,2)</f>
        <v>0</v>
      </c>
      <c r="P36" s="157">
        <v>0</v>
      </c>
      <c r="Q36" s="157">
        <f>ROUND(E36*P36,2)</f>
        <v>0</v>
      </c>
      <c r="R36" s="157"/>
      <c r="S36" s="157" t="s">
        <v>180</v>
      </c>
      <c r="T36" s="157" t="s">
        <v>180</v>
      </c>
      <c r="U36" s="157">
        <v>8.9999999999999993E-3</v>
      </c>
      <c r="V36" s="157">
        <f>ROUND(E36*U36,2)</f>
        <v>0.35</v>
      </c>
      <c r="W36" s="157"/>
      <c r="X36" s="157" t="s">
        <v>221</v>
      </c>
      <c r="Y36" s="148"/>
      <c r="Z36" s="148"/>
      <c r="AA36" s="148"/>
      <c r="AB36" s="148"/>
      <c r="AC36" s="148"/>
      <c r="AD36" s="148"/>
      <c r="AE36" s="148"/>
      <c r="AF36" s="148"/>
      <c r="AG36" s="148" t="s">
        <v>222</v>
      </c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</row>
    <row r="37" spans="1:60" outlineLevel="1" x14ac:dyDescent="0.2">
      <c r="A37" s="155"/>
      <c r="B37" s="156"/>
      <c r="C37" s="189" t="s">
        <v>291</v>
      </c>
      <c r="D37" s="185"/>
      <c r="E37" s="186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48"/>
      <c r="Z37" s="148"/>
      <c r="AA37" s="148"/>
      <c r="AB37" s="148"/>
      <c r="AC37" s="148"/>
      <c r="AD37" s="148"/>
      <c r="AE37" s="148"/>
      <c r="AF37" s="148"/>
      <c r="AG37" s="148" t="s">
        <v>224</v>
      </c>
      <c r="AH37" s="148">
        <v>0</v>
      </c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</row>
    <row r="38" spans="1:60" outlineLevel="1" x14ac:dyDescent="0.2">
      <c r="A38" s="155"/>
      <c r="B38" s="156"/>
      <c r="C38" s="189" t="s">
        <v>609</v>
      </c>
      <c r="D38" s="185"/>
      <c r="E38" s="186">
        <v>38.979999999999997</v>
      </c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48"/>
      <c r="Z38" s="148"/>
      <c r="AA38" s="148"/>
      <c r="AB38" s="148"/>
      <c r="AC38" s="148"/>
      <c r="AD38" s="148"/>
      <c r="AE38" s="148"/>
      <c r="AF38" s="148"/>
      <c r="AG38" s="148" t="s">
        <v>224</v>
      </c>
      <c r="AH38" s="148">
        <v>0</v>
      </c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</row>
    <row r="39" spans="1:60" outlineLevel="1" x14ac:dyDescent="0.2">
      <c r="A39" s="166">
        <v>10</v>
      </c>
      <c r="B39" s="167" t="s">
        <v>297</v>
      </c>
      <c r="C39" s="181" t="s">
        <v>298</v>
      </c>
      <c r="D39" s="168" t="s">
        <v>230</v>
      </c>
      <c r="E39" s="169">
        <v>131.11510000000001</v>
      </c>
      <c r="F39" s="170">
        <v>171</v>
      </c>
      <c r="G39" s="171">
        <f>ROUND(E39*F39,2)</f>
        <v>22420.68</v>
      </c>
      <c r="H39" s="158"/>
      <c r="I39" s="157">
        <f>ROUND(E39*H39,2)</f>
        <v>0</v>
      </c>
      <c r="J39" s="158"/>
      <c r="K39" s="157">
        <f>ROUND(E39*J39,2)</f>
        <v>0</v>
      </c>
      <c r="L39" s="157">
        <v>21</v>
      </c>
      <c r="M39" s="157">
        <f>G39*(1+L39/100)</f>
        <v>27129.022799999999</v>
      </c>
      <c r="N39" s="157">
        <v>0</v>
      </c>
      <c r="O39" s="157">
        <f>ROUND(E39*N39,2)</f>
        <v>0</v>
      </c>
      <c r="P39" s="157">
        <v>0</v>
      </c>
      <c r="Q39" s="157">
        <f>ROUND(E39*P39,2)</f>
        <v>0</v>
      </c>
      <c r="R39" s="157"/>
      <c r="S39" s="157" t="s">
        <v>180</v>
      </c>
      <c r="T39" s="157" t="s">
        <v>180</v>
      </c>
      <c r="U39" s="157">
        <v>0.20200000000000001</v>
      </c>
      <c r="V39" s="157">
        <f>ROUND(E39*U39,2)</f>
        <v>26.49</v>
      </c>
      <c r="W39" s="157"/>
      <c r="X39" s="157" t="s">
        <v>221</v>
      </c>
      <c r="Y39" s="148"/>
      <c r="Z39" s="148"/>
      <c r="AA39" s="148"/>
      <c r="AB39" s="148"/>
      <c r="AC39" s="148"/>
      <c r="AD39" s="148"/>
      <c r="AE39" s="148"/>
      <c r="AF39" s="148"/>
      <c r="AG39" s="148" t="s">
        <v>222</v>
      </c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</row>
    <row r="40" spans="1:60" outlineLevel="1" x14ac:dyDescent="0.2">
      <c r="A40" s="155"/>
      <c r="B40" s="156"/>
      <c r="C40" s="189" t="s">
        <v>600</v>
      </c>
      <c r="D40" s="185"/>
      <c r="E40" s="186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48"/>
      <c r="Z40" s="148"/>
      <c r="AA40" s="148"/>
      <c r="AB40" s="148"/>
      <c r="AC40" s="148"/>
      <c r="AD40" s="148"/>
      <c r="AE40" s="148"/>
      <c r="AF40" s="148"/>
      <c r="AG40" s="148" t="s">
        <v>224</v>
      </c>
      <c r="AH40" s="148">
        <v>0</v>
      </c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</row>
    <row r="41" spans="1:60" outlineLevel="1" x14ac:dyDescent="0.2">
      <c r="A41" s="155"/>
      <c r="B41" s="156"/>
      <c r="C41" s="189" t="s">
        <v>499</v>
      </c>
      <c r="D41" s="185"/>
      <c r="E41" s="186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48"/>
      <c r="Z41" s="148"/>
      <c r="AA41" s="148"/>
      <c r="AB41" s="148"/>
      <c r="AC41" s="148"/>
      <c r="AD41" s="148"/>
      <c r="AE41" s="148"/>
      <c r="AF41" s="148"/>
      <c r="AG41" s="148" t="s">
        <v>224</v>
      </c>
      <c r="AH41" s="148">
        <v>0</v>
      </c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</row>
    <row r="42" spans="1:60" outlineLevel="1" x14ac:dyDescent="0.2">
      <c r="A42" s="155"/>
      <c r="B42" s="156"/>
      <c r="C42" s="189" t="s">
        <v>612</v>
      </c>
      <c r="D42" s="185"/>
      <c r="E42" s="186">
        <v>131.12</v>
      </c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48"/>
      <c r="Z42" s="148"/>
      <c r="AA42" s="148"/>
      <c r="AB42" s="148"/>
      <c r="AC42" s="148"/>
      <c r="AD42" s="148"/>
      <c r="AE42" s="148"/>
      <c r="AF42" s="148"/>
      <c r="AG42" s="148" t="s">
        <v>224</v>
      </c>
      <c r="AH42" s="148">
        <v>0</v>
      </c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</row>
    <row r="43" spans="1:60" outlineLevel="1" x14ac:dyDescent="0.2">
      <c r="A43" s="166">
        <v>11</v>
      </c>
      <c r="B43" s="167" t="s">
        <v>307</v>
      </c>
      <c r="C43" s="181" t="s">
        <v>308</v>
      </c>
      <c r="D43" s="168" t="s">
        <v>230</v>
      </c>
      <c r="E43" s="169">
        <v>31.892900000000001</v>
      </c>
      <c r="F43" s="170">
        <v>171</v>
      </c>
      <c r="G43" s="171">
        <f>ROUND(E43*F43,2)</f>
        <v>5453.69</v>
      </c>
      <c r="H43" s="158"/>
      <c r="I43" s="157">
        <f>ROUND(E43*H43,2)</f>
        <v>0</v>
      </c>
      <c r="J43" s="158"/>
      <c r="K43" s="157">
        <f>ROUND(E43*J43,2)</f>
        <v>0</v>
      </c>
      <c r="L43" s="157">
        <v>21</v>
      </c>
      <c r="M43" s="157">
        <f>G43*(1+L43/100)</f>
        <v>6598.964899999999</v>
      </c>
      <c r="N43" s="157">
        <v>0</v>
      </c>
      <c r="O43" s="157">
        <f>ROUND(E43*N43,2)</f>
        <v>0</v>
      </c>
      <c r="P43" s="157">
        <v>0</v>
      </c>
      <c r="Q43" s="157">
        <f>ROUND(E43*P43,2)</f>
        <v>0</v>
      </c>
      <c r="R43" s="157"/>
      <c r="S43" s="157" t="s">
        <v>180</v>
      </c>
      <c r="T43" s="157" t="s">
        <v>180</v>
      </c>
      <c r="U43" s="157">
        <v>1.587</v>
      </c>
      <c r="V43" s="157">
        <f>ROUND(E43*U43,2)</f>
        <v>50.61</v>
      </c>
      <c r="W43" s="157"/>
      <c r="X43" s="157" t="s">
        <v>221</v>
      </c>
      <c r="Y43" s="148"/>
      <c r="Z43" s="148"/>
      <c r="AA43" s="148"/>
      <c r="AB43" s="148"/>
      <c r="AC43" s="148"/>
      <c r="AD43" s="148"/>
      <c r="AE43" s="148"/>
      <c r="AF43" s="148"/>
      <c r="AG43" s="148" t="s">
        <v>222</v>
      </c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</row>
    <row r="44" spans="1:60" outlineLevel="1" x14ac:dyDescent="0.2">
      <c r="A44" s="155"/>
      <c r="B44" s="156"/>
      <c r="C44" s="189" t="s">
        <v>600</v>
      </c>
      <c r="D44" s="185"/>
      <c r="E44" s="186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48"/>
      <c r="Z44" s="148"/>
      <c r="AA44" s="148"/>
      <c r="AB44" s="148"/>
      <c r="AC44" s="148"/>
      <c r="AD44" s="148"/>
      <c r="AE44" s="148"/>
      <c r="AF44" s="148"/>
      <c r="AG44" s="148" t="s">
        <v>224</v>
      </c>
      <c r="AH44" s="148">
        <v>0</v>
      </c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</row>
    <row r="45" spans="1:60" outlineLevel="1" x14ac:dyDescent="0.2">
      <c r="A45" s="155"/>
      <c r="B45" s="156"/>
      <c r="C45" s="189" t="s">
        <v>613</v>
      </c>
      <c r="D45" s="185"/>
      <c r="E45" s="186">
        <v>31.89</v>
      </c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48"/>
      <c r="Z45" s="148"/>
      <c r="AA45" s="148"/>
      <c r="AB45" s="148"/>
      <c r="AC45" s="148"/>
      <c r="AD45" s="148"/>
      <c r="AE45" s="148"/>
      <c r="AF45" s="148"/>
      <c r="AG45" s="148" t="s">
        <v>224</v>
      </c>
      <c r="AH45" s="148">
        <v>0</v>
      </c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</row>
    <row r="46" spans="1:60" outlineLevel="1" x14ac:dyDescent="0.2">
      <c r="A46" s="166">
        <v>12</v>
      </c>
      <c r="B46" s="167" t="s">
        <v>310</v>
      </c>
      <c r="C46" s="181" t="s">
        <v>311</v>
      </c>
      <c r="D46" s="168" t="s">
        <v>312</v>
      </c>
      <c r="E46" s="169">
        <v>74.062399999999997</v>
      </c>
      <c r="F46" s="170">
        <v>210</v>
      </c>
      <c r="G46" s="171">
        <f>ROUND(E46*F46,2)</f>
        <v>15553.1</v>
      </c>
      <c r="H46" s="158"/>
      <c r="I46" s="157">
        <f>ROUND(E46*H46,2)</f>
        <v>0</v>
      </c>
      <c r="J46" s="158"/>
      <c r="K46" s="157">
        <f>ROUND(E46*J46,2)</f>
        <v>0</v>
      </c>
      <c r="L46" s="157">
        <v>21</v>
      </c>
      <c r="M46" s="157">
        <f>G46*(1+L46/100)</f>
        <v>18819.251</v>
      </c>
      <c r="N46" s="157">
        <v>0</v>
      </c>
      <c r="O46" s="157">
        <f>ROUND(E46*N46,2)</f>
        <v>0</v>
      </c>
      <c r="P46" s="157">
        <v>0</v>
      </c>
      <c r="Q46" s="157">
        <f>ROUND(E46*P46,2)</f>
        <v>0</v>
      </c>
      <c r="R46" s="157"/>
      <c r="S46" s="157" t="s">
        <v>180</v>
      </c>
      <c r="T46" s="157" t="s">
        <v>180</v>
      </c>
      <c r="U46" s="157">
        <v>0</v>
      </c>
      <c r="V46" s="157">
        <f>ROUND(E46*U46,2)</f>
        <v>0</v>
      </c>
      <c r="W46" s="157"/>
      <c r="X46" s="157" t="s">
        <v>221</v>
      </c>
      <c r="Y46" s="148"/>
      <c r="Z46" s="148"/>
      <c r="AA46" s="148"/>
      <c r="AB46" s="148"/>
      <c r="AC46" s="148"/>
      <c r="AD46" s="148"/>
      <c r="AE46" s="148"/>
      <c r="AF46" s="148"/>
      <c r="AG46" s="148" t="s">
        <v>222</v>
      </c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</row>
    <row r="47" spans="1:60" outlineLevel="1" x14ac:dyDescent="0.2">
      <c r="A47" s="155"/>
      <c r="B47" s="156"/>
      <c r="C47" s="189" t="s">
        <v>291</v>
      </c>
      <c r="D47" s="185"/>
      <c r="E47" s="186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48"/>
      <c r="Z47" s="148"/>
      <c r="AA47" s="148"/>
      <c r="AB47" s="148"/>
      <c r="AC47" s="148"/>
      <c r="AD47" s="148"/>
      <c r="AE47" s="148"/>
      <c r="AF47" s="148"/>
      <c r="AG47" s="148" t="s">
        <v>224</v>
      </c>
      <c r="AH47" s="148">
        <v>0</v>
      </c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</row>
    <row r="48" spans="1:60" outlineLevel="1" x14ac:dyDescent="0.2">
      <c r="A48" s="155"/>
      <c r="B48" s="156"/>
      <c r="C48" s="190" t="s">
        <v>232</v>
      </c>
      <c r="D48" s="187"/>
      <c r="E48" s="188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48"/>
      <c r="Z48" s="148"/>
      <c r="AA48" s="148"/>
      <c r="AB48" s="148"/>
      <c r="AC48" s="148"/>
      <c r="AD48" s="148"/>
      <c r="AE48" s="148"/>
      <c r="AF48" s="148"/>
      <c r="AG48" s="148" t="s">
        <v>224</v>
      </c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</row>
    <row r="49" spans="1:60" outlineLevel="1" x14ac:dyDescent="0.2">
      <c r="A49" s="155"/>
      <c r="B49" s="156"/>
      <c r="C49" s="191" t="s">
        <v>614</v>
      </c>
      <c r="D49" s="187"/>
      <c r="E49" s="188">
        <v>38.979999999999997</v>
      </c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48"/>
      <c r="Z49" s="148"/>
      <c r="AA49" s="148"/>
      <c r="AB49" s="148"/>
      <c r="AC49" s="148"/>
      <c r="AD49" s="148"/>
      <c r="AE49" s="148"/>
      <c r="AF49" s="148"/>
      <c r="AG49" s="148" t="s">
        <v>224</v>
      </c>
      <c r="AH49" s="148">
        <v>2</v>
      </c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</row>
    <row r="50" spans="1:60" outlineLevel="1" x14ac:dyDescent="0.2">
      <c r="A50" s="155"/>
      <c r="B50" s="156"/>
      <c r="C50" s="190" t="s">
        <v>234</v>
      </c>
      <c r="D50" s="187"/>
      <c r="E50" s="188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48"/>
      <c r="Z50" s="148"/>
      <c r="AA50" s="148"/>
      <c r="AB50" s="148"/>
      <c r="AC50" s="148"/>
      <c r="AD50" s="148"/>
      <c r="AE50" s="148"/>
      <c r="AF50" s="148"/>
      <c r="AG50" s="148" t="s">
        <v>224</v>
      </c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</row>
    <row r="51" spans="1:60" outlineLevel="1" x14ac:dyDescent="0.2">
      <c r="A51" s="155"/>
      <c r="B51" s="156"/>
      <c r="C51" s="189" t="s">
        <v>615</v>
      </c>
      <c r="D51" s="185"/>
      <c r="E51" s="186">
        <v>74.06</v>
      </c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48"/>
      <c r="Z51" s="148"/>
      <c r="AA51" s="148"/>
      <c r="AB51" s="148"/>
      <c r="AC51" s="148"/>
      <c r="AD51" s="148"/>
      <c r="AE51" s="148"/>
      <c r="AF51" s="148"/>
      <c r="AG51" s="148" t="s">
        <v>224</v>
      </c>
      <c r="AH51" s="148">
        <v>0</v>
      </c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</row>
    <row r="52" spans="1:60" outlineLevel="1" x14ac:dyDescent="0.2">
      <c r="A52" s="166">
        <v>13</v>
      </c>
      <c r="B52" s="167" t="s">
        <v>616</v>
      </c>
      <c r="C52" s="181" t="s">
        <v>617</v>
      </c>
      <c r="D52" s="168" t="s">
        <v>317</v>
      </c>
      <c r="E52" s="169">
        <v>60.2776</v>
      </c>
      <c r="F52" s="170">
        <v>35</v>
      </c>
      <c r="G52" s="171">
        <f>ROUND(E52*F52,2)</f>
        <v>2109.7199999999998</v>
      </c>
      <c r="H52" s="158"/>
      <c r="I52" s="157">
        <f>ROUND(E52*H52,2)</f>
        <v>0</v>
      </c>
      <c r="J52" s="158"/>
      <c r="K52" s="157">
        <f>ROUND(E52*J52,2)</f>
        <v>0</v>
      </c>
      <c r="L52" s="157">
        <v>21</v>
      </c>
      <c r="M52" s="157">
        <f>G52*(1+L52/100)</f>
        <v>2552.7611999999995</v>
      </c>
      <c r="N52" s="157">
        <v>1</v>
      </c>
      <c r="O52" s="157">
        <f>ROUND(E52*N52,2)</f>
        <v>60.28</v>
      </c>
      <c r="P52" s="157">
        <v>0</v>
      </c>
      <c r="Q52" s="157">
        <f>ROUND(E52*P52,2)</f>
        <v>0</v>
      </c>
      <c r="R52" s="157" t="s">
        <v>318</v>
      </c>
      <c r="S52" s="157" t="s">
        <v>180</v>
      </c>
      <c r="T52" s="157" t="s">
        <v>180</v>
      </c>
      <c r="U52" s="157">
        <v>0</v>
      </c>
      <c r="V52" s="157">
        <f>ROUND(E52*U52,2)</f>
        <v>0</v>
      </c>
      <c r="W52" s="157"/>
      <c r="X52" s="157" t="s">
        <v>319</v>
      </c>
      <c r="Y52" s="148"/>
      <c r="Z52" s="148"/>
      <c r="AA52" s="148"/>
      <c r="AB52" s="148"/>
      <c r="AC52" s="148"/>
      <c r="AD52" s="148"/>
      <c r="AE52" s="148"/>
      <c r="AF52" s="148"/>
      <c r="AG52" s="148" t="s">
        <v>320</v>
      </c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</row>
    <row r="53" spans="1:60" outlineLevel="1" x14ac:dyDescent="0.2">
      <c r="A53" s="155"/>
      <c r="B53" s="156"/>
      <c r="C53" s="189" t="s">
        <v>600</v>
      </c>
      <c r="D53" s="185"/>
      <c r="E53" s="186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48"/>
      <c r="Z53" s="148"/>
      <c r="AA53" s="148"/>
      <c r="AB53" s="148"/>
      <c r="AC53" s="148"/>
      <c r="AD53" s="148"/>
      <c r="AE53" s="148"/>
      <c r="AF53" s="148"/>
      <c r="AG53" s="148" t="s">
        <v>224</v>
      </c>
      <c r="AH53" s="148">
        <v>0</v>
      </c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</row>
    <row r="54" spans="1:60" outlineLevel="1" x14ac:dyDescent="0.2">
      <c r="A54" s="155"/>
      <c r="B54" s="156"/>
      <c r="C54" s="190" t="s">
        <v>232</v>
      </c>
      <c r="D54" s="187"/>
      <c r="E54" s="188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48"/>
      <c r="Z54" s="148"/>
      <c r="AA54" s="148"/>
      <c r="AB54" s="148"/>
      <c r="AC54" s="148"/>
      <c r="AD54" s="148"/>
      <c r="AE54" s="148"/>
      <c r="AF54" s="148"/>
      <c r="AG54" s="148" t="s">
        <v>224</v>
      </c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</row>
    <row r="55" spans="1:60" outlineLevel="1" x14ac:dyDescent="0.2">
      <c r="A55" s="155"/>
      <c r="B55" s="156"/>
      <c r="C55" s="191" t="s">
        <v>618</v>
      </c>
      <c r="D55" s="187"/>
      <c r="E55" s="188">
        <v>31.89</v>
      </c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48"/>
      <c r="Z55" s="148"/>
      <c r="AA55" s="148"/>
      <c r="AB55" s="148"/>
      <c r="AC55" s="148"/>
      <c r="AD55" s="148"/>
      <c r="AE55" s="148"/>
      <c r="AF55" s="148"/>
      <c r="AG55" s="148" t="s">
        <v>224</v>
      </c>
      <c r="AH55" s="148">
        <v>2</v>
      </c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</row>
    <row r="56" spans="1:60" outlineLevel="1" x14ac:dyDescent="0.2">
      <c r="A56" s="155"/>
      <c r="B56" s="156"/>
      <c r="C56" s="190" t="s">
        <v>234</v>
      </c>
      <c r="D56" s="187"/>
      <c r="E56" s="188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48"/>
      <c r="Z56" s="148"/>
      <c r="AA56" s="148"/>
      <c r="AB56" s="148"/>
      <c r="AC56" s="148"/>
      <c r="AD56" s="148"/>
      <c r="AE56" s="148"/>
      <c r="AF56" s="148"/>
      <c r="AG56" s="148" t="s">
        <v>224</v>
      </c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</row>
    <row r="57" spans="1:60" outlineLevel="1" x14ac:dyDescent="0.2">
      <c r="A57" s="155"/>
      <c r="B57" s="156"/>
      <c r="C57" s="189" t="s">
        <v>619</v>
      </c>
      <c r="D57" s="185"/>
      <c r="E57" s="186">
        <v>60.28</v>
      </c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48"/>
      <c r="Z57" s="148"/>
      <c r="AA57" s="148"/>
      <c r="AB57" s="148"/>
      <c r="AC57" s="148"/>
      <c r="AD57" s="148"/>
      <c r="AE57" s="148"/>
      <c r="AF57" s="148"/>
      <c r="AG57" s="148" t="s">
        <v>224</v>
      </c>
      <c r="AH57" s="148">
        <v>0</v>
      </c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</row>
    <row r="58" spans="1:60" x14ac:dyDescent="0.2">
      <c r="A58" s="160" t="s">
        <v>169</v>
      </c>
      <c r="B58" s="161" t="s">
        <v>100</v>
      </c>
      <c r="C58" s="179" t="s">
        <v>101</v>
      </c>
      <c r="D58" s="162"/>
      <c r="E58" s="163"/>
      <c r="F58" s="164"/>
      <c r="G58" s="165">
        <f>SUMIF(AG59:AG67,"&lt;&gt;NOR",G59:G67)</f>
        <v>10066.32</v>
      </c>
      <c r="H58" s="159"/>
      <c r="I58" s="159">
        <f>SUM(I59:I67)</f>
        <v>0</v>
      </c>
      <c r="J58" s="159"/>
      <c r="K58" s="159">
        <f>SUM(K59:K67)</f>
        <v>0</v>
      </c>
      <c r="L58" s="159"/>
      <c r="M58" s="159">
        <f>SUM(M59:M67)</f>
        <v>12180.2472</v>
      </c>
      <c r="N58" s="159"/>
      <c r="O58" s="159">
        <f>SUM(O59:O67)</f>
        <v>10.84</v>
      </c>
      <c r="P58" s="159"/>
      <c r="Q58" s="159">
        <f>SUM(Q59:Q67)</f>
        <v>0</v>
      </c>
      <c r="R58" s="159"/>
      <c r="S58" s="159"/>
      <c r="T58" s="159"/>
      <c r="U58" s="159"/>
      <c r="V58" s="159">
        <f>SUM(V59:V67)</f>
        <v>17.46</v>
      </c>
      <c r="W58" s="159"/>
      <c r="X58" s="159"/>
      <c r="AG58" t="s">
        <v>170</v>
      </c>
    </row>
    <row r="59" spans="1:60" outlineLevel="1" x14ac:dyDescent="0.2">
      <c r="A59" s="166">
        <v>14</v>
      </c>
      <c r="B59" s="167" t="s">
        <v>343</v>
      </c>
      <c r="C59" s="181" t="s">
        <v>344</v>
      </c>
      <c r="D59" s="168" t="s">
        <v>230</v>
      </c>
      <c r="E59" s="169">
        <v>7.0872999999999999</v>
      </c>
      <c r="F59" s="170">
        <v>783</v>
      </c>
      <c r="G59" s="171">
        <f>ROUND(E59*F59,2)</f>
        <v>5549.36</v>
      </c>
      <c r="H59" s="158"/>
      <c r="I59" s="157">
        <f>ROUND(E59*H59,2)</f>
        <v>0</v>
      </c>
      <c r="J59" s="158"/>
      <c r="K59" s="157">
        <f>ROUND(E59*J59,2)</f>
        <v>0</v>
      </c>
      <c r="L59" s="157">
        <v>21</v>
      </c>
      <c r="M59" s="157">
        <f>G59*(1+L59/100)</f>
        <v>6714.7255999999998</v>
      </c>
      <c r="N59" s="157">
        <v>1.1322000000000001</v>
      </c>
      <c r="O59" s="157">
        <f>ROUND(E59*N59,2)</f>
        <v>8.02</v>
      </c>
      <c r="P59" s="157">
        <v>0</v>
      </c>
      <c r="Q59" s="157">
        <f>ROUND(E59*P59,2)</f>
        <v>0</v>
      </c>
      <c r="R59" s="157"/>
      <c r="S59" s="157" t="s">
        <v>180</v>
      </c>
      <c r="T59" s="157" t="s">
        <v>180</v>
      </c>
      <c r="U59" s="157">
        <v>1.6950000000000001</v>
      </c>
      <c r="V59" s="157">
        <f>ROUND(E59*U59,2)</f>
        <v>12.01</v>
      </c>
      <c r="W59" s="157"/>
      <c r="X59" s="157" t="s">
        <v>221</v>
      </c>
      <c r="Y59" s="148"/>
      <c r="Z59" s="148"/>
      <c r="AA59" s="148"/>
      <c r="AB59" s="148"/>
      <c r="AC59" s="148"/>
      <c r="AD59" s="148"/>
      <c r="AE59" s="148"/>
      <c r="AF59" s="148"/>
      <c r="AG59" s="148" t="s">
        <v>222</v>
      </c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</row>
    <row r="60" spans="1:60" outlineLevel="1" x14ac:dyDescent="0.2">
      <c r="A60" s="155"/>
      <c r="B60" s="156"/>
      <c r="C60" s="189" t="s">
        <v>600</v>
      </c>
      <c r="D60" s="185"/>
      <c r="E60" s="186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48"/>
      <c r="Z60" s="148"/>
      <c r="AA60" s="148"/>
      <c r="AB60" s="148"/>
      <c r="AC60" s="148"/>
      <c r="AD60" s="148"/>
      <c r="AE60" s="148"/>
      <c r="AF60" s="148"/>
      <c r="AG60" s="148" t="s">
        <v>224</v>
      </c>
      <c r="AH60" s="148">
        <v>0</v>
      </c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</row>
    <row r="61" spans="1:60" outlineLevel="1" x14ac:dyDescent="0.2">
      <c r="A61" s="155"/>
      <c r="B61" s="156"/>
      <c r="C61" s="189" t="s">
        <v>620</v>
      </c>
      <c r="D61" s="185"/>
      <c r="E61" s="186">
        <v>7.09</v>
      </c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48"/>
      <c r="Z61" s="148"/>
      <c r="AA61" s="148"/>
      <c r="AB61" s="148"/>
      <c r="AC61" s="148"/>
      <c r="AD61" s="148"/>
      <c r="AE61" s="148"/>
      <c r="AF61" s="148"/>
      <c r="AG61" s="148" t="s">
        <v>224</v>
      </c>
      <c r="AH61" s="148">
        <v>0</v>
      </c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</row>
    <row r="62" spans="1:60" outlineLevel="1" x14ac:dyDescent="0.2">
      <c r="A62" s="166">
        <v>15</v>
      </c>
      <c r="B62" s="167" t="s">
        <v>621</v>
      </c>
      <c r="C62" s="181" t="s">
        <v>622</v>
      </c>
      <c r="D62" s="168" t="s">
        <v>230</v>
      </c>
      <c r="E62" s="169">
        <v>1.1200000000000001</v>
      </c>
      <c r="F62" s="170">
        <v>2658</v>
      </c>
      <c r="G62" s="171">
        <f>ROUND(E62*F62,2)</f>
        <v>2976.96</v>
      </c>
      <c r="H62" s="158"/>
      <c r="I62" s="157">
        <f>ROUND(E62*H62,2)</f>
        <v>0</v>
      </c>
      <c r="J62" s="158"/>
      <c r="K62" s="157">
        <f>ROUND(E62*J62,2)</f>
        <v>0</v>
      </c>
      <c r="L62" s="157">
        <v>21</v>
      </c>
      <c r="M62" s="157">
        <f>G62*(1+L62/100)</f>
        <v>3602.1215999999999</v>
      </c>
      <c r="N62" s="157">
        <v>2.5</v>
      </c>
      <c r="O62" s="157">
        <f>ROUND(E62*N62,2)</f>
        <v>2.8</v>
      </c>
      <c r="P62" s="157">
        <v>0</v>
      </c>
      <c r="Q62" s="157">
        <f>ROUND(E62*P62,2)</f>
        <v>0</v>
      </c>
      <c r="R62" s="157"/>
      <c r="S62" s="157" t="s">
        <v>180</v>
      </c>
      <c r="T62" s="157" t="s">
        <v>180</v>
      </c>
      <c r="U62" s="157">
        <v>1.1919999999999999</v>
      </c>
      <c r="V62" s="157">
        <f>ROUND(E62*U62,2)</f>
        <v>1.34</v>
      </c>
      <c r="W62" s="157"/>
      <c r="X62" s="157" t="s">
        <v>221</v>
      </c>
      <c r="Y62" s="148"/>
      <c r="Z62" s="148"/>
      <c r="AA62" s="148"/>
      <c r="AB62" s="148"/>
      <c r="AC62" s="148"/>
      <c r="AD62" s="148"/>
      <c r="AE62" s="148"/>
      <c r="AF62" s="148"/>
      <c r="AG62" s="148" t="s">
        <v>222</v>
      </c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</row>
    <row r="63" spans="1:60" outlineLevel="1" x14ac:dyDescent="0.2">
      <c r="A63" s="155"/>
      <c r="B63" s="156"/>
      <c r="C63" s="189" t="s">
        <v>623</v>
      </c>
      <c r="D63" s="185"/>
      <c r="E63" s="186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48"/>
      <c r="Z63" s="148"/>
      <c r="AA63" s="148"/>
      <c r="AB63" s="148"/>
      <c r="AC63" s="148"/>
      <c r="AD63" s="148"/>
      <c r="AE63" s="148"/>
      <c r="AF63" s="148"/>
      <c r="AG63" s="148" t="s">
        <v>224</v>
      </c>
      <c r="AH63" s="148">
        <v>0</v>
      </c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</row>
    <row r="64" spans="1:60" outlineLevel="1" x14ac:dyDescent="0.2">
      <c r="A64" s="155"/>
      <c r="B64" s="156"/>
      <c r="C64" s="189" t="s">
        <v>624</v>
      </c>
      <c r="D64" s="185"/>
      <c r="E64" s="186">
        <v>1.1200000000000001</v>
      </c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48"/>
      <c r="Z64" s="148"/>
      <c r="AA64" s="148"/>
      <c r="AB64" s="148"/>
      <c r="AC64" s="148"/>
      <c r="AD64" s="148"/>
      <c r="AE64" s="148"/>
      <c r="AF64" s="148"/>
      <c r="AG64" s="148" t="s">
        <v>224</v>
      </c>
      <c r="AH64" s="148">
        <v>0</v>
      </c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</row>
    <row r="65" spans="1:60" outlineLevel="1" x14ac:dyDescent="0.2">
      <c r="A65" s="166">
        <v>16</v>
      </c>
      <c r="B65" s="167" t="s">
        <v>625</v>
      </c>
      <c r="C65" s="181" t="s">
        <v>626</v>
      </c>
      <c r="D65" s="168" t="s">
        <v>220</v>
      </c>
      <c r="E65" s="169">
        <v>5</v>
      </c>
      <c r="F65" s="170">
        <v>308</v>
      </c>
      <c r="G65" s="171">
        <f>ROUND(E65*F65,2)</f>
        <v>1540</v>
      </c>
      <c r="H65" s="158"/>
      <c r="I65" s="157">
        <f>ROUND(E65*H65,2)</f>
        <v>0</v>
      </c>
      <c r="J65" s="158"/>
      <c r="K65" s="157">
        <f>ROUND(E65*J65,2)</f>
        <v>0</v>
      </c>
      <c r="L65" s="157">
        <v>21</v>
      </c>
      <c r="M65" s="157">
        <f>G65*(1+L65/100)</f>
        <v>1863.3999999999999</v>
      </c>
      <c r="N65" s="157">
        <v>4.4200000000000003E-3</v>
      </c>
      <c r="O65" s="157">
        <f>ROUND(E65*N65,2)</f>
        <v>0.02</v>
      </c>
      <c r="P65" s="157">
        <v>0</v>
      </c>
      <c r="Q65" s="157">
        <f>ROUND(E65*P65,2)</f>
        <v>0</v>
      </c>
      <c r="R65" s="157"/>
      <c r="S65" s="157" t="s">
        <v>180</v>
      </c>
      <c r="T65" s="157" t="s">
        <v>180</v>
      </c>
      <c r="U65" s="157">
        <v>0.82099999999999995</v>
      </c>
      <c r="V65" s="157">
        <f>ROUND(E65*U65,2)</f>
        <v>4.1100000000000003</v>
      </c>
      <c r="W65" s="157"/>
      <c r="X65" s="157" t="s">
        <v>221</v>
      </c>
      <c r="Y65" s="148"/>
      <c r="Z65" s="148"/>
      <c r="AA65" s="148"/>
      <c r="AB65" s="148"/>
      <c r="AC65" s="148"/>
      <c r="AD65" s="148"/>
      <c r="AE65" s="148"/>
      <c r="AF65" s="148"/>
      <c r="AG65" s="148" t="s">
        <v>222</v>
      </c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</row>
    <row r="66" spans="1:60" outlineLevel="1" x14ac:dyDescent="0.2">
      <c r="A66" s="155"/>
      <c r="B66" s="156"/>
      <c r="C66" s="189" t="s">
        <v>623</v>
      </c>
      <c r="D66" s="185"/>
      <c r="E66" s="186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48"/>
      <c r="Z66" s="148"/>
      <c r="AA66" s="148"/>
      <c r="AB66" s="148"/>
      <c r="AC66" s="148"/>
      <c r="AD66" s="148"/>
      <c r="AE66" s="148"/>
      <c r="AF66" s="148"/>
      <c r="AG66" s="148" t="s">
        <v>224</v>
      </c>
      <c r="AH66" s="148">
        <v>0</v>
      </c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</row>
    <row r="67" spans="1:60" outlineLevel="1" x14ac:dyDescent="0.2">
      <c r="A67" s="155"/>
      <c r="B67" s="156"/>
      <c r="C67" s="189" t="s">
        <v>627</v>
      </c>
      <c r="D67" s="185"/>
      <c r="E67" s="186">
        <v>5</v>
      </c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48"/>
      <c r="Z67" s="148"/>
      <c r="AA67" s="148"/>
      <c r="AB67" s="148"/>
      <c r="AC67" s="148"/>
      <c r="AD67" s="148"/>
      <c r="AE67" s="148"/>
      <c r="AF67" s="148"/>
      <c r="AG67" s="148" t="s">
        <v>224</v>
      </c>
      <c r="AH67" s="148">
        <v>0</v>
      </c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</row>
    <row r="68" spans="1:60" x14ac:dyDescent="0.2">
      <c r="A68" s="160" t="s">
        <v>169</v>
      </c>
      <c r="B68" s="161" t="s">
        <v>106</v>
      </c>
      <c r="C68" s="179" t="s">
        <v>107</v>
      </c>
      <c r="D68" s="162"/>
      <c r="E68" s="163"/>
      <c r="F68" s="164"/>
      <c r="G68" s="165">
        <f>SUMIF(AG69:AG102,"&lt;&gt;NOR",G69:G102)</f>
        <v>355077.97</v>
      </c>
      <c r="H68" s="159"/>
      <c r="I68" s="159">
        <f>SUM(I69:I102)</f>
        <v>0</v>
      </c>
      <c r="J68" s="159"/>
      <c r="K68" s="159">
        <f>SUM(K69:K102)</f>
        <v>0</v>
      </c>
      <c r="L68" s="159"/>
      <c r="M68" s="159">
        <f>SUM(M69:M102)</f>
        <v>429644.34369999997</v>
      </c>
      <c r="N68" s="159"/>
      <c r="O68" s="159">
        <f>SUM(O69:O102)</f>
        <v>1.91</v>
      </c>
      <c r="P68" s="159"/>
      <c r="Q68" s="159">
        <f>SUM(Q69:Q102)</f>
        <v>0</v>
      </c>
      <c r="R68" s="159"/>
      <c r="S68" s="159"/>
      <c r="T68" s="159"/>
      <c r="U68" s="159"/>
      <c r="V68" s="159">
        <f>SUM(V69:V102)</f>
        <v>90.95</v>
      </c>
      <c r="W68" s="159"/>
      <c r="X68" s="159"/>
      <c r="AG68" t="s">
        <v>170</v>
      </c>
    </row>
    <row r="69" spans="1:60" outlineLevel="1" x14ac:dyDescent="0.2">
      <c r="A69" s="166">
        <v>17</v>
      </c>
      <c r="B69" s="167" t="s">
        <v>628</v>
      </c>
      <c r="C69" s="181" t="s">
        <v>629</v>
      </c>
      <c r="D69" s="168" t="s">
        <v>247</v>
      </c>
      <c r="E69" s="169">
        <v>64.430000000000007</v>
      </c>
      <c r="F69" s="170">
        <v>186</v>
      </c>
      <c r="G69" s="171">
        <f>ROUND(E69*F69,2)</f>
        <v>11983.98</v>
      </c>
      <c r="H69" s="158"/>
      <c r="I69" s="157">
        <f>ROUND(E69*H69,2)</f>
        <v>0</v>
      </c>
      <c r="J69" s="158"/>
      <c r="K69" s="157">
        <f>ROUND(E69*J69,2)</f>
        <v>0</v>
      </c>
      <c r="L69" s="157">
        <v>21</v>
      </c>
      <c r="M69" s="157">
        <f>G69*(1+L69/100)</f>
        <v>14500.6158</v>
      </c>
      <c r="N69" s="157">
        <v>0</v>
      </c>
      <c r="O69" s="157">
        <f>ROUND(E69*N69,2)</f>
        <v>0</v>
      </c>
      <c r="P69" s="157">
        <v>0</v>
      </c>
      <c r="Q69" s="157">
        <f>ROUND(E69*P69,2)</f>
        <v>0</v>
      </c>
      <c r="R69" s="157"/>
      <c r="S69" s="157" t="s">
        <v>180</v>
      </c>
      <c r="T69" s="157" t="s">
        <v>180</v>
      </c>
      <c r="U69" s="157">
        <v>0.53600000000000003</v>
      </c>
      <c r="V69" s="157">
        <f>ROUND(E69*U69,2)</f>
        <v>34.53</v>
      </c>
      <c r="W69" s="157"/>
      <c r="X69" s="157" t="s">
        <v>221</v>
      </c>
      <c r="Y69" s="148"/>
      <c r="Z69" s="148"/>
      <c r="AA69" s="148"/>
      <c r="AB69" s="148"/>
      <c r="AC69" s="148"/>
      <c r="AD69" s="148"/>
      <c r="AE69" s="148"/>
      <c r="AF69" s="148"/>
      <c r="AG69" s="148" t="s">
        <v>222</v>
      </c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</row>
    <row r="70" spans="1:60" outlineLevel="1" x14ac:dyDescent="0.2">
      <c r="A70" s="155"/>
      <c r="B70" s="156"/>
      <c r="C70" s="189" t="s">
        <v>630</v>
      </c>
      <c r="D70" s="185"/>
      <c r="E70" s="186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48"/>
      <c r="Z70" s="148"/>
      <c r="AA70" s="148"/>
      <c r="AB70" s="148"/>
      <c r="AC70" s="148"/>
      <c r="AD70" s="148"/>
      <c r="AE70" s="148"/>
      <c r="AF70" s="148"/>
      <c r="AG70" s="148" t="s">
        <v>224</v>
      </c>
      <c r="AH70" s="148">
        <v>0</v>
      </c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</row>
    <row r="71" spans="1:60" outlineLevel="1" x14ac:dyDescent="0.2">
      <c r="A71" s="155"/>
      <c r="B71" s="156"/>
      <c r="C71" s="189" t="s">
        <v>631</v>
      </c>
      <c r="D71" s="185"/>
      <c r="E71" s="186">
        <v>64.430000000000007</v>
      </c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48"/>
      <c r="Z71" s="148"/>
      <c r="AA71" s="148"/>
      <c r="AB71" s="148"/>
      <c r="AC71" s="148"/>
      <c r="AD71" s="148"/>
      <c r="AE71" s="148"/>
      <c r="AF71" s="148"/>
      <c r="AG71" s="148" t="s">
        <v>224</v>
      </c>
      <c r="AH71" s="148">
        <v>0</v>
      </c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</row>
    <row r="72" spans="1:60" outlineLevel="1" x14ac:dyDescent="0.2">
      <c r="A72" s="166">
        <v>18</v>
      </c>
      <c r="B72" s="167" t="s">
        <v>632</v>
      </c>
      <c r="C72" s="181" t="s">
        <v>633</v>
      </c>
      <c r="D72" s="168" t="s">
        <v>368</v>
      </c>
      <c r="E72" s="169">
        <v>12</v>
      </c>
      <c r="F72" s="170">
        <v>776</v>
      </c>
      <c r="G72" s="171">
        <f>ROUND(E72*F72,2)</f>
        <v>9312</v>
      </c>
      <c r="H72" s="158"/>
      <c r="I72" s="157">
        <f>ROUND(E72*H72,2)</f>
        <v>0</v>
      </c>
      <c r="J72" s="158"/>
      <c r="K72" s="157">
        <f>ROUND(E72*J72,2)</f>
        <v>0</v>
      </c>
      <c r="L72" s="157">
        <v>21</v>
      </c>
      <c r="M72" s="157">
        <f>G72*(1+L72/100)</f>
        <v>11267.52</v>
      </c>
      <c r="N72" s="157">
        <v>1.39E-3</v>
      </c>
      <c r="O72" s="157">
        <f>ROUND(E72*N72,2)</f>
        <v>0.02</v>
      </c>
      <c r="P72" s="157">
        <v>0</v>
      </c>
      <c r="Q72" s="157">
        <f>ROUND(E72*P72,2)</f>
        <v>0</v>
      </c>
      <c r="R72" s="157"/>
      <c r="S72" s="157" t="s">
        <v>180</v>
      </c>
      <c r="T72" s="157" t="s">
        <v>180</v>
      </c>
      <c r="U72" s="157">
        <v>2.1187999999999998</v>
      </c>
      <c r="V72" s="157">
        <f>ROUND(E72*U72,2)</f>
        <v>25.43</v>
      </c>
      <c r="W72" s="157"/>
      <c r="X72" s="157" t="s">
        <v>221</v>
      </c>
      <c r="Y72" s="148"/>
      <c r="Z72" s="148"/>
      <c r="AA72" s="148"/>
      <c r="AB72" s="148"/>
      <c r="AC72" s="148"/>
      <c r="AD72" s="148"/>
      <c r="AE72" s="148"/>
      <c r="AF72" s="148"/>
      <c r="AG72" s="148" t="s">
        <v>222</v>
      </c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</row>
    <row r="73" spans="1:60" outlineLevel="1" x14ac:dyDescent="0.2">
      <c r="A73" s="155"/>
      <c r="B73" s="156"/>
      <c r="C73" s="189" t="s">
        <v>634</v>
      </c>
      <c r="D73" s="185"/>
      <c r="E73" s="186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48"/>
      <c r="Z73" s="148"/>
      <c r="AA73" s="148"/>
      <c r="AB73" s="148"/>
      <c r="AC73" s="148"/>
      <c r="AD73" s="148"/>
      <c r="AE73" s="148"/>
      <c r="AF73" s="148"/>
      <c r="AG73" s="148" t="s">
        <v>224</v>
      </c>
      <c r="AH73" s="148">
        <v>0</v>
      </c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</row>
    <row r="74" spans="1:60" outlineLevel="1" x14ac:dyDescent="0.2">
      <c r="A74" s="155"/>
      <c r="B74" s="156"/>
      <c r="C74" s="189" t="s">
        <v>635</v>
      </c>
      <c r="D74" s="185"/>
      <c r="E74" s="186">
        <v>12</v>
      </c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48"/>
      <c r="Z74" s="148"/>
      <c r="AA74" s="148"/>
      <c r="AB74" s="148"/>
      <c r="AC74" s="148"/>
      <c r="AD74" s="148"/>
      <c r="AE74" s="148"/>
      <c r="AF74" s="148"/>
      <c r="AG74" s="148" t="s">
        <v>224</v>
      </c>
      <c r="AH74" s="148">
        <v>0</v>
      </c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</row>
    <row r="75" spans="1:60" outlineLevel="1" x14ac:dyDescent="0.2">
      <c r="A75" s="172">
        <v>19</v>
      </c>
      <c r="B75" s="173" t="s">
        <v>366</v>
      </c>
      <c r="C75" s="180" t="s">
        <v>636</v>
      </c>
      <c r="D75" s="174" t="s">
        <v>368</v>
      </c>
      <c r="E75" s="175">
        <v>1</v>
      </c>
      <c r="F75" s="170">
        <v>9090</v>
      </c>
      <c r="G75" s="177">
        <f t="shared" ref="G75:G89" si="0">ROUND(E75*F75,2)</f>
        <v>9090</v>
      </c>
      <c r="H75" s="158"/>
      <c r="I75" s="157">
        <f t="shared" ref="I75:I89" si="1">ROUND(E75*H75,2)</f>
        <v>0</v>
      </c>
      <c r="J75" s="158"/>
      <c r="K75" s="157">
        <f t="shared" ref="K75:K89" si="2">ROUND(E75*J75,2)</f>
        <v>0</v>
      </c>
      <c r="L75" s="157">
        <v>21</v>
      </c>
      <c r="M75" s="157">
        <f t="shared" ref="M75:M89" si="3">G75*(1+L75/100)</f>
        <v>10998.9</v>
      </c>
      <c r="N75" s="157">
        <v>0</v>
      </c>
      <c r="O75" s="157">
        <f t="shared" ref="O75:O89" si="4">ROUND(E75*N75,2)</f>
        <v>0</v>
      </c>
      <c r="P75" s="157">
        <v>0</v>
      </c>
      <c r="Q75" s="157">
        <f t="shared" ref="Q75:Q89" si="5">ROUND(E75*P75,2)</f>
        <v>0</v>
      </c>
      <c r="R75" s="157"/>
      <c r="S75" s="157" t="s">
        <v>174</v>
      </c>
      <c r="T75" s="157" t="s">
        <v>175</v>
      </c>
      <c r="U75" s="157">
        <v>0</v>
      </c>
      <c r="V75" s="157">
        <f t="shared" ref="V75:V89" si="6">ROUND(E75*U75,2)</f>
        <v>0</v>
      </c>
      <c r="W75" s="157"/>
      <c r="X75" s="157" t="s">
        <v>221</v>
      </c>
      <c r="Y75" s="148"/>
      <c r="Z75" s="148"/>
      <c r="AA75" s="148"/>
      <c r="AB75" s="148"/>
      <c r="AC75" s="148"/>
      <c r="AD75" s="148"/>
      <c r="AE75" s="148"/>
      <c r="AF75" s="148"/>
      <c r="AG75" s="148" t="s">
        <v>222</v>
      </c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</row>
    <row r="76" spans="1:60" outlineLevel="1" x14ac:dyDescent="0.2">
      <c r="A76" s="172">
        <v>20</v>
      </c>
      <c r="B76" s="173" t="s">
        <v>371</v>
      </c>
      <c r="C76" s="180" t="s">
        <v>637</v>
      </c>
      <c r="D76" s="174" t="s">
        <v>368</v>
      </c>
      <c r="E76" s="175">
        <v>1</v>
      </c>
      <c r="F76" s="170">
        <v>17634</v>
      </c>
      <c r="G76" s="177">
        <f t="shared" si="0"/>
        <v>17634</v>
      </c>
      <c r="H76" s="158"/>
      <c r="I76" s="157">
        <f t="shared" si="1"/>
        <v>0</v>
      </c>
      <c r="J76" s="158"/>
      <c r="K76" s="157">
        <f t="shared" si="2"/>
        <v>0</v>
      </c>
      <c r="L76" s="157">
        <v>21</v>
      </c>
      <c r="M76" s="157">
        <f t="shared" si="3"/>
        <v>21337.14</v>
      </c>
      <c r="N76" s="157">
        <v>0</v>
      </c>
      <c r="O76" s="157">
        <f t="shared" si="4"/>
        <v>0</v>
      </c>
      <c r="P76" s="157">
        <v>0</v>
      </c>
      <c r="Q76" s="157">
        <f t="shared" si="5"/>
        <v>0</v>
      </c>
      <c r="R76" s="157"/>
      <c r="S76" s="157" t="s">
        <v>174</v>
      </c>
      <c r="T76" s="157" t="s">
        <v>175</v>
      </c>
      <c r="U76" s="157">
        <v>0</v>
      </c>
      <c r="V76" s="157">
        <f t="shared" si="6"/>
        <v>0</v>
      </c>
      <c r="W76" s="157"/>
      <c r="X76" s="157" t="s">
        <v>221</v>
      </c>
      <c r="Y76" s="148"/>
      <c r="Z76" s="148"/>
      <c r="AA76" s="148"/>
      <c r="AB76" s="148"/>
      <c r="AC76" s="148"/>
      <c r="AD76" s="148"/>
      <c r="AE76" s="148"/>
      <c r="AF76" s="148"/>
      <c r="AG76" s="148" t="s">
        <v>222</v>
      </c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</row>
    <row r="77" spans="1:60" ht="22.5" outlineLevel="1" x14ac:dyDescent="0.2">
      <c r="A77" s="172">
        <v>21</v>
      </c>
      <c r="B77" s="173" t="s">
        <v>638</v>
      </c>
      <c r="C77" s="180" t="s">
        <v>639</v>
      </c>
      <c r="D77" s="174" t="s">
        <v>368</v>
      </c>
      <c r="E77" s="175">
        <v>1</v>
      </c>
      <c r="F77" s="170">
        <v>18480</v>
      </c>
      <c r="G77" s="177">
        <f t="shared" si="0"/>
        <v>18480</v>
      </c>
      <c r="H77" s="158"/>
      <c r="I77" s="157">
        <f t="shared" si="1"/>
        <v>0</v>
      </c>
      <c r="J77" s="158"/>
      <c r="K77" s="157">
        <f t="shared" si="2"/>
        <v>0</v>
      </c>
      <c r="L77" s="157">
        <v>21</v>
      </c>
      <c r="M77" s="157">
        <f t="shared" si="3"/>
        <v>22360.799999999999</v>
      </c>
      <c r="N77" s="157">
        <v>0</v>
      </c>
      <c r="O77" s="157">
        <f t="shared" si="4"/>
        <v>0</v>
      </c>
      <c r="P77" s="157">
        <v>0</v>
      </c>
      <c r="Q77" s="157">
        <f t="shared" si="5"/>
        <v>0</v>
      </c>
      <c r="R77" s="157"/>
      <c r="S77" s="157" t="s">
        <v>174</v>
      </c>
      <c r="T77" s="157" t="s">
        <v>175</v>
      </c>
      <c r="U77" s="157">
        <v>0</v>
      </c>
      <c r="V77" s="157">
        <f t="shared" si="6"/>
        <v>0</v>
      </c>
      <c r="W77" s="157"/>
      <c r="X77" s="157" t="s">
        <v>221</v>
      </c>
      <c r="Y77" s="148"/>
      <c r="Z77" s="148"/>
      <c r="AA77" s="148"/>
      <c r="AB77" s="148"/>
      <c r="AC77" s="148"/>
      <c r="AD77" s="148"/>
      <c r="AE77" s="148"/>
      <c r="AF77" s="148"/>
      <c r="AG77" s="148" t="s">
        <v>222</v>
      </c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</row>
    <row r="78" spans="1:60" outlineLevel="1" x14ac:dyDescent="0.2">
      <c r="A78" s="172">
        <v>22</v>
      </c>
      <c r="B78" s="173" t="s">
        <v>640</v>
      </c>
      <c r="C78" s="180" t="s">
        <v>641</v>
      </c>
      <c r="D78" s="174" t="s">
        <v>368</v>
      </c>
      <c r="E78" s="175">
        <v>1</v>
      </c>
      <c r="F78" s="170">
        <v>1908</v>
      </c>
      <c r="G78" s="177">
        <f t="shared" si="0"/>
        <v>1908</v>
      </c>
      <c r="H78" s="158"/>
      <c r="I78" s="157">
        <f t="shared" si="1"/>
        <v>0</v>
      </c>
      <c r="J78" s="158"/>
      <c r="K78" s="157">
        <f t="shared" si="2"/>
        <v>0</v>
      </c>
      <c r="L78" s="157">
        <v>21</v>
      </c>
      <c r="M78" s="157">
        <f t="shared" si="3"/>
        <v>2308.6799999999998</v>
      </c>
      <c r="N78" s="157">
        <v>0</v>
      </c>
      <c r="O78" s="157">
        <f t="shared" si="4"/>
        <v>0</v>
      </c>
      <c r="P78" s="157">
        <v>0</v>
      </c>
      <c r="Q78" s="157">
        <f t="shared" si="5"/>
        <v>0</v>
      </c>
      <c r="R78" s="157"/>
      <c r="S78" s="157" t="s">
        <v>174</v>
      </c>
      <c r="T78" s="157" t="s">
        <v>175</v>
      </c>
      <c r="U78" s="157">
        <v>0</v>
      </c>
      <c r="V78" s="157">
        <f t="shared" si="6"/>
        <v>0</v>
      </c>
      <c r="W78" s="157"/>
      <c r="X78" s="157" t="s">
        <v>221</v>
      </c>
      <c r="Y78" s="148"/>
      <c r="Z78" s="148"/>
      <c r="AA78" s="148"/>
      <c r="AB78" s="148"/>
      <c r="AC78" s="148"/>
      <c r="AD78" s="148"/>
      <c r="AE78" s="148"/>
      <c r="AF78" s="148"/>
      <c r="AG78" s="148" t="s">
        <v>222</v>
      </c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</row>
    <row r="79" spans="1:60" outlineLevel="1" x14ac:dyDescent="0.2">
      <c r="A79" s="172">
        <v>23</v>
      </c>
      <c r="B79" s="173" t="s">
        <v>642</v>
      </c>
      <c r="C79" s="180" t="s">
        <v>643</v>
      </c>
      <c r="D79" s="174" t="s">
        <v>368</v>
      </c>
      <c r="E79" s="175">
        <v>1</v>
      </c>
      <c r="F79" s="170">
        <v>2034</v>
      </c>
      <c r="G79" s="177">
        <f t="shared" si="0"/>
        <v>2034</v>
      </c>
      <c r="H79" s="158"/>
      <c r="I79" s="157">
        <f t="shared" si="1"/>
        <v>0</v>
      </c>
      <c r="J79" s="158"/>
      <c r="K79" s="157">
        <f t="shared" si="2"/>
        <v>0</v>
      </c>
      <c r="L79" s="157">
        <v>21</v>
      </c>
      <c r="M79" s="157">
        <f t="shared" si="3"/>
        <v>2461.14</v>
      </c>
      <c r="N79" s="157">
        <v>0</v>
      </c>
      <c r="O79" s="157">
        <f t="shared" si="4"/>
        <v>0</v>
      </c>
      <c r="P79" s="157">
        <v>0</v>
      </c>
      <c r="Q79" s="157">
        <f t="shared" si="5"/>
        <v>0</v>
      </c>
      <c r="R79" s="157"/>
      <c r="S79" s="157" t="s">
        <v>174</v>
      </c>
      <c r="T79" s="157" t="s">
        <v>175</v>
      </c>
      <c r="U79" s="157">
        <v>0</v>
      </c>
      <c r="V79" s="157">
        <f t="shared" si="6"/>
        <v>0</v>
      </c>
      <c r="W79" s="157"/>
      <c r="X79" s="157" t="s">
        <v>221</v>
      </c>
      <c r="Y79" s="148"/>
      <c r="Z79" s="148"/>
      <c r="AA79" s="148"/>
      <c r="AB79" s="148"/>
      <c r="AC79" s="148"/>
      <c r="AD79" s="148"/>
      <c r="AE79" s="148"/>
      <c r="AF79" s="148"/>
      <c r="AG79" s="148" t="s">
        <v>222</v>
      </c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</row>
    <row r="80" spans="1:60" outlineLevel="1" x14ac:dyDescent="0.2">
      <c r="A80" s="172">
        <v>24</v>
      </c>
      <c r="B80" s="173" t="s">
        <v>644</v>
      </c>
      <c r="C80" s="180" t="s">
        <v>645</v>
      </c>
      <c r="D80" s="174" t="s">
        <v>368</v>
      </c>
      <c r="E80" s="175">
        <v>1</v>
      </c>
      <c r="F80" s="170">
        <v>745</v>
      </c>
      <c r="G80" s="177">
        <f t="shared" si="0"/>
        <v>745</v>
      </c>
      <c r="H80" s="158"/>
      <c r="I80" s="157">
        <f t="shared" si="1"/>
        <v>0</v>
      </c>
      <c r="J80" s="158"/>
      <c r="K80" s="157">
        <f t="shared" si="2"/>
        <v>0</v>
      </c>
      <c r="L80" s="157">
        <v>21</v>
      </c>
      <c r="M80" s="157">
        <f t="shared" si="3"/>
        <v>901.44999999999993</v>
      </c>
      <c r="N80" s="157">
        <v>0</v>
      </c>
      <c r="O80" s="157">
        <f t="shared" si="4"/>
        <v>0</v>
      </c>
      <c r="P80" s="157">
        <v>0</v>
      </c>
      <c r="Q80" s="157">
        <f t="shared" si="5"/>
        <v>0</v>
      </c>
      <c r="R80" s="157"/>
      <c r="S80" s="157" t="s">
        <v>174</v>
      </c>
      <c r="T80" s="157" t="s">
        <v>175</v>
      </c>
      <c r="U80" s="157">
        <v>0</v>
      </c>
      <c r="V80" s="157">
        <f t="shared" si="6"/>
        <v>0</v>
      </c>
      <c r="W80" s="157"/>
      <c r="X80" s="157" t="s">
        <v>221</v>
      </c>
      <c r="Y80" s="148"/>
      <c r="Z80" s="148"/>
      <c r="AA80" s="148"/>
      <c r="AB80" s="148"/>
      <c r="AC80" s="148"/>
      <c r="AD80" s="148"/>
      <c r="AE80" s="148"/>
      <c r="AF80" s="148"/>
      <c r="AG80" s="148" t="s">
        <v>222</v>
      </c>
      <c r="AH80" s="148"/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</row>
    <row r="81" spans="1:60" outlineLevel="1" x14ac:dyDescent="0.2">
      <c r="A81" s="172">
        <v>25</v>
      </c>
      <c r="B81" s="173" t="s">
        <v>646</v>
      </c>
      <c r="C81" s="180" t="s">
        <v>647</v>
      </c>
      <c r="D81" s="174" t="s">
        <v>368</v>
      </c>
      <c r="E81" s="175">
        <v>2</v>
      </c>
      <c r="F81" s="170">
        <v>565</v>
      </c>
      <c r="G81" s="177">
        <f t="shared" si="0"/>
        <v>1130</v>
      </c>
      <c r="H81" s="158"/>
      <c r="I81" s="157">
        <f t="shared" si="1"/>
        <v>0</v>
      </c>
      <c r="J81" s="158"/>
      <c r="K81" s="157">
        <f t="shared" si="2"/>
        <v>0</v>
      </c>
      <c r="L81" s="157">
        <v>21</v>
      </c>
      <c r="M81" s="157">
        <f t="shared" si="3"/>
        <v>1367.3</v>
      </c>
      <c r="N81" s="157">
        <v>0</v>
      </c>
      <c r="O81" s="157">
        <f t="shared" si="4"/>
        <v>0</v>
      </c>
      <c r="P81" s="157">
        <v>0</v>
      </c>
      <c r="Q81" s="157">
        <f t="shared" si="5"/>
        <v>0</v>
      </c>
      <c r="R81" s="157"/>
      <c r="S81" s="157" t="s">
        <v>174</v>
      </c>
      <c r="T81" s="157" t="s">
        <v>175</v>
      </c>
      <c r="U81" s="157">
        <v>0</v>
      </c>
      <c r="V81" s="157">
        <f t="shared" si="6"/>
        <v>0</v>
      </c>
      <c r="W81" s="157"/>
      <c r="X81" s="157" t="s">
        <v>221</v>
      </c>
      <c r="Y81" s="148"/>
      <c r="Z81" s="148"/>
      <c r="AA81" s="148"/>
      <c r="AB81" s="148"/>
      <c r="AC81" s="148"/>
      <c r="AD81" s="148"/>
      <c r="AE81" s="148"/>
      <c r="AF81" s="148"/>
      <c r="AG81" s="148" t="s">
        <v>222</v>
      </c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</row>
    <row r="82" spans="1:60" outlineLevel="1" x14ac:dyDescent="0.2">
      <c r="A82" s="172">
        <v>26</v>
      </c>
      <c r="B82" s="173" t="s">
        <v>648</v>
      </c>
      <c r="C82" s="180" t="s">
        <v>649</v>
      </c>
      <c r="D82" s="174" t="s">
        <v>368</v>
      </c>
      <c r="E82" s="175">
        <v>1</v>
      </c>
      <c r="F82" s="170">
        <v>867</v>
      </c>
      <c r="G82" s="177">
        <f t="shared" si="0"/>
        <v>867</v>
      </c>
      <c r="H82" s="158"/>
      <c r="I82" s="157">
        <f t="shared" si="1"/>
        <v>0</v>
      </c>
      <c r="J82" s="158"/>
      <c r="K82" s="157">
        <f t="shared" si="2"/>
        <v>0</v>
      </c>
      <c r="L82" s="157">
        <v>21</v>
      </c>
      <c r="M82" s="157">
        <f t="shared" si="3"/>
        <v>1049.07</v>
      </c>
      <c r="N82" s="157">
        <v>0</v>
      </c>
      <c r="O82" s="157">
        <f t="shared" si="4"/>
        <v>0</v>
      </c>
      <c r="P82" s="157">
        <v>0</v>
      </c>
      <c r="Q82" s="157">
        <f t="shared" si="5"/>
        <v>0</v>
      </c>
      <c r="R82" s="157"/>
      <c r="S82" s="157" t="s">
        <v>174</v>
      </c>
      <c r="T82" s="157" t="s">
        <v>175</v>
      </c>
      <c r="U82" s="157">
        <v>0</v>
      </c>
      <c r="V82" s="157">
        <f t="shared" si="6"/>
        <v>0</v>
      </c>
      <c r="W82" s="157"/>
      <c r="X82" s="157" t="s">
        <v>221</v>
      </c>
      <c r="Y82" s="148"/>
      <c r="Z82" s="148"/>
      <c r="AA82" s="148"/>
      <c r="AB82" s="148"/>
      <c r="AC82" s="148"/>
      <c r="AD82" s="148"/>
      <c r="AE82" s="148"/>
      <c r="AF82" s="148"/>
      <c r="AG82" s="148" t="s">
        <v>222</v>
      </c>
      <c r="AH82" s="148"/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48"/>
      <c r="BG82" s="148"/>
      <c r="BH82" s="148"/>
    </row>
    <row r="83" spans="1:60" outlineLevel="1" x14ac:dyDescent="0.2">
      <c r="A83" s="172">
        <v>27</v>
      </c>
      <c r="B83" s="173" t="s">
        <v>650</v>
      </c>
      <c r="C83" s="180" t="s">
        <v>651</v>
      </c>
      <c r="D83" s="174" t="s">
        <v>368</v>
      </c>
      <c r="E83" s="175">
        <v>2</v>
      </c>
      <c r="F83" s="170">
        <v>1130</v>
      </c>
      <c r="G83" s="177">
        <f t="shared" si="0"/>
        <v>2260</v>
      </c>
      <c r="H83" s="158"/>
      <c r="I83" s="157">
        <f t="shared" si="1"/>
        <v>0</v>
      </c>
      <c r="J83" s="158"/>
      <c r="K83" s="157">
        <f t="shared" si="2"/>
        <v>0</v>
      </c>
      <c r="L83" s="157">
        <v>21</v>
      </c>
      <c r="M83" s="157">
        <f t="shared" si="3"/>
        <v>2734.6</v>
      </c>
      <c r="N83" s="157">
        <v>0</v>
      </c>
      <c r="O83" s="157">
        <f t="shared" si="4"/>
        <v>0</v>
      </c>
      <c r="P83" s="157">
        <v>0</v>
      </c>
      <c r="Q83" s="157">
        <f t="shared" si="5"/>
        <v>0</v>
      </c>
      <c r="R83" s="157"/>
      <c r="S83" s="157" t="s">
        <v>174</v>
      </c>
      <c r="T83" s="157" t="s">
        <v>175</v>
      </c>
      <c r="U83" s="157">
        <v>0</v>
      </c>
      <c r="V83" s="157">
        <f t="shared" si="6"/>
        <v>0</v>
      </c>
      <c r="W83" s="157"/>
      <c r="X83" s="157" t="s">
        <v>221</v>
      </c>
      <c r="Y83" s="148"/>
      <c r="Z83" s="148"/>
      <c r="AA83" s="148"/>
      <c r="AB83" s="148"/>
      <c r="AC83" s="148"/>
      <c r="AD83" s="148"/>
      <c r="AE83" s="148"/>
      <c r="AF83" s="148"/>
      <c r="AG83" s="148" t="s">
        <v>222</v>
      </c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</row>
    <row r="84" spans="1:60" outlineLevel="1" x14ac:dyDescent="0.2">
      <c r="A84" s="172">
        <v>28</v>
      </c>
      <c r="B84" s="173" t="s">
        <v>652</v>
      </c>
      <c r="C84" s="180" t="s">
        <v>653</v>
      </c>
      <c r="D84" s="174" t="s">
        <v>368</v>
      </c>
      <c r="E84" s="175">
        <v>1</v>
      </c>
      <c r="F84" s="170">
        <v>1130</v>
      </c>
      <c r="G84" s="177">
        <f t="shared" si="0"/>
        <v>1130</v>
      </c>
      <c r="H84" s="158"/>
      <c r="I84" s="157">
        <f t="shared" si="1"/>
        <v>0</v>
      </c>
      <c r="J84" s="158"/>
      <c r="K84" s="157">
        <f t="shared" si="2"/>
        <v>0</v>
      </c>
      <c r="L84" s="157">
        <v>21</v>
      </c>
      <c r="M84" s="157">
        <f t="shared" si="3"/>
        <v>1367.3</v>
      </c>
      <c r="N84" s="157">
        <v>0</v>
      </c>
      <c r="O84" s="157">
        <f t="shared" si="4"/>
        <v>0</v>
      </c>
      <c r="P84" s="157">
        <v>0</v>
      </c>
      <c r="Q84" s="157">
        <f t="shared" si="5"/>
        <v>0</v>
      </c>
      <c r="R84" s="157"/>
      <c r="S84" s="157" t="s">
        <v>174</v>
      </c>
      <c r="T84" s="157" t="s">
        <v>175</v>
      </c>
      <c r="U84" s="157">
        <v>0</v>
      </c>
      <c r="V84" s="157">
        <f t="shared" si="6"/>
        <v>0</v>
      </c>
      <c r="W84" s="157"/>
      <c r="X84" s="157" t="s">
        <v>221</v>
      </c>
      <c r="Y84" s="148"/>
      <c r="Z84" s="148"/>
      <c r="AA84" s="148"/>
      <c r="AB84" s="148"/>
      <c r="AC84" s="148"/>
      <c r="AD84" s="148"/>
      <c r="AE84" s="148"/>
      <c r="AF84" s="148"/>
      <c r="AG84" s="148" t="s">
        <v>222</v>
      </c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</row>
    <row r="85" spans="1:60" outlineLevel="1" x14ac:dyDescent="0.2">
      <c r="A85" s="172">
        <v>29</v>
      </c>
      <c r="B85" s="173" t="s">
        <v>654</v>
      </c>
      <c r="C85" s="180" t="s">
        <v>655</v>
      </c>
      <c r="D85" s="174" t="s">
        <v>368</v>
      </c>
      <c r="E85" s="175">
        <v>20</v>
      </c>
      <c r="F85" s="170">
        <v>198</v>
      </c>
      <c r="G85" s="177">
        <f t="shared" si="0"/>
        <v>3960</v>
      </c>
      <c r="H85" s="158"/>
      <c r="I85" s="157">
        <f t="shared" si="1"/>
        <v>0</v>
      </c>
      <c r="J85" s="158"/>
      <c r="K85" s="157">
        <f t="shared" si="2"/>
        <v>0</v>
      </c>
      <c r="L85" s="157">
        <v>21</v>
      </c>
      <c r="M85" s="157">
        <f t="shared" si="3"/>
        <v>4791.5999999999995</v>
      </c>
      <c r="N85" s="157">
        <v>0</v>
      </c>
      <c r="O85" s="157">
        <f t="shared" si="4"/>
        <v>0</v>
      </c>
      <c r="P85" s="157">
        <v>0</v>
      </c>
      <c r="Q85" s="157">
        <f t="shared" si="5"/>
        <v>0</v>
      </c>
      <c r="R85" s="157"/>
      <c r="S85" s="157" t="s">
        <v>174</v>
      </c>
      <c r="T85" s="157" t="s">
        <v>175</v>
      </c>
      <c r="U85" s="157">
        <v>0</v>
      </c>
      <c r="V85" s="157">
        <f t="shared" si="6"/>
        <v>0</v>
      </c>
      <c r="W85" s="157"/>
      <c r="X85" s="157" t="s">
        <v>221</v>
      </c>
      <c r="Y85" s="148"/>
      <c r="Z85" s="148"/>
      <c r="AA85" s="148"/>
      <c r="AB85" s="148"/>
      <c r="AC85" s="148"/>
      <c r="AD85" s="148"/>
      <c r="AE85" s="148"/>
      <c r="AF85" s="148"/>
      <c r="AG85" s="148" t="s">
        <v>222</v>
      </c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</row>
    <row r="86" spans="1:60" outlineLevel="1" x14ac:dyDescent="0.2">
      <c r="A86" s="172">
        <v>30</v>
      </c>
      <c r="B86" s="173" t="s">
        <v>656</v>
      </c>
      <c r="C86" s="180" t="s">
        <v>657</v>
      </c>
      <c r="D86" s="174" t="s">
        <v>368</v>
      </c>
      <c r="E86" s="175">
        <v>22</v>
      </c>
      <c r="F86" s="170">
        <v>455</v>
      </c>
      <c r="G86" s="177">
        <f t="shared" si="0"/>
        <v>10010</v>
      </c>
      <c r="H86" s="158"/>
      <c r="I86" s="157">
        <f t="shared" si="1"/>
        <v>0</v>
      </c>
      <c r="J86" s="158"/>
      <c r="K86" s="157">
        <f t="shared" si="2"/>
        <v>0</v>
      </c>
      <c r="L86" s="157">
        <v>21</v>
      </c>
      <c r="M86" s="157">
        <f t="shared" si="3"/>
        <v>12112.1</v>
      </c>
      <c r="N86" s="157">
        <v>0</v>
      </c>
      <c r="O86" s="157">
        <f t="shared" si="4"/>
        <v>0</v>
      </c>
      <c r="P86" s="157">
        <v>0</v>
      </c>
      <c r="Q86" s="157">
        <f t="shared" si="5"/>
        <v>0</v>
      </c>
      <c r="R86" s="157"/>
      <c r="S86" s="157" t="s">
        <v>174</v>
      </c>
      <c r="T86" s="157" t="s">
        <v>175</v>
      </c>
      <c r="U86" s="157">
        <v>0</v>
      </c>
      <c r="V86" s="157">
        <f t="shared" si="6"/>
        <v>0</v>
      </c>
      <c r="W86" s="157"/>
      <c r="X86" s="157" t="s">
        <v>221</v>
      </c>
      <c r="Y86" s="148"/>
      <c r="Z86" s="148"/>
      <c r="AA86" s="148"/>
      <c r="AB86" s="148"/>
      <c r="AC86" s="148"/>
      <c r="AD86" s="148"/>
      <c r="AE86" s="148"/>
      <c r="AF86" s="148"/>
      <c r="AG86" s="148" t="s">
        <v>222</v>
      </c>
      <c r="AH86" s="148"/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</row>
    <row r="87" spans="1:60" outlineLevel="1" x14ac:dyDescent="0.2">
      <c r="A87" s="172">
        <v>31</v>
      </c>
      <c r="B87" s="173" t="s">
        <v>658</v>
      </c>
      <c r="C87" s="180" t="s">
        <v>659</v>
      </c>
      <c r="D87" s="174" t="s">
        <v>247</v>
      </c>
      <c r="E87" s="175">
        <v>64.430000000000007</v>
      </c>
      <c r="F87" s="170">
        <v>18</v>
      </c>
      <c r="G87" s="177">
        <f t="shared" si="0"/>
        <v>1159.74</v>
      </c>
      <c r="H87" s="158"/>
      <c r="I87" s="157">
        <f t="shared" si="1"/>
        <v>0</v>
      </c>
      <c r="J87" s="158"/>
      <c r="K87" s="157">
        <f t="shared" si="2"/>
        <v>0</v>
      </c>
      <c r="L87" s="157">
        <v>21</v>
      </c>
      <c r="M87" s="157">
        <f t="shared" si="3"/>
        <v>1403.2854</v>
      </c>
      <c r="N87" s="157">
        <v>0</v>
      </c>
      <c r="O87" s="157">
        <f t="shared" si="4"/>
        <v>0</v>
      </c>
      <c r="P87" s="157">
        <v>0</v>
      </c>
      <c r="Q87" s="157">
        <f t="shared" si="5"/>
        <v>0</v>
      </c>
      <c r="R87" s="157"/>
      <c r="S87" s="157" t="s">
        <v>180</v>
      </c>
      <c r="T87" s="157" t="s">
        <v>180</v>
      </c>
      <c r="U87" s="157">
        <v>5.5E-2</v>
      </c>
      <c r="V87" s="157">
        <f t="shared" si="6"/>
        <v>3.54</v>
      </c>
      <c r="W87" s="157"/>
      <c r="X87" s="157" t="s">
        <v>221</v>
      </c>
      <c r="Y87" s="148"/>
      <c r="Z87" s="148"/>
      <c r="AA87" s="148"/>
      <c r="AB87" s="148"/>
      <c r="AC87" s="148"/>
      <c r="AD87" s="148"/>
      <c r="AE87" s="148"/>
      <c r="AF87" s="148"/>
      <c r="AG87" s="148" t="s">
        <v>222</v>
      </c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8"/>
      <c r="BD87" s="148"/>
      <c r="BE87" s="148"/>
      <c r="BF87" s="148"/>
      <c r="BG87" s="148"/>
      <c r="BH87" s="148"/>
    </row>
    <row r="88" spans="1:60" outlineLevel="1" x14ac:dyDescent="0.2">
      <c r="A88" s="172">
        <v>32</v>
      </c>
      <c r="B88" s="173" t="s">
        <v>660</v>
      </c>
      <c r="C88" s="180" t="s">
        <v>661</v>
      </c>
      <c r="D88" s="174" t="s">
        <v>247</v>
      </c>
      <c r="E88" s="175">
        <v>64.430000000000007</v>
      </c>
      <c r="F88" s="170">
        <v>128</v>
      </c>
      <c r="G88" s="177">
        <f t="shared" si="0"/>
        <v>8247.0400000000009</v>
      </c>
      <c r="H88" s="158"/>
      <c r="I88" s="157">
        <f t="shared" si="1"/>
        <v>0</v>
      </c>
      <c r="J88" s="158"/>
      <c r="K88" s="157">
        <f t="shared" si="2"/>
        <v>0</v>
      </c>
      <c r="L88" s="157">
        <v>21</v>
      </c>
      <c r="M88" s="157">
        <f t="shared" si="3"/>
        <v>9978.9184000000005</v>
      </c>
      <c r="N88" s="157">
        <v>0</v>
      </c>
      <c r="O88" s="157">
        <f t="shared" si="4"/>
        <v>0</v>
      </c>
      <c r="P88" s="157">
        <v>0</v>
      </c>
      <c r="Q88" s="157">
        <f t="shared" si="5"/>
        <v>0</v>
      </c>
      <c r="R88" s="157"/>
      <c r="S88" s="157" t="s">
        <v>180</v>
      </c>
      <c r="T88" s="157" t="s">
        <v>180</v>
      </c>
      <c r="U88" s="157">
        <v>0.4</v>
      </c>
      <c r="V88" s="157">
        <f t="shared" si="6"/>
        <v>25.77</v>
      </c>
      <c r="W88" s="157"/>
      <c r="X88" s="157" t="s">
        <v>221</v>
      </c>
      <c r="Y88" s="148"/>
      <c r="Z88" s="148"/>
      <c r="AA88" s="148"/>
      <c r="AB88" s="148"/>
      <c r="AC88" s="148"/>
      <c r="AD88" s="148"/>
      <c r="AE88" s="148"/>
      <c r="AF88" s="148"/>
      <c r="AG88" s="148" t="s">
        <v>222</v>
      </c>
      <c r="AH88" s="148"/>
      <c r="AI88" s="148"/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48"/>
      <c r="AW88" s="148"/>
      <c r="AX88" s="148"/>
      <c r="AY88" s="148"/>
      <c r="AZ88" s="148"/>
      <c r="BA88" s="148"/>
      <c r="BB88" s="148"/>
      <c r="BC88" s="148"/>
      <c r="BD88" s="148"/>
      <c r="BE88" s="148"/>
      <c r="BF88" s="148"/>
      <c r="BG88" s="148"/>
      <c r="BH88" s="148"/>
    </row>
    <row r="89" spans="1:60" outlineLevel="1" x14ac:dyDescent="0.2">
      <c r="A89" s="166">
        <v>33</v>
      </c>
      <c r="B89" s="167" t="s">
        <v>662</v>
      </c>
      <c r="C89" s="181" t="s">
        <v>663</v>
      </c>
      <c r="D89" s="168" t="s">
        <v>247</v>
      </c>
      <c r="E89" s="169">
        <v>64.430000000000007</v>
      </c>
      <c r="F89" s="170">
        <v>12</v>
      </c>
      <c r="G89" s="171">
        <f t="shared" si="0"/>
        <v>773.16</v>
      </c>
      <c r="H89" s="158"/>
      <c r="I89" s="157">
        <f t="shared" si="1"/>
        <v>0</v>
      </c>
      <c r="J89" s="158"/>
      <c r="K89" s="157">
        <f t="shared" si="2"/>
        <v>0</v>
      </c>
      <c r="L89" s="157">
        <v>21</v>
      </c>
      <c r="M89" s="157">
        <f t="shared" si="3"/>
        <v>935.52359999999999</v>
      </c>
      <c r="N89" s="157">
        <v>0</v>
      </c>
      <c r="O89" s="157">
        <f t="shared" si="4"/>
        <v>0</v>
      </c>
      <c r="P89" s="157">
        <v>0</v>
      </c>
      <c r="Q89" s="157">
        <f t="shared" si="5"/>
        <v>0</v>
      </c>
      <c r="R89" s="157"/>
      <c r="S89" s="157" t="s">
        <v>180</v>
      </c>
      <c r="T89" s="157" t="s">
        <v>180</v>
      </c>
      <c r="U89" s="157">
        <v>2.5999999999999999E-2</v>
      </c>
      <c r="V89" s="157">
        <f t="shared" si="6"/>
        <v>1.68</v>
      </c>
      <c r="W89" s="157"/>
      <c r="X89" s="157" t="s">
        <v>221</v>
      </c>
      <c r="Y89" s="148"/>
      <c r="Z89" s="148"/>
      <c r="AA89" s="148"/>
      <c r="AB89" s="148"/>
      <c r="AC89" s="148"/>
      <c r="AD89" s="148"/>
      <c r="AE89" s="148"/>
      <c r="AF89" s="148"/>
      <c r="AG89" s="148" t="s">
        <v>222</v>
      </c>
      <c r="AH89" s="148"/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  <c r="AV89" s="148"/>
      <c r="AW89" s="148"/>
      <c r="AX89" s="148"/>
      <c r="AY89" s="148"/>
      <c r="AZ89" s="148"/>
      <c r="BA89" s="148"/>
      <c r="BB89" s="148"/>
      <c r="BC89" s="148"/>
      <c r="BD89" s="148"/>
      <c r="BE89" s="148"/>
      <c r="BF89" s="148"/>
      <c r="BG89" s="148"/>
      <c r="BH89" s="148"/>
    </row>
    <row r="90" spans="1:60" outlineLevel="1" x14ac:dyDescent="0.2">
      <c r="A90" s="155"/>
      <c r="B90" s="156"/>
      <c r="C90" s="189" t="s">
        <v>631</v>
      </c>
      <c r="D90" s="185"/>
      <c r="E90" s="186">
        <v>64.430000000000007</v>
      </c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48"/>
      <c r="Z90" s="148"/>
      <c r="AA90" s="148"/>
      <c r="AB90" s="148"/>
      <c r="AC90" s="148"/>
      <c r="AD90" s="148"/>
      <c r="AE90" s="148"/>
      <c r="AF90" s="148"/>
      <c r="AG90" s="148" t="s">
        <v>224</v>
      </c>
      <c r="AH90" s="148">
        <v>0</v>
      </c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</row>
    <row r="91" spans="1:60" ht="22.5" outlineLevel="1" x14ac:dyDescent="0.2">
      <c r="A91" s="166">
        <v>34</v>
      </c>
      <c r="B91" s="167" t="s">
        <v>568</v>
      </c>
      <c r="C91" s="181" t="s">
        <v>664</v>
      </c>
      <c r="D91" s="168" t="s">
        <v>247</v>
      </c>
      <c r="E91" s="169">
        <v>67.651499999999999</v>
      </c>
      <c r="F91" s="170">
        <v>2568</v>
      </c>
      <c r="G91" s="171">
        <f>ROUND(E91*F91,2)</f>
        <v>173729.05</v>
      </c>
      <c r="H91" s="158"/>
      <c r="I91" s="157">
        <f>ROUND(E91*H91,2)</f>
        <v>0</v>
      </c>
      <c r="J91" s="158"/>
      <c r="K91" s="157">
        <f>ROUND(E91*J91,2)</f>
        <v>0</v>
      </c>
      <c r="L91" s="157">
        <v>21</v>
      </c>
      <c r="M91" s="157">
        <f>G91*(1+L91/100)</f>
        <v>210212.15049999999</v>
      </c>
      <c r="N91" s="157">
        <v>2.8000000000000001E-2</v>
      </c>
      <c r="O91" s="157">
        <f>ROUND(E91*N91,2)</f>
        <v>1.89</v>
      </c>
      <c r="P91" s="157">
        <v>0</v>
      </c>
      <c r="Q91" s="157">
        <f>ROUND(E91*P91,2)</f>
        <v>0</v>
      </c>
      <c r="R91" s="157"/>
      <c r="S91" s="157" t="s">
        <v>174</v>
      </c>
      <c r="T91" s="157" t="s">
        <v>175</v>
      </c>
      <c r="U91" s="157">
        <v>0</v>
      </c>
      <c r="V91" s="157">
        <f>ROUND(E91*U91,2)</f>
        <v>0</v>
      </c>
      <c r="W91" s="157"/>
      <c r="X91" s="157" t="s">
        <v>221</v>
      </c>
      <c r="Y91" s="148"/>
      <c r="Z91" s="148"/>
      <c r="AA91" s="148"/>
      <c r="AB91" s="148"/>
      <c r="AC91" s="148"/>
      <c r="AD91" s="148"/>
      <c r="AE91" s="148"/>
      <c r="AF91" s="148"/>
      <c r="AG91" s="148" t="s">
        <v>222</v>
      </c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</row>
    <row r="92" spans="1:60" outlineLevel="1" x14ac:dyDescent="0.2">
      <c r="A92" s="155"/>
      <c r="B92" s="156"/>
      <c r="C92" s="189" t="s">
        <v>630</v>
      </c>
      <c r="D92" s="185"/>
      <c r="E92" s="186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48"/>
      <c r="Z92" s="148"/>
      <c r="AA92" s="148"/>
      <c r="AB92" s="148"/>
      <c r="AC92" s="148"/>
      <c r="AD92" s="148"/>
      <c r="AE92" s="148"/>
      <c r="AF92" s="148"/>
      <c r="AG92" s="148" t="s">
        <v>224</v>
      </c>
      <c r="AH92" s="148">
        <v>0</v>
      </c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</row>
    <row r="93" spans="1:60" outlineLevel="1" x14ac:dyDescent="0.2">
      <c r="A93" s="155"/>
      <c r="B93" s="156"/>
      <c r="C93" s="189" t="s">
        <v>665</v>
      </c>
      <c r="D93" s="185"/>
      <c r="E93" s="186">
        <v>67.650000000000006</v>
      </c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48"/>
      <c r="Z93" s="148"/>
      <c r="AA93" s="148"/>
      <c r="AB93" s="148"/>
      <c r="AC93" s="148"/>
      <c r="AD93" s="148"/>
      <c r="AE93" s="148"/>
      <c r="AF93" s="148"/>
      <c r="AG93" s="148" t="s">
        <v>224</v>
      </c>
      <c r="AH93" s="148">
        <v>0</v>
      </c>
      <c r="AI93" s="148"/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  <c r="AT93" s="148"/>
      <c r="AU93" s="148"/>
      <c r="AV93" s="148"/>
      <c r="AW93" s="148"/>
      <c r="AX93" s="148"/>
      <c r="AY93" s="148"/>
      <c r="AZ93" s="148"/>
      <c r="BA93" s="148"/>
      <c r="BB93" s="148"/>
      <c r="BC93" s="148"/>
      <c r="BD93" s="148"/>
      <c r="BE93" s="148"/>
      <c r="BF93" s="148"/>
      <c r="BG93" s="148"/>
      <c r="BH93" s="148"/>
    </row>
    <row r="94" spans="1:60" outlineLevel="1" x14ac:dyDescent="0.2">
      <c r="A94" s="172">
        <v>35</v>
      </c>
      <c r="B94" s="173" t="s">
        <v>666</v>
      </c>
      <c r="C94" s="180" t="s">
        <v>667</v>
      </c>
      <c r="D94" s="174" t="s">
        <v>368</v>
      </c>
      <c r="E94" s="175">
        <v>1</v>
      </c>
      <c r="F94" s="170">
        <v>4972</v>
      </c>
      <c r="G94" s="177">
        <f t="shared" ref="G94:G102" si="7">ROUND(E94*F94,2)</f>
        <v>4972</v>
      </c>
      <c r="H94" s="158"/>
      <c r="I94" s="157">
        <f t="shared" ref="I94:I102" si="8">ROUND(E94*H94,2)</f>
        <v>0</v>
      </c>
      <c r="J94" s="158"/>
      <c r="K94" s="157">
        <f t="shared" ref="K94:K102" si="9">ROUND(E94*J94,2)</f>
        <v>0</v>
      </c>
      <c r="L94" s="157">
        <v>21</v>
      </c>
      <c r="M94" s="157">
        <f t="shared" ref="M94:M102" si="10">G94*(1+L94/100)</f>
        <v>6016.12</v>
      </c>
      <c r="N94" s="157">
        <v>0</v>
      </c>
      <c r="O94" s="157">
        <f t="shared" ref="O94:O102" si="11">ROUND(E94*N94,2)</f>
        <v>0</v>
      </c>
      <c r="P94" s="157">
        <v>0</v>
      </c>
      <c r="Q94" s="157">
        <f t="shared" ref="Q94:Q102" si="12">ROUND(E94*P94,2)</f>
        <v>0</v>
      </c>
      <c r="R94" s="157"/>
      <c r="S94" s="157" t="s">
        <v>174</v>
      </c>
      <c r="T94" s="157" t="s">
        <v>175</v>
      </c>
      <c r="U94" s="157">
        <v>0</v>
      </c>
      <c r="V94" s="157">
        <f t="shared" ref="V94:V102" si="13">ROUND(E94*U94,2)</f>
        <v>0</v>
      </c>
      <c r="W94" s="157"/>
      <c r="X94" s="157" t="s">
        <v>221</v>
      </c>
      <c r="Y94" s="148"/>
      <c r="Z94" s="148"/>
      <c r="AA94" s="148"/>
      <c r="AB94" s="148"/>
      <c r="AC94" s="148"/>
      <c r="AD94" s="148"/>
      <c r="AE94" s="148"/>
      <c r="AF94" s="148"/>
      <c r="AG94" s="148" t="s">
        <v>222</v>
      </c>
      <c r="AH94" s="148"/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48"/>
      <c r="BE94" s="148"/>
      <c r="BF94" s="148"/>
      <c r="BG94" s="148"/>
      <c r="BH94" s="148"/>
    </row>
    <row r="95" spans="1:60" outlineLevel="1" x14ac:dyDescent="0.2">
      <c r="A95" s="172">
        <v>36</v>
      </c>
      <c r="B95" s="173" t="s">
        <v>668</v>
      </c>
      <c r="C95" s="180" t="s">
        <v>669</v>
      </c>
      <c r="D95" s="174" t="s">
        <v>368</v>
      </c>
      <c r="E95" s="175">
        <v>1</v>
      </c>
      <c r="F95" s="170">
        <v>4972</v>
      </c>
      <c r="G95" s="177">
        <f t="shared" si="7"/>
        <v>4972</v>
      </c>
      <c r="H95" s="158"/>
      <c r="I95" s="157">
        <f t="shared" si="8"/>
        <v>0</v>
      </c>
      <c r="J95" s="158"/>
      <c r="K95" s="157">
        <f t="shared" si="9"/>
        <v>0</v>
      </c>
      <c r="L95" s="157">
        <v>21</v>
      </c>
      <c r="M95" s="157">
        <f t="shared" si="10"/>
        <v>6016.12</v>
      </c>
      <c r="N95" s="157">
        <v>0</v>
      </c>
      <c r="O95" s="157">
        <f t="shared" si="11"/>
        <v>0</v>
      </c>
      <c r="P95" s="157">
        <v>0</v>
      </c>
      <c r="Q95" s="157">
        <f t="shared" si="12"/>
        <v>0</v>
      </c>
      <c r="R95" s="157"/>
      <c r="S95" s="157" t="s">
        <v>174</v>
      </c>
      <c r="T95" s="157" t="s">
        <v>175</v>
      </c>
      <c r="U95" s="157">
        <v>0</v>
      </c>
      <c r="V95" s="157">
        <f t="shared" si="13"/>
        <v>0</v>
      </c>
      <c r="W95" s="157"/>
      <c r="X95" s="157" t="s">
        <v>221</v>
      </c>
      <c r="Y95" s="148"/>
      <c r="Z95" s="148"/>
      <c r="AA95" s="148"/>
      <c r="AB95" s="148"/>
      <c r="AC95" s="148"/>
      <c r="AD95" s="148"/>
      <c r="AE95" s="148"/>
      <c r="AF95" s="148"/>
      <c r="AG95" s="148" t="s">
        <v>222</v>
      </c>
      <c r="AH95" s="148"/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48"/>
      <c r="AW95" s="148"/>
      <c r="AX95" s="148"/>
      <c r="AY95" s="148"/>
      <c r="AZ95" s="148"/>
      <c r="BA95" s="148"/>
      <c r="BB95" s="148"/>
      <c r="BC95" s="148"/>
      <c r="BD95" s="148"/>
      <c r="BE95" s="148"/>
      <c r="BF95" s="148"/>
      <c r="BG95" s="148"/>
      <c r="BH95" s="148"/>
    </row>
    <row r="96" spans="1:60" ht="22.5" outlineLevel="1" x14ac:dyDescent="0.2">
      <c r="A96" s="172">
        <v>37</v>
      </c>
      <c r="B96" s="173" t="s">
        <v>670</v>
      </c>
      <c r="C96" s="180" t="s">
        <v>671</v>
      </c>
      <c r="D96" s="174" t="s">
        <v>368</v>
      </c>
      <c r="E96" s="175">
        <v>1</v>
      </c>
      <c r="F96" s="170">
        <v>3722</v>
      </c>
      <c r="G96" s="177">
        <f t="shared" si="7"/>
        <v>3722</v>
      </c>
      <c r="H96" s="158"/>
      <c r="I96" s="157">
        <f t="shared" si="8"/>
        <v>0</v>
      </c>
      <c r="J96" s="158"/>
      <c r="K96" s="157">
        <f t="shared" si="9"/>
        <v>0</v>
      </c>
      <c r="L96" s="157">
        <v>21</v>
      </c>
      <c r="M96" s="157">
        <f t="shared" si="10"/>
        <v>4503.62</v>
      </c>
      <c r="N96" s="157">
        <v>0</v>
      </c>
      <c r="O96" s="157">
        <f t="shared" si="11"/>
        <v>0</v>
      </c>
      <c r="P96" s="157">
        <v>0</v>
      </c>
      <c r="Q96" s="157">
        <f t="shared" si="12"/>
        <v>0</v>
      </c>
      <c r="R96" s="157"/>
      <c r="S96" s="157" t="s">
        <v>174</v>
      </c>
      <c r="T96" s="157" t="s">
        <v>175</v>
      </c>
      <c r="U96" s="157">
        <v>0</v>
      </c>
      <c r="V96" s="157">
        <f t="shared" si="13"/>
        <v>0</v>
      </c>
      <c r="W96" s="157"/>
      <c r="X96" s="157" t="s">
        <v>221</v>
      </c>
      <c r="Y96" s="148"/>
      <c r="Z96" s="148"/>
      <c r="AA96" s="148"/>
      <c r="AB96" s="148"/>
      <c r="AC96" s="148"/>
      <c r="AD96" s="148"/>
      <c r="AE96" s="148"/>
      <c r="AF96" s="148"/>
      <c r="AG96" s="148" t="s">
        <v>222</v>
      </c>
      <c r="AH96" s="148"/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48"/>
      <c r="AW96" s="148"/>
      <c r="AX96" s="148"/>
      <c r="AY96" s="148"/>
      <c r="AZ96" s="148"/>
      <c r="BA96" s="148"/>
      <c r="BB96" s="148"/>
      <c r="BC96" s="148"/>
      <c r="BD96" s="148"/>
      <c r="BE96" s="148"/>
      <c r="BF96" s="148"/>
      <c r="BG96" s="148"/>
      <c r="BH96" s="148"/>
    </row>
    <row r="97" spans="1:60" outlineLevel="1" x14ac:dyDescent="0.2">
      <c r="A97" s="172">
        <v>38</v>
      </c>
      <c r="B97" s="173" t="s">
        <v>672</v>
      </c>
      <c r="C97" s="180" t="s">
        <v>673</v>
      </c>
      <c r="D97" s="174" t="s">
        <v>368</v>
      </c>
      <c r="E97" s="175">
        <v>1</v>
      </c>
      <c r="F97" s="170">
        <v>6581</v>
      </c>
      <c r="G97" s="177">
        <f t="shared" si="7"/>
        <v>6581</v>
      </c>
      <c r="H97" s="158"/>
      <c r="I97" s="157">
        <f t="shared" si="8"/>
        <v>0</v>
      </c>
      <c r="J97" s="158"/>
      <c r="K97" s="157">
        <f t="shared" si="9"/>
        <v>0</v>
      </c>
      <c r="L97" s="157">
        <v>21</v>
      </c>
      <c r="M97" s="157">
        <f t="shared" si="10"/>
        <v>7963.01</v>
      </c>
      <c r="N97" s="157">
        <v>0</v>
      </c>
      <c r="O97" s="157">
        <f t="shared" si="11"/>
        <v>0</v>
      </c>
      <c r="P97" s="157">
        <v>0</v>
      </c>
      <c r="Q97" s="157">
        <f t="shared" si="12"/>
        <v>0</v>
      </c>
      <c r="R97" s="157"/>
      <c r="S97" s="157" t="s">
        <v>174</v>
      </c>
      <c r="T97" s="157" t="s">
        <v>175</v>
      </c>
      <c r="U97" s="157">
        <v>0</v>
      </c>
      <c r="V97" s="157">
        <f t="shared" si="13"/>
        <v>0</v>
      </c>
      <c r="W97" s="157"/>
      <c r="X97" s="157" t="s">
        <v>221</v>
      </c>
      <c r="Y97" s="148"/>
      <c r="Z97" s="148"/>
      <c r="AA97" s="148"/>
      <c r="AB97" s="148"/>
      <c r="AC97" s="148"/>
      <c r="AD97" s="148"/>
      <c r="AE97" s="148"/>
      <c r="AF97" s="148"/>
      <c r="AG97" s="148" t="s">
        <v>222</v>
      </c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48"/>
    </row>
    <row r="98" spans="1:60" outlineLevel="1" x14ac:dyDescent="0.2">
      <c r="A98" s="172">
        <v>39</v>
      </c>
      <c r="B98" s="173" t="s">
        <v>674</v>
      </c>
      <c r="C98" s="180" t="s">
        <v>675</v>
      </c>
      <c r="D98" s="174" t="s">
        <v>368</v>
      </c>
      <c r="E98" s="175">
        <v>1</v>
      </c>
      <c r="F98" s="170">
        <v>8766</v>
      </c>
      <c r="G98" s="177">
        <f t="shared" si="7"/>
        <v>8766</v>
      </c>
      <c r="H98" s="158"/>
      <c r="I98" s="157">
        <f t="shared" si="8"/>
        <v>0</v>
      </c>
      <c r="J98" s="158"/>
      <c r="K98" s="157">
        <f t="shared" si="9"/>
        <v>0</v>
      </c>
      <c r="L98" s="157">
        <v>21</v>
      </c>
      <c r="M98" s="157">
        <f t="shared" si="10"/>
        <v>10606.86</v>
      </c>
      <c r="N98" s="157">
        <v>0</v>
      </c>
      <c r="O98" s="157">
        <f t="shared" si="11"/>
        <v>0</v>
      </c>
      <c r="P98" s="157">
        <v>0</v>
      </c>
      <c r="Q98" s="157">
        <f t="shared" si="12"/>
        <v>0</v>
      </c>
      <c r="R98" s="157"/>
      <c r="S98" s="157" t="s">
        <v>174</v>
      </c>
      <c r="T98" s="157" t="s">
        <v>175</v>
      </c>
      <c r="U98" s="157">
        <v>0</v>
      </c>
      <c r="V98" s="157">
        <f t="shared" si="13"/>
        <v>0</v>
      </c>
      <c r="W98" s="157"/>
      <c r="X98" s="157" t="s">
        <v>221</v>
      </c>
      <c r="Y98" s="148"/>
      <c r="Z98" s="148"/>
      <c r="AA98" s="148"/>
      <c r="AB98" s="148"/>
      <c r="AC98" s="148"/>
      <c r="AD98" s="148"/>
      <c r="AE98" s="148"/>
      <c r="AF98" s="148"/>
      <c r="AG98" s="148" t="s">
        <v>222</v>
      </c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</row>
    <row r="99" spans="1:60" outlineLevel="1" x14ac:dyDescent="0.2">
      <c r="A99" s="172">
        <v>40</v>
      </c>
      <c r="B99" s="173" t="s">
        <v>676</v>
      </c>
      <c r="C99" s="180" t="s">
        <v>677</v>
      </c>
      <c r="D99" s="174" t="s">
        <v>368</v>
      </c>
      <c r="E99" s="175">
        <v>1</v>
      </c>
      <c r="F99" s="170">
        <v>8873</v>
      </c>
      <c r="G99" s="177">
        <f t="shared" si="7"/>
        <v>8873</v>
      </c>
      <c r="H99" s="158"/>
      <c r="I99" s="157">
        <f t="shared" si="8"/>
        <v>0</v>
      </c>
      <c r="J99" s="158"/>
      <c r="K99" s="157">
        <f t="shared" si="9"/>
        <v>0</v>
      </c>
      <c r="L99" s="157">
        <v>21</v>
      </c>
      <c r="M99" s="157">
        <f t="shared" si="10"/>
        <v>10736.33</v>
      </c>
      <c r="N99" s="157">
        <v>0</v>
      </c>
      <c r="O99" s="157">
        <f t="shared" si="11"/>
        <v>0</v>
      </c>
      <c r="P99" s="157">
        <v>0</v>
      </c>
      <c r="Q99" s="157">
        <f t="shared" si="12"/>
        <v>0</v>
      </c>
      <c r="R99" s="157"/>
      <c r="S99" s="157" t="s">
        <v>174</v>
      </c>
      <c r="T99" s="157" t="s">
        <v>175</v>
      </c>
      <c r="U99" s="157">
        <v>0</v>
      </c>
      <c r="V99" s="157">
        <f t="shared" si="13"/>
        <v>0</v>
      </c>
      <c r="W99" s="157"/>
      <c r="X99" s="157" t="s">
        <v>221</v>
      </c>
      <c r="Y99" s="148"/>
      <c r="Z99" s="148"/>
      <c r="AA99" s="148"/>
      <c r="AB99" s="148"/>
      <c r="AC99" s="148"/>
      <c r="AD99" s="148"/>
      <c r="AE99" s="148"/>
      <c r="AF99" s="148"/>
      <c r="AG99" s="148" t="s">
        <v>222</v>
      </c>
      <c r="AH99" s="148"/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48"/>
      <c r="AW99" s="148"/>
      <c r="AX99" s="148"/>
      <c r="AY99" s="148"/>
      <c r="AZ99" s="148"/>
      <c r="BA99" s="148"/>
      <c r="BB99" s="148"/>
      <c r="BC99" s="148"/>
      <c r="BD99" s="148"/>
      <c r="BE99" s="148"/>
      <c r="BF99" s="148"/>
      <c r="BG99" s="148"/>
      <c r="BH99" s="148"/>
    </row>
    <row r="100" spans="1:60" outlineLevel="1" x14ac:dyDescent="0.2">
      <c r="A100" s="172">
        <v>41</v>
      </c>
      <c r="B100" s="173" t="s">
        <v>678</v>
      </c>
      <c r="C100" s="180" t="s">
        <v>679</v>
      </c>
      <c r="D100" s="174" t="s">
        <v>368</v>
      </c>
      <c r="E100" s="175">
        <v>2</v>
      </c>
      <c r="F100" s="170">
        <v>8968</v>
      </c>
      <c r="G100" s="177">
        <f t="shared" si="7"/>
        <v>17936</v>
      </c>
      <c r="H100" s="158"/>
      <c r="I100" s="157">
        <f t="shared" si="8"/>
        <v>0</v>
      </c>
      <c r="J100" s="158"/>
      <c r="K100" s="157">
        <f t="shared" si="9"/>
        <v>0</v>
      </c>
      <c r="L100" s="157">
        <v>21</v>
      </c>
      <c r="M100" s="157">
        <f t="shared" si="10"/>
        <v>21702.559999999998</v>
      </c>
      <c r="N100" s="157">
        <v>0</v>
      </c>
      <c r="O100" s="157">
        <f t="shared" si="11"/>
        <v>0</v>
      </c>
      <c r="P100" s="157">
        <v>0</v>
      </c>
      <c r="Q100" s="157">
        <f t="shared" si="12"/>
        <v>0</v>
      </c>
      <c r="R100" s="157"/>
      <c r="S100" s="157" t="s">
        <v>174</v>
      </c>
      <c r="T100" s="157" t="s">
        <v>175</v>
      </c>
      <c r="U100" s="157">
        <v>0</v>
      </c>
      <c r="V100" s="157">
        <f t="shared" si="13"/>
        <v>0</v>
      </c>
      <c r="W100" s="157"/>
      <c r="X100" s="157" t="s">
        <v>221</v>
      </c>
      <c r="Y100" s="148"/>
      <c r="Z100" s="148"/>
      <c r="AA100" s="148"/>
      <c r="AB100" s="148"/>
      <c r="AC100" s="148"/>
      <c r="AD100" s="148"/>
      <c r="AE100" s="148"/>
      <c r="AF100" s="148"/>
      <c r="AG100" s="148" t="s">
        <v>222</v>
      </c>
      <c r="AH100" s="148"/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  <c r="AV100" s="148"/>
      <c r="AW100" s="148"/>
      <c r="AX100" s="148"/>
      <c r="AY100" s="148"/>
      <c r="AZ100" s="148"/>
      <c r="BA100" s="148"/>
      <c r="BB100" s="148"/>
      <c r="BC100" s="148"/>
      <c r="BD100" s="148"/>
      <c r="BE100" s="148"/>
      <c r="BF100" s="148"/>
      <c r="BG100" s="148"/>
      <c r="BH100" s="148"/>
    </row>
    <row r="101" spans="1:60" outlineLevel="1" x14ac:dyDescent="0.2">
      <c r="A101" s="172">
        <v>42</v>
      </c>
      <c r="B101" s="173" t="s">
        <v>680</v>
      </c>
      <c r="C101" s="180" t="s">
        <v>681</v>
      </c>
      <c r="D101" s="174" t="s">
        <v>368</v>
      </c>
      <c r="E101" s="175">
        <v>3</v>
      </c>
      <c r="F101" s="170">
        <v>6873</v>
      </c>
      <c r="G101" s="177">
        <f t="shared" si="7"/>
        <v>20619</v>
      </c>
      <c r="H101" s="158"/>
      <c r="I101" s="157">
        <f t="shared" si="8"/>
        <v>0</v>
      </c>
      <c r="J101" s="158"/>
      <c r="K101" s="157">
        <f t="shared" si="9"/>
        <v>0</v>
      </c>
      <c r="L101" s="157">
        <v>21</v>
      </c>
      <c r="M101" s="157">
        <f t="shared" si="10"/>
        <v>24948.989999999998</v>
      </c>
      <c r="N101" s="157">
        <v>0</v>
      </c>
      <c r="O101" s="157">
        <f t="shared" si="11"/>
        <v>0</v>
      </c>
      <c r="P101" s="157">
        <v>0</v>
      </c>
      <c r="Q101" s="157">
        <f t="shared" si="12"/>
        <v>0</v>
      </c>
      <c r="R101" s="157"/>
      <c r="S101" s="157" t="s">
        <v>174</v>
      </c>
      <c r="T101" s="157" t="s">
        <v>175</v>
      </c>
      <c r="U101" s="157">
        <v>0</v>
      </c>
      <c r="V101" s="157">
        <f t="shared" si="13"/>
        <v>0</v>
      </c>
      <c r="W101" s="157"/>
      <c r="X101" s="157" t="s">
        <v>221</v>
      </c>
      <c r="Y101" s="148"/>
      <c r="Z101" s="148"/>
      <c r="AA101" s="148"/>
      <c r="AB101" s="148"/>
      <c r="AC101" s="148"/>
      <c r="AD101" s="148"/>
      <c r="AE101" s="148"/>
      <c r="AF101" s="148"/>
      <c r="AG101" s="148" t="s">
        <v>222</v>
      </c>
      <c r="AH101" s="148"/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48"/>
      <c r="AW101" s="148"/>
      <c r="AX101" s="148"/>
      <c r="AY101" s="148"/>
      <c r="AZ101" s="148"/>
      <c r="BA101" s="148"/>
      <c r="BB101" s="148"/>
      <c r="BC101" s="148"/>
      <c r="BD101" s="148"/>
      <c r="BE101" s="148"/>
      <c r="BF101" s="148"/>
      <c r="BG101" s="148"/>
      <c r="BH101" s="148"/>
    </row>
    <row r="102" spans="1:60" outlineLevel="1" x14ac:dyDescent="0.2">
      <c r="A102" s="172">
        <v>43</v>
      </c>
      <c r="B102" s="173" t="s">
        <v>682</v>
      </c>
      <c r="C102" s="180" t="s">
        <v>683</v>
      </c>
      <c r="D102" s="174" t="s">
        <v>368</v>
      </c>
      <c r="E102" s="175">
        <v>1</v>
      </c>
      <c r="F102" s="170">
        <v>4184</v>
      </c>
      <c r="G102" s="177">
        <f t="shared" si="7"/>
        <v>4184</v>
      </c>
      <c r="H102" s="158"/>
      <c r="I102" s="157">
        <f t="shared" si="8"/>
        <v>0</v>
      </c>
      <c r="J102" s="158"/>
      <c r="K102" s="157">
        <f t="shared" si="9"/>
        <v>0</v>
      </c>
      <c r="L102" s="157">
        <v>21</v>
      </c>
      <c r="M102" s="157">
        <f t="shared" si="10"/>
        <v>5062.6399999999994</v>
      </c>
      <c r="N102" s="157">
        <v>0</v>
      </c>
      <c r="O102" s="157">
        <f t="shared" si="11"/>
        <v>0</v>
      </c>
      <c r="P102" s="157">
        <v>0</v>
      </c>
      <c r="Q102" s="157">
        <f t="shared" si="12"/>
        <v>0</v>
      </c>
      <c r="R102" s="157"/>
      <c r="S102" s="157" t="s">
        <v>174</v>
      </c>
      <c r="T102" s="157" t="s">
        <v>175</v>
      </c>
      <c r="U102" s="157">
        <v>0</v>
      </c>
      <c r="V102" s="157">
        <f t="shared" si="13"/>
        <v>0</v>
      </c>
      <c r="W102" s="157"/>
      <c r="X102" s="157" t="s">
        <v>221</v>
      </c>
      <c r="Y102" s="148"/>
      <c r="Z102" s="148"/>
      <c r="AA102" s="148"/>
      <c r="AB102" s="148"/>
      <c r="AC102" s="148"/>
      <c r="AD102" s="148"/>
      <c r="AE102" s="148"/>
      <c r="AF102" s="148"/>
      <c r="AG102" s="148" t="s">
        <v>222</v>
      </c>
      <c r="AH102" s="148"/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48"/>
      <c r="AW102" s="148"/>
      <c r="AX102" s="148"/>
      <c r="AY102" s="148"/>
      <c r="AZ102" s="148"/>
      <c r="BA102" s="148"/>
      <c r="BB102" s="148"/>
      <c r="BC102" s="148"/>
      <c r="BD102" s="148"/>
      <c r="BE102" s="148"/>
      <c r="BF102" s="148"/>
      <c r="BG102" s="148"/>
      <c r="BH102" s="148"/>
    </row>
    <row r="103" spans="1:60" x14ac:dyDescent="0.2">
      <c r="A103" s="160" t="s">
        <v>169</v>
      </c>
      <c r="B103" s="161" t="s">
        <v>122</v>
      </c>
      <c r="C103" s="179" t="s">
        <v>123</v>
      </c>
      <c r="D103" s="162"/>
      <c r="E103" s="163"/>
      <c r="F103" s="164"/>
      <c r="G103" s="165">
        <f>SUMIF(AG104:AG107,"&lt;&gt;NOR",G104:G107)</f>
        <v>7847.49</v>
      </c>
      <c r="H103" s="159"/>
      <c r="I103" s="159">
        <f>SUM(I104:I107)</f>
        <v>0</v>
      </c>
      <c r="J103" s="159"/>
      <c r="K103" s="159">
        <f>SUM(K104:K107)</f>
        <v>0</v>
      </c>
      <c r="L103" s="159"/>
      <c r="M103" s="159">
        <f>SUM(M104:M107)</f>
        <v>9495.4628999999986</v>
      </c>
      <c r="N103" s="159"/>
      <c r="O103" s="159">
        <f>SUM(O104:O107)</f>
        <v>0</v>
      </c>
      <c r="P103" s="159"/>
      <c r="Q103" s="159">
        <f>SUM(Q104:Q107)</f>
        <v>0</v>
      </c>
      <c r="R103" s="159"/>
      <c r="S103" s="159"/>
      <c r="T103" s="159"/>
      <c r="U103" s="159"/>
      <c r="V103" s="159">
        <f>SUM(V104:V107)</f>
        <v>33.14</v>
      </c>
      <c r="W103" s="159"/>
      <c r="X103" s="159"/>
      <c r="AG103" t="s">
        <v>170</v>
      </c>
    </row>
    <row r="104" spans="1:60" ht="22.5" outlineLevel="1" x14ac:dyDescent="0.2">
      <c r="A104" s="166">
        <v>44</v>
      </c>
      <c r="B104" s="167" t="s">
        <v>391</v>
      </c>
      <c r="C104" s="181" t="s">
        <v>392</v>
      </c>
      <c r="D104" s="168" t="s">
        <v>312</v>
      </c>
      <c r="E104" s="169">
        <v>73.341030000000003</v>
      </c>
      <c r="F104" s="170">
        <v>107</v>
      </c>
      <c r="G104" s="171">
        <f>ROUND(E104*F104,2)</f>
        <v>7847.49</v>
      </c>
      <c r="H104" s="158"/>
      <c r="I104" s="157">
        <f>ROUND(E104*H104,2)</f>
        <v>0</v>
      </c>
      <c r="J104" s="158"/>
      <c r="K104" s="157">
        <f>ROUND(E104*J104,2)</f>
        <v>0</v>
      </c>
      <c r="L104" s="157">
        <v>21</v>
      </c>
      <c r="M104" s="157">
        <f>G104*(1+L104/100)</f>
        <v>9495.4628999999986</v>
      </c>
      <c r="N104" s="157">
        <v>0</v>
      </c>
      <c r="O104" s="157">
        <f>ROUND(E104*N104,2)</f>
        <v>0</v>
      </c>
      <c r="P104" s="157">
        <v>0</v>
      </c>
      <c r="Q104" s="157">
        <f>ROUND(E104*P104,2)</f>
        <v>0</v>
      </c>
      <c r="R104" s="157"/>
      <c r="S104" s="157" t="s">
        <v>180</v>
      </c>
      <c r="T104" s="157" t="s">
        <v>180</v>
      </c>
      <c r="U104" s="157">
        <v>0.45179999999999998</v>
      </c>
      <c r="V104" s="157">
        <f>ROUND(E104*U104,2)</f>
        <v>33.14</v>
      </c>
      <c r="W104" s="157"/>
      <c r="X104" s="157" t="s">
        <v>393</v>
      </c>
      <c r="Y104" s="148"/>
      <c r="Z104" s="148"/>
      <c r="AA104" s="148"/>
      <c r="AB104" s="148"/>
      <c r="AC104" s="148"/>
      <c r="AD104" s="148"/>
      <c r="AE104" s="148"/>
      <c r="AF104" s="148"/>
      <c r="AG104" s="148" t="s">
        <v>394</v>
      </c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48"/>
      <c r="BG104" s="148"/>
      <c r="BH104" s="148"/>
    </row>
    <row r="105" spans="1:60" outlineLevel="1" x14ac:dyDescent="0.2">
      <c r="A105" s="155"/>
      <c r="B105" s="156"/>
      <c r="C105" s="189" t="s">
        <v>395</v>
      </c>
      <c r="D105" s="185"/>
      <c r="E105" s="186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48"/>
      <c r="Z105" s="148"/>
      <c r="AA105" s="148"/>
      <c r="AB105" s="148"/>
      <c r="AC105" s="148"/>
      <c r="AD105" s="148"/>
      <c r="AE105" s="148"/>
      <c r="AF105" s="148"/>
      <c r="AG105" s="148" t="s">
        <v>224</v>
      </c>
      <c r="AH105" s="148">
        <v>0</v>
      </c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48"/>
      <c r="AW105" s="148"/>
      <c r="AX105" s="148"/>
      <c r="AY105" s="148"/>
      <c r="AZ105" s="148"/>
      <c r="BA105" s="148"/>
      <c r="BB105" s="148"/>
      <c r="BC105" s="148"/>
      <c r="BD105" s="148"/>
      <c r="BE105" s="148"/>
      <c r="BF105" s="148"/>
      <c r="BG105" s="148"/>
      <c r="BH105" s="148"/>
    </row>
    <row r="106" spans="1:60" outlineLevel="1" x14ac:dyDescent="0.2">
      <c r="A106" s="155"/>
      <c r="B106" s="156"/>
      <c r="C106" s="189" t="s">
        <v>684</v>
      </c>
      <c r="D106" s="185"/>
      <c r="E106" s="186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48"/>
      <c r="Z106" s="148"/>
      <c r="AA106" s="148"/>
      <c r="AB106" s="148"/>
      <c r="AC106" s="148"/>
      <c r="AD106" s="148"/>
      <c r="AE106" s="148"/>
      <c r="AF106" s="148"/>
      <c r="AG106" s="148" t="s">
        <v>224</v>
      </c>
      <c r="AH106" s="148">
        <v>0</v>
      </c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  <c r="AU106" s="148"/>
      <c r="AV106" s="148"/>
      <c r="AW106" s="148"/>
      <c r="AX106" s="148"/>
      <c r="AY106" s="148"/>
      <c r="AZ106" s="148"/>
      <c r="BA106" s="148"/>
      <c r="BB106" s="148"/>
      <c r="BC106" s="148"/>
      <c r="BD106" s="148"/>
      <c r="BE106" s="148"/>
      <c r="BF106" s="148"/>
      <c r="BG106" s="148"/>
      <c r="BH106" s="148"/>
    </row>
    <row r="107" spans="1:60" outlineLevel="1" x14ac:dyDescent="0.2">
      <c r="A107" s="155"/>
      <c r="B107" s="156"/>
      <c r="C107" s="189" t="s">
        <v>685</v>
      </c>
      <c r="D107" s="185"/>
      <c r="E107" s="186">
        <v>73.341030000000003</v>
      </c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48"/>
      <c r="Z107" s="148"/>
      <c r="AA107" s="148"/>
      <c r="AB107" s="148"/>
      <c r="AC107" s="148"/>
      <c r="AD107" s="148"/>
      <c r="AE107" s="148"/>
      <c r="AF107" s="148"/>
      <c r="AG107" s="148" t="s">
        <v>224</v>
      </c>
      <c r="AH107" s="148">
        <v>0</v>
      </c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48"/>
      <c r="AW107" s="148"/>
      <c r="AX107" s="148"/>
      <c r="AY107" s="148"/>
      <c r="AZ107" s="148"/>
      <c r="BA107" s="148"/>
      <c r="BB107" s="148"/>
      <c r="BC107" s="148"/>
      <c r="BD107" s="148"/>
      <c r="BE107" s="148"/>
      <c r="BF107" s="148"/>
      <c r="BG107" s="148"/>
      <c r="BH107" s="148"/>
    </row>
    <row r="108" spans="1:60" x14ac:dyDescent="0.2">
      <c r="A108" s="160" t="s">
        <v>169</v>
      </c>
      <c r="B108" s="161" t="s">
        <v>126</v>
      </c>
      <c r="C108" s="179" t="s">
        <v>127</v>
      </c>
      <c r="D108" s="162"/>
      <c r="E108" s="163"/>
      <c r="F108" s="164"/>
      <c r="G108" s="165">
        <f>SUMIF(AG109:AG111,"&lt;&gt;NOR",G109:G111)</f>
        <v>1656</v>
      </c>
      <c r="H108" s="159"/>
      <c r="I108" s="159">
        <f>SUM(I109:I111)</f>
        <v>0</v>
      </c>
      <c r="J108" s="159"/>
      <c r="K108" s="159">
        <f>SUM(K109:K111)</f>
        <v>0</v>
      </c>
      <c r="L108" s="159"/>
      <c r="M108" s="159">
        <f>SUM(M109:M111)</f>
        <v>2003.76</v>
      </c>
      <c r="N108" s="159"/>
      <c r="O108" s="159">
        <f>SUM(O109:O111)</f>
        <v>0</v>
      </c>
      <c r="P108" s="159"/>
      <c r="Q108" s="159">
        <f>SUM(Q109:Q111)</f>
        <v>0</v>
      </c>
      <c r="R108" s="159"/>
      <c r="S108" s="159"/>
      <c r="T108" s="159"/>
      <c r="U108" s="159"/>
      <c r="V108" s="159">
        <f>SUM(V109:V111)</f>
        <v>3.2</v>
      </c>
      <c r="W108" s="159"/>
      <c r="X108" s="159"/>
      <c r="AG108" t="s">
        <v>170</v>
      </c>
    </row>
    <row r="109" spans="1:60" ht="22.5" outlineLevel="1" x14ac:dyDescent="0.2">
      <c r="A109" s="166">
        <v>45</v>
      </c>
      <c r="B109" s="167" t="s">
        <v>686</v>
      </c>
      <c r="C109" s="181" t="s">
        <v>687</v>
      </c>
      <c r="D109" s="168" t="s">
        <v>247</v>
      </c>
      <c r="E109" s="169">
        <v>69</v>
      </c>
      <c r="F109" s="170">
        <v>24</v>
      </c>
      <c r="G109" s="171">
        <f>ROUND(E109*F109,2)</f>
        <v>1656</v>
      </c>
      <c r="H109" s="158"/>
      <c r="I109" s="157">
        <f>ROUND(E109*H109,2)</f>
        <v>0</v>
      </c>
      <c r="J109" s="158"/>
      <c r="K109" s="157">
        <f>ROUND(E109*J109,2)</f>
        <v>0</v>
      </c>
      <c r="L109" s="157">
        <v>21</v>
      </c>
      <c r="M109" s="157">
        <f>G109*(1+L109/100)</f>
        <v>2003.76</v>
      </c>
      <c r="N109" s="157">
        <v>4.0000000000000003E-5</v>
      </c>
      <c r="O109" s="157">
        <f>ROUND(E109*N109,2)</f>
        <v>0</v>
      </c>
      <c r="P109" s="157">
        <v>0</v>
      </c>
      <c r="Q109" s="157">
        <f>ROUND(E109*P109,2)</f>
        <v>0</v>
      </c>
      <c r="R109" s="157"/>
      <c r="S109" s="157" t="s">
        <v>180</v>
      </c>
      <c r="T109" s="157" t="s">
        <v>180</v>
      </c>
      <c r="U109" s="157">
        <v>4.6330000000000003E-2</v>
      </c>
      <c r="V109" s="157">
        <f>ROUND(E109*U109,2)</f>
        <v>3.2</v>
      </c>
      <c r="W109" s="157"/>
      <c r="X109" s="157" t="s">
        <v>221</v>
      </c>
      <c r="Y109" s="148"/>
      <c r="Z109" s="148"/>
      <c r="AA109" s="148"/>
      <c r="AB109" s="148"/>
      <c r="AC109" s="148"/>
      <c r="AD109" s="148"/>
      <c r="AE109" s="148"/>
      <c r="AF109" s="148"/>
      <c r="AG109" s="148" t="s">
        <v>404</v>
      </c>
      <c r="AH109" s="148"/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48"/>
      <c r="AW109" s="148"/>
      <c r="AX109" s="148"/>
      <c r="AY109" s="148"/>
      <c r="AZ109" s="148"/>
      <c r="BA109" s="148"/>
      <c r="BB109" s="148"/>
      <c r="BC109" s="148"/>
      <c r="BD109" s="148"/>
      <c r="BE109" s="148"/>
      <c r="BF109" s="148"/>
      <c r="BG109" s="148"/>
      <c r="BH109" s="148"/>
    </row>
    <row r="110" spans="1:60" outlineLevel="1" x14ac:dyDescent="0.2">
      <c r="A110" s="155"/>
      <c r="B110" s="156"/>
      <c r="C110" s="189" t="s">
        <v>688</v>
      </c>
      <c r="D110" s="185"/>
      <c r="E110" s="186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48"/>
      <c r="Z110" s="148"/>
      <c r="AA110" s="148"/>
      <c r="AB110" s="148"/>
      <c r="AC110" s="148"/>
      <c r="AD110" s="148"/>
      <c r="AE110" s="148"/>
      <c r="AF110" s="148"/>
      <c r="AG110" s="148" t="s">
        <v>224</v>
      </c>
      <c r="AH110" s="148">
        <v>0</v>
      </c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48"/>
      <c r="BG110" s="148"/>
      <c r="BH110" s="148"/>
    </row>
    <row r="111" spans="1:60" outlineLevel="1" x14ac:dyDescent="0.2">
      <c r="A111" s="155"/>
      <c r="B111" s="156"/>
      <c r="C111" s="189" t="s">
        <v>689</v>
      </c>
      <c r="D111" s="185"/>
      <c r="E111" s="186">
        <v>69</v>
      </c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48"/>
      <c r="Z111" s="148"/>
      <c r="AA111" s="148"/>
      <c r="AB111" s="148"/>
      <c r="AC111" s="148"/>
      <c r="AD111" s="148"/>
      <c r="AE111" s="148"/>
      <c r="AF111" s="148"/>
      <c r="AG111" s="148" t="s">
        <v>224</v>
      </c>
      <c r="AH111" s="148">
        <v>0</v>
      </c>
      <c r="AI111" s="148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48"/>
      <c r="BG111" s="148"/>
      <c r="BH111" s="148"/>
    </row>
    <row r="112" spans="1:60" x14ac:dyDescent="0.2">
      <c r="A112" s="3"/>
      <c r="B112" s="4"/>
      <c r="C112" s="182"/>
      <c r="D112" s="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AE112">
        <v>15</v>
      </c>
      <c r="AF112">
        <v>21</v>
      </c>
      <c r="AG112" t="s">
        <v>156</v>
      </c>
    </row>
    <row r="113" spans="1:33" x14ac:dyDescent="0.2">
      <c r="A113" s="151"/>
      <c r="B113" s="152" t="s">
        <v>31</v>
      </c>
      <c r="C113" s="183"/>
      <c r="D113" s="153"/>
      <c r="E113" s="154"/>
      <c r="F113" s="154"/>
      <c r="G113" s="178">
        <f>G8+G58+G68+G103+G108</f>
        <v>519234.18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AE113">
        <f>SUMIF(L7:L111,AE112,G7:G111)</f>
        <v>0</v>
      </c>
      <c r="AF113">
        <f>SUMIF(L7:L111,AF112,G7:G111)</f>
        <v>519234.18</v>
      </c>
      <c r="AG113" t="s">
        <v>214</v>
      </c>
    </row>
    <row r="114" spans="1:33" x14ac:dyDescent="0.2">
      <c r="A114" s="3"/>
      <c r="B114" s="4"/>
      <c r="C114" s="182"/>
      <c r="D114" s="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33" x14ac:dyDescent="0.2">
      <c r="A115" s="3"/>
      <c r="B115" s="4"/>
      <c r="C115" s="182"/>
      <c r="D115" s="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33" x14ac:dyDescent="0.2">
      <c r="A116" s="268" t="s">
        <v>215</v>
      </c>
      <c r="B116" s="268"/>
      <c r="C116" s="269"/>
      <c r="D116" s="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33" x14ac:dyDescent="0.2">
      <c r="A117" s="249"/>
      <c r="B117" s="250"/>
      <c r="C117" s="251"/>
      <c r="D117" s="250"/>
      <c r="E117" s="250"/>
      <c r="F117" s="250"/>
      <c r="G117" s="25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AG117" t="s">
        <v>216</v>
      </c>
    </row>
    <row r="118" spans="1:33" x14ac:dyDescent="0.2">
      <c r="A118" s="253"/>
      <c r="B118" s="254"/>
      <c r="C118" s="255"/>
      <c r="D118" s="254"/>
      <c r="E118" s="254"/>
      <c r="F118" s="254"/>
      <c r="G118" s="25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33" x14ac:dyDescent="0.2">
      <c r="A119" s="253"/>
      <c r="B119" s="254"/>
      <c r="C119" s="255"/>
      <c r="D119" s="254"/>
      <c r="E119" s="254"/>
      <c r="F119" s="254"/>
      <c r="G119" s="256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33" x14ac:dyDescent="0.2">
      <c r="A120" s="253"/>
      <c r="B120" s="254"/>
      <c r="C120" s="255"/>
      <c r="D120" s="254"/>
      <c r="E120" s="254"/>
      <c r="F120" s="254"/>
      <c r="G120" s="256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33" x14ac:dyDescent="0.2">
      <c r="A121" s="257"/>
      <c r="B121" s="258"/>
      <c r="C121" s="259"/>
      <c r="D121" s="258"/>
      <c r="E121" s="258"/>
      <c r="F121" s="258"/>
      <c r="G121" s="260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33" x14ac:dyDescent="0.2">
      <c r="A122" s="3"/>
      <c r="B122" s="4"/>
      <c r="C122" s="182"/>
      <c r="D122" s="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33" x14ac:dyDescent="0.2">
      <c r="C123" s="184"/>
      <c r="D123" s="10"/>
      <c r="AG123" t="s">
        <v>217</v>
      </c>
    </row>
    <row r="124" spans="1:33" x14ac:dyDescent="0.2">
      <c r="D124" s="10"/>
    </row>
    <row r="125" spans="1:33" x14ac:dyDescent="0.2">
      <c r="D125" s="10"/>
    </row>
    <row r="126" spans="1:33" x14ac:dyDescent="0.2">
      <c r="D126" s="10"/>
    </row>
    <row r="127" spans="1:33" x14ac:dyDescent="0.2">
      <c r="D127" s="10"/>
    </row>
    <row r="128" spans="1:33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5l+jgO3S4D0BqohjnnHht21ZjwlKPjtuFm4nKwXxfjE0kn2NU1Tcf4Ek1kNydJj3/jeJKPtUyNVczOesOlaInw==" saltValue="Oz0rxHk99WSmmugQ5FdNiw==" spinCount="100000" sheet="1"/>
  <customSheetViews>
    <customSheetView guid="{682F88AA-8DBA-43F3-B332-95C2E0316B3E}" hiddenRows="1" hiddenColumns="1">
      <pane ySplit="6" topLeftCell="A100" activePane="bottomLeft" state="frozen"/>
      <selection pane="bottomLeft" activeCell="F134" sqref="F134"/>
      <pageMargins left="0.59055118110236204" right="0.196850393700787" top="0.78740157499999996" bottom="0.78740157499999996" header="0.3" footer="0.3"/>
      <pageSetup paperSize="9" orientation="portrait" r:id="rId1"/>
      <headerFooter>
        <oddFooter>&amp;RStránka &amp;P z &amp;N&amp;LZpracováno programem BUILDpower S,  © RTS, a.s.</oddFooter>
      </headerFooter>
    </customSheetView>
    <customSheetView guid="{F028DEAD-F36D-4C13-9154-AF3BDABF0A16}" hiddenRows="1" hiddenColumns="1">
      <pane ySplit="6" topLeftCell="A8" activePane="bottomLeft" state="frozen"/>
      <selection pane="bottomLeft" activeCell="A8" sqref="A8"/>
      <pageMargins left="0.59055118110236204" right="0.196850393700787" top="0.78740157499999996" bottom="0.78740157499999996" header="0.3" footer="0.3"/>
      <pageSetup paperSize="9" orientation="portrait" r:id="rId2"/>
      <headerFooter>
        <oddFooter>&amp;RStránka &amp;P z &amp;N&amp;LZpracováno programem BUILDpower S,  © RTS, a.s.</oddFooter>
      </headerFooter>
    </customSheetView>
  </customSheetViews>
  <mergeCells count="6">
    <mergeCell ref="A117:G121"/>
    <mergeCell ref="A1:G1"/>
    <mergeCell ref="C2:G2"/>
    <mergeCell ref="C3:G3"/>
    <mergeCell ref="C4:G4"/>
    <mergeCell ref="A116:C116"/>
  </mergeCells>
  <pageMargins left="0.59055118110236204" right="0.196850393700787" top="0.78740157499999996" bottom="0.78740157499999996" header="0.3" footer="0.3"/>
  <pageSetup paperSize="9" orientation="portrait" r:id="rId3"/>
  <headerFooter>
    <oddFooter>&amp;RStránka &amp;P z &amp;N&amp;LZpracováno programem BUILDpower S,  © RTS, a.s.</oddFooter>
  </headerFooter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BH5000"/>
  <sheetViews>
    <sheetView workbookViewId="0">
      <pane ySplit="7" topLeftCell="A8" activePane="bottomLeft" state="frozen"/>
      <selection pane="bottomLeft" activeCell="A8" sqref="A8"/>
    </sheetView>
  </sheetViews>
  <sheetFormatPr defaultRowHeight="12.75" outlineLevelRow="1" x14ac:dyDescent="0.2"/>
  <cols>
    <col min="1" max="1" width="3.42578125" customWidth="1"/>
    <col min="2" max="2" width="12.5703125" style="122" customWidth="1"/>
    <col min="3" max="3" width="38.28515625" style="122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0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0" t="s">
        <v>9</v>
      </c>
      <c r="B3" s="49" t="s">
        <v>61</v>
      </c>
      <c r="C3" s="262" t="s">
        <v>62</v>
      </c>
      <c r="D3" s="263"/>
      <c r="E3" s="263"/>
      <c r="F3" s="263"/>
      <c r="G3" s="264"/>
      <c r="AC3" s="122" t="s">
        <v>144</v>
      </c>
      <c r="AG3" t="s">
        <v>146</v>
      </c>
    </row>
    <row r="4" spans="1:60" ht="24.95" customHeight="1" x14ac:dyDescent="0.2">
      <c r="A4" s="141" t="s">
        <v>10</v>
      </c>
      <c r="B4" s="142" t="s">
        <v>61</v>
      </c>
      <c r="C4" s="265" t="s">
        <v>62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4" t="s">
        <v>148</v>
      </c>
      <c r="B6" s="146" t="s">
        <v>149</v>
      </c>
      <c r="C6" s="146" t="s">
        <v>150</v>
      </c>
      <c r="D6" s="145" t="s">
        <v>151</v>
      </c>
      <c r="E6" s="144" t="s">
        <v>152</v>
      </c>
      <c r="F6" s="143" t="s">
        <v>153</v>
      </c>
      <c r="G6" s="144" t="s">
        <v>31</v>
      </c>
      <c r="H6" s="147" t="s">
        <v>32</v>
      </c>
      <c r="I6" s="147" t="s">
        <v>154</v>
      </c>
      <c r="J6" s="147" t="s">
        <v>33</v>
      </c>
      <c r="K6" s="147" t="s">
        <v>155</v>
      </c>
      <c r="L6" s="147" t="s">
        <v>156</v>
      </c>
      <c r="M6" s="147" t="s">
        <v>157</v>
      </c>
      <c r="N6" s="147" t="s">
        <v>158</v>
      </c>
      <c r="O6" s="147" t="s">
        <v>159</v>
      </c>
      <c r="P6" s="147" t="s">
        <v>160</v>
      </c>
      <c r="Q6" s="147" t="s">
        <v>161</v>
      </c>
      <c r="R6" s="147" t="s">
        <v>162</v>
      </c>
      <c r="S6" s="147" t="s">
        <v>163</v>
      </c>
      <c r="T6" s="147" t="s">
        <v>164</v>
      </c>
      <c r="U6" s="147" t="s">
        <v>165</v>
      </c>
      <c r="V6" s="147" t="s">
        <v>166</v>
      </c>
      <c r="W6" s="147" t="s">
        <v>167</v>
      </c>
      <c r="X6" s="147" t="s">
        <v>168</v>
      </c>
    </row>
    <row r="7" spans="1:60" hidden="1" x14ac:dyDescent="0.2">
      <c r="A7" s="3"/>
      <c r="B7" s="4"/>
      <c r="C7" s="4"/>
      <c r="D7" s="6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60" x14ac:dyDescent="0.2">
      <c r="A8" s="160" t="s">
        <v>169</v>
      </c>
      <c r="B8" s="161" t="s">
        <v>94</v>
      </c>
      <c r="C8" s="179" t="s">
        <v>95</v>
      </c>
      <c r="D8" s="162"/>
      <c r="E8" s="163"/>
      <c r="F8" s="164"/>
      <c r="G8" s="165">
        <f>SUMIF(AG9:AG57,"&lt;&gt;NOR",G9:G57)</f>
        <v>11189.909999999998</v>
      </c>
      <c r="H8" s="159"/>
      <c r="I8" s="159">
        <f>SUM(I9:I57)</f>
        <v>0</v>
      </c>
      <c r="J8" s="159"/>
      <c r="K8" s="159">
        <f>SUM(K9:K57)</f>
        <v>0</v>
      </c>
      <c r="L8" s="159"/>
      <c r="M8" s="159">
        <f>SUM(M9:M57)</f>
        <v>13539.7911</v>
      </c>
      <c r="N8" s="159"/>
      <c r="O8" s="159">
        <f>SUM(O9:O57)</f>
        <v>5.8199999999999994</v>
      </c>
      <c r="P8" s="159"/>
      <c r="Q8" s="159">
        <f>SUM(Q9:Q57)</f>
        <v>0</v>
      </c>
      <c r="R8" s="159"/>
      <c r="S8" s="159"/>
      <c r="T8" s="159"/>
      <c r="U8" s="159"/>
      <c r="V8" s="159">
        <f>SUM(V9:V57)</f>
        <v>26.04</v>
      </c>
      <c r="W8" s="159"/>
      <c r="X8" s="159"/>
      <c r="AG8" t="s">
        <v>170</v>
      </c>
    </row>
    <row r="9" spans="1:60" outlineLevel="1" x14ac:dyDescent="0.2">
      <c r="A9" s="166">
        <v>1</v>
      </c>
      <c r="B9" s="167" t="s">
        <v>228</v>
      </c>
      <c r="C9" s="181" t="s">
        <v>229</v>
      </c>
      <c r="D9" s="168" t="s">
        <v>230</v>
      </c>
      <c r="E9" s="169">
        <v>6.1379999999999999</v>
      </c>
      <c r="F9" s="170">
        <v>26</v>
      </c>
      <c r="G9" s="171">
        <f>ROUND(E9*F9,2)</f>
        <v>159.59</v>
      </c>
      <c r="H9" s="158"/>
      <c r="I9" s="157">
        <f>ROUND(E9*H9,2)</f>
        <v>0</v>
      </c>
      <c r="J9" s="158"/>
      <c r="K9" s="157">
        <f>ROUND(E9*J9,2)</f>
        <v>0</v>
      </c>
      <c r="L9" s="157">
        <v>21</v>
      </c>
      <c r="M9" s="157">
        <f>G9*(1+L9/100)</f>
        <v>193.10390000000001</v>
      </c>
      <c r="N9" s="157">
        <v>0</v>
      </c>
      <c r="O9" s="157">
        <f>ROUND(E9*N9,2)</f>
        <v>0</v>
      </c>
      <c r="P9" s="157">
        <v>0</v>
      </c>
      <c r="Q9" s="157">
        <f>ROUND(E9*P9,2)</f>
        <v>0</v>
      </c>
      <c r="R9" s="157"/>
      <c r="S9" s="157" t="s">
        <v>180</v>
      </c>
      <c r="T9" s="157" t="s">
        <v>180</v>
      </c>
      <c r="U9" s="157">
        <v>8.4000000000000005E-2</v>
      </c>
      <c r="V9" s="157">
        <f>ROUND(E9*U9,2)</f>
        <v>0.52</v>
      </c>
      <c r="W9" s="157"/>
      <c r="X9" s="157" t="s">
        <v>221</v>
      </c>
      <c r="Y9" s="148"/>
      <c r="Z9" s="148"/>
      <c r="AA9" s="148"/>
      <c r="AB9" s="148"/>
      <c r="AC9" s="148"/>
      <c r="AD9" s="148"/>
      <c r="AE9" s="148"/>
      <c r="AF9" s="148"/>
      <c r="AG9" s="148" t="s">
        <v>222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60" outlineLevel="1" x14ac:dyDescent="0.2">
      <c r="A10" s="155"/>
      <c r="B10" s="156"/>
      <c r="C10" s="189" t="s">
        <v>690</v>
      </c>
      <c r="D10" s="185"/>
      <c r="E10" s="186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48"/>
      <c r="Z10" s="148"/>
      <c r="AA10" s="148"/>
      <c r="AB10" s="148"/>
      <c r="AC10" s="148"/>
      <c r="AD10" s="148"/>
      <c r="AE10" s="148"/>
      <c r="AF10" s="148"/>
      <c r="AG10" s="148" t="s">
        <v>224</v>
      </c>
      <c r="AH10" s="148">
        <v>0</v>
      </c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</row>
    <row r="11" spans="1:60" outlineLevel="1" x14ac:dyDescent="0.2">
      <c r="A11" s="155"/>
      <c r="B11" s="156"/>
      <c r="C11" s="190" t="s">
        <v>232</v>
      </c>
      <c r="D11" s="187"/>
      <c r="E11" s="188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48"/>
      <c r="Z11" s="148"/>
      <c r="AA11" s="148"/>
      <c r="AB11" s="148"/>
      <c r="AC11" s="148"/>
      <c r="AD11" s="148"/>
      <c r="AE11" s="148"/>
      <c r="AF11" s="148"/>
      <c r="AG11" s="148" t="s">
        <v>224</v>
      </c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</row>
    <row r="12" spans="1:60" outlineLevel="1" x14ac:dyDescent="0.2">
      <c r="A12" s="155"/>
      <c r="B12" s="156"/>
      <c r="C12" s="191" t="s">
        <v>691</v>
      </c>
      <c r="D12" s="187"/>
      <c r="E12" s="188">
        <v>12.276</v>
      </c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48"/>
      <c r="Z12" s="148"/>
      <c r="AA12" s="148"/>
      <c r="AB12" s="148"/>
      <c r="AC12" s="148"/>
      <c r="AD12" s="148"/>
      <c r="AE12" s="148"/>
      <c r="AF12" s="148"/>
      <c r="AG12" s="148" t="s">
        <v>224</v>
      </c>
      <c r="AH12" s="148">
        <v>2</v>
      </c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</row>
    <row r="13" spans="1:60" outlineLevel="1" x14ac:dyDescent="0.2">
      <c r="A13" s="155"/>
      <c r="B13" s="156"/>
      <c r="C13" s="190" t="s">
        <v>234</v>
      </c>
      <c r="D13" s="187"/>
      <c r="E13" s="188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48"/>
      <c r="Z13" s="148"/>
      <c r="AA13" s="148"/>
      <c r="AB13" s="148"/>
      <c r="AC13" s="148"/>
      <c r="AD13" s="148"/>
      <c r="AE13" s="148"/>
      <c r="AF13" s="148"/>
      <c r="AG13" s="148" t="s">
        <v>224</v>
      </c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</row>
    <row r="14" spans="1:60" outlineLevel="1" x14ac:dyDescent="0.2">
      <c r="A14" s="155"/>
      <c r="B14" s="156"/>
      <c r="C14" s="189" t="s">
        <v>692</v>
      </c>
      <c r="D14" s="185"/>
      <c r="E14" s="186">
        <v>6.1379999999999999</v>
      </c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48"/>
      <c r="Z14" s="148"/>
      <c r="AA14" s="148"/>
      <c r="AB14" s="148"/>
      <c r="AC14" s="148"/>
      <c r="AD14" s="148"/>
      <c r="AE14" s="148"/>
      <c r="AF14" s="148"/>
      <c r="AG14" s="148" t="s">
        <v>224</v>
      </c>
      <c r="AH14" s="148">
        <v>0</v>
      </c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</row>
    <row r="15" spans="1:60" outlineLevel="1" x14ac:dyDescent="0.2">
      <c r="A15" s="166">
        <v>2</v>
      </c>
      <c r="B15" s="167" t="s">
        <v>258</v>
      </c>
      <c r="C15" s="181" t="s">
        <v>259</v>
      </c>
      <c r="D15" s="168" t="s">
        <v>230</v>
      </c>
      <c r="E15" s="169">
        <v>12.276</v>
      </c>
      <c r="F15" s="170">
        <v>160</v>
      </c>
      <c r="G15" s="171">
        <f>ROUND(E15*F15,2)</f>
        <v>1964.16</v>
      </c>
      <c r="H15" s="158"/>
      <c r="I15" s="157">
        <f>ROUND(E15*H15,2)</f>
        <v>0</v>
      </c>
      <c r="J15" s="158"/>
      <c r="K15" s="157">
        <f>ROUND(E15*J15,2)</f>
        <v>0</v>
      </c>
      <c r="L15" s="157">
        <v>21</v>
      </c>
      <c r="M15" s="157">
        <f>G15*(1+L15/100)</f>
        <v>2376.6336000000001</v>
      </c>
      <c r="N15" s="157">
        <v>0</v>
      </c>
      <c r="O15" s="157">
        <f>ROUND(E15*N15,2)</f>
        <v>0</v>
      </c>
      <c r="P15" s="157">
        <v>0</v>
      </c>
      <c r="Q15" s="157">
        <f>ROUND(E15*P15,2)</f>
        <v>0</v>
      </c>
      <c r="R15" s="157"/>
      <c r="S15" s="157" t="s">
        <v>180</v>
      </c>
      <c r="T15" s="157" t="s">
        <v>180</v>
      </c>
      <c r="U15" s="157">
        <v>0.222</v>
      </c>
      <c r="V15" s="157">
        <f>ROUND(E15*U15,2)</f>
        <v>2.73</v>
      </c>
      <c r="W15" s="157"/>
      <c r="X15" s="157" t="s">
        <v>221</v>
      </c>
      <c r="Y15" s="148"/>
      <c r="Z15" s="148"/>
      <c r="AA15" s="148"/>
      <c r="AB15" s="148"/>
      <c r="AC15" s="148"/>
      <c r="AD15" s="148"/>
      <c r="AE15" s="148"/>
      <c r="AF15" s="148"/>
      <c r="AG15" s="148" t="s">
        <v>222</v>
      </c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</row>
    <row r="16" spans="1:60" outlineLevel="1" x14ac:dyDescent="0.2">
      <c r="A16" s="155"/>
      <c r="B16" s="156"/>
      <c r="C16" s="189" t="s">
        <v>690</v>
      </c>
      <c r="D16" s="185"/>
      <c r="E16" s="186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48"/>
      <c r="Z16" s="148"/>
      <c r="AA16" s="148"/>
      <c r="AB16" s="148"/>
      <c r="AC16" s="148"/>
      <c r="AD16" s="148"/>
      <c r="AE16" s="148"/>
      <c r="AF16" s="148"/>
      <c r="AG16" s="148" t="s">
        <v>224</v>
      </c>
      <c r="AH16" s="148">
        <v>0</v>
      </c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</row>
    <row r="17" spans="1:60" outlineLevel="1" x14ac:dyDescent="0.2">
      <c r="A17" s="155"/>
      <c r="B17" s="156"/>
      <c r="C17" s="189" t="s">
        <v>693</v>
      </c>
      <c r="D17" s="185"/>
      <c r="E17" s="186">
        <v>12.28</v>
      </c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48"/>
      <c r="Z17" s="148"/>
      <c r="AA17" s="148"/>
      <c r="AB17" s="148"/>
      <c r="AC17" s="148"/>
      <c r="AD17" s="148"/>
      <c r="AE17" s="148"/>
      <c r="AF17" s="148"/>
      <c r="AG17" s="148" t="s">
        <v>224</v>
      </c>
      <c r="AH17" s="148">
        <v>0</v>
      </c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</row>
    <row r="18" spans="1:60" outlineLevel="1" x14ac:dyDescent="0.2">
      <c r="A18" s="166">
        <v>3</v>
      </c>
      <c r="B18" s="167" t="s">
        <v>604</v>
      </c>
      <c r="C18" s="181" t="s">
        <v>605</v>
      </c>
      <c r="D18" s="168" t="s">
        <v>220</v>
      </c>
      <c r="E18" s="169">
        <v>22.32</v>
      </c>
      <c r="F18" s="170">
        <v>86</v>
      </c>
      <c r="G18" s="171">
        <f>ROUND(E18*F18,2)</f>
        <v>1919.52</v>
      </c>
      <c r="H18" s="158"/>
      <c r="I18" s="157">
        <f>ROUND(E18*H18,2)</f>
        <v>0</v>
      </c>
      <c r="J18" s="158"/>
      <c r="K18" s="157">
        <f>ROUND(E18*J18,2)</f>
        <v>0</v>
      </c>
      <c r="L18" s="157">
        <v>21</v>
      </c>
      <c r="M18" s="157">
        <f>G18*(1+L18/100)</f>
        <v>2322.6192000000001</v>
      </c>
      <c r="N18" s="157">
        <v>9.8999999999999999E-4</v>
      </c>
      <c r="O18" s="157">
        <f>ROUND(E18*N18,2)</f>
        <v>0.02</v>
      </c>
      <c r="P18" s="157">
        <v>0</v>
      </c>
      <c r="Q18" s="157">
        <f>ROUND(E18*P18,2)</f>
        <v>0</v>
      </c>
      <c r="R18" s="157"/>
      <c r="S18" s="157" t="s">
        <v>180</v>
      </c>
      <c r="T18" s="157" t="s">
        <v>180</v>
      </c>
      <c r="U18" s="157">
        <v>0.23599999999999999</v>
      </c>
      <c r="V18" s="157">
        <f>ROUND(E18*U18,2)</f>
        <v>5.27</v>
      </c>
      <c r="W18" s="157"/>
      <c r="X18" s="157" t="s">
        <v>221</v>
      </c>
      <c r="Y18" s="148"/>
      <c r="Z18" s="148"/>
      <c r="AA18" s="148"/>
      <c r="AB18" s="148"/>
      <c r="AC18" s="148"/>
      <c r="AD18" s="148"/>
      <c r="AE18" s="148"/>
      <c r="AF18" s="148"/>
      <c r="AG18" s="148" t="s">
        <v>222</v>
      </c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</row>
    <row r="19" spans="1:60" outlineLevel="1" x14ac:dyDescent="0.2">
      <c r="A19" s="155"/>
      <c r="B19" s="156"/>
      <c r="C19" s="189" t="s">
        <v>690</v>
      </c>
      <c r="D19" s="185"/>
      <c r="E19" s="186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48"/>
      <c r="Z19" s="148"/>
      <c r="AA19" s="148"/>
      <c r="AB19" s="148"/>
      <c r="AC19" s="148"/>
      <c r="AD19" s="148"/>
      <c r="AE19" s="148"/>
      <c r="AF19" s="148"/>
      <c r="AG19" s="148" t="s">
        <v>224</v>
      </c>
      <c r="AH19" s="148">
        <v>0</v>
      </c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</row>
    <row r="20" spans="1:60" outlineLevel="1" x14ac:dyDescent="0.2">
      <c r="A20" s="155"/>
      <c r="B20" s="156"/>
      <c r="C20" s="189" t="s">
        <v>694</v>
      </c>
      <c r="D20" s="185"/>
      <c r="E20" s="186">
        <v>22.32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48"/>
      <c r="Z20" s="148"/>
      <c r="AA20" s="148"/>
      <c r="AB20" s="148"/>
      <c r="AC20" s="148"/>
      <c r="AD20" s="148"/>
      <c r="AE20" s="148"/>
      <c r="AF20" s="148"/>
      <c r="AG20" s="148" t="s">
        <v>224</v>
      </c>
      <c r="AH20" s="148">
        <v>0</v>
      </c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</row>
    <row r="21" spans="1:60" outlineLevel="1" x14ac:dyDescent="0.2">
      <c r="A21" s="166">
        <v>4</v>
      </c>
      <c r="B21" s="167" t="s">
        <v>607</v>
      </c>
      <c r="C21" s="181" t="s">
        <v>608</v>
      </c>
      <c r="D21" s="168" t="s">
        <v>220</v>
      </c>
      <c r="E21" s="169">
        <v>22.32</v>
      </c>
      <c r="F21" s="170">
        <v>43</v>
      </c>
      <c r="G21" s="171">
        <f>ROUND(E21*F21,2)</f>
        <v>959.76</v>
      </c>
      <c r="H21" s="158"/>
      <c r="I21" s="157">
        <f>ROUND(E21*H21,2)</f>
        <v>0</v>
      </c>
      <c r="J21" s="158"/>
      <c r="K21" s="157">
        <f>ROUND(E21*J21,2)</f>
        <v>0</v>
      </c>
      <c r="L21" s="157">
        <v>21</v>
      </c>
      <c r="M21" s="157">
        <f>G21*(1+L21/100)</f>
        <v>1161.3096</v>
      </c>
      <c r="N21" s="157">
        <v>0</v>
      </c>
      <c r="O21" s="157">
        <f>ROUND(E21*N21,2)</f>
        <v>0</v>
      </c>
      <c r="P21" s="157">
        <v>0</v>
      </c>
      <c r="Q21" s="157">
        <f>ROUND(E21*P21,2)</f>
        <v>0</v>
      </c>
      <c r="R21" s="157"/>
      <c r="S21" s="157" t="s">
        <v>180</v>
      </c>
      <c r="T21" s="157" t="s">
        <v>180</v>
      </c>
      <c r="U21" s="157">
        <v>7.0000000000000007E-2</v>
      </c>
      <c r="V21" s="157">
        <f>ROUND(E21*U21,2)</f>
        <v>1.56</v>
      </c>
      <c r="W21" s="157"/>
      <c r="X21" s="157" t="s">
        <v>221</v>
      </c>
      <c r="Y21" s="148"/>
      <c r="Z21" s="148"/>
      <c r="AA21" s="148"/>
      <c r="AB21" s="148"/>
      <c r="AC21" s="148"/>
      <c r="AD21" s="148"/>
      <c r="AE21" s="148"/>
      <c r="AF21" s="148"/>
      <c r="AG21" s="148" t="s">
        <v>222</v>
      </c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</row>
    <row r="22" spans="1:60" outlineLevel="1" x14ac:dyDescent="0.2">
      <c r="A22" s="155"/>
      <c r="B22" s="156"/>
      <c r="C22" s="189" t="s">
        <v>690</v>
      </c>
      <c r="D22" s="185"/>
      <c r="E22" s="186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48"/>
      <c r="Z22" s="148"/>
      <c r="AA22" s="148"/>
      <c r="AB22" s="148"/>
      <c r="AC22" s="148"/>
      <c r="AD22" s="148"/>
      <c r="AE22" s="148"/>
      <c r="AF22" s="148"/>
      <c r="AG22" s="148" t="s">
        <v>224</v>
      </c>
      <c r="AH22" s="148">
        <v>0</v>
      </c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</row>
    <row r="23" spans="1:60" outlineLevel="1" x14ac:dyDescent="0.2">
      <c r="A23" s="155"/>
      <c r="B23" s="156"/>
      <c r="C23" s="189" t="s">
        <v>694</v>
      </c>
      <c r="D23" s="185"/>
      <c r="E23" s="186">
        <v>22.32</v>
      </c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48"/>
      <c r="Z23" s="148"/>
      <c r="AA23" s="148"/>
      <c r="AB23" s="148"/>
      <c r="AC23" s="148"/>
      <c r="AD23" s="148"/>
      <c r="AE23" s="148"/>
      <c r="AF23" s="148"/>
      <c r="AG23" s="148" t="s">
        <v>224</v>
      </c>
      <c r="AH23" s="148">
        <v>0</v>
      </c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</row>
    <row r="24" spans="1:60" outlineLevel="1" x14ac:dyDescent="0.2">
      <c r="A24" s="166">
        <v>5</v>
      </c>
      <c r="B24" s="167" t="s">
        <v>284</v>
      </c>
      <c r="C24" s="181" t="s">
        <v>285</v>
      </c>
      <c r="D24" s="168" t="s">
        <v>230</v>
      </c>
      <c r="E24" s="169">
        <v>12.276</v>
      </c>
      <c r="F24" s="170">
        <v>70</v>
      </c>
      <c r="G24" s="171">
        <f>ROUND(E24*F24,2)</f>
        <v>859.32</v>
      </c>
      <c r="H24" s="158"/>
      <c r="I24" s="157">
        <f>ROUND(E24*H24,2)</f>
        <v>0</v>
      </c>
      <c r="J24" s="158"/>
      <c r="K24" s="157">
        <f>ROUND(E24*J24,2)</f>
        <v>0</v>
      </c>
      <c r="L24" s="157">
        <v>21</v>
      </c>
      <c r="M24" s="157">
        <f>G24*(1+L24/100)</f>
        <v>1039.7772</v>
      </c>
      <c r="N24" s="157">
        <v>0</v>
      </c>
      <c r="O24" s="157">
        <f>ROUND(E24*N24,2)</f>
        <v>0</v>
      </c>
      <c r="P24" s="157">
        <v>0</v>
      </c>
      <c r="Q24" s="157">
        <f>ROUND(E24*P24,2)</f>
        <v>0</v>
      </c>
      <c r="R24" s="157"/>
      <c r="S24" s="157" t="s">
        <v>180</v>
      </c>
      <c r="T24" s="157" t="s">
        <v>180</v>
      </c>
      <c r="U24" s="157">
        <v>3.9E-2</v>
      </c>
      <c r="V24" s="157">
        <f>ROUND(E24*U24,2)</f>
        <v>0.48</v>
      </c>
      <c r="W24" s="157"/>
      <c r="X24" s="157" t="s">
        <v>221</v>
      </c>
      <c r="Y24" s="148"/>
      <c r="Z24" s="148"/>
      <c r="AA24" s="148"/>
      <c r="AB24" s="148"/>
      <c r="AC24" s="148"/>
      <c r="AD24" s="148"/>
      <c r="AE24" s="148"/>
      <c r="AF24" s="148"/>
      <c r="AG24" s="148" t="s">
        <v>222</v>
      </c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</row>
    <row r="25" spans="1:60" outlineLevel="1" x14ac:dyDescent="0.2">
      <c r="A25" s="155"/>
      <c r="B25" s="156"/>
      <c r="C25" s="189" t="s">
        <v>690</v>
      </c>
      <c r="D25" s="185"/>
      <c r="E25" s="186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48"/>
      <c r="Z25" s="148"/>
      <c r="AA25" s="148"/>
      <c r="AB25" s="148"/>
      <c r="AC25" s="148"/>
      <c r="AD25" s="148"/>
      <c r="AE25" s="148"/>
      <c r="AF25" s="148"/>
      <c r="AG25" s="148" t="s">
        <v>224</v>
      </c>
      <c r="AH25" s="148">
        <v>0</v>
      </c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</row>
    <row r="26" spans="1:60" outlineLevel="1" x14ac:dyDescent="0.2">
      <c r="A26" s="155"/>
      <c r="B26" s="156"/>
      <c r="C26" s="189" t="s">
        <v>693</v>
      </c>
      <c r="D26" s="185"/>
      <c r="E26" s="186">
        <v>12.28</v>
      </c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48"/>
      <c r="Z26" s="148"/>
      <c r="AA26" s="148"/>
      <c r="AB26" s="148"/>
      <c r="AC26" s="148"/>
      <c r="AD26" s="148"/>
      <c r="AE26" s="148"/>
      <c r="AF26" s="148"/>
      <c r="AG26" s="148" t="s">
        <v>224</v>
      </c>
      <c r="AH26" s="148">
        <v>0</v>
      </c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</row>
    <row r="27" spans="1:60" outlineLevel="1" x14ac:dyDescent="0.2">
      <c r="A27" s="166">
        <v>6</v>
      </c>
      <c r="B27" s="167" t="s">
        <v>286</v>
      </c>
      <c r="C27" s="181" t="s">
        <v>287</v>
      </c>
      <c r="D27" s="168" t="s">
        <v>230</v>
      </c>
      <c r="E27" s="169">
        <v>12.276</v>
      </c>
      <c r="F27" s="170">
        <v>17</v>
      </c>
      <c r="G27" s="171">
        <f>ROUND(E27*F27,2)</f>
        <v>208.69</v>
      </c>
      <c r="H27" s="158"/>
      <c r="I27" s="157">
        <f>ROUND(E27*H27,2)</f>
        <v>0</v>
      </c>
      <c r="J27" s="158"/>
      <c r="K27" s="157">
        <f>ROUND(E27*J27,2)</f>
        <v>0</v>
      </c>
      <c r="L27" s="157">
        <v>21</v>
      </c>
      <c r="M27" s="157">
        <f>G27*(1+L27/100)</f>
        <v>252.51489999999998</v>
      </c>
      <c r="N27" s="157">
        <v>0</v>
      </c>
      <c r="O27" s="157">
        <f>ROUND(E27*N27,2)</f>
        <v>0</v>
      </c>
      <c r="P27" s="157">
        <v>0</v>
      </c>
      <c r="Q27" s="157">
        <f>ROUND(E27*P27,2)</f>
        <v>0</v>
      </c>
      <c r="R27" s="157"/>
      <c r="S27" s="157" t="s">
        <v>180</v>
      </c>
      <c r="T27" s="157" t="s">
        <v>180</v>
      </c>
      <c r="U27" s="157">
        <v>0.51900000000000002</v>
      </c>
      <c r="V27" s="157">
        <f>ROUND(E27*U27,2)</f>
        <v>6.37</v>
      </c>
      <c r="W27" s="157"/>
      <c r="X27" s="157" t="s">
        <v>221</v>
      </c>
      <c r="Y27" s="148"/>
      <c r="Z27" s="148"/>
      <c r="AA27" s="148"/>
      <c r="AB27" s="148"/>
      <c r="AC27" s="148"/>
      <c r="AD27" s="148"/>
      <c r="AE27" s="148"/>
      <c r="AF27" s="148"/>
      <c r="AG27" s="148" t="s">
        <v>288</v>
      </c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</row>
    <row r="28" spans="1:60" outlineLevel="1" x14ac:dyDescent="0.2">
      <c r="A28" s="155"/>
      <c r="B28" s="156"/>
      <c r="C28" s="189" t="s">
        <v>690</v>
      </c>
      <c r="D28" s="185"/>
      <c r="E28" s="186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48"/>
      <c r="Z28" s="148"/>
      <c r="AA28" s="148"/>
      <c r="AB28" s="148"/>
      <c r="AC28" s="148"/>
      <c r="AD28" s="148"/>
      <c r="AE28" s="148"/>
      <c r="AF28" s="148"/>
      <c r="AG28" s="148" t="s">
        <v>224</v>
      </c>
      <c r="AH28" s="148">
        <v>0</v>
      </c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</row>
    <row r="29" spans="1:60" outlineLevel="1" x14ac:dyDescent="0.2">
      <c r="A29" s="155"/>
      <c r="B29" s="156"/>
      <c r="C29" s="189" t="s">
        <v>693</v>
      </c>
      <c r="D29" s="185"/>
      <c r="E29" s="186">
        <v>12.28</v>
      </c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48"/>
      <c r="Z29" s="148"/>
      <c r="AA29" s="148"/>
      <c r="AB29" s="148"/>
      <c r="AC29" s="148"/>
      <c r="AD29" s="148"/>
      <c r="AE29" s="148"/>
      <c r="AF29" s="148"/>
      <c r="AG29" s="148" t="s">
        <v>224</v>
      </c>
      <c r="AH29" s="148">
        <v>0</v>
      </c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</row>
    <row r="30" spans="1:60" ht="22.5" outlineLevel="1" x14ac:dyDescent="0.2">
      <c r="A30" s="166">
        <v>7</v>
      </c>
      <c r="B30" s="167" t="s">
        <v>289</v>
      </c>
      <c r="C30" s="181" t="s">
        <v>290</v>
      </c>
      <c r="D30" s="168" t="s">
        <v>230</v>
      </c>
      <c r="E30" s="169">
        <v>3.7509999999999999</v>
      </c>
      <c r="F30" s="170">
        <v>159</v>
      </c>
      <c r="G30" s="171">
        <f>ROUND(E30*F30,2)</f>
        <v>596.41</v>
      </c>
      <c r="H30" s="158"/>
      <c r="I30" s="157">
        <f>ROUND(E30*H30,2)</f>
        <v>0</v>
      </c>
      <c r="J30" s="158"/>
      <c r="K30" s="157">
        <f>ROUND(E30*J30,2)</f>
        <v>0</v>
      </c>
      <c r="L30" s="157">
        <v>21</v>
      </c>
      <c r="M30" s="157">
        <f>G30*(1+L30/100)</f>
        <v>721.65609999999992</v>
      </c>
      <c r="N30" s="157">
        <v>0</v>
      </c>
      <c r="O30" s="157">
        <f>ROUND(E30*N30,2)</f>
        <v>0</v>
      </c>
      <c r="P30" s="157">
        <v>0</v>
      </c>
      <c r="Q30" s="157">
        <f>ROUND(E30*P30,2)</f>
        <v>0</v>
      </c>
      <c r="R30" s="157"/>
      <c r="S30" s="157" t="s">
        <v>180</v>
      </c>
      <c r="T30" s="157" t="s">
        <v>180</v>
      </c>
      <c r="U30" s="157">
        <v>1.0999999999999999E-2</v>
      </c>
      <c r="V30" s="157">
        <f>ROUND(E30*U30,2)</f>
        <v>0.04</v>
      </c>
      <c r="W30" s="157"/>
      <c r="X30" s="157" t="s">
        <v>221</v>
      </c>
      <c r="Y30" s="148"/>
      <c r="Z30" s="148"/>
      <c r="AA30" s="148"/>
      <c r="AB30" s="148"/>
      <c r="AC30" s="148"/>
      <c r="AD30" s="148"/>
      <c r="AE30" s="148"/>
      <c r="AF30" s="148"/>
      <c r="AG30" s="148" t="s">
        <v>222</v>
      </c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</row>
    <row r="31" spans="1:60" outlineLevel="1" x14ac:dyDescent="0.2">
      <c r="A31" s="155"/>
      <c r="B31" s="156"/>
      <c r="C31" s="189" t="s">
        <v>291</v>
      </c>
      <c r="D31" s="185"/>
      <c r="E31" s="186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48"/>
      <c r="Z31" s="148"/>
      <c r="AA31" s="148"/>
      <c r="AB31" s="148"/>
      <c r="AC31" s="148"/>
      <c r="AD31" s="148"/>
      <c r="AE31" s="148"/>
      <c r="AF31" s="148"/>
      <c r="AG31" s="148" t="s">
        <v>224</v>
      </c>
      <c r="AH31" s="148">
        <v>0</v>
      </c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</row>
    <row r="32" spans="1:60" outlineLevel="1" x14ac:dyDescent="0.2">
      <c r="A32" s="155"/>
      <c r="B32" s="156"/>
      <c r="C32" s="189" t="s">
        <v>695</v>
      </c>
      <c r="D32" s="185"/>
      <c r="E32" s="186">
        <v>3.75</v>
      </c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48"/>
      <c r="Z32" s="148"/>
      <c r="AA32" s="148"/>
      <c r="AB32" s="148"/>
      <c r="AC32" s="148"/>
      <c r="AD32" s="148"/>
      <c r="AE32" s="148"/>
      <c r="AF32" s="148"/>
      <c r="AG32" s="148" t="s">
        <v>224</v>
      </c>
      <c r="AH32" s="148">
        <v>0</v>
      </c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</row>
    <row r="33" spans="1:60" outlineLevel="1" x14ac:dyDescent="0.2">
      <c r="A33" s="166">
        <v>8</v>
      </c>
      <c r="B33" s="167" t="s">
        <v>610</v>
      </c>
      <c r="C33" s="181" t="s">
        <v>611</v>
      </c>
      <c r="D33" s="168" t="s">
        <v>230</v>
      </c>
      <c r="E33" s="169">
        <v>3.7509999999999999</v>
      </c>
      <c r="F33" s="170">
        <v>213</v>
      </c>
      <c r="G33" s="171">
        <f>ROUND(E33*F33,2)</f>
        <v>798.96</v>
      </c>
      <c r="H33" s="158"/>
      <c r="I33" s="157">
        <f>ROUND(E33*H33,2)</f>
        <v>0</v>
      </c>
      <c r="J33" s="158"/>
      <c r="K33" s="157">
        <f>ROUND(E33*J33,2)</f>
        <v>0</v>
      </c>
      <c r="L33" s="157">
        <v>21</v>
      </c>
      <c r="M33" s="157">
        <f>G33*(1+L33/100)</f>
        <v>966.74160000000006</v>
      </c>
      <c r="N33" s="157">
        <v>0</v>
      </c>
      <c r="O33" s="157">
        <f>ROUND(E33*N33,2)</f>
        <v>0</v>
      </c>
      <c r="P33" s="157">
        <v>0</v>
      </c>
      <c r="Q33" s="157">
        <f>ROUND(E33*P33,2)</f>
        <v>0</v>
      </c>
      <c r="R33" s="157"/>
      <c r="S33" s="157" t="s">
        <v>180</v>
      </c>
      <c r="T33" s="157" t="s">
        <v>180</v>
      </c>
      <c r="U33" s="157">
        <v>0.65200000000000002</v>
      </c>
      <c r="V33" s="157">
        <f>ROUND(E33*U33,2)</f>
        <v>2.4500000000000002</v>
      </c>
      <c r="W33" s="157"/>
      <c r="X33" s="157" t="s">
        <v>221</v>
      </c>
      <c r="Y33" s="148"/>
      <c r="Z33" s="148"/>
      <c r="AA33" s="148"/>
      <c r="AB33" s="148"/>
      <c r="AC33" s="148"/>
      <c r="AD33" s="148"/>
      <c r="AE33" s="148"/>
      <c r="AF33" s="148"/>
      <c r="AG33" s="148" t="s">
        <v>222</v>
      </c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</row>
    <row r="34" spans="1:60" outlineLevel="1" x14ac:dyDescent="0.2">
      <c r="A34" s="155"/>
      <c r="B34" s="156"/>
      <c r="C34" s="189" t="s">
        <v>291</v>
      </c>
      <c r="D34" s="185"/>
      <c r="E34" s="186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48"/>
      <c r="Z34" s="148"/>
      <c r="AA34" s="148"/>
      <c r="AB34" s="148"/>
      <c r="AC34" s="148"/>
      <c r="AD34" s="148"/>
      <c r="AE34" s="148"/>
      <c r="AF34" s="148"/>
      <c r="AG34" s="148" t="s">
        <v>224</v>
      </c>
      <c r="AH34" s="148">
        <v>0</v>
      </c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</row>
    <row r="35" spans="1:60" outlineLevel="1" x14ac:dyDescent="0.2">
      <c r="A35" s="155"/>
      <c r="B35" s="156"/>
      <c r="C35" s="189" t="s">
        <v>695</v>
      </c>
      <c r="D35" s="185"/>
      <c r="E35" s="186">
        <v>3.75</v>
      </c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48"/>
      <c r="Z35" s="148"/>
      <c r="AA35" s="148"/>
      <c r="AB35" s="148"/>
      <c r="AC35" s="148"/>
      <c r="AD35" s="148"/>
      <c r="AE35" s="148"/>
      <c r="AF35" s="148"/>
      <c r="AG35" s="148" t="s">
        <v>224</v>
      </c>
      <c r="AH35" s="148">
        <v>0</v>
      </c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</row>
    <row r="36" spans="1:60" ht="22.5" outlineLevel="1" x14ac:dyDescent="0.2">
      <c r="A36" s="166">
        <v>9</v>
      </c>
      <c r="B36" s="167" t="s">
        <v>295</v>
      </c>
      <c r="C36" s="181" t="s">
        <v>296</v>
      </c>
      <c r="D36" s="168" t="s">
        <v>230</v>
      </c>
      <c r="E36" s="169">
        <v>3.7509999999999999</v>
      </c>
      <c r="F36" s="170">
        <v>11</v>
      </c>
      <c r="G36" s="171">
        <f>ROUND(E36*F36,2)</f>
        <v>41.26</v>
      </c>
      <c r="H36" s="158"/>
      <c r="I36" s="157">
        <f>ROUND(E36*H36,2)</f>
        <v>0</v>
      </c>
      <c r="J36" s="158"/>
      <c r="K36" s="157">
        <f>ROUND(E36*J36,2)</f>
        <v>0</v>
      </c>
      <c r="L36" s="157">
        <v>21</v>
      </c>
      <c r="M36" s="157">
        <f>G36*(1+L36/100)</f>
        <v>49.924599999999998</v>
      </c>
      <c r="N36" s="157">
        <v>0</v>
      </c>
      <c r="O36" s="157">
        <f>ROUND(E36*N36,2)</f>
        <v>0</v>
      </c>
      <c r="P36" s="157">
        <v>0</v>
      </c>
      <c r="Q36" s="157">
        <f>ROUND(E36*P36,2)</f>
        <v>0</v>
      </c>
      <c r="R36" s="157"/>
      <c r="S36" s="157" t="s">
        <v>180</v>
      </c>
      <c r="T36" s="157" t="s">
        <v>180</v>
      </c>
      <c r="U36" s="157">
        <v>8.9999999999999993E-3</v>
      </c>
      <c r="V36" s="157">
        <f>ROUND(E36*U36,2)</f>
        <v>0.03</v>
      </c>
      <c r="W36" s="157"/>
      <c r="X36" s="157" t="s">
        <v>221</v>
      </c>
      <c r="Y36" s="148"/>
      <c r="Z36" s="148"/>
      <c r="AA36" s="148"/>
      <c r="AB36" s="148"/>
      <c r="AC36" s="148"/>
      <c r="AD36" s="148"/>
      <c r="AE36" s="148"/>
      <c r="AF36" s="148"/>
      <c r="AG36" s="148" t="s">
        <v>222</v>
      </c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</row>
    <row r="37" spans="1:60" outlineLevel="1" x14ac:dyDescent="0.2">
      <c r="A37" s="155"/>
      <c r="B37" s="156"/>
      <c r="C37" s="189" t="s">
        <v>291</v>
      </c>
      <c r="D37" s="185"/>
      <c r="E37" s="186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48"/>
      <c r="Z37" s="148"/>
      <c r="AA37" s="148"/>
      <c r="AB37" s="148"/>
      <c r="AC37" s="148"/>
      <c r="AD37" s="148"/>
      <c r="AE37" s="148"/>
      <c r="AF37" s="148"/>
      <c r="AG37" s="148" t="s">
        <v>224</v>
      </c>
      <c r="AH37" s="148">
        <v>0</v>
      </c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</row>
    <row r="38" spans="1:60" outlineLevel="1" x14ac:dyDescent="0.2">
      <c r="A38" s="155"/>
      <c r="B38" s="156"/>
      <c r="C38" s="189" t="s">
        <v>695</v>
      </c>
      <c r="D38" s="185"/>
      <c r="E38" s="186">
        <v>3.75</v>
      </c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48"/>
      <c r="Z38" s="148"/>
      <c r="AA38" s="148"/>
      <c r="AB38" s="148"/>
      <c r="AC38" s="148"/>
      <c r="AD38" s="148"/>
      <c r="AE38" s="148"/>
      <c r="AF38" s="148"/>
      <c r="AG38" s="148" t="s">
        <v>224</v>
      </c>
      <c r="AH38" s="148">
        <v>0</v>
      </c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</row>
    <row r="39" spans="1:60" outlineLevel="1" x14ac:dyDescent="0.2">
      <c r="A39" s="166">
        <v>10</v>
      </c>
      <c r="B39" s="167" t="s">
        <v>297</v>
      </c>
      <c r="C39" s="181" t="s">
        <v>298</v>
      </c>
      <c r="D39" s="168" t="s">
        <v>230</v>
      </c>
      <c r="E39" s="169">
        <v>8.5250000000000004</v>
      </c>
      <c r="F39" s="170">
        <v>171</v>
      </c>
      <c r="G39" s="171">
        <f>ROUND(E39*F39,2)</f>
        <v>1457.78</v>
      </c>
      <c r="H39" s="158"/>
      <c r="I39" s="157">
        <f>ROUND(E39*H39,2)</f>
        <v>0</v>
      </c>
      <c r="J39" s="158"/>
      <c r="K39" s="157">
        <f>ROUND(E39*J39,2)</f>
        <v>0</v>
      </c>
      <c r="L39" s="157">
        <v>21</v>
      </c>
      <c r="M39" s="157">
        <f>G39*(1+L39/100)</f>
        <v>1763.9137999999998</v>
      </c>
      <c r="N39" s="157">
        <v>0</v>
      </c>
      <c r="O39" s="157">
        <f>ROUND(E39*N39,2)</f>
        <v>0</v>
      </c>
      <c r="P39" s="157">
        <v>0</v>
      </c>
      <c r="Q39" s="157">
        <f>ROUND(E39*P39,2)</f>
        <v>0</v>
      </c>
      <c r="R39" s="157"/>
      <c r="S39" s="157" t="s">
        <v>180</v>
      </c>
      <c r="T39" s="157" t="s">
        <v>180</v>
      </c>
      <c r="U39" s="157">
        <v>0.20200000000000001</v>
      </c>
      <c r="V39" s="157">
        <f>ROUND(E39*U39,2)</f>
        <v>1.72</v>
      </c>
      <c r="W39" s="157"/>
      <c r="X39" s="157" t="s">
        <v>221</v>
      </c>
      <c r="Y39" s="148"/>
      <c r="Z39" s="148"/>
      <c r="AA39" s="148"/>
      <c r="AB39" s="148"/>
      <c r="AC39" s="148"/>
      <c r="AD39" s="148"/>
      <c r="AE39" s="148"/>
      <c r="AF39" s="148"/>
      <c r="AG39" s="148" t="s">
        <v>222</v>
      </c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</row>
    <row r="40" spans="1:60" outlineLevel="1" x14ac:dyDescent="0.2">
      <c r="A40" s="155"/>
      <c r="B40" s="156"/>
      <c r="C40" s="189" t="s">
        <v>499</v>
      </c>
      <c r="D40" s="185"/>
      <c r="E40" s="186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48"/>
      <c r="Z40" s="148"/>
      <c r="AA40" s="148"/>
      <c r="AB40" s="148"/>
      <c r="AC40" s="148"/>
      <c r="AD40" s="148"/>
      <c r="AE40" s="148"/>
      <c r="AF40" s="148"/>
      <c r="AG40" s="148" t="s">
        <v>224</v>
      </c>
      <c r="AH40" s="148">
        <v>0</v>
      </c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</row>
    <row r="41" spans="1:60" outlineLevel="1" x14ac:dyDescent="0.2">
      <c r="A41" s="155"/>
      <c r="B41" s="156"/>
      <c r="C41" s="189" t="s">
        <v>690</v>
      </c>
      <c r="D41" s="185"/>
      <c r="E41" s="186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48"/>
      <c r="Z41" s="148"/>
      <c r="AA41" s="148"/>
      <c r="AB41" s="148"/>
      <c r="AC41" s="148"/>
      <c r="AD41" s="148"/>
      <c r="AE41" s="148"/>
      <c r="AF41" s="148"/>
      <c r="AG41" s="148" t="s">
        <v>224</v>
      </c>
      <c r="AH41" s="148">
        <v>0</v>
      </c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</row>
    <row r="42" spans="1:60" outlineLevel="1" x14ac:dyDescent="0.2">
      <c r="A42" s="155"/>
      <c r="B42" s="156"/>
      <c r="C42" s="189" t="s">
        <v>696</v>
      </c>
      <c r="D42" s="185"/>
      <c r="E42" s="186">
        <v>8.5299999999999994</v>
      </c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48"/>
      <c r="Z42" s="148"/>
      <c r="AA42" s="148"/>
      <c r="AB42" s="148"/>
      <c r="AC42" s="148"/>
      <c r="AD42" s="148"/>
      <c r="AE42" s="148"/>
      <c r="AF42" s="148"/>
      <c r="AG42" s="148" t="s">
        <v>224</v>
      </c>
      <c r="AH42" s="148">
        <v>0</v>
      </c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</row>
    <row r="43" spans="1:60" outlineLevel="1" x14ac:dyDescent="0.2">
      <c r="A43" s="166">
        <v>11</v>
      </c>
      <c r="B43" s="167" t="s">
        <v>307</v>
      </c>
      <c r="C43" s="181" t="s">
        <v>308</v>
      </c>
      <c r="D43" s="168" t="s">
        <v>230</v>
      </c>
      <c r="E43" s="169">
        <v>3.069</v>
      </c>
      <c r="F43" s="170">
        <v>171</v>
      </c>
      <c r="G43" s="171">
        <f>ROUND(E43*F43,2)</f>
        <v>524.79999999999995</v>
      </c>
      <c r="H43" s="158"/>
      <c r="I43" s="157">
        <f>ROUND(E43*H43,2)</f>
        <v>0</v>
      </c>
      <c r="J43" s="158"/>
      <c r="K43" s="157">
        <f>ROUND(E43*J43,2)</f>
        <v>0</v>
      </c>
      <c r="L43" s="157">
        <v>21</v>
      </c>
      <c r="M43" s="157">
        <f>G43*(1+L43/100)</f>
        <v>635.00799999999992</v>
      </c>
      <c r="N43" s="157">
        <v>0</v>
      </c>
      <c r="O43" s="157">
        <f>ROUND(E43*N43,2)</f>
        <v>0</v>
      </c>
      <c r="P43" s="157">
        <v>0</v>
      </c>
      <c r="Q43" s="157">
        <f>ROUND(E43*P43,2)</f>
        <v>0</v>
      </c>
      <c r="R43" s="157"/>
      <c r="S43" s="157" t="s">
        <v>180</v>
      </c>
      <c r="T43" s="157" t="s">
        <v>180</v>
      </c>
      <c r="U43" s="157">
        <v>1.587</v>
      </c>
      <c r="V43" s="157">
        <f>ROUND(E43*U43,2)</f>
        <v>4.87</v>
      </c>
      <c r="W43" s="157"/>
      <c r="X43" s="157" t="s">
        <v>221</v>
      </c>
      <c r="Y43" s="148"/>
      <c r="Z43" s="148"/>
      <c r="AA43" s="148"/>
      <c r="AB43" s="148"/>
      <c r="AC43" s="148"/>
      <c r="AD43" s="148"/>
      <c r="AE43" s="148"/>
      <c r="AF43" s="148"/>
      <c r="AG43" s="148" t="s">
        <v>222</v>
      </c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</row>
    <row r="44" spans="1:60" outlineLevel="1" x14ac:dyDescent="0.2">
      <c r="A44" s="155"/>
      <c r="B44" s="156"/>
      <c r="C44" s="189" t="s">
        <v>690</v>
      </c>
      <c r="D44" s="185"/>
      <c r="E44" s="186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48"/>
      <c r="Z44" s="148"/>
      <c r="AA44" s="148"/>
      <c r="AB44" s="148"/>
      <c r="AC44" s="148"/>
      <c r="AD44" s="148"/>
      <c r="AE44" s="148"/>
      <c r="AF44" s="148"/>
      <c r="AG44" s="148" t="s">
        <v>224</v>
      </c>
      <c r="AH44" s="148">
        <v>0</v>
      </c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</row>
    <row r="45" spans="1:60" outlineLevel="1" x14ac:dyDescent="0.2">
      <c r="A45" s="155"/>
      <c r="B45" s="156"/>
      <c r="C45" s="189" t="s">
        <v>697</v>
      </c>
      <c r="D45" s="185"/>
      <c r="E45" s="186">
        <v>3.07</v>
      </c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48"/>
      <c r="Z45" s="148"/>
      <c r="AA45" s="148"/>
      <c r="AB45" s="148"/>
      <c r="AC45" s="148"/>
      <c r="AD45" s="148"/>
      <c r="AE45" s="148"/>
      <c r="AF45" s="148"/>
      <c r="AG45" s="148" t="s">
        <v>224</v>
      </c>
      <c r="AH45" s="148">
        <v>0</v>
      </c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</row>
    <row r="46" spans="1:60" outlineLevel="1" x14ac:dyDescent="0.2">
      <c r="A46" s="166">
        <v>12</v>
      </c>
      <c r="B46" s="167" t="s">
        <v>310</v>
      </c>
      <c r="C46" s="181" t="s">
        <v>311</v>
      </c>
      <c r="D46" s="168" t="s">
        <v>312</v>
      </c>
      <c r="E46" s="169">
        <v>7.1269</v>
      </c>
      <c r="F46" s="170">
        <v>210</v>
      </c>
      <c r="G46" s="171">
        <f>ROUND(E46*F46,2)</f>
        <v>1496.65</v>
      </c>
      <c r="H46" s="158"/>
      <c r="I46" s="157">
        <f>ROUND(E46*H46,2)</f>
        <v>0</v>
      </c>
      <c r="J46" s="158"/>
      <c r="K46" s="157">
        <f>ROUND(E46*J46,2)</f>
        <v>0</v>
      </c>
      <c r="L46" s="157">
        <v>21</v>
      </c>
      <c r="M46" s="157">
        <f>G46*(1+L46/100)</f>
        <v>1810.9465</v>
      </c>
      <c r="N46" s="157">
        <v>0</v>
      </c>
      <c r="O46" s="157">
        <f>ROUND(E46*N46,2)</f>
        <v>0</v>
      </c>
      <c r="P46" s="157">
        <v>0</v>
      </c>
      <c r="Q46" s="157">
        <f>ROUND(E46*P46,2)</f>
        <v>0</v>
      </c>
      <c r="R46" s="157"/>
      <c r="S46" s="157" t="s">
        <v>180</v>
      </c>
      <c r="T46" s="157" t="s">
        <v>180</v>
      </c>
      <c r="U46" s="157">
        <v>0</v>
      </c>
      <c r="V46" s="157">
        <f>ROUND(E46*U46,2)</f>
        <v>0</v>
      </c>
      <c r="W46" s="157"/>
      <c r="X46" s="157" t="s">
        <v>221</v>
      </c>
      <c r="Y46" s="148"/>
      <c r="Z46" s="148"/>
      <c r="AA46" s="148"/>
      <c r="AB46" s="148"/>
      <c r="AC46" s="148"/>
      <c r="AD46" s="148"/>
      <c r="AE46" s="148"/>
      <c r="AF46" s="148"/>
      <c r="AG46" s="148" t="s">
        <v>222</v>
      </c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</row>
    <row r="47" spans="1:60" outlineLevel="1" x14ac:dyDescent="0.2">
      <c r="A47" s="155"/>
      <c r="B47" s="156"/>
      <c r="C47" s="189" t="s">
        <v>291</v>
      </c>
      <c r="D47" s="185"/>
      <c r="E47" s="186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48"/>
      <c r="Z47" s="148"/>
      <c r="AA47" s="148"/>
      <c r="AB47" s="148"/>
      <c r="AC47" s="148"/>
      <c r="AD47" s="148"/>
      <c r="AE47" s="148"/>
      <c r="AF47" s="148"/>
      <c r="AG47" s="148" t="s">
        <v>224</v>
      </c>
      <c r="AH47" s="148">
        <v>0</v>
      </c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</row>
    <row r="48" spans="1:60" outlineLevel="1" x14ac:dyDescent="0.2">
      <c r="A48" s="155"/>
      <c r="B48" s="156"/>
      <c r="C48" s="190" t="s">
        <v>232</v>
      </c>
      <c r="D48" s="187"/>
      <c r="E48" s="188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48"/>
      <c r="Z48" s="148"/>
      <c r="AA48" s="148"/>
      <c r="AB48" s="148"/>
      <c r="AC48" s="148"/>
      <c r="AD48" s="148"/>
      <c r="AE48" s="148"/>
      <c r="AF48" s="148"/>
      <c r="AG48" s="148" t="s">
        <v>224</v>
      </c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</row>
    <row r="49" spans="1:60" outlineLevel="1" x14ac:dyDescent="0.2">
      <c r="A49" s="155"/>
      <c r="B49" s="156"/>
      <c r="C49" s="191" t="s">
        <v>698</v>
      </c>
      <c r="D49" s="187"/>
      <c r="E49" s="188">
        <v>3.75</v>
      </c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48"/>
      <c r="Z49" s="148"/>
      <c r="AA49" s="148"/>
      <c r="AB49" s="148"/>
      <c r="AC49" s="148"/>
      <c r="AD49" s="148"/>
      <c r="AE49" s="148"/>
      <c r="AF49" s="148"/>
      <c r="AG49" s="148" t="s">
        <v>224</v>
      </c>
      <c r="AH49" s="148">
        <v>2</v>
      </c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</row>
    <row r="50" spans="1:60" outlineLevel="1" x14ac:dyDescent="0.2">
      <c r="A50" s="155"/>
      <c r="B50" s="156"/>
      <c r="C50" s="190" t="s">
        <v>234</v>
      </c>
      <c r="D50" s="187"/>
      <c r="E50" s="188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48"/>
      <c r="Z50" s="148"/>
      <c r="AA50" s="148"/>
      <c r="AB50" s="148"/>
      <c r="AC50" s="148"/>
      <c r="AD50" s="148"/>
      <c r="AE50" s="148"/>
      <c r="AF50" s="148"/>
      <c r="AG50" s="148" t="s">
        <v>224</v>
      </c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</row>
    <row r="51" spans="1:60" outlineLevel="1" x14ac:dyDescent="0.2">
      <c r="A51" s="155"/>
      <c r="B51" s="156"/>
      <c r="C51" s="189" t="s">
        <v>699</v>
      </c>
      <c r="D51" s="185"/>
      <c r="E51" s="186">
        <v>7.13</v>
      </c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48"/>
      <c r="Z51" s="148"/>
      <c r="AA51" s="148"/>
      <c r="AB51" s="148"/>
      <c r="AC51" s="148"/>
      <c r="AD51" s="148"/>
      <c r="AE51" s="148"/>
      <c r="AF51" s="148"/>
      <c r="AG51" s="148" t="s">
        <v>224</v>
      </c>
      <c r="AH51" s="148">
        <v>0</v>
      </c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</row>
    <row r="52" spans="1:60" outlineLevel="1" x14ac:dyDescent="0.2">
      <c r="A52" s="166">
        <v>13</v>
      </c>
      <c r="B52" s="167" t="s">
        <v>616</v>
      </c>
      <c r="C52" s="181" t="s">
        <v>617</v>
      </c>
      <c r="D52" s="168" t="s">
        <v>317</v>
      </c>
      <c r="E52" s="169">
        <v>5.8003999999999998</v>
      </c>
      <c r="F52" s="170">
        <v>35</v>
      </c>
      <c r="G52" s="171">
        <f>ROUND(E52*F52,2)</f>
        <v>203.01</v>
      </c>
      <c r="H52" s="158"/>
      <c r="I52" s="157">
        <f>ROUND(E52*H52,2)</f>
        <v>0</v>
      </c>
      <c r="J52" s="158"/>
      <c r="K52" s="157">
        <f>ROUND(E52*J52,2)</f>
        <v>0</v>
      </c>
      <c r="L52" s="157">
        <v>21</v>
      </c>
      <c r="M52" s="157">
        <f>G52*(1+L52/100)</f>
        <v>245.64209999999997</v>
      </c>
      <c r="N52" s="157">
        <v>1</v>
      </c>
      <c r="O52" s="157">
        <f>ROUND(E52*N52,2)</f>
        <v>5.8</v>
      </c>
      <c r="P52" s="157">
        <v>0</v>
      </c>
      <c r="Q52" s="157">
        <f>ROUND(E52*P52,2)</f>
        <v>0</v>
      </c>
      <c r="R52" s="157" t="s">
        <v>318</v>
      </c>
      <c r="S52" s="157" t="s">
        <v>180</v>
      </c>
      <c r="T52" s="157" t="s">
        <v>180</v>
      </c>
      <c r="U52" s="157">
        <v>0</v>
      </c>
      <c r="V52" s="157">
        <f>ROUND(E52*U52,2)</f>
        <v>0</v>
      </c>
      <c r="W52" s="157"/>
      <c r="X52" s="157" t="s">
        <v>319</v>
      </c>
      <c r="Y52" s="148"/>
      <c r="Z52" s="148"/>
      <c r="AA52" s="148"/>
      <c r="AB52" s="148"/>
      <c r="AC52" s="148"/>
      <c r="AD52" s="148"/>
      <c r="AE52" s="148"/>
      <c r="AF52" s="148"/>
      <c r="AG52" s="148" t="s">
        <v>320</v>
      </c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</row>
    <row r="53" spans="1:60" outlineLevel="1" x14ac:dyDescent="0.2">
      <c r="A53" s="155"/>
      <c r="B53" s="156"/>
      <c r="C53" s="189" t="s">
        <v>690</v>
      </c>
      <c r="D53" s="185"/>
      <c r="E53" s="186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48"/>
      <c r="Z53" s="148"/>
      <c r="AA53" s="148"/>
      <c r="AB53" s="148"/>
      <c r="AC53" s="148"/>
      <c r="AD53" s="148"/>
      <c r="AE53" s="148"/>
      <c r="AF53" s="148"/>
      <c r="AG53" s="148" t="s">
        <v>224</v>
      </c>
      <c r="AH53" s="148">
        <v>0</v>
      </c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</row>
    <row r="54" spans="1:60" outlineLevel="1" x14ac:dyDescent="0.2">
      <c r="A54" s="155"/>
      <c r="B54" s="156"/>
      <c r="C54" s="190" t="s">
        <v>232</v>
      </c>
      <c r="D54" s="187"/>
      <c r="E54" s="188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48"/>
      <c r="Z54" s="148"/>
      <c r="AA54" s="148"/>
      <c r="AB54" s="148"/>
      <c r="AC54" s="148"/>
      <c r="AD54" s="148"/>
      <c r="AE54" s="148"/>
      <c r="AF54" s="148"/>
      <c r="AG54" s="148" t="s">
        <v>224</v>
      </c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</row>
    <row r="55" spans="1:60" outlineLevel="1" x14ac:dyDescent="0.2">
      <c r="A55" s="155"/>
      <c r="B55" s="156"/>
      <c r="C55" s="191" t="s">
        <v>700</v>
      </c>
      <c r="D55" s="187"/>
      <c r="E55" s="188">
        <v>3.07</v>
      </c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48"/>
      <c r="Z55" s="148"/>
      <c r="AA55" s="148"/>
      <c r="AB55" s="148"/>
      <c r="AC55" s="148"/>
      <c r="AD55" s="148"/>
      <c r="AE55" s="148"/>
      <c r="AF55" s="148"/>
      <c r="AG55" s="148" t="s">
        <v>224</v>
      </c>
      <c r="AH55" s="148">
        <v>2</v>
      </c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</row>
    <row r="56" spans="1:60" outlineLevel="1" x14ac:dyDescent="0.2">
      <c r="A56" s="155"/>
      <c r="B56" s="156"/>
      <c r="C56" s="190" t="s">
        <v>234</v>
      </c>
      <c r="D56" s="187"/>
      <c r="E56" s="188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48"/>
      <c r="Z56" s="148"/>
      <c r="AA56" s="148"/>
      <c r="AB56" s="148"/>
      <c r="AC56" s="148"/>
      <c r="AD56" s="148"/>
      <c r="AE56" s="148"/>
      <c r="AF56" s="148"/>
      <c r="AG56" s="148" t="s">
        <v>224</v>
      </c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</row>
    <row r="57" spans="1:60" outlineLevel="1" x14ac:dyDescent="0.2">
      <c r="A57" s="155"/>
      <c r="B57" s="156"/>
      <c r="C57" s="189" t="s">
        <v>701</v>
      </c>
      <c r="D57" s="185"/>
      <c r="E57" s="186">
        <v>5.8</v>
      </c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48"/>
      <c r="Z57" s="148"/>
      <c r="AA57" s="148"/>
      <c r="AB57" s="148"/>
      <c r="AC57" s="148"/>
      <c r="AD57" s="148"/>
      <c r="AE57" s="148"/>
      <c r="AF57" s="148"/>
      <c r="AG57" s="148" t="s">
        <v>224</v>
      </c>
      <c r="AH57" s="148">
        <v>0</v>
      </c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</row>
    <row r="58" spans="1:60" x14ac:dyDescent="0.2">
      <c r="A58" s="160" t="s">
        <v>169</v>
      </c>
      <c r="B58" s="161" t="s">
        <v>100</v>
      </c>
      <c r="C58" s="179" t="s">
        <v>101</v>
      </c>
      <c r="D58" s="162"/>
      <c r="E58" s="163"/>
      <c r="F58" s="164"/>
      <c r="G58" s="165">
        <f>SUMIF(AG59:AG71,"&lt;&gt;NOR",G59:G71)</f>
        <v>1847.34</v>
      </c>
      <c r="H58" s="159"/>
      <c r="I58" s="159">
        <f>SUM(I59:I71)</f>
        <v>0</v>
      </c>
      <c r="J58" s="159"/>
      <c r="K58" s="159">
        <f>SUM(K59:K71)</f>
        <v>0</v>
      </c>
      <c r="L58" s="159"/>
      <c r="M58" s="159">
        <f>SUM(M59:M71)</f>
        <v>2235.2813999999998</v>
      </c>
      <c r="N58" s="159"/>
      <c r="O58" s="159">
        <f>SUM(O59:O71)</f>
        <v>1.32</v>
      </c>
      <c r="P58" s="159"/>
      <c r="Q58" s="159">
        <f>SUM(Q59:Q71)</f>
        <v>0</v>
      </c>
      <c r="R58" s="159"/>
      <c r="S58" s="159"/>
      <c r="T58" s="159"/>
      <c r="U58" s="159"/>
      <c r="V58" s="159">
        <f>SUM(V59:V71)</f>
        <v>3.3899999999999997</v>
      </c>
      <c r="W58" s="159"/>
      <c r="X58" s="159"/>
      <c r="AG58" t="s">
        <v>170</v>
      </c>
    </row>
    <row r="59" spans="1:60" outlineLevel="1" x14ac:dyDescent="0.2">
      <c r="A59" s="166">
        <v>14</v>
      </c>
      <c r="B59" s="167" t="s">
        <v>343</v>
      </c>
      <c r="C59" s="181" t="s">
        <v>344</v>
      </c>
      <c r="D59" s="168" t="s">
        <v>230</v>
      </c>
      <c r="E59" s="169">
        <v>0.68200000000000005</v>
      </c>
      <c r="F59" s="170">
        <v>783</v>
      </c>
      <c r="G59" s="171">
        <f>ROUND(E59*F59,2)</f>
        <v>534.01</v>
      </c>
      <c r="H59" s="158"/>
      <c r="I59" s="157">
        <f>ROUND(E59*H59,2)</f>
        <v>0</v>
      </c>
      <c r="J59" s="158"/>
      <c r="K59" s="157">
        <f>ROUND(E59*J59,2)</f>
        <v>0</v>
      </c>
      <c r="L59" s="157">
        <v>21</v>
      </c>
      <c r="M59" s="157">
        <f>G59*(1+L59/100)</f>
        <v>646.15210000000002</v>
      </c>
      <c r="N59" s="157">
        <v>1.1322000000000001</v>
      </c>
      <c r="O59" s="157">
        <f>ROUND(E59*N59,2)</f>
        <v>0.77</v>
      </c>
      <c r="P59" s="157">
        <v>0</v>
      </c>
      <c r="Q59" s="157">
        <f>ROUND(E59*P59,2)</f>
        <v>0</v>
      </c>
      <c r="R59" s="157"/>
      <c r="S59" s="157" t="s">
        <v>180</v>
      </c>
      <c r="T59" s="157" t="s">
        <v>180</v>
      </c>
      <c r="U59" s="157">
        <v>1.6950000000000001</v>
      </c>
      <c r="V59" s="157">
        <f>ROUND(E59*U59,2)</f>
        <v>1.1599999999999999</v>
      </c>
      <c r="W59" s="157"/>
      <c r="X59" s="157" t="s">
        <v>221</v>
      </c>
      <c r="Y59" s="148"/>
      <c r="Z59" s="148"/>
      <c r="AA59" s="148"/>
      <c r="AB59" s="148"/>
      <c r="AC59" s="148"/>
      <c r="AD59" s="148"/>
      <c r="AE59" s="148"/>
      <c r="AF59" s="148"/>
      <c r="AG59" s="148" t="s">
        <v>222</v>
      </c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</row>
    <row r="60" spans="1:60" outlineLevel="1" x14ac:dyDescent="0.2">
      <c r="A60" s="155"/>
      <c r="B60" s="156"/>
      <c r="C60" s="189" t="s">
        <v>690</v>
      </c>
      <c r="D60" s="185"/>
      <c r="E60" s="186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48"/>
      <c r="Z60" s="148"/>
      <c r="AA60" s="148"/>
      <c r="AB60" s="148"/>
      <c r="AC60" s="148"/>
      <c r="AD60" s="148"/>
      <c r="AE60" s="148"/>
      <c r="AF60" s="148"/>
      <c r="AG60" s="148" t="s">
        <v>224</v>
      </c>
      <c r="AH60" s="148">
        <v>0</v>
      </c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</row>
    <row r="61" spans="1:60" outlineLevel="1" x14ac:dyDescent="0.2">
      <c r="A61" s="155"/>
      <c r="B61" s="156"/>
      <c r="C61" s="189" t="s">
        <v>702</v>
      </c>
      <c r="D61" s="185"/>
      <c r="E61" s="186">
        <v>0.68</v>
      </c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48"/>
      <c r="Z61" s="148"/>
      <c r="AA61" s="148"/>
      <c r="AB61" s="148"/>
      <c r="AC61" s="148"/>
      <c r="AD61" s="148"/>
      <c r="AE61" s="148"/>
      <c r="AF61" s="148"/>
      <c r="AG61" s="148" t="s">
        <v>224</v>
      </c>
      <c r="AH61" s="148">
        <v>0</v>
      </c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</row>
    <row r="62" spans="1:60" outlineLevel="1" x14ac:dyDescent="0.2">
      <c r="A62" s="166">
        <v>15</v>
      </c>
      <c r="B62" s="167" t="s">
        <v>621</v>
      </c>
      <c r="C62" s="181" t="s">
        <v>622</v>
      </c>
      <c r="D62" s="168" t="s">
        <v>230</v>
      </c>
      <c r="E62" s="169">
        <v>0.216</v>
      </c>
      <c r="F62" s="170">
        <v>2658</v>
      </c>
      <c r="G62" s="171">
        <f>ROUND(E62*F62,2)</f>
        <v>574.13</v>
      </c>
      <c r="H62" s="158"/>
      <c r="I62" s="157">
        <f>ROUND(E62*H62,2)</f>
        <v>0</v>
      </c>
      <c r="J62" s="158"/>
      <c r="K62" s="157">
        <f>ROUND(E62*J62,2)</f>
        <v>0</v>
      </c>
      <c r="L62" s="157">
        <v>21</v>
      </c>
      <c r="M62" s="157">
        <f>G62*(1+L62/100)</f>
        <v>694.69729999999993</v>
      </c>
      <c r="N62" s="157">
        <v>2.5</v>
      </c>
      <c r="O62" s="157">
        <f>ROUND(E62*N62,2)</f>
        <v>0.54</v>
      </c>
      <c r="P62" s="157">
        <v>0</v>
      </c>
      <c r="Q62" s="157">
        <f>ROUND(E62*P62,2)</f>
        <v>0</v>
      </c>
      <c r="R62" s="157"/>
      <c r="S62" s="157" t="s">
        <v>180</v>
      </c>
      <c r="T62" s="157" t="s">
        <v>180</v>
      </c>
      <c r="U62" s="157">
        <v>1.1919999999999999</v>
      </c>
      <c r="V62" s="157">
        <f>ROUND(E62*U62,2)</f>
        <v>0.26</v>
      </c>
      <c r="W62" s="157"/>
      <c r="X62" s="157" t="s">
        <v>221</v>
      </c>
      <c r="Y62" s="148"/>
      <c r="Z62" s="148"/>
      <c r="AA62" s="148"/>
      <c r="AB62" s="148"/>
      <c r="AC62" s="148"/>
      <c r="AD62" s="148"/>
      <c r="AE62" s="148"/>
      <c r="AF62" s="148"/>
      <c r="AG62" s="148" t="s">
        <v>222</v>
      </c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</row>
    <row r="63" spans="1:60" outlineLevel="1" x14ac:dyDescent="0.2">
      <c r="A63" s="155"/>
      <c r="B63" s="156"/>
      <c r="C63" s="189" t="s">
        <v>703</v>
      </c>
      <c r="D63" s="185"/>
      <c r="E63" s="186">
        <v>0.05</v>
      </c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48"/>
      <c r="Z63" s="148"/>
      <c r="AA63" s="148"/>
      <c r="AB63" s="148"/>
      <c r="AC63" s="148"/>
      <c r="AD63" s="148"/>
      <c r="AE63" s="148"/>
      <c r="AF63" s="148"/>
      <c r="AG63" s="148" t="s">
        <v>224</v>
      </c>
      <c r="AH63" s="148">
        <v>0</v>
      </c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</row>
    <row r="64" spans="1:60" outlineLevel="1" x14ac:dyDescent="0.2">
      <c r="A64" s="155"/>
      <c r="B64" s="156"/>
      <c r="C64" s="189" t="s">
        <v>703</v>
      </c>
      <c r="D64" s="185"/>
      <c r="E64" s="186">
        <v>0.05</v>
      </c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48"/>
      <c r="Z64" s="148"/>
      <c r="AA64" s="148"/>
      <c r="AB64" s="148"/>
      <c r="AC64" s="148"/>
      <c r="AD64" s="148"/>
      <c r="AE64" s="148"/>
      <c r="AF64" s="148"/>
      <c r="AG64" s="148" t="s">
        <v>224</v>
      </c>
      <c r="AH64" s="148">
        <v>0</v>
      </c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</row>
    <row r="65" spans="1:60" outlineLevel="1" x14ac:dyDescent="0.2">
      <c r="A65" s="155"/>
      <c r="B65" s="156"/>
      <c r="C65" s="189" t="s">
        <v>704</v>
      </c>
      <c r="D65" s="185"/>
      <c r="E65" s="186">
        <v>0.06</v>
      </c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48"/>
      <c r="Z65" s="148"/>
      <c r="AA65" s="148"/>
      <c r="AB65" s="148"/>
      <c r="AC65" s="148"/>
      <c r="AD65" s="148"/>
      <c r="AE65" s="148"/>
      <c r="AF65" s="148"/>
      <c r="AG65" s="148" t="s">
        <v>224</v>
      </c>
      <c r="AH65" s="148">
        <v>0</v>
      </c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</row>
    <row r="66" spans="1:60" outlineLevel="1" x14ac:dyDescent="0.2">
      <c r="A66" s="155"/>
      <c r="B66" s="156"/>
      <c r="C66" s="189" t="s">
        <v>704</v>
      </c>
      <c r="D66" s="185"/>
      <c r="E66" s="186">
        <v>0.06</v>
      </c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48"/>
      <c r="Z66" s="148"/>
      <c r="AA66" s="148"/>
      <c r="AB66" s="148"/>
      <c r="AC66" s="148"/>
      <c r="AD66" s="148"/>
      <c r="AE66" s="148"/>
      <c r="AF66" s="148"/>
      <c r="AG66" s="148" t="s">
        <v>224</v>
      </c>
      <c r="AH66" s="148">
        <v>0</v>
      </c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</row>
    <row r="67" spans="1:60" outlineLevel="1" x14ac:dyDescent="0.2">
      <c r="A67" s="166">
        <v>16</v>
      </c>
      <c r="B67" s="167" t="s">
        <v>625</v>
      </c>
      <c r="C67" s="181" t="s">
        <v>626</v>
      </c>
      <c r="D67" s="168" t="s">
        <v>220</v>
      </c>
      <c r="E67" s="169">
        <v>2.4</v>
      </c>
      <c r="F67" s="170">
        <v>308</v>
      </c>
      <c r="G67" s="171">
        <f>ROUND(E67*F67,2)</f>
        <v>739.2</v>
      </c>
      <c r="H67" s="158"/>
      <c r="I67" s="157">
        <f>ROUND(E67*H67,2)</f>
        <v>0</v>
      </c>
      <c r="J67" s="158"/>
      <c r="K67" s="157">
        <f>ROUND(E67*J67,2)</f>
        <v>0</v>
      </c>
      <c r="L67" s="157">
        <v>21</v>
      </c>
      <c r="M67" s="157">
        <f>G67*(1+L67/100)</f>
        <v>894.43200000000002</v>
      </c>
      <c r="N67" s="157">
        <v>4.4200000000000003E-3</v>
      </c>
      <c r="O67" s="157">
        <f>ROUND(E67*N67,2)</f>
        <v>0.01</v>
      </c>
      <c r="P67" s="157">
        <v>0</v>
      </c>
      <c r="Q67" s="157">
        <f>ROUND(E67*P67,2)</f>
        <v>0</v>
      </c>
      <c r="R67" s="157"/>
      <c r="S67" s="157" t="s">
        <v>180</v>
      </c>
      <c r="T67" s="157" t="s">
        <v>180</v>
      </c>
      <c r="U67" s="157">
        <v>0.82099999999999995</v>
      </c>
      <c r="V67" s="157">
        <f>ROUND(E67*U67,2)</f>
        <v>1.97</v>
      </c>
      <c r="W67" s="157"/>
      <c r="X67" s="157" t="s">
        <v>221</v>
      </c>
      <c r="Y67" s="148"/>
      <c r="Z67" s="148"/>
      <c r="AA67" s="148"/>
      <c r="AB67" s="148"/>
      <c r="AC67" s="148"/>
      <c r="AD67" s="148"/>
      <c r="AE67" s="148"/>
      <c r="AF67" s="148"/>
      <c r="AG67" s="148" t="s">
        <v>222</v>
      </c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</row>
    <row r="68" spans="1:60" outlineLevel="1" x14ac:dyDescent="0.2">
      <c r="A68" s="155"/>
      <c r="B68" s="156"/>
      <c r="C68" s="189" t="s">
        <v>705</v>
      </c>
      <c r="D68" s="185"/>
      <c r="E68" s="186">
        <v>0.56000000000000005</v>
      </c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48"/>
      <c r="Z68" s="148"/>
      <c r="AA68" s="148"/>
      <c r="AB68" s="148"/>
      <c r="AC68" s="148"/>
      <c r="AD68" s="148"/>
      <c r="AE68" s="148"/>
      <c r="AF68" s="148"/>
      <c r="AG68" s="148" t="s">
        <v>224</v>
      </c>
      <c r="AH68" s="148">
        <v>0</v>
      </c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</row>
    <row r="69" spans="1:60" outlineLevel="1" x14ac:dyDescent="0.2">
      <c r="A69" s="155"/>
      <c r="B69" s="156"/>
      <c r="C69" s="189" t="s">
        <v>705</v>
      </c>
      <c r="D69" s="185"/>
      <c r="E69" s="186">
        <v>0.56000000000000005</v>
      </c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48"/>
      <c r="Z69" s="148"/>
      <c r="AA69" s="148"/>
      <c r="AB69" s="148"/>
      <c r="AC69" s="148"/>
      <c r="AD69" s="148"/>
      <c r="AE69" s="148"/>
      <c r="AF69" s="148"/>
      <c r="AG69" s="148" t="s">
        <v>224</v>
      </c>
      <c r="AH69" s="148">
        <v>0</v>
      </c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</row>
    <row r="70" spans="1:60" outlineLevel="1" x14ac:dyDescent="0.2">
      <c r="A70" s="155"/>
      <c r="B70" s="156"/>
      <c r="C70" s="189" t="s">
        <v>706</v>
      </c>
      <c r="D70" s="185"/>
      <c r="E70" s="186">
        <v>0.64</v>
      </c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48"/>
      <c r="Z70" s="148"/>
      <c r="AA70" s="148"/>
      <c r="AB70" s="148"/>
      <c r="AC70" s="148"/>
      <c r="AD70" s="148"/>
      <c r="AE70" s="148"/>
      <c r="AF70" s="148"/>
      <c r="AG70" s="148" t="s">
        <v>224</v>
      </c>
      <c r="AH70" s="148">
        <v>0</v>
      </c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</row>
    <row r="71" spans="1:60" outlineLevel="1" x14ac:dyDescent="0.2">
      <c r="A71" s="155"/>
      <c r="B71" s="156"/>
      <c r="C71" s="189" t="s">
        <v>706</v>
      </c>
      <c r="D71" s="185"/>
      <c r="E71" s="186">
        <v>0.64</v>
      </c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48"/>
      <c r="Z71" s="148"/>
      <c r="AA71" s="148"/>
      <c r="AB71" s="148"/>
      <c r="AC71" s="148"/>
      <c r="AD71" s="148"/>
      <c r="AE71" s="148"/>
      <c r="AF71" s="148"/>
      <c r="AG71" s="148" t="s">
        <v>224</v>
      </c>
      <c r="AH71" s="148">
        <v>0</v>
      </c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</row>
    <row r="72" spans="1:60" x14ac:dyDescent="0.2">
      <c r="A72" s="160" t="s">
        <v>169</v>
      </c>
      <c r="B72" s="161" t="s">
        <v>106</v>
      </c>
      <c r="C72" s="179" t="s">
        <v>107</v>
      </c>
      <c r="D72" s="162"/>
      <c r="E72" s="163"/>
      <c r="F72" s="164"/>
      <c r="G72" s="165">
        <f>SUMIF(AG73:AG113,"&lt;&gt;NOR",G73:G113)</f>
        <v>156535.93</v>
      </c>
      <c r="H72" s="159"/>
      <c r="I72" s="159">
        <f>SUM(I73:I113)</f>
        <v>0</v>
      </c>
      <c r="J72" s="159"/>
      <c r="K72" s="159">
        <f>SUM(K73:K113)</f>
        <v>0</v>
      </c>
      <c r="L72" s="159"/>
      <c r="M72" s="159">
        <f>SUM(M73:M113)</f>
        <v>189408.47529999999</v>
      </c>
      <c r="N72" s="159"/>
      <c r="O72" s="159">
        <f>SUM(O73:O113)</f>
        <v>0.19</v>
      </c>
      <c r="P72" s="159"/>
      <c r="Q72" s="159">
        <f>SUM(Q73:Q113)</f>
        <v>0</v>
      </c>
      <c r="R72" s="159"/>
      <c r="S72" s="159"/>
      <c r="T72" s="159"/>
      <c r="U72" s="159"/>
      <c r="V72" s="159">
        <f>SUM(V73:V113)</f>
        <v>34.22</v>
      </c>
      <c r="W72" s="159"/>
      <c r="X72" s="159"/>
      <c r="AG72" t="s">
        <v>170</v>
      </c>
    </row>
    <row r="73" spans="1:60" outlineLevel="1" x14ac:dyDescent="0.2">
      <c r="A73" s="166">
        <v>17</v>
      </c>
      <c r="B73" s="167" t="s">
        <v>707</v>
      </c>
      <c r="C73" s="181" t="s">
        <v>708</v>
      </c>
      <c r="D73" s="168" t="s">
        <v>247</v>
      </c>
      <c r="E73" s="169">
        <v>6.5</v>
      </c>
      <c r="F73" s="170">
        <v>123</v>
      </c>
      <c r="G73" s="171">
        <f>ROUND(E73*F73,2)</f>
        <v>799.5</v>
      </c>
      <c r="H73" s="158"/>
      <c r="I73" s="157">
        <f>ROUND(E73*H73,2)</f>
        <v>0</v>
      </c>
      <c r="J73" s="158"/>
      <c r="K73" s="157">
        <f>ROUND(E73*J73,2)</f>
        <v>0</v>
      </c>
      <c r="L73" s="157">
        <v>21</v>
      </c>
      <c r="M73" s="157">
        <f>G73*(1+L73/100)</f>
        <v>967.39499999999998</v>
      </c>
      <c r="N73" s="157">
        <v>0</v>
      </c>
      <c r="O73" s="157">
        <f>ROUND(E73*N73,2)</f>
        <v>0</v>
      </c>
      <c r="P73" s="157">
        <v>0</v>
      </c>
      <c r="Q73" s="157">
        <f>ROUND(E73*P73,2)</f>
        <v>0</v>
      </c>
      <c r="R73" s="157"/>
      <c r="S73" s="157" t="s">
        <v>180</v>
      </c>
      <c r="T73" s="157" t="s">
        <v>180</v>
      </c>
      <c r="U73" s="157">
        <v>0.40899999999999997</v>
      </c>
      <c r="V73" s="157">
        <f>ROUND(E73*U73,2)</f>
        <v>2.66</v>
      </c>
      <c r="W73" s="157"/>
      <c r="X73" s="157" t="s">
        <v>221</v>
      </c>
      <c r="Y73" s="148"/>
      <c r="Z73" s="148"/>
      <c r="AA73" s="148"/>
      <c r="AB73" s="148"/>
      <c r="AC73" s="148"/>
      <c r="AD73" s="148"/>
      <c r="AE73" s="148"/>
      <c r="AF73" s="148"/>
      <c r="AG73" s="148" t="s">
        <v>222</v>
      </c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</row>
    <row r="74" spans="1:60" outlineLevel="1" x14ac:dyDescent="0.2">
      <c r="A74" s="155"/>
      <c r="B74" s="156"/>
      <c r="C74" s="189" t="s">
        <v>709</v>
      </c>
      <c r="D74" s="185"/>
      <c r="E74" s="186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48"/>
      <c r="Z74" s="148"/>
      <c r="AA74" s="148"/>
      <c r="AB74" s="148"/>
      <c r="AC74" s="148"/>
      <c r="AD74" s="148"/>
      <c r="AE74" s="148"/>
      <c r="AF74" s="148"/>
      <c r="AG74" s="148" t="s">
        <v>224</v>
      </c>
      <c r="AH74" s="148">
        <v>0</v>
      </c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</row>
    <row r="75" spans="1:60" outlineLevel="1" x14ac:dyDescent="0.2">
      <c r="A75" s="155"/>
      <c r="B75" s="156"/>
      <c r="C75" s="189" t="s">
        <v>710</v>
      </c>
      <c r="D75" s="185"/>
      <c r="E75" s="186">
        <v>6.5</v>
      </c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48"/>
      <c r="Z75" s="148"/>
      <c r="AA75" s="148"/>
      <c r="AB75" s="148"/>
      <c r="AC75" s="148"/>
      <c r="AD75" s="148"/>
      <c r="AE75" s="148"/>
      <c r="AF75" s="148"/>
      <c r="AG75" s="148" t="s">
        <v>224</v>
      </c>
      <c r="AH75" s="148">
        <v>0</v>
      </c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</row>
    <row r="76" spans="1:60" outlineLevel="1" x14ac:dyDescent="0.2">
      <c r="A76" s="166">
        <v>18</v>
      </c>
      <c r="B76" s="167" t="s">
        <v>711</v>
      </c>
      <c r="C76" s="181" t="s">
        <v>712</v>
      </c>
      <c r="D76" s="168" t="s">
        <v>368</v>
      </c>
      <c r="E76" s="169">
        <v>18</v>
      </c>
      <c r="F76" s="170">
        <v>569</v>
      </c>
      <c r="G76" s="171">
        <f>ROUND(E76*F76,2)</f>
        <v>10242</v>
      </c>
      <c r="H76" s="158"/>
      <c r="I76" s="157">
        <f>ROUND(E76*H76,2)</f>
        <v>0</v>
      </c>
      <c r="J76" s="158"/>
      <c r="K76" s="157">
        <f>ROUND(E76*J76,2)</f>
        <v>0</v>
      </c>
      <c r="L76" s="157">
        <v>21</v>
      </c>
      <c r="M76" s="157">
        <f>G76*(1+L76/100)</f>
        <v>12392.82</v>
      </c>
      <c r="N76" s="157">
        <v>2.1000000000000001E-4</v>
      </c>
      <c r="O76" s="157">
        <f>ROUND(E76*N76,2)</f>
        <v>0</v>
      </c>
      <c r="P76" s="157">
        <v>0</v>
      </c>
      <c r="Q76" s="157">
        <f>ROUND(E76*P76,2)</f>
        <v>0</v>
      </c>
      <c r="R76" s="157"/>
      <c r="S76" s="157" t="s">
        <v>180</v>
      </c>
      <c r="T76" s="157" t="s">
        <v>180</v>
      </c>
      <c r="U76" s="157">
        <v>1.6504000000000001</v>
      </c>
      <c r="V76" s="157">
        <f>ROUND(E76*U76,2)</f>
        <v>29.71</v>
      </c>
      <c r="W76" s="157"/>
      <c r="X76" s="157" t="s">
        <v>221</v>
      </c>
      <c r="Y76" s="148"/>
      <c r="Z76" s="148"/>
      <c r="AA76" s="148"/>
      <c r="AB76" s="148"/>
      <c r="AC76" s="148"/>
      <c r="AD76" s="148"/>
      <c r="AE76" s="148"/>
      <c r="AF76" s="148"/>
      <c r="AG76" s="148" t="s">
        <v>222</v>
      </c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</row>
    <row r="77" spans="1:60" outlineLevel="1" x14ac:dyDescent="0.2">
      <c r="A77" s="155"/>
      <c r="B77" s="156"/>
      <c r="C77" s="189" t="s">
        <v>634</v>
      </c>
      <c r="D77" s="185"/>
      <c r="E77" s="186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48"/>
      <c r="Z77" s="148"/>
      <c r="AA77" s="148"/>
      <c r="AB77" s="148"/>
      <c r="AC77" s="148"/>
      <c r="AD77" s="148"/>
      <c r="AE77" s="148"/>
      <c r="AF77" s="148"/>
      <c r="AG77" s="148" t="s">
        <v>224</v>
      </c>
      <c r="AH77" s="148">
        <v>0</v>
      </c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</row>
    <row r="78" spans="1:60" outlineLevel="1" x14ac:dyDescent="0.2">
      <c r="A78" s="155"/>
      <c r="B78" s="156"/>
      <c r="C78" s="189" t="s">
        <v>713</v>
      </c>
      <c r="D78" s="185"/>
      <c r="E78" s="186">
        <v>18</v>
      </c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48"/>
      <c r="Z78" s="148"/>
      <c r="AA78" s="148"/>
      <c r="AB78" s="148"/>
      <c r="AC78" s="148"/>
      <c r="AD78" s="148"/>
      <c r="AE78" s="148"/>
      <c r="AF78" s="148"/>
      <c r="AG78" s="148" t="s">
        <v>224</v>
      </c>
      <c r="AH78" s="148">
        <v>0</v>
      </c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</row>
    <row r="79" spans="1:60" ht="22.5" outlineLevel="1" x14ac:dyDescent="0.2">
      <c r="A79" s="172">
        <v>19</v>
      </c>
      <c r="B79" s="173" t="s">
        <v>366</v>
      </c>
      <c r="C79" s="180" t="s">
        <v>714</v>
      </c>
      <c r="D79" s="174" t="s">
        <v>368</v>
      </c>
      <c r="E79" s="175">
        <v>1</v>
      </c>
      <c r="F79" s="176">
        <v>10651</v>
      </c>
      <c r="G79" s="177">
        <f t="shared" ref="G79:G99" si="0">ROUND(E79*F79,2)</f>
        <v>10651</v>
      </c>
      <c r="H79" s="158"/>
      <c r="I79" s="157">
        <f t="shared" ref="I79:I99" si="1">ROUND(E79*H79,2)</f>
        <v>0</v>
      </c>
      <c r="J79" s="158"/>
      <c r="K79" s="157">
        <f t="shared" ref="K79:K99" si="2">ROUND(E79*J79,2)</f>
        <v>0</v>
      </c>
      <c r="L79" s="157">
        <v>21</v>
      </c>
      <c r="M79" s="157">
        <f t="shared" ref="M79:M99" si="3">G79*(1+L79/100)</f>
        <v>12887.71</v>
      </c>
      <c r="N79" s="157">
        <v>0</v>
      </c>
      <c r="O79" s="157">
        <f t="shared" ref="O79:O99" si="4">ROUND(E79*N79,2)</f>
        <v>0</v>
      </c>
      <c r="P79" s="157">
        <v>0</v>
      </c>
      <c r="Q79" s="157">
        <f t="shared" ref="Q79:Q99" si="5">ROUND(E79*P79,2)</f>
        <v>0</v>
      </c>
      <c r="R79" s="157"/>
      <c r="S79" s="157" t="s">
        <v>174</v>
      </c>
      <c r="T79" s="157" t="s">
        <v>175</v>
      </c>
      <c r="U79" s="157">
        <v>0</v>
      </c>
      <c r="V79" s="157">
        <f t="shared" ref="V79:V99" si="6">ROUND(E79*U79,2)</f>
        <v>0</v>
      </c>
      <c r="W79" s="157"/>
      <c r="X79" s="157" t="s">
        <v>221</v>
      </c>
      <c r="Y79" s="148"/>
      <c r="Z79" s="148"/>
      <c r="AA79" s="148"/>
      <c r="AB79" s="148"/>
      <c r="AC79" s="148"/>
      <c r="AD79" s="148"/>
      <c r="AE79" s="148"/>
      <c r="AF79" s="148"/>
      <c r="AG79" s="148" t="s">
        <v>222</v>
      </c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</row>
    <row r="80" spans="1:60" ht="22.5" outlineLevel="1" x14ac:dyDescent="0.2">
      <c r="A80" s="172">
        <v>20</v>
      </c>
      <c r="B80" s="173" t="s">
        <v>371</v>
      </c>
      <c r="C80" s="180" t="s">
        <v>715</v>
      </c>
      <c r="D80" s="174" t="s">
        <v>368</v>
      </c>
      <c r="E80" s="175">
        <v>3</v>
      </c>
      <c r="F80" s="176">
        <v>5590</v>
      </c>
      <c r="G80" s="177">
        <f t="shared" si="0"/>
        <v>16770</v>
      </c>
      <c r="H80" s="158"/>
      <c r="I80" s="157">
        <f t="shared" si="1"/>
        <v>0</v>
      </c>
      <c r="J80" s="158"/>
      <c r="K80" s="157">
        <f t="shared" si="2"/>
        <v>0</v>
      </c>
      <c r="L80" s="157">
        <v>21</v>
      </c>
      <c r="M80" s="157">
        <f t="shared" si="3"/>
        <v>20291.7</v>
      </c>
      <c r="N80" s="157">
        <v>0</v>
      </c>
      <c r="O80" s="157">
        <f t="shared" si="4"/>
        <v>0</v>
      </c>
      <c r="P80" s="157">
        <v>0</v>
      </c>
      <c r="Q80" s="157">
        <f t="shared" si="5"/>
        <v>0</v>
      </c>
      <c r="R80" s="157"/>
      <c r="S80" s="157" t="s">
        <v>174</v>
      </c>
      <c r="T80" s="157" t="s">
        <v>175</v>
      </c>
      <c r="U80" s="157">
        <v>0</v>
      </c>
      <c r="V80" s="157">
        <f t="shared" si="6"/>
        <v>0</v>
      </c>
      <c r="W80" s="157"/>
      <c r="X80" s="157" t="s">
        <v>221</v>
      </c>
      <c r="Y80" s="148"/>
      <c r="Z80" s="148"/>
      <c r="AA80" s="148"/>
      <c r="AB80" s="148"/>
      <c r="AC80" s="148"/>
      <c r="AD80" s="148"/>
      <c r="AE80" s="148"/>
      <c r="AF80" s="148"/>
      <c r="AG80" s="148" t="s">
        <v>222</v>
      </c>
      <c r="AH80" s="148"/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</row>
    <row r="81" spans="1:60" outlineLevel="1" x14ac:dyDescent="0.2">
      <c r="A81" s="172">
        <v>21</v>
      </c>
      <c r="B81" s="173" t="s">
        <v>638</v>
      </c>
      <c r="C81" s="180" t="s">
        <v>716</v>
      </c>
      <c r="D81" s="174" t="s">
        <v>368</v>
      </c>
      <c r="E81" s="175">
        <v>1</v>
      </c>
      <c r="F81" s="176">
        <v>11417</v>
      </c>
      <c r="G81" s="177">
        <f t="shared" si="0"/>
        <v>11417</v>
      </c>
      <c r="H81" s="158"/>
      <c r="I81" s="157">
        <f t="shared" si="1"/>
        <v>0</v>
      </c>
      <c r="J81" s="158"/>
      <c r="K81" s="157">
        <f t="shared" si="2"/>
        <v>0</v>
      </c>
      <c r="L81" s="157">
        <v>21</v>
      </c>
      <c r="M81" s="157">
        <f t="shared" si="3"/>
        <v>13814.57</v>
      </c>
      <c r="N81" s="157">
        <v>0</v>
      </c>
      <c r="O81" s="157">
        <f t="shared" si="4"/>
        <v>0</v>
      </c>
      <c r="P81" s="157">
        <v>0</v>
      </c>
      <c r="Q81" s="157">
        <f t="shared" si="5"/>
        <v>0</v>
      </c>
      <c r="R81" s="157"/>
      <c r="S81" s="157" t="s">
        <v>174</v>
      </c>
      <c r="T81" s="157" t="s">
        <v>175</v>
      </c>
      <c r="U81" s="157">
        <v>0</v>
      </c>
      <c r="V81" s="157">
        <f t="shared" si="6"/>
        <v>0</v>
      </c>
      <c r="W81" s="157"/>
      <c r="X81" s="157" t="s">
        <v>221</v>
      </c>
      <c r="Y81" s="148"/>
      <c r="Z81" s="148"/>
      <c r="AA81" s="148"/>
      <c r="AB81" s="148"/>
      <c r="AC81" s="148"/>
      <c r="AD81" s="148"/>
      <c r="AE81" s="148"/>
      <c r="AF81" s="148"/>
      <c r="AG81" s="148" t="s">
        <v>222</v>
      </c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</row>
    <row r="82" spans="1:60" outlineLevel="1" x14ac:dyDescent="0.2">
      <c r="A82" s="172">
        <v>22</v>
      </c>
      <c r="B82" s="173" t="s">
        <v>640</v>
      </c>
      <c r="C82" s="180" t="s">
        <v>717</v>
      </c>
      <c r="D82" s="174" t="s">
        <v>368</v>
      </c>
      <c r="E82" s="175">
        <v>1</v>
      </c>
      <c r="F82" s="176">
        <v>13596</v>
      </c>
      <c r="G82" s="177">
        <f t="shared" si="0"/>
        <v>13596</v>
      </c>
      <c r="H82" s="158"/>
      <c r="I82" s="157">
        <f t="shared" si="1"/>
        <v>0</v>
      </c>
      <c r="J82" s="158"/>
      <c r="K82" s="157">
        <f t="shared" si="2"/>
        <v>0</v>
      </c>
      <c r="L82" s="157">
        <v>21</v>
      </c>
      <c r="M82" s="157">
        <f t="shared" si="3"/>
        <v>16451.16</v>
      </c>
      <c r="N82" s="157">
        <v>0</v>
      </c>
      <c r="O82" s="157">
        <f t="shared" si="4"/>
        <v>0</v>
      </c>
      <c r="P82" s="157">
        <v>0</v>
      </c>
      <c r="Q82" s="157">
        <f t="shared" si="5"/>
        <v>0</v>
      </c>
      <c r="R82" s="157"/>
      <c r="S82" s="157" t="s">
        <v>174</v>
      </c>
      <c r="T82" s="157" t="s">
        <v>175</v>
      </c>
      <c r="U82" s="157">
        <v>0</v>
      </c>
      <c r="V82" s="157">
        <f t="shared" si="6"/>
        <v>0</v>
      </c>
      <c r="W82" s="157"/>
      <c r="X82" s="157" t="s">
        <v>221</v>
      </c>
      <c r="Y82" s="148"/>
      <c r="Z82" s="148"/>
      <c r="AA82" s="148"/>
      <c r="AB82" s="148"/>
      <c r="AC82" s="148"/>
      <c r="AD82" s="148"/>
      <c r="AE82" s="148"/>
      <c r="AF82" s="148"/>
      <c r="AG82" s="148" t="s">
        <v>222</v>
      </c>
      <c r="AH82" s="148"/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48"/>
      <c r="BG82" s="148"/>
      <c r="BH82" s="148"/>
    </row>
    <row r="83" spans="1:60" outlineLevel="1" x14ac:dyDescent="0.2">
      <c r="A83" s="172">
        <v>23</v>
      </c>
      <c r="B83" s="173" t="s">
        <v>642</v>
      </c>
      <c r="C83" s="180" t="s">
        <v>718</v>
      </c>
      <c r="D83" s="174" t="s">
        <v>368</v>
      </c>
      <c r="E83" s="175">
        <v>1</v>
      </c>
      <c r="F83" s="176">
        <v>11295</v>
      </c>
      <c r="G83" s="177">
        <f t="shared" si="0"/>
        <v>11295</v>
      </c>
      <c r="H83" s="158"/>
      <c r="I83" s="157">
        <f t="shared" si="1"/>
        <v>0</v>
      </c>
      <c r="J83" s="158"/>
      <c r="K83" s="157">
        <f t="shared" si="2"/>
        <v>0</v>
      </c>
      <c r="L83" s="157">
        <v>21</v>
      </c>
      <c r="M83" s="157">
        <f t="shared" si="3"/>
        <v>13666.949999999999</v>
      </c>
      <c r="N83" s="157">
        <v>0</v>
      </c>
      <c r="O83" s="157">
        <f t="shared" si="4"/>
        <v>0</v>
      </c>
      <c r="P83" s="157">
        <v>0</v>
      </c>
      <c r="Q83" s="157">
        <f t="shared" si="5"/>
        <v>0</v>
      </c>
      <c r="R83" s="157"/>
      <c r="S83" s="157" t="s">
        <v>174</v>
      </c>
      <c r="T83" s="157" t="s">
        <v>175</v>
      </c>
      <c r="U83" s="157">
        <v>0</v>
      </c>
      <c r="V83" s="157">
        <f t="shared" si="6"/>
        <v>0</v>
      </c>
      <c r="W83" s="157"/>
      <c r="X83" s="157" t="s">
        <v>221</v>
      </c>
      <c r="Y83" s="148"/>
      <c r="Z83" s="148"/>
      <c r="AA83" s="148"/>
      <c r="AB83" s="148"/>
      <c r="AC83" s="148"/>
      <c r="AD83" s="148"/>
      <c r="AE83" s="148"/>
      <c r="AF83" s="148"/>
      <c r="AG83" s="148" t="s">
        <v>222</v>
      </c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</row>
    <row r="84" spans="1:60" outlineLevel="1" x14ac:dyDescent="0.2">
      <c r="A84" s="172">
        <v>24</v>
      </c>
      <c r="B84" s="173" t="s">
        <v>644</v>
      </c>
      <c r="C84" s="180" t="s">
        <v>719</v>
      </c>
      <c r="D84" s="174" t="s">
        <v>368</v>
      </c>
      <c r="E84" s="175">
        <v>1</v>
      </c>
      <c r="F84" s="176">
        <v>2470</v>
      </c>
      <c r="G84" s="177">
        <f t="shared" si="0"/>
        <v>2470</v>
      </c>
      <c r="H84" s="158"/>
      <c r="I84" s="157">
        <f t="shared" si="1"/>
        <v>0</v>
      </c>
      <c r="J84" s="158"/>
      <c r="K84" s="157">
        <f t="shared" si="2"/>
        <v>0</v>
      </c>
      <c r="L84" s="157">
        <v>21</v>
      </c>
      <c r="M84" s="157">
        <f t="shared" si="3"/>
        <v>2988.7</v>
      </c>
      <c r="N84" s="157">
        <v>0</v>
      </c>
      <c r="O84" s="157">
        <f t="shared" si="4"/>
        <v>0</v>
      </c>
      <c r="P84" s="157">
        <v>0</v>
      </c>
      <c r="Q84" s="157">
        <f t="shared" si="5"/>
        <v>0</v>
      </c>
      <c r="R84" s="157"/>
      <c r="S84" s="157" t="s">
        <v>174</v>
      </c>
      <c r="T84" s="157" t="s">
        <v>175</v>
      </c>
      <c r="U84" s="157">
        <v>0</v>
      </c>
      <c r="V84" s="157">
        <f t="shared" si="6"/>
        <v>0</v>
      </c>
      <c r="W84" s="157"/>
      <c r="X84" s="157" t="s">
        <v>221</v>
      </c>
      <c r="Y84" s="148"/>
      <c r="Z84" s="148"/>
      <c r="AA84" s="148"/>
      <c r="AB84" s="148"/>
      <c r="AC84" s="148"/>
      <c r="AD84" s="148"/>
      <c r="AE84" s="148"/>
      <c r="AF84" s="148"/>
      <c r="AG84" s="148" t="s">
        <v>222</v>
      </c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</row>
    <row r="85" spans="1:60" outlineLevel="1" x14ac:dyDescent="0.2">
      <c r="A85" s="172">
        <v>25</v>
      </c>
      <c r="B85" s="173" t="s">
        <v>646</v>
      </c>
      <c r="C85" s="180" t="s">
        <v>647</v>
      </c>
      <c r="D85" s="174" t="s">
        <v>368</v>
      </c>
      <c r="E85" s="175">
        <v>1</v>
      </c>
      <c r="F85" s="176">
        <v>565</v>
      </c>
      <c r="G85" s="177">
        <f t="shared" si="0"/>
        <v>565</v>
      </c>
      <c r="H85" s="158"/>
      <c r="I85" s="157">
        <f t="shared" si="1"/>
        <v>0</v>
      </c>
      <c r="J85" s="158"/>
      <c r="K85" s="157">
        <f t="shared" si="2"/>
        <v>0</v>
      </c>
      <c r="L85" s="157">
        <v>21</v>
      </c>
      <c r="M85" s="157">
        <f t="shared" si="3"/>
        <v>683.65</v>
      </c>
      <c r="N85" s="157">
        <v>0</v>
      </c>
      <c r="O85" s="157">
        <f t="shared" si="4"/>
        <v>0</v>
      </c>
      <c r="P85" s="157">
        <v>0</v>
      </c>
      <c r="Q85" s="157">
        <f t="shared" si="5"/>
        <v>0</v>
      </c>
      <c r="R85" s="157"/>
      <c r="S85" s="157" t="s">
        <v>174</v>
      </c>
      <c r="T85" s="157" t="s">
        <v>175</v>
      </c>
      <c r="U85" s="157">
        <v>0</v>
      </c>
      <c r="V85" s="157">
        <f t="shared" si="6"/>
        <v>0</v>
      </c>
      <c r="W85" s="157"/>
      <c r="X85" s="157" t="s">
        <v>221</v>
      </c>
      <c r="Y85" s="148"/>
      <c r="Z85" s="148"/>
      <c r="AA85" s="148"/>
      <c r="AB85" s="148"/>
      <c r="AC85" s="148"/>
      <c r="AD85" s="148"/>
      <c r="AE85" s="148"/>
      <c r="AF85" s="148"/>
      <c r="AG85" s="148" t="s">
        <v>222</v>
      </c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</row>
    <row r="86" spans="1:60" outlineLevel="1" x14ac:dyDescent="0.2">
      <c r="A86" s="172">
        <v>26</v>
      </c>
      <c r="B86" s="173" t="s">
        <v>648</v>
      </c>
      <c r="C86" s="180" t="s">
        <v>720</v>
      </c>
      <c r="D86" s="174" t="s">
        <v>368</v>
      </c>
      <c r="E86" s="175">
        <v>1</v>
      </c>
      <c r="F86" s="176">
        <v>2034</v>
      </c>
      <c r="G86" s="177">
        <f t="shared" si="0"/>
        <v>2034</v>
      </c>
      <c r="H86" s="158"/>
      <c r="I86" s="157">
        <f t="shared" si="1"/>
        <v>0</v>
      </c>
      <c r="J86" s="158"/>
      <c r="K86" s="157">
        <f t="shared" si="2"/>
        <v>0</v>
      </c>
      <c r="L86" s="157">
        <v>21</v>
      </c>
      <c r="M86" s="157">
        <f t="shared" si="3"/>
        <v>2461.14</v>
      </c>
      <c r="N86" s="157">
        <v>0</v>
      </c>
      <c r="O86" s="157">
        <f t="shared" si="4"/>
        <v>0</v>
      </c>
      <c r="P86" s="157">
        <v>0</v>
      </c>
      <c r="Q86" s="157">
        <f t="shared" si="5"/>
        <v>0</v>
      </c>
      <c r="R86" s="157"/>
      <c r="S86" s="157" t="s">
        <v>174</v>
      </c>
      <c r="T86" s="157" t="s">
        <v>175</v>
      </c>
      <c r="U86" s="157">
        <v>0</v>
      </c>
      <c r="V86" s="157">
        <f t="shared" si="6"/>
        <v>0</v>
      </c>
      <c r="W86" s="157"/>
      <c r="X86" s="157" t="s">
        <v>221</v>
      </c>
      <c r="Y86" s="148"/>
      <c r="Z86" s="148"/>
      <c r="AA86" s="148"/>
      <c r="AB86" s="148"/>
      <c r="AC86" s="148"/>
      <c r="AD86" s="148"/>
      <c r="AE86" s="148"/>
      <c r="AF86" s="148"/>
      <c r="AG86" s="148" t="s">
        <v>222</v>
      </c>
      <c r="AH86" s="148"/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</row>
    <row r="87" spans="1:60" outlineLevel="1" x14ac:dyDescent="0.2">
      <c r="A87" s="172">
        <v>27</v>
      </c>
      <c r="B87" s="173" t="s">
        <v>650</v>
      </c>
      <c r="C87" s="180" t="s">
        <v>651</v>
      </c>
      <c r="D87" s="174" t="s">
        <v>368</v>
      </c>
      <c r="E87" s="175">
        <v>1</v>
      </c>
      <c r="F87" s="176">
        <v>1130</v>
      </c>
      <c r="G87" s="177">
        <f t="shared" si="0"/>
        <v>1130</v>
      </c>
      <c r="H87" s="158"/>
      <c r="I87" s="157">
        <f t="shared" si="1"/>
        <v>0</v>
      </c>
      <c r="J87" s="158"/>
      <c r="K87" s="157">
        <f t="shared" si="2"/>
        <v>0</v>
      </c>
      <c r="L87" s="157">
        <v>21</v>
      </c>
      <c r="M87" s="157">
        <f t="shared" si="3"/>
        <v>1367.3</v>
      </c>
      <c r="N87" s="157">
        <v>0</v>
      </c>
      <c r="O87" s="157">
        <f t="shared" si="4"/>
        <v>0</v>
      </c>
      <c r="P87" s="157">
        <v>0</v>
      </c>
      <c r="Q87" s="157">
        <f t="shared" si="5"/>
        <v>0</v>
      </c>
      <c r="R87" s="157"/>
      <c r="S87" s="157" t="s">
        <v>174</v>
      </c>
      <c r="T87" s="157" t="s">
        <v>175</v>
      </c>
      <c r="U87" s="157">
        <v>0</v>
      </c>
      <c r="V87" s="157">
        <f t="shared" si="6"/>
        <v>0</v>
      </c>
      <c r="W87" s="157"/>
      <c r="X87" s="157" t="s">
        <v>221</v>
      </c>
      <c r="Y87" s="148"/>
      <c r="Z87" s="148"/>
      <c r="AA87" s="148"/>
      <c r="AB87" s="148"/>
      <c r="AC87" s="148"/>
      <c r="AD87" s="148"/>
      <c r="AE87" s="148"/>
      <c r="AF87" s="148"/>
      <c r="AG87" s="148" t="s">
        <v>222</v>
      </c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8"/>
      <c r="BD87" s="148"/>
      <c r="BE87" s="148"/>
      <c r="BF87" s="148"/>
      <c r="BG87" s="148"/>
      <c r="BH87" s="148"/>
    </row>
    <row r="88" spans="1:60" outlineLevel="1" x14ac:dyDescent="0.2">
      <c r="A88" s="172">
        <v>28</v>
      </c>
      <c r="B88" s="173" t="s">
        <v>652</v>
      </c>
      <c r="C88" s="180" t="s">
        <v>721</v>
      </c>
      <c r="D88" s="174" t="s">
        <v>368</v>
      </c>
      <c r="E88" s="175">
        <v>3</v>
      </c>
      <c r="F88" s="176">
        <v>555</v>
      </c>
      <c r="G88" s="177">
        <f t="shared" si="0"/>
        <v>1665</v>
      </c>
      <c r="H88" s="158"/>
      <c r="I88" s="157">
        <f t="shared" si="1"/>
        <v>0</v>
      </c>
      <c r="J88" s="158"/>
      <c r="K88" s="157">
        <f t="shared" si="2"/>
        <v>0</v>
      </c>
      <c r="L88" s="157">
        <v>21</v>
      </c>
      <c r="M88" s="157">
        <f t="shared" si="3"/>
        <v>2014.6499999999999</v>
      </c>
      <c r="N88" s="157">
        <v>0</v>
      </c>
      <c r="O88" s="157">
        <f t="shared" si="4"/>
        <v>0</v>
      </c>
      <c r="P88" s="157">
        <v>0</v>
      </c>
      <c r="Q88" s="157">
        <f t="shared" si="5"/>
        <v>0</v>
      </c>
      <c r="R88" s="157"/>
      <c r="S88" s="157" t="s">
        <v>174</v>
      </c>
      <c r="T88" s="157" t="s">
        <v>175</v>
      </c>
      <c r="U88" s="157">
        <v>0</v>
      </c>
      <c r="V88" s="157">
        <f t="shared" si="6"/>
        <v>0</v>
      </c>
      <c r="W88" s="157"/>
      <c r="X88" s="157" t="s">
        <v>221</v>
      </c>
      <c r="Y88" s="148"/>
      <c r="Z88" s="148"/>
      <c r="AA88" s="148"/>
      <c r="AB88" s="148"/>
      <c r="AC88" s="148"/>
      <c r="AD88" s="148"/>
      <c r="AE88" s="148"/>
      <c r="AF88" s="148"/>
      <c r="AG88" s="148" t="s">
        <v>222</v>
      </c>
      <c r="AH88" s="148"/>
      <c r="AI88" s="148"/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48"/>
      <c r="AW88" s="148"/>
      <c r="AX88" s="148"/>
      <c r="AY88" s="148"/>
      <c r="AZ88" s="148"/>
      <c r="BA88" s="148"/>
      <c r="BB88" s="148"/>
      <c r="BC88" s="148"/>
      <c r="BD88" s="148"/>
      <c r="BE88" s="148"/>
      <c r="BF88" s="148"/>
      <c r="BG88" s="148"/>
      <c r="BH88" s="148"/>
    </row>
    <row r="89" spans="1:60" outlineLevel="1" x14ac:dyDescent="0.2">
      <c r="A89" s="172">
        <v>29</v>
      </c>
      <c r="B89" s="173" t="s">
        <v>654</v>
      </c>
      <c r="C89" s="180" t="s">
        <v>655</v>
      </c>
      <c r="D89" s="174" t="s">
        <v>368</v>
      </c>
      <c r="E89" s="175">
        <v>4</v>
      </c>
      <c r="F89" s="176">
        <v>198</v>
      </c>
      <c r="G89" s="177">
        <f t="shared" si="0"/>
        <v>792</v>
      </c>
      <c r="H89" s="158"/>
      <c r="I89" s="157">
        <f t="shared" si="1"/>
        <v>0</v>
      </c>
      <c r="J89" s="158"/>
      <c r="K89" s="157">
        <f t="shared" si="2"/>
        <v>0</v>
      </c>
      <c r="L89" s="157">
        <v>21</v>
      </c>
      <c r="M89" s="157">
        <f t="shared" si="3"/>
        <v>958.31999999999994</v>
      </c>
      <c r="N89" s="157">
        <v>0</v>
      </c>
      <c r="O89" s="157">
        <f t="shared" si="4"/>
        <v>0</v>
      </c>
      <c r="P89" s="157">
        <v>0</v>
      </c>
      <c r="Q89" s="157">
        <f t="shared" si="5"/>
        <v>0</v>
      </c>
      <c r="R89" s="157"/>
      <c r="S89" s="157" t="s">
        <v>174</v>
      </c>
      <c r="T89" s="157" t="s">
        <v>175</v>
      </c>
      <c r="U89" s="157">
        <v>0</v>
      </c>
      <c r="V89" s="157">
        <f t="shared" si="6"/>
        <v>0</v>
      </c>
      <c r="W89" s="157"/>
      <c r="X89" s="157" t="s">
        <v>221</v>
      </c>
      <c r="Y89" s="148"/>
      <c r="Z89" s="148"/>
      <c r="AA89" s="148"/>
      <c r="AB89" s="148"/>
      <c r="AC89" s="148"/>
      <c r="AD89" s="148"/>
      <c r="AE89" s="148"/>
      <c r="AF89" s="148"/>
      <c r="AG89" s="148" t="s">
        <v>222</v>
      </c>
      <c r="AH89" s="148"/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  <c r="AV89" s="148"/>
      <c r="AW89" s="148"/>
      <c r="AX89" s="148"/>
      <c r="AY89" s="148"/>
      <c r="AZ89" s="148"/>
      <c r="BA89" s="148"/>
      <c r="BB89" s="148"/>
      <c r="BC89" s="148"/>
      <c r="BD89" s="148"/>
      <c r="BE89" s="148"/>
      <c r="BF89" s="148"/>
      <c r="BG89" s="148"/>
      <c r="BH89" s="148"/>
    </row>
    <row r="90" spans="1:60" outlineLevel="1" x14ac:dyDescent="0.2">
      <c r="A90" s="172">
        <v>30</v>
      </c>
      <c r="B90" s="173" t="s">
        <v>656</v>
      </c>
      <c r="C90" s="180" t="s">
        <v>722</v>
      </c>
      <c r="D90" s="174" t="s">
        <v>368</v>
      </c>
      <c r="E90" s="175">
        <v>2</v>
      </c>
      <c r="F90" s="176">
        <v>455</v>
      </c>
      <c r="G90" s="177">
        <f t="shared" si="0"/>
        <v>910</v>
      </c>
      <c r="H90" s="158"/>
      <c r="I90" s="157">
        <f t="shared" si="1"/>
        <v>0</v>
      </c>
      <c r="J90" s="158"/>
      <c r="K90" s="157">
        <f t="shared" si="2"/>
        <v>0</v>
      </c>
      <c r="L90" s="157">
        <v>21</v>
      </c>
      <c r="M90" s="157">
        <f t="shared" si="3"/>
        <v>1101.0999999999999</v>
      </c>
      <c r="N90" s="157">
        <v>0</v>
      </c>
      <c r="O90" s="157">
        <f t="shared" si="4"/>
        <v>0</v>
      </c>
      <c r="P90" s="157">
        <v>0</v>
      </c>
      <c r="Q90" s="157">
        <f t="shared" si="5"/>
        <v>0</v>
      </c>
      <c r="R90" s="157"/>
      <c r="S90" s="157" t="s">
        <v>174</v>
      </c>
      <c r="T90" s="157" t="s">
        <v>175</v>
      </c>
      <c r="U90" s="157">
        <v>0</v>
      </c>
      <c r="V90" s="157">
        <f t="shared" si="6"/>
        <v>0</v>
      </c>
      <c r="W90" s="157"/>
      <c r="X90" s="157" t="s">
        <v>221</v>
      </c>
      <c r="Y90" s="148"/>
      <c r="Z90" s="148"/>
      <c r="AA90" s="148"/>
      <c r="AB90" s="148"/>
      <c r="AC90" s="148"/>
      <c r="AD90" s="148"/>
      <c r="AE90" s="148"/>
      <c r="AF90" s="148"/>
      <c r="AG90" s="148" t="s">
        <v>222</v>
      </c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</row>
    <row r="91" spans="1:60" outlineLevel="1" x14ac:dyDescent="0.2">
      <c r="A91" s="172">
        <v>31</v>
      </c>
      <c r="B91" s="173" t="s">
        <v>723</v>
      </c>
      <c r="C91" s="180" t="s">
        <v>724</v>
      </c>
      <c r="D91" s="174" t="s">
        <v>368</v>
      </c>
      <c r="E91" s="175">
        <v>1</v>
      </c>
      <c r="F91" s="176">
        <v>400</v>
      </c>
      <c r="G91" s="177">
        <f t="shared" si="0"/>
        <v>400</v>
      </c>
      <c r="H91" s="158"/>
      <c r="I91" s="157">
        <f t="shared" si="1"/>
        <v>0</v>
      </c>
      <c r="J91" s="158"/>
      <c r="K91" s="157">
        <f t="shared" si="2"/>
        <v>0</v>
      </c>
      <c r="L91" s="157">
        <v>21</v>
      </c>
      <c r="M91" s="157">
        <f t="shared" si="3"/>
        <v>484</v>
      </c>
      <c r="N91" s="157">
        <v>0</v>
      </c>
      <c r="O91" s="157">
        <f t="shared" si="4"/>
        <v>0</v>
      </c>
      <c r="P91" s="157">
        <v>0</v>
      </c>
      <c r="Q91" s="157">
        <f t="shared" si="5"/>
        <v>0</v>
      </c>
      <c r="R91" s="157"/>
      <c r="S91" s="157" t="s">
        <v>174</v>
      </c>
      <c r="T91" s="157" t="s">
        <v>175</v>
      </c>
      <c r="U91" s="157">
        <v>0</v>
      </c>
      <c r="V91" s="157">
        <f t="shared" si="6"/>
        <v>0</v>
      </c>
      <c r="W91" s="157"/>
      <c r="X91" s="157" t="s">
        <v>221</v>
      </c>
      <c r="Y91" s="148"/>
      <c r="Z91" s="148"/>
      <c r="AA91" s="148"/>
      <c r="AB91" s="148"/>
      <c r="AC91" s="148"/>
      <c r="AD91" s="148"/>
      <c r="AE91" s="148"/>
      <c r="AF91" s="148"/>
      <c r="AG91" s="148" t="s">
        <v>222</v>
      </c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</row>
    <row r="92" spans="1:60" outlineLevel="1" x14ac:dyDescent="0.2">
      <c r="A92" s="172">
        <v>32</v>
      </c>
      <c r="B92" s="173" t="s">
        <v>725</v>
      </c>
      <c r="C92" s="180" t="s">
        <v>726</v>
      </c>
      <c r="D92" s="174" t="s">
        <v>368</v>
      </c>
      <c r="E92" s="175">
        <v>1</v>
      </c>
      <c r="F92" s="176">
        <v>200</v>
      </c>
      <c r="G92" s="177">
        <f t="shared" si="0"/>
        <v>200</v>
      </c>
      <c r="H92" s="158"/>
      <c r="I92" s="157">
        <f t="shared" si="1"/>
        <v>0</v>
      </c>
      <c r="J92" s="158"/>
      <c r="K92" s="157">
        <f t="shared" si="2"/>
        <v>0</v>
      </c>
      <c r="L92" s="157">
        <v>21</v>
      </c>
      <c r="M92" s="157">
        <f t="shared" si="3"/>
        <v>242</v>
      </c>
      <c r="N92" s="157">
        <v>0</v>
      </c>
      <c r="O92" s="157">
        <f t="shared" si="4"/>
        <v>0</v>
      </c>
      <c r="P92" s="157">
        <v>0</v>
      </c>
      <c r="Q92" s="157">
        <f t="shared" si="5"/>
        <v>0</v>
      </c>
      <c r="R92" s="157"/>
      <c r="S92" s="157" t="s">
        <v>174</v>
      </c>
      <c r="T92" s="157" t="s">
        <v>175</v>
      </c>
      <c r="U92" s="157">
        <v>0</v>
      </c>
      <c r="V92" s="157">
        <f t="shared" si="6"/>
        <v>0</v>
      </c>
      <c r="W92" s="157"/>
      <c r="X92" s="157" t="s">
        <v>221</v>
      </c>
      <c r="Y92" s="148"/>
      <c r="Z92" s="148"/>
      <c r="AA92" s="148"/>
      <c r="AB92" s="148"/>
      <c r="AC92" s="148"/>
      <c r="AD92" s="148"/>
      <c r="AE92" s="148"/>
      <c r="AF92" s="148"/>
      <c r="AG92" s="148" t="s">
        <v>222</v>
      </c>
      <c r="AH92" s="148"/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</row>
    <row r="93" spans="1:60" outlineLevel="1" x14ac:dyDescent="0.2">
      <c r="A93" s="172">
        <v>33</v>
      </c>
      <c r="B93" s="173" t="s">
        <v>727</v>
      </c>
      <c r="C93" s="180" t="s">
        <v>728</v>
      </c>
      <c r="D93" s="174" t="s">
        <v>368</v>
      </c>
      <c r="E93" s="175">
        <v>1</v>
      </c>
      <c r="F93" s="176">
        <v>357</v>
      </c>
      <c r="G93" s="177">
        <f t="shared" si="0"/>
        <v>357</v>
      </c>
      <c r="H93" s="158"/>
      <c r="I93" s="157">
        <f t="shared" si="1"/>
        <v>0</v>
      </c>
      <c r="J93" s="158"/>
      <c r="K93" s="157">
        <f t="shared" si="2"/>
        <v>0</v>
      </c>
      <c r="L93" s="157">
        <v>21</v>
      </c>
      <c r="M93" s="157">
        <f t="shared" si="3"/>
        <v>431.96999999999997</v>
      </c>
      <c r="N93" s="157">
        <v>0</v>
      </c>
      <c r="O93" s="157">
        <f t="shared" si="4"/>
        <v>0</v>
      </c>
      <c r="P93" s="157">
        <v>0</v>
      </c>
      <c r="Q93" s="157">
        <f t="shared" si="5"/>
        <v>0</v>
      </c>
      <c r="R93" s="157"/>
      <c r="S93" s="157" t="s">
        <v>174</v>
      </c>
      <c r="T93" s="157" t="s">
        <v>175</v>
      </c>
      <c r="U93" s="157">
        <v>0</v>
      </c>
      <c r="V93" s="157">
        <f t="shared" si="6"/>
        <v>0</v>
      </c>
      <c r="W93" s="157"/>
      <c r="X93" s="157" t="s">
        <v>221</v>
      </c>
      <c r="Y93" s="148"/>
      <c r="Z93" s="148"/>
      <c r="AA93" s="148"/>
      <c r="AB93" s="148"/>
      <c r="AC93" s="148"/>
      <c r="AD93" s="148"/>
      <c r="AE93" s="148"/>
      <c r="AF93" s="148"/>
      <c r="AG93" s="148" t="s">
        <v>222</v>
      </c>
      <c r="AH93" s="148"/>
      <c r="AI93" s="148"/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  <c r="AT93" s="148"/>
      <c r="AU93" s="148"/>
      <c r="AV93" s="148"/>
      <c r="AW93" s="148"/>
      <c r="AX93" s="148"/>
      <c r="AY93" s="148"/>
      <c r="AZ93" s="148"/>
      <c r="BA93" s="148"/>
      <c r="BB93" s="148"/>
      <c r="BC93" s="148"/>
      <c r="BD93" s="148"/>
      <c r="BE93" s="148"/>
      <c r="BF93" s="148"/>
      <c r="BG93" s="148"/>
      <c r="BH93" s="148"/>
    </row>
    <row r="94" spans="1:60" outlineLevel="1" x14ac:dyDescent="0.2">
      <c r="A94" s="172">
        <v>34</v>
      </c>
      <c r="B94" s="173" t="s">
        <v>729</v>
      </c>
      <c r="C94" s="180" t="s">
        <v>730</v>
      </c>
      <c r="D94" s="174" t="s">
        <v>368</v>
      </c>
      <c r="E94" s="175">
        <v>2</v>
      </c>
      <c r="F94" s="176">
        <v>415</v>
      </c>
      <c r="G94" s="177">
        <f t="shared" si="0"/>
        <v>830</v>
      </c>
      <c r="H94" s="158"/>
      <c r="I94" s="157">
        <f t="shared" si="1"/>
        <v>0</v>
      </c>
      <c r="J94" s="158"/>
      <c r="K94" s="157">
        <f t="shared" si="2"/>
        <v>0</v>
      </c>
      <c r="L94" s="157">
        <v>21</v>
      </c>
      <c r="M94" s="157">
        <f t="shared" si="3"/>
        <v>1004.3</v>
      </c>
      <c r="N94" s="157">
        <v>0</v>
      </c>
      <c r="O94" s="157">
        <f t="shared" si="4"/>
        <v>0</v>
      </c>
      <c r="P94" s="157">
        <v>0</v>
      </c>
      <c r="Q94" s="157">
        <f t="shared" si="5"/>
        <v>0</v>
      </c>
      <c r="R94" s="157"/>
      <c r="S94" s="157" t="s">
        <v>174</v>
      </c>
      <c r="T94" s="157" t="s">
        <v>175</v>
      </c>
      <c r="U94" s="157">
        <v>0</v>
      </c>
      <c r="V94" s="157">
        <f t="shared" si="6"/>
        <v>0</v>
      </c>
      <c r="W94" s="157"/>
      <c r="X94" s="157" t="s">
        <v>221</v>
      </c>
      <c r="Y94" s="148"/>
      <c r="Z94" s="148"/>
      <c r="AA94" s="148"/>
      <c r="AB94" s="148"/>
      <c r="AC94" s="148"/>
      <c r="AD94" s="148"/>
      <c r="AE94" s="148"/>
      <c r="AF94" s="148"/>
      <c r="AG94" s="148" t="s">
        <v>222</v>
      </c>
      <c r="AH94" s="148"/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48"/>
      <c r="BE94" s="148"/>
      <c r="BF94" s="148"/>
      <c r="BG94" s="148"/>
      <c r="BH94" s="148"/>
    </row>
    <row r="95" spans="1:60" outlineLevel="1" x14ac:dyDescent="0.2">
      <c r="A95" s="172">
        <v>35</v>
      </c>
      <c r="B95" s="173" t="s">
        <v>731</v>
      </c>
      <c r="C95" s="180" t="s">
        <v>732</v>
      </c>
      <c r="D95" s="174" t="s">
        <v>368</v>
      </c>
      <c r="E95" s="175">
        <v>4</v>
      </c>
      <c r="F95" s="176">
        <v>150</v>
      </c>
      <c r="G95" s="177">
        <f t="shared" si="0"/>
        <v>600</v>
      </c>
      <c r="H95" s="158"/>
      <c r="I95" s="157">
        <f t="shared" si="1"/>
        <v>0</v>
      </c>
      <c r="J95" s="158"/>
      <c r="K95" s="157">
        <f t="shared" si="2"/>
        <v>0</v>
      </c>
      <c r="L95" s="157">
        <v>21</v>
      </c>
      <c r="M95" s="157">
        <f t="shared" si="3"/>
        <v>726</v>
      </c>
      <c r="N95" s="157">
        <v>0</v>
      </c>
      <c r="O95" s="157">
        <f t="shared" si="4"/>
        <v>0</v>
      </c>
      <c r="P95" s="157">
        <v>0</v>
      </c>
      <c r="Q95" s="157">
        <f t="shared" si="5"/>
        <v>0</v>
      </c>
      <c r="R95" s="157"/>
      <c r="S95" s="157" t="s">
        <v>174</v>
      </c>
      <c r="T95" s="157" t="s">
        <v>175</v>
      </c>
      <c r="U95" s="157">
        <v>0</v>
      </c>
      <c r="V95" s="157">
        <f t="shared" si="6"/>
        <v>0</v>
      </c>
      <c r="W95" s="157"/>
      <c r="X95" s="157" t="s">
        <v>221</v>
      </c>
      <c r="Y95" s="148"/>
      <c r="Z95" s="148"/>
      <c r="AA95" s="148"/>
      <c r="AB95" s="148"/>
      <c r="AC95" s="148"/>
      <c r="AD95" s="148"/>
      <c r="AE95" s="148"/>
      <c r="AF95" s="148"/>
      <c r="AG95" s="148" t="s">
        <v>222</v>
      </c>
      <c r="AH95" s="148"/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48"/>
      <c r="AW95" s="148"/>
      <c r="AX95" s="148"/>
      <c r="AY95" s="148"/>
      <c r="AZ95" s="148"/>
      <c r="BA95" s="148"/>
      <c r="BB95" s="148"/>
      <c r="BC95" s="148"/>
      <c r="BD95" s="148"/>
      <c r="BE95" s="148"/>
      <c r="BF95" s="148"/>
      <c r="BG95" s="148"/>
      <c r="BH95" s="148"/>
    </row>
    <row r="96" spans="1:60" ht="22.5" outlineLevel="1" x14ac:dyDescent="0.2">
      <c r="A96" s="172">
        <v>36</v>
      </c>
      <c r="B96" s="173" t="s">
        <v>733</v>
      </c>
      <c r="C96" s="180" t="s">
        <v>734</v>
      </c>
      <c r="D96" s="174" t="s">
        <v>368</v>
      </c>
      <c r="E96" s="175">
        <v>1</v>
      </c>
      <c r="F96" s="176">
        <v>1260</v>
      </c>
      <c r="G96" s="177">
        <f t="shared" si="0"/>
        <v>1260</v>
      </c>
      <c r="H96" s="158"/>
      <c r="I96" s="157">
        <f t="shared" si="1"/>
        <v>0</v>
      </c>
      <c r="J96" s="158"/>
      <c r="K96" s="157">
        <f t="shared" si="2"/>
        <v>0</v>
      </c>
      <c r="L96" s="157">
        <v>21</v>
      </c>
      <c r="M96" s="157">
        <f t="shared" si="3"/>
        <v>1524.6</v>
      </c>
      <c r="N96" s="157">
        <v>0</v>
      </c>
      <c r="O96" s="157">
        <f t="shared" si="4"/>
        <v>0</v>
      </c>
      <c r="P96" s="157">
        <v>0</v>
      </c>
      <c r="Q96" s="157">
        <f t="shared" si="5"/>
        <v>0</v>
      </c>
      <c r="R96" s="157"/>
      <c r="S96" s="157" t="s">
        <v>174</v>
      </c>
      <c r="T96" s="157" t="s">
        <v>175</v>
      </c>
      <c r="U96" s="157">
        <v>0</v>
      </c>
      <c r="V96" s="157">
        <f t="shared" si="6"/>
        <v>0</v>
      </c>
      <c r="W96" s="157"/>
      <c r="X96" s="157" t="s">
        <v>221</v>
      </c>
      <c r="Y96" s="148"/>
      <c r="Z96" s="148"/>
      <c r="AA96" s="148"/>
      <c r="AB96" s="148"/>
      <c r="AC96" s="148"/>
      <c r="AD96" s="148"/>
      <c r="AE96" s="148"/>
      <c r="AF96" s="148"/>
      <c r="AG96" s="148" t="s">
        <v>222</v>
      </c>
      <c r="AH96" s="148"/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48"/>
      <c r="AW96" s="148"/>
      <c r="AX96" s="148"/>
      <c r="AY96" s="148"/>
      <c r="AZ96" s="148"/>
      <c r="BA96" s="148"/>
      <c r="BB96" s="148"/>
      <c r="BC96" s="148"/>
      <c r="BD96" s="148"/>
      <c r="BE96" s="148"/>
      <c r="BF96" s="148"/>
      <c r="BG96" s="148"/>
      <c r="BH96" s="148"/>
    </row>
    <row r="97" spans="1:60" outlineLevel="1" x14ac:dyDescent="0.2">
      <c r="A97" s="172">
        <v>37</v>
      </c>
      <c r="B97" s="173" t="s">
        <v>735</v>
      </c>
      <c r="C97" s="180" t="s">
        <v>736</v>
      </c>
      <c r="D97" s="174" t="s">
        <v>247</v>
      </c>
      <c r="E97" s="175">
        <v>6.5</v>
      </c>
      <c r="F97" s="176">
        <v>14</v>
      </c>
      <c r="G97" s="177">
        <f t="shared" si="0"/>
        <v>91</v>
      </c>
      <c r="H97" s="158"/>
      <c r="I97" s="157">
        <f t="shared" si="1"/>
        <v>0</v>
      </c>
      <c r="J97" s="158"/>
      <c r="K97" s="157">
        <f t="shared" si="2"/>
        <v>0</v>
      </c>
      <c r="L97" s="157">
        <v>21</v>
      </c>
      <c r="M97" s="157">
        <f t="shared" si="3"/>
        <v>110.11</v>
      </c>
      <c r="N97" s="157">
        <v>0</v>
      </c>
      <c r="O97" s="157">
        <f t="shared" si="4"/>
        <v>0</v>
      </c>
      <c r="P97" s="157">
        <v>0</v>
      </c>
      <c r="Q97" s="157">
        <f t="shared" si="5"/>
        <v>0</v>
      </c>
      <c r="R97" s="157"/>
      <c r="S97" s="157" t="s">
        <v>180</v>
      </c>
      <c r="T97" s="157" t="s">
        <v>180</v>
      </c>
      <c r="U97" s="157">
        <v>4.3999999999999997E-2</v>
      </c>
      <c r="V97" s="157">
        <f t="shared" si="6"/>
        <v>0.28999999999999998</v>
      </c>
      <c r="W97" s="157"/>
      <c r="X97" s="157" t="s">
        <v>221</v>
      </c>
      <c r="Y97" s="148"/>
      <c r="Z97" s="148"/>
      <c r="AA97" s="148"/>
      <c r="AB97" s="148"/>
      <c r="AC97" s="148"/>
      <c r="AD97" s="148"/>
      <c r="AE97" s="148"/>
      <c r="AF97" s="148"/>
      <c r="AG97" s="148" t="s">
        <v>222</v>
      </c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48"/>
    </row>
    <row r="98" spans="1:60" outlineLevel="1" x14ac:dyDescent="0.2">
      <c r="A98" s="172">
        <v>38</v>
      </c>
      <c r="B98" s="173" t="s">
        <v>737</v>
      </c>
      <c r="C98" s="180" t="s">
        <v>738</v>
      </c>
      <c r="D98" s="174" t="s">
        <v>247</v>
      </c>
      <c r="E98" s="175">
        <v>6.5</v>
      </c>
      <c r="F98" s="176">
        <v>66</v>
      </c>
      <c r="G98" s="177">
        <f t="shared" si="0"/>
        <v>429</v>
      </c>
      <c r="H98" s="158"/>
      <c r="I98" s="157">
        <f t="shared" si="1"/>
        <v>0</v>
      </c>
      <c r="J98" s="158"/>
      <c r="K98" s="157">
        <f t="shared" si="2"/>
        <v>0</v>
      </c>
      <c r="L98" s="157">
        <v>21</v>
      </c>
      <c r="M98" s="157">
        <f t="shared" si="3"/>
        <v>519.09</v>
      </c>
      <c r="N98" s="157">
        <v>0</v>
      </c>
      <c r="O98" s="157">
        <f t="shared" si="4"/>
        <v>0</v>
      </c>
      <c r="P98" s="157">
        <v>0</v>
      </c>
      <c r="Q98" s="157">
        <f t="shared" si="5"/>
        <v>0</v>
      </c>
      <c r="R98" s="157"/>
      <c r="S98" s="157" t="s">
        <v>180</v>
      </c>
      <c r="T98" s="157" t="s">
        <v>180</v>
      </c>
      <c r="U98" s="157">
        <v>0.21</v>
      </c>
      <c r="V98" s="157">
        <f t="shared" si="6"/>
        <v>1.37</v>
      </c>
      <c r="W98" s="157"/>
      <c r="X98" s="157" t="s">
        <v>221</v>
      </c>
      <c r="Y98" s="148"/>
      <c r="Z98" s="148"/>
      <c r="AA98" s="148"/>
      <c r="AB98" s="148"/>
      <c r="AC98" s="148"/>
      <c r="AD98" s="148"/>
      <c r="AE98" s="148"/>
      <c r="AF98" s="148"/>
      <c r="AG98" s="148" t="s">
        <v>222</v>
      </c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</row>
    <row r="99" spans="1:60" outlineLevel="1" x14ac:dyDescent="0.2">
      <c r="A99" s="166">
        <v>39</v>
      </c>
      <c r="B99" s="167" t="s">
        <v>662</v>
      </c>
      <c r="C99" s="181" t="s">
        <v>663</v>
      </c>
      <c r="D99" s="168" t="s">
        <v>247</v>
      </c>
      <c r="E99" s="169">
        <v>7.15</v>
      </c>
      <c r="F99" s="170">
        <v>12</v>
      </c>
      <c r="G99" s="171">
        <f t="shared" si="0"/>
        <v>85.8</v>
      </c>
      <c r="H99" s="158"/>
      <c r="I99" s="157">
        <f t="shared" si="1"/>
        <v>0</v>
      </c>
      <c r="J99" s="158"/>
      <c r="K99" s="157">
        <f t="shared" si="2"/>
        <v>0</v>
      </c>
      <c r="L99" s="157">
        <v>21</v>
      </c>
      <c r="M99" s="157">
        <f t="shared" si="3"/>
        <v>103.818</v>
      </c>
      <c r="N99" s="157">
        <v>0</v>
      </c>
      <c r="O99" s="157">
        <f t="shared" si="4"/>
        <v>0</v>
      </c>
      <c r="P99" s="157">
        <v>0</v>
      </c>
      <c r="Q99" s="157">
        <f t="shared" si="5"/>
        <v>0</v>
      </c>
      <c r="R99" s="157"/>
      <c r="S99" s="157" t="s">
        <v>180</v>
      </c>
      <c r="T99" s="157" t="s">
        <v>180</v>
      </c>
      <c r="U99" s="157">
        <v>2.5999999999999999E-2</v>
      </c>
      <c r="V99" s="157">
        <f t="shared" si="6"/>
        <v>0.19</v>
      </c>
      <c r="W99" s="157"/>
      <c r="X99" s="157" t="s">
        <v>221</v>
      </c>
      <c r="Y99" s="148"/>
      <c r="Z99" s="148"/>
      <c r="AA99" s="148"/>
      <c r="AB99" s="148"/>
      <c r="AC99" s="148"/>
      <c r="AD99" s="148"/>
      <c r="AE99" s="148"/>
      <c r="AF99" s="148"/>
      <c r="AG99" s="148" t="s">
        <v>222</v>
      </c>
      <c r="AH99" s="148"/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48"/>
      <c r="AW99" s="148"/>
      <c r="AX99" s="148"/>
      <c r="AY99" s="148"/>
      <c r="AZ99" s="148"/>
      <c r="BA99" s="148"/>
      <c r="BB99" s="148"/>
      <c r="BC99" s="148"/>
      <c r="BD99" s="148"/>
      <c r="BE99" s="148"/>
      <c r="BF99" s="148"/>
      <c r="BG99" s="148"/>
      <c r="BH99" s="148"/>
    </row>
    <row r="100" spans="1:60" outlineLevel="1" x14ac:dyDescent="0.2">
      <c r="A100" s="155"/>
      <c r="B100" s="156"/>
      <c r="C100" s="189" t="s">
        <v>739</v>
      </c>
      <c r="D100" s="185"/>
      <c r="E100" s="186">
        <v>7.15</v>
      </c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48"/>
      <c r="Z100" s="148"/>
      <c r="AA100" s="148"/>
      <c r="AB100" s="148"/>
      <c r="AC100" s="148"/>
      <c r="AD100" s="148"/>
      <c r="AE100" s="148"/>
      <c r="AF100" s="148"/>
      <c r="AG100" s="148" t="s">
        <v>224</v>
      </c>
      <c r="AH100" s="148">
        <v>0</v>
      </c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  <c r="AV100" s="148"/>
      <c r="AW100" s="148"/>
      <c r="AX100" s="148"/>
      <c r="AY100" s="148"/>
      <c r="AZ100" s="148"/>
      <c r="BA100" s="148"/>
      <c r="BB100" s="148"/>
      <c r="BC100" s="148"/>
      <c r="BD100" s="148"/>
      <c r="BE100" s="148"/>
      <c r="BF100" s="148"/>
      <c r="BG100" s="148"/>
      <c r="BH100" s="148"/>
    </row>
    <row r="101" spans="1:60" ht="22.5" outlineLevel="1" x14ac:dyDescent="0.2">
      <c r="A101" s="166">
        <v>40</v>
      </c>
      <c r="B101" s="167" t="s">
        <v>568</v>
      </c>
      <c r="C101" s="181" t="s">
        <v>740</v>
      </c>
      <c r="D101" s="168" t="s">
        <v>247</v>
      </c>
      <c r="E101" s="169">
        <v>6.8250000000000002</v>
      </c>
      <c r="F101" s="170">
        <v>2225</v>
      </c>
      <c r="G101" s="171">
        <f>ROUND(E101*F101,2)</f>
        <v>15185.63</v>
      </c>
      <c r="H101" s="158"/>
      <c r="I101" s="157">
        <f>ROUND(E101*H101,2)</f>
        <v>0</v>
      </c>
      <c r="J101" s="158"/>
      <c r="K101" s="157">
        <f>ROUND(E101*J101,2)</f>
        <v>0</v>
      </c>
      <c r="L101" s="157">
        <v>21</v>
      </c>
      <c r="M101" s="157">
        <f>G101*(1+L101/100)</f>
        <v>18374.612299999997</v>
      </c>
      <c r="N101" s="157">
        <v>2.8000000000000001E-2</v>
      </c>
      <c r="O101" s="157">
        <f>ROUND(E101*N101,2)</f>
        <v>0.19</v>
      </c>
      <c r="P101" s="157">
        <v>0</v>
      </c>
      <c r="Q101" s="157">
        <f>ROUND(E101*P101,2)</f>
        <v>0</v>
      </c>
      <c r="R101" s="157"/>
      <c r="S101" s="157" t="s">
        <v>174</v>
      </c>
      <c r="T101" s="157" t="s">
        <v>175</v>
      </c>
      <c r="U101" s="157">
        <v>0</v>
      </c>
      <c r="V101" s="157">
        <f>ROUND(E101*U101,2)</f>
        <v>0</v>
      </c>
      <c r="W101" s="157"/>
      <c r="X101" s="157" t="s">
        <v>221</v>
      </c>
      <c r="Y101" s="148"/>
      <c r="Z101" s="148"/>
      <c r="AA101" s="148"/>
      <c r="AB101" s="148"/>
      <c r="AC101" s="148"/>
      <c r="AD101" s="148"/>
      <c r="AE101" s="148"/>
      <c r="AF101" s="148"/>
      <c r="AG101" s="148" t="s">
        <v>222</v>
      </c>
      <c r="AH101" s="148"/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48"/>
      <c r="AW101" s="148"/>
      <c r="AX101" s="148"/>
      <c r="AY101" s="148"/>
      <c r="AZ101" s="148"/>
      <c r="BA101" s="148"/>
      <c r="BB101" s="148"/>
      <c r="BC101" s="148"/>
      <c r="BD101" s="148"/>
      <c r="BE101" s="148"/>
      <c r="BF101" s="148"/>
      <c r="BG101" s="148"/>
      <c r="BH101" s="148"/>
    </row>
    <row r="102" spans="1:60" outlineLevel="1" x14ac:dyDescent="0.2">
      <c r="A102" s="155"/>
      <c r="B102" s="156"/>
      <c r="C102" s="189" t="s">
        <v>709</v>
      </c>
      <c r="D102" s="185"/>
      <c r="E102" s="186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48"/>
      <c r="Z102" s="148"/>
      <c r="AA102" s="148"/>
      <c r="AB102" s="148"/>
      <c r="AC102" s="148"/>
      <c r="AD102" s="148"/>
      <c r="AE102" s="148"/>
      <c r="AF102" s="148"/>
      <c r="AG102" s="148" t="s">
        <v>224</v>
      </c>
      <c r="AH102" s="148">
        <v>0</v>
      </c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48"/>
      <c r="AW102" s="148"/>
      <c r="AX102" s="148"/>
      <c r="AY102" s="148"/>
      <c r="AZ102" s="148"/>
      <c r="BA102" s="148"/>
      <c r="BB102" s="148"/>
      <c r="BC102" s="148"/>
      <c r="BD102" s="148"/>
      <c r="BE102" s="148"/>
      <c r="BF102" s="148"/>
      <c r="BG102" s="148"/>
      <c r="BH102" s="148"/>
    </row>
    <row r="103" spans="1:60" outlineLevel="1" x14ac:dyDescent="0.2">
      <c r="A103" s="155"/>
      <c r="B103" s="156"/>
      <c r="C103" s="189" t="s">
        <v>741</v>
      </c>
      <c r="D103" s="185"/>
      <c r="E103" s="186">
        <v>6.83</v>
      </c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48"/>
      <c r="Z103" s="148"/>
      <c r="AA103" s="148"/>
      <c r="AB103" s="148"/>
      <c r="AC103" s="148"/>
      <c r="AD103" s="148"/>
      <c r="AE103" s="148"/>
      <c r="AF103" s="148"/>
      <c r="AG103" s="148" t="s">
        <v>224</v>
      </c>
      <c r="AH103" s="148">
        <v>0</v>
      </c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48"/>
      <c r="AW103" s="148"/>
      <c r="AX103" s="148"/>
      <c r="AY103" s="148"/>
      <c r="AZ103" s="148"/>
      <c r="BA103" s="148"/>
      <c r="BB103" s="148"/>
      <c r="BC103" s="148"/>
      <c r="BD103" s="148"/>
      <c r="BE103" s="148"/>
      <c r="BF103" s="148"/>
      <c r="BG103" s="148"/>
      <c r="BH103" s="148"/>
    </row>
    <row r="104" spans="1:60" outlineLevel="1" x14ac:dyDescent="0.2">
      <c r="A104" s="172">
        <v>41</v>
      </c>
      <c r="B104" s="173" t="s">
        <v>666</v>
      </c>
      <c r="C104" s="180" t="s">
        <v>742</v>
      </c>
      <c r="D104" s="174" t="s">
        <v>368</v>
      </c>
      <c r="E104" s="175">
        <v>1</v>
      </c>
      <c r="F104" s="176">
        <v>2910</v>
      </c>
      <c r="G104" s="177">
        <f t="shared" ref="G104:G113" si="7">ROUND(E104*F104,2)</f>
        <v>2910</v>
      </c>
      <c r="H104" s="158"/>
      <c r="I104" s="157">
        <f t="shared" ref="I104:I113" si="8">ROUND(E104*H104,2)</f>
        <v>0</v>
      </c>
      <c r="J104" s="158"/>
      <c r="K104" s="157">
        <f t="shared" ref="K104:K113" si="9">ROUND(E104*J104,2)</f>
        <v>0</v>
      </c>
      <c r="L104" s="157">
        <v>21</v>
      </c>
      <c r="M104" s="157">
        <f t="shared" ref="M104:M113" si="10">G104*(1+L104/100)</f>
        <v>3521.1</v>
      </c>
      <c r="N104" s="157">
        <v>0</v>
      </c>
      <c r="O104" s="157">
        <f t="shared" ref="O104:O113" si="11">ROUND(E104*N104,2)</f>
        <v>0</v>
      </c>
      <c r="P104" s="157">
        <v>0</v>
      </c>
      <c r="Q104" s="157">
        <f t="shared" ref="Q104:Q113" si="12">ROUND(E104*P104,2)</f>
        <v>0</v>
      </c>
      <c r="R104" s="157"/>
      <c r="S104" s="157" t="s">
        <v>174</v>
      </c>
      <c r="T104" s="157" t="s">
        <v>175</v>
      </c>
      <c r="U104" s="157">
        <v>0</v>
      </c>
      <c r="V104" s="157">
        <f t="shared" ref="V104:V113" si="13">ROUND(E104*U104,2)</f>
        <v>0</v>
      </c>
      <c r="W104" s="157"/>
      <c r="X104" s="157" t="s">
        <v>221</v>
      </c>
      <c r="Y104" s="148"/>
      <c r="Z104" s="148"/>
      <c r="AA104" s="148"/>
      <c r="AB104" s="148"/>
      <c r="AC104" s="148"/>
      <c r="AD104" s="148"/>
      <c r="AE104" s="148"/>
      <c r="AF104" s="148"/>
      <c r="AG104" s="148" t="s">
        <v>222</v>
      </c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48"/>
      <c r="BG104" s="148"/>
      <c r="BH104" s="148"/>
    </row>
    <row r="105" spans="1:60" outlineLevel="1" x14ac:dyDescent="0.2">
      <c r="A105" s="172">
        <v>42</v>
      </c>
      <c r="B105" s="173" t="s">
        <v>668</v>
      </c>
      <c r="C105" s="180" t="s">
        <v>743</v>
      </c>
      <c r="D105" s="174" t="s">
        <v>368</v>
      </c>
      <c r="E105" s="175">
        <v>1</v>
      </c>
      <c r="F105" s="176">
        <v>7719</v>
      </c>
      <c r="G105" s="177">
        <f t="shared" si="7"/>
        <v>7719</v>
      </c>
      <c r="H105" s="158"/>
      <c r="I105" s="157">
        <f t="shared" si="8"/>
        <v>0</v>
      </c>
      <c r="J105" s="158"/>
      <c r="K105" s="157">
        <f t="shared" si="9"/>
        <v>0</v>
      </c>
      <c r="L105" s="157">
        <v>21</v>
      </c>
      <c r="M105" s="157">
        <f t="shared" si="10"/>
        <v>9339.99</v>
      </c>
      <c r="N105" s="157">
        <v>0</v>
      </c>
      <c r="O105" s="157">
        <f t="shared" si="11"/>
        <v>0</v>
      </c>
      <c r="P105" s="157">
        <v>0</v>
      </c>
      <c r="Q105" s="157">
        <f t="shared" si="12"/>
        <v>0</v>
      </c>
      <c r="R105" s="157"/>
      <c r="S105" s="157" t="s">
        <v>174</v>
      </c>
      <c r="T105" s="157" t="s">
        <v>175</v>
      </c>
      <c r="U105" s="157">
        <v>0</v>
      </c>
      <c r="V105" s="157">
        <f t="shared" si="13"/>
        <v>0</v>
      </c>
      <c r="W105" s="157"/>
      <c r="X105" s="157" t="s">
        <v>221</v>
      </c>
      <c r="Y105" s="148"/>
      <c r="Z105" s="148"/>
      <c r="AA105" s="148"/>
      <c r="AB105" s="148"/>
      <c r="AC105" s="148"/>
      <c r="AD105" s="148"/>
      <c r="AE105" s="148"/>
      <c r="AF105" s="148"/>
      <c r="AG105" s="148" t="s">
        <v>222</v>
      </c>
      <c r="AH105" s="148"/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48"/>
      <c r="AW105" s="148"/>
      <c r="AX105" s="148"/>
      <c r="AY105" s="148"/>
      <c r="AZ105" s="148"/>
      <c r="BA105" s="148"/>
      <c r="BB105" s="148"/>
      <c r="BC105" s="148"/>
      <c r="BD105" s="148"/>
      <c r="BE105" s="148"/>
      <c r="BF105" s="148"/>
      <c r="BG105" s="148"/>
      <c r="BH105" s="148"/>
    </row>
    <row r="106" spans="1:60" outlineLevel="1" x14ac:dyDescent="0.2">
      <c r="A106" s="172">
        <v>43</v>
      </c>
      <c r="B106" s="173" t="s">
        <v>670</v>
      </c>
      <c r="C106" s="180" t="s">
        <v>744</v>
      </c>
      <c r="D106" s="174" t="s">
        <v>368</v>
      </c>
      <c r="E106" s="175">
        <v>2</v>
      </c>
      <c r="F106" s="176">
        <v>5511</v>
      </c>
      <c r="G106" s="177">
        <f t="shared" si="7"/>
        <v>11022</v>
      </c>
      <c r="H106" s="158"/>
      <c r="I106" s="157">
        <f t="shared" si="8"/>
        <v>0</v>
      </c>
      <c r="J106" s="158"/>
      <c r="K106" s="157">
        <f t="shared" si="9"/>
        <v>0</v>
      </c>
      <c r="L106" s="157">
        <v>21</v>
      </c>
      <c r="M106" s="157">
        <f t="shared" si="10"/>
        <v>13336.619999999999</v>
      </c>
      <c r="N106" s="157">
        <v>0</v>
      </c>
      <c r="O106" s="157">
        <f t="shared" si="11"/>
        <v>0</v>
      </c>
      <c r="P106" s="157">
        <v>0</v>
      </c>
      <c r="Q106" s="157">
        <f t="shared" si="12"/>
        <v>0</v>
      </c>
      <c r="R106" s="157"/>
      <c r="S106" s="157" t="s">
        <v>174</v>
      </c>
      <c r="T106" s="157" t="s">
        <v>175</v>
      </c>
      <c r="U106" s="157">
        <v>0</v>
      </c>
      <c r="V106" s="157">
        <f t="shared" si="13"/>
        <v>0</v>
      </c>
      <c r="W106" s="157"/>
      <c r="X106" s="157" t="s">
        <v>221</v>
      </c>
      <c r="Y106" s="148"/>
      <c r="Z106" s="148"/>
      <c r="AA106" s="148"/>
      <c r="AB106" s="148"/>
      <c r="AC106" s="148"/>
      <c r="AD106" s="148"/>
      <c r="AE106" s="148"/>
      <c r="AF106" s="148"/>
      <c r="AG106" s="148" t="s">
        <v>222</v>
      </c>
      <c r="AH106" s="148"/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  <c r="AU106" s="148"/>
      <c r="AV106" s="148"/>
      <c r="AW106" s="148"/>
      <c r="AX106" s="148"/>
      <c r="AY106" s="148"/>
      <c r="AZ106" s="148"/>
      <c r="BA106" s="148"/>
      <c r="BB106" s="148"/>
      <c r="BC106" s="148"/>
      <c r="BD106" s="148"/>
      <c r="BE106" s="148"/>
      <c r="BF106" s="148"/>
      <c r="BG106" s="148"/>
      <c r="BH106" s="148"/>
    </row>
    <row r="107" spans="1:60" ht="22.5" outlineLevel="1" x14ac:dyDescent="0.2">
      <c r="A107" s="172">
        <v>44</v>
      </c>
      <c r="B107" s="173" t="s">
        <v>672</v>
      </c>
      <c r="C107" s="180" t="s">
        <v>745</v>
      </c>
      <c r="D107" s="174" t="s">
        <v>368</v>
      </c>
      <c r="E107" s="175">
        <v>1</v>
      </c>
      <c r="F107" s="176">
        <v>2894</v>
      </c>
      <c r="G107" s="177">
        <f t="shared" si="7"/>
        <v>2894</v>
      </c>
      <c r="H107" s="158"/>
      <c r="I107" s="157">
        <f t="shared" si="8"/>
        <v>0</v>
      </c>
      <c r="J107" s="158"/>
      <c r="K107" s="157">
        <f t="shared" si="9"/>
        <v>0</v>
      </c>
      <c r="L107" s="157">
        <v>21</v>
      </c>
      <c r="M107" s="157">
        <f t="shared" si="10"/>
        <v>3501.74</v>
      </c>
      <c r="N107" s="157">
        <v>0</v>
      </c>
      <c r="O107" s="157">
        <f t="shared" si="11"/>
        <v>0</v>
      </c>
      <c r="P107" s="157">
        <v>0</v>
      </c>
      <c r="Q107" s="157">
        <f t="shared" si="12"/>
        <v>0</v>
      </c>
      <c r="R107" s="157"/>
      <c r="S107" s="157" t="s">
        <v>174</v>
      </c>
      <c r="T107" s="157" t="s">
        <v>175</v>
      </c>
      <c r="U107" s="157">
        <v>0</v>
      </c>
      <c r="V107" s="157">
        <f t="shared" si="13"/>
        <v>0</v>
      </c>
      <c r="W107" s="157"/>
      <c r="X107" s="157" t="s">
        <v>221</v>
      </c>
      <c r="Y107" s="148"/>
      <c r="Z107" s="148"/>
      <c r="AA107" s="148"/>
      <c r="AB107" s="148"/>
      <c r="AC107" s="148"/>
      <c r="AD107" s="148"/>
      <c r="AE107" s="148"/>
      <c r="AF107" s="148"/>
      <c r="AG107" s="148" t="s">
        <v>222</v>
      </c>
      <c r="AH107" s="148"/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48"/>
      <c r="AW107" s="148"/>
      <c r="AX107" s="148"/>
      <c r="AY107" s="148"/>
      <c r="AZ107" s="148"/>
      <c r="BA107" s="148"/>
      <c r="BB107" s="148"/>
      <c r="BC107" s="148"/>
      <c r="BD107" s="148"/>
      <c r="BE107" s="148"/>
      <c r="BF107" s="148"/>
      <c r="BG107" s="148"/>
      <c r="BH107" s="148"/>
    </row>
    <row r="108" spans="1:60" ht="22.5" outlineLevel="1" x14ac:dyDescent="0.2">
      <c r="A108" s="172">
        <v>45</v>
      </c>
      <c r="B108" s="173" t="s">
        <v>674</v>
      </c>
      <c r="C108" s="180" t="s">
        <v>746</v>
      </c>
      <c r="D108" s="174" t="s">
        <v>368</v>
      </c>
      <c r="E108" s="175">
        <v>1</v>
      </c>
      <c r="F108" s="176">
        <v>2131</v>
      </c>
      <c r="G108" s="177">
        <f t="shared" si="7"/>
        <v>2131</v>
      </c>
      <c r="H108" s="158"/>
      <c r="I108" s="157">
        <f t="shared" si="8"/>
        <v>0</v>
      </c>
      <c r="J108" s="158"/>
      <c r="K108" s="157">
        <f t="shared" si="9"/>
        <v>0</v>
      </c>
      <c r="L108" s="157">
        <v>21</v>
      </c>
      <c r="M108" s="157">
        <f t="shared" si="10"/>
        <v>2578.5099999999998</v>
      </c>
      <c r="N108" s="157">
        <v>0</v>
      </c>
      <c r="O108" s="157">
        <f t="shared" si="11"/>
        <v>0</v>
      </c>
      <c r="P108" s="157">
        <v>0</v>
      </c>
      <c r="Q108" s="157">
        <f t="shared" si="12"/>
        <v>0</v>
      </c>
      <c r="R108" s="157"/>
      <c r="S108" s="157" t="s">
        <v>174</v>
      </c>
      <c r="T108" s="157" t="s">
        <v>175</v>
      </c>
      <c r="U108" s="157">
        <v>0</v>
      </c>
      <c r="V108" s="157">
        <f t="shared" si="13"/>
        <v>0</v>
      </c>
      <c r="W108" s="157"/>
      <c r="X108" s="157" t="s">
        <v>221</v>
      </c>
      <c r="Y108" s="148"/>
      <c r="Z108" s="148"/>
      <c r="AA108" s="148"/>
      <c r="AB108" s="148"/>
      <c r="AC108" s="148"/>
      <c r="AD108" s="148"/>
      <c r="AE108" s="148"/>
      <c r="AF108" s="148"/>
      <c r="AG108" s="148" t="s">
        <v>222</v>
      </c>
      <c r="AH108" s="148"/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48"/>
      <c r="AW108" s="148"/>
      <c r="AX108" s="148"/>
      <c r="AY108" s="148"/>
      <c r="AZ108" s="148"/>
      <c r="BA108" s="148"/>
      <c r="BB108" s="148"/>
      <c r="BC108" s="148"/>
      <c r="BD108" s="148"/>
      <c r="BE108" s="148"/>
      <c r="BF108" s="148"/>
      <c r="BG108" s="148"/>
      <c r="BH108" s="148"/>
    </row>
    <row r="109" spans="1:60" ht="22.5" outlineLevel="1" x14ac:dyDescent="0.2">
      <c r="A109" s="172">
        <v>46</v>
      </c>
      <c r="B109" s="173" t="s">
        <v>676</v>
      </c>
      <c r="C109" s="180" t="s">
        <v>747</v>
      </c>
      <c r="D109" s="174" t="s">
        <v>368</v>
      </c>
      <c r="E109" s="175">
        <v>1</v>
      </c>
      <c r="F109" s="176">
        <v>3967</v>
      </c>
      <c r="G109" s="177">
        <f t="shared" si="7"/>
        <v>3967</v>
      </c>
      <c r="H109" s="158"/>
      <c r="I109" s="157">
        <f t="shared" si="8"/>
        <v>0</v>
      </c>
      <c r="J109" s="158"/>
      <c r="K109" s="157">
        <f t="shared" si="9"/>
        <v>0</v>
      </c>
      <c r="L109" s="157">
        <v>21</v>
      </c>
      <c r="M109" s="157">
        <f t="shared" si="10"/>
        <v>4800.07</v>
      </c>
      <c r="N109" s="157">
        <v>0</v>
      </c>
      <c r="O109" s="157">
        <f t="shared" si="11"/>
        <v>0</v>
      </c>
      <c r="P109" s="157">
        <v>0</v>
      </c>
      <c r="Q109" s="157">
        <f t="shared" si="12"/>
        <v>0</v>
      </c>
      <c r="R109" s="157"/>
      <c r="S109" s="157" t="s">
        <v>174</v>
      </c>
      <c r="T109" s="157" t="s">
        <v>175</v>
      </c>
      <c r="U109" s="157">
        <v>0</v>
      </c>
      <c r="V109" s="157">
        <f t="shared" si="13"/>
        <v>0</v>
      </c>
      <c r="W109" s="157"/>
      <c r="X109" s="157" t="s">
        <v>221</v>
      </c>
      <c r="Y109" s="148"/>
      <c r="Z109" s="148"/>
      <c r="AA109" s="148"/>
      <c r="AB109" s="148"/>
      <c r="AC109" s="148"/>
      <c r="AD109" s="148"/>
      <c r="AE109" s="148"/>
      <c r="AF109" s="148"/>
      <c r="AG109" s="148" t="s">
        <v>222</v>
      </c>
      <c r="AH109" s="148"/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48"/>
      <c r="AW109" s="148"/>
      <c r="AX109" s="148"/>
      <c r="AY109" s="148"/>
      <c r="AZ109" s="148"/>
      <c r="BA109" s="148"/>
      <c r="BB109" s="148"/>
      <c r="BC109" s="148"/>
      <c r="BD109" s="148"/>
      <c r="BE109" s="148"/>
      <c r="BF109" s="148"/>
      <c r="BG109" s="148"/>
      <c r="BH109" s="148"/>
    </row>
    <row r="110" spans="1:60" outlineLevel="1" x14ac:dyDescent="0.2">
      <c r="A110" s="172">
        <v>47</v>
      </c>
      <c r="B110" s="173" t="s">
        <v>678</v>
      </c>
      <c r="C110" s="180" t="s">
        <v>748</v>
      </c>
      <c r="D110" s="174" t="s">
        <v>368</v>
      </c>
      <c r="E110" s="175">
        <v>2</v>
      </c>
      <c r="F110" s="176">
        <v>2930</v>
      </c>
      <c r="G110" s="177">
        <f t="shared" si="7"/>
        <v>5860</v>
      </c>
      <c r="H110" s="158"/>
      <c r="I110" s="157">
        <f t="shared" si="8"/>
        <v>0</v>
      </c>
      <c r="J110" s="158"/>
      <c r="K110" s="157">
        <f t="shared" si="9"/>
        <v>0</v>
      </c>
      <c r="L110" s="157">
        <v>21</v>
      </c>
      <c r="M110" s="157">
        <f t="shared" si="10"/>
        <v>7090.5999999999995</v>
      </c>
      <c r="N110" s="157">
        <v>0</v>
      </c>
      <c r="O110" s="157">
        <f t="shared" si="11"/>
        <v>0</v>
      </c>
      <c r="P110" s="157">
        <v>0</v>
      </c>
      <c r="Q110" s="157">
        <f t="shared" si="12"/>
        <v>0</v>
      </c>
      <c r="R110" s="157"/>
      <c r="S110" s="157" t="s">
        <v>174</v>
      </c>
      <c r="T110" s="157" t="s">
        <v>175</v>
      </c>
      <c r="U110" s="157">
        <v>0</v>
      </c>
      <c r="V110" s="157">
        <f t="shared" si="13"/>
        <v>0</v>
      </c>
      <c r="W110" s="157"/>
      <c r="X110" s="157" t="s">
        <v>221</v>
      </c>
      <c r="Y110" s="148"/>
      <c r="Z110" s="148"/>
      <c r="AA110" s="148"/>
      <c r="AB110" s="148"/>
      <c r="AC110" s="148"/>
      <c r="AD110" s="148"/>
      <c r="AE110" s="148"/>
      <c r="AF110" s="148"/>
      <c r="AG110" s="148" t="s">
        <v>222</v>
      </c>
      <c r="AH110" s="148"/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48"/>
      <c r="BG110" s="148"/>
      <c r="BH110" s="148"/>
    </row>
    <row r="111" spans="1:60" outlineLevel="1" x14ac:dyDescent="0.2">
      <c r="A111" s="172">
        <v>48</v>
      </c>
      <c r="B111" s="173" t="s">
        <v>680</v>
      </c>
      <c r="C111" s="180" t="s">
        <v>749</v>
      </c>
      <c r="D111" s="174" t="s">
        <v>368</v>
      </c>
      <c r="E111" s="175">
        <v>2</v>
      </c>
      <c r="F111" s="176">
        <v>3618</v>
      </c>
      <c r="G111" s="177">
        <f t="shared" si="7"/>
        <v>7236</v>
      </c>
      <c r="H111" s="158"/>
      <c r="I111" s="157">
        <f t="shared" si="8"/>
        <v>0</v>
      </c>
      <c r="J111" s="158"/>
      <c r="K111" s="157">
        <f t="shared" si="9"/>
        <v>0</v>
      </c>
      <c r="L111" s="157">
        <v>21</v>
      </c>
      <c r="M111" s="157">
        <f t="shared" si="10"/>
        <v>8755.56</v>
      </c>
      <c r="N111" s="157">
        <v>0</v>
      </c>
      <c r="O111" s="157">
        <f t="shared" si="11"/>
        <v>0</v>
      </c>
      <c r="P111" s="157">
        <v>0</v>
      </c>
      <c r="Q111" s="157">
        <f t="shared" si="12"/>
        <v>0</v>
      </c>
      <c r="R111" s="157"/>
      <c r="S111" s="157" t="s">
        <v>174</v>
      </c>
      <c r="T111" s="157" t="s">
        <v>175</v>
      </c>
      <c r="U111" s="157">
        <v>0</v>
      </c>
      <c r="V111" s="157">
        <f t="shared" si="13"/>
        <v>0</v>
      </c>
      <c r="W111" s="157"/>
      <c r="X111" s="157" t="s">
        <v>221</v>
      </c>
      <c r="Y111" s="148"/>
      <c r="Z111" s="148"/>
      <c r="AA111" s="148"/>
      <c r="AB111" s="148"/>
      <c r="AC111" s="148"/>
      <c r="AD111" s="148"/>
      <c r="AE111" s="148"/>
      <c r="AF111" s="148"/>
      <c r="AG111" s="148" t="s">
        <v>222</v>
      </c>
      <c r="AH111" s="148"/>
      <c r="AI111" s="148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48"/>
      <c r="BG111" s="148"/>
      <c r="BH111" s="148"/>
    </row>
    <row r="112" spans="1:60" outlineLevel="1" x14ac:dyDescent="0.2">
      <c r="A112" s="172">
        <v>49</v>
      </c>
      <c r="B112" s="173" t="s">
        <v>682</v>
      </c>
      <c r="C112" s="180" t="s">
        <v>750</v>
      </c>
      <c r="D112" s="174" t="s">
        <v>368</v>
      </c>
      <c r="E112" s="175">
        <v>2</v>
      </c>
      <c r="F112" s="176">
        <v>2008</v>
      </c>
      <c r="G112" s="177">
        <f t="shared" si="7"/>
        <v>4016</v>
      </c>
      <c r="H112" s="158"/>
      <c r="I112" s="157">
        <f t="shared" si="8"/>
        <v>0</v>
      </c>
      <c r="J112" s="158"/>
      <c r="K112" s="157">
        <f t="shared" si="9"/>
        <v>0</v>
      </c>
      <c r="L112" s="157">
        <v>21</v>
      </c>
      <c r="M112" s="157">
        <f t="shared" si="10"/>
        <v>4859.3599999999997</v>
      </c>
      <c r="N112" s="157">
        <v>0</v>
      </c>
      <c r="O112" s="157">
        <f t="shared" si="11"/>
        <v>0</v>
      </c>
      <c r="P112" s="157">
        <v>0</v>
      </c>
      <c r="Q112" s="157">
        <f t="shared" si="12"/>
        <v>0</v>
      </c>
      <c r="R112" s="157"/>
      <c r="S112" s="157" t="s">
        <v>174</v>
      </c>
      <c r="T112" s="157" t="s">
        <v>175</v>
      </c>
      <c r="U112" s="157">
        <v>0</v>
      </c>
      <c r="V112" s="157">
        <f t="shared" si="13"/>
        <v>0</v>
      </c>
      <c r="W112" s="157"/>
      <c r="X112" s="157" t="s">
        <v>221</v>
      </c>
      <c r="Y112" s="148"/>
      <c r="Z112" s="148"/>
      <c r="AA112" s="148"/>
      <c r="AB112" s="148"/>
      <c r="AC112" s="148"/>
      <c r="AD112" s="148"/>
      <c r="AE112" s="148"/>
      <c r="AF112" s="148"/>
      <c r="AG112" s="148" t="s">
        <v>222</v>
      </c>
      <c r="AH112" s="148"/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</row>
    <row r="113" spans="1:60" ht="22.5" outlineLevel="1" x14ac:dyDescent="0.2">
      <c r="A113" s="172">
        <v>50</v>
      </c>
      <c r="B113" s="173" t="s">
        <v>751</v>
      </c>
      <c r="C113" s="180" t="s">
        <v>752</v>
      </c>
      <c r="D113" s="174" t="s">
        <v>368</v>
      </c>
      <c r="E113" s="175">
        <v>2</v>
      </c>
      <c r="F113" s="176">
        <v>2503</v>
      </c>
      <c r="G113" s="177">
        <f t="shared" si="7"/>
        <v>5006</v>
      </c>
      <c r="H113" s="158"/>
      <c r="I113" s="157">
        <f t="shared" si="8"/>
        <v>0</v>
      </c>
      <c r="J113" s="158"/>
      <c r="K113" s="157">
        <f t="shared" si="9"/>
        <v>0</v>
      </c>
      <c r="L113" s="157">
        <v>21</v>
      </c>
      <c r="M113" s="157">
        <f t="shared" si="10"/>
        <v>6057.26</v>
      </c>
      <c r="N113" s="157">
        <v>0</v>
      </c>
      <c r="O113" s="157">
        <f t="shared" si="11"/>
        <v>0</v>
      </c>
      <c r="P113" s="157">
        <v>0</v>
      </c>
      <c r="Q113" s="157">
        <f t="shared" si="12"/>
        <v>0</v>
      </c>
      <c r="R113" s="157"/>
      <c r="S113" s="157" t="s">
        <v>174</v>
      </c>
      <c r="T113" s="157" t="s">
        <v>175</v>
      </c>
      <c r="U113" s="157">
        <v>0</v>
      </c>
      <c r="V113" s="157">
        <f t="shared" si="13"/>
        <v>0</v>
      </c>
      <c r="W113" s="157"/>
      <c r="X113" s="157" t="s">
        <v>221</v>
      </c>
      <c r="Y113" s="148"/>
      <c r="Z113" s="148"/>
      <c r="AA113" s="148"/>
      <c r="AB113" s="148"/>
      <c r="AC113" s="148"/>
      <c r="AD113" s="148"/>
      <c r="AE113" s="148"/>
      <c r="AF113" s="148"/>
      <c r="AG113" s="148" t="s">
        <v>222</v>
      </c>
      <c r="AH113" s="148"/>
      <c r="AI113" s="148"/>
      <c r="AJ113" s="148"/>
      <c r="AK113" s="148"/>
      <c r="AL113" s="148"/>
      <c r="AM113" s="148"/>
      <c r="AN113" s="148"/>
      <c r="AO113" s="148"/>
      <c r="AP113" s="148"/>
      <c r="AQ113" s="148"/>
      <c r="AR113" s="148"/>
      <c r="AS113" s="148"/>
      <c r="AT113" s="148"/>
      <c r="AU113" s="148"/>
      <c r="AV113" s="148"/>
      <c r="AW113" s="148"/>
      <c r="AX113" s="148"/>
      <c r="AY113" s="148"/>
      <c r="AZ113" s="148"/>
      <c r="BA113" s="148"/>
      <c r="BB113" s="148"/>
      <c r="BC113" s="148"/>
      <c r="BD113" s="148"/>
      <c r="BE113" s="148"/>
      <c r="BF113" s="148"/>
      <c r="BG113" s="148"/>
      <c r="BH113" s="148"/>
    </row>
    <row r="114" spans="1:60" x14ac:dyDescent="0.2">
      <c r="A114" s="160" t="s">
        <v>169</v>
      </c>
      <c r="B114" s="161" t="s">
        <v>122</v>
      </c>
      <c r="C114" s="179" t="s">
        <v>123</v>
      </c>
      <c r="D114" s="162"/>
      <c r="E114" s="163"/>
      <c r="F114" s="164"/>
      <c r="G114" s="165">
        <f>SUMIF(AG115:AG118,"&lt;&gt;NOR",G115:G118)</f>
        <v>785.4</v>
      </c>
      <c r="H114" s="159"/>
      <c r="I114" s="159">
        <f>SUM(I115:I118)</f>
        <v>0</v>
      </c>
      <c r="J114" s="159"/>
      <c r="K114" s="159">
        <f>SUM(K115:K118)</f>
        <v>0</v>
      </c>
      <c r="L114" s="159"/>
      <c r="M114" s="159">
        <f>SUM(M115:M118)</f>
        <v>950.33399999999995</v>
      </c>
      <c r="N114" s="159"/>
      <c r="O114" s="159">
        <f>SUM(O115:O118)</f>
        <v>0</v>
      </c>
      <c r="P114" s="159"/>
      <c r="Q114" s="159">
        <f>SUM(Q115:Q118)</f>
        <v>0</v>
      </c>
      <c r="R114" s="159"/>
      <c r="S114" s="159"/>
      <c r="T114" s="159"/>
      <c r="U114" s="159"/>
      <c r="V114" s="159">
        <f>SUM(V115:V118)</f>
        <v>3.32</v>
      </c>
      <c r="W114" s="159"/>
      <c r="X114" s="159"/>
      <c r="AG114" t="s">
        <v>170</v>
      </c>
    </row>
    <row r="115" spans="1:60" ht="22.5" outlineLevel="1" x14ac:dyDescent="0.2">
      <c r="A115" s="166">
        <v>51</v>
      </c>
      <c r="B115" s="167" t="s">
        <v>391</v>
      </c>
      <c r="C115" s="181" t="s">
        <v>392</v>
      </c>
      <c r="D115" s="168" t="s">
        <v>312</v>
      </c>
      <c r="E115" s="169">
        <v>7.3401500000000004</v>
      </c>
      <c r="F115" s="170">
        <v>107</v>
      </c>
      <c r="G115" s="171">
        <f>ROUND(E115*F115,2)</f>
        <v>785.4</v>
      </c>
      <c r="H115" s="158"/>
      <c r="I115" s="157">
        <f>ROUND(E115*H115,2)</f>
        <v>0</v>
      </c>
      <c r="J115" s="158"/>
      <c r="K115" s="157">
        <f>ROUND(E115*J115,2)</f>
        <v>0</v>
      </c>
      <c r="L115" s="157">
        <v>21</v>
      </c>
      <c r="M115" s="157">
        <f>G115*(1+L115/100)</f>
        <v>950.33399999999995</v>
      </c>
      <c r="N115" s="157">
        <v>0</v>
      </c>
      <c r="O115" s="157">
        <f>ROUND(E115*N115,2)</f>
        <v>0</v>
      </c>
      <c r="P115" s="157">
        <v>0</v>
      </c>
      <c r="Q115" s="157">
        <f>ROUND(E115*P115,2)</f>
        <v>0</v>
      </c>
      <c r="R115" s="157"/>
      <c r="S115" s="157" t="s">
        <v>180</v>
      </c>
      <c r="T115" s="157" t="s">
        <v>180</v>
      </c>
      <c r="U115" s="157">
        <v>0.45179999999999998</v>
      </c>
      <c r="V115" s="157">
        <f>ROUND(E115*U115,2)</f>
        <v>3.32</v>
      </c>
      <c r="W115" s="157"/>
      <c r="X115" s="157" t="s">
        <v>393</v>
      </c>
      <c r="Y115" s="148"/>
      <c r="Z115" s="148"/>
      <c r="AA115" s="148"/>
      <c r="AB115" s="148"/>
      <c r="AC115" s="148"/>
      <c r="AD115" s="148"/>
      <c r="AE115" s="148"/>
      <c r="AF115" s="148"/>
      <c r="AG115" s="148" t="s">
        <v>394</v>
      </c>
      <c r="AH115" s="148"/>
      <c r="AI115" s="148"/>
      <c r="AJ115" s="148"/>
      <c r="AK115" s="148"/>
      <c r="AL115" s="148"/>
      <c r="AM115" s="148"/>
      <c r="AN115" s="148"/>
      <c r="AO115" s="148"/>
      <c r="AP115" s="148"/>
      <c r="AQ115" s="148"/>
      <c r="AR115" s="148"/>
      <c r="AS115" s="148"/>
      <c r="AT115" s="148"/>
      <c r="AU115" s="148"/>
      <c r="AV115" s="148"/>
      <c r="AW115" s="148"/>
      <c r="AX115" s="148"/>
      <c r="AY115" s="148"/>
      <c r="AZ115" s="148"/>
      <c r="BA115" s="148"/>
      <c r="BB115" s="148"/>
      <c r="BC115" s="148"/>
      <c r="BD115" s="148"/>
      <c r="BE115" s="148"/>
      <c r="BF115" s="148"/>
      <c r="BG115" s="148"/>
      <c r="BH115" s="148"/>
    </row>
    <row r="116" spans="1:60" outlineLevel="1" x14ac:dyDescent="0.2">
      <c r="A116" s="155"/>
      <c r="B116" s="156"/>
      <c r="C116" s="189" t="s">
        <v>395</v>
      </c>
      <c r="D116" s="185"/>
      <c r="E116" s="186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48"/>
      <c r="Z116" s="148"/>
      <c r="AA116" s="148"/>
      <c r="AB116" s="148"/>
      <c r="AC116" s="148"/>
      <c r="AD116" s="148"/>
      <c r="AE116" s="148"/>
      <c r="AF116" s="148"/>
      <c r="AG116" s="148" t="s">
        <v>224</v>
      </c>
      <c r="AH116" s="148">
        <v>0</v>
      </c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48"/>
      <c r="BG116" s="148"/>
      <c r="BH116" s="148"/>
    </row>
    <row r="117" spans="1:60" outlineLevel="1" x14ac:dyDescent="0.2">
      <c r="A117" s="155"/>
      <c r="B117" s="156"/>
      <c r="C117" s="189" t="s">
        <v>753</v>
      </c>
      <c r="D117" s="185"/>
      <c r="E117" s="186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48"/>
      <c r="Z117" s="148"/>
      <c r="AA117" s="148"/>
      <c r="AB117" s="148"/>
      <c r="AC117" s="148"/>
      <c r="AD117" s="148"/>
      <c r="AE117" s="148"/>
      <c r="AF117" s="148"/>
      <c r="AG117" s="148" t="s">
        <v>224</v>
      </c>
      <c r="AH117" s="148">
        <v>0</v>
      </c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</row>
    <row r="118" spans="1:60" outlineLevel="1" x14ac:dyDescent="0.2">
      <c r="A118" s="155"/>
      <c r="B118" s="156"/>
      <c r="C118" s="189" t="s">
        <v>754</v>
      </c>
      <c r="D118" s="185"/>
      <c r="E118" s="186">
        <v>7.3401500000000004</v>
      </c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48"/>
      <c r="Z118" s="148"/>
      <c r="AA118" s="148"/>
      <c r="AB118" s="148"/>
      <c r="AC118" s="148"/>
      <c r="AD118" s="148"/>
      <c r="AE118" s="148"/>
      <c r="AF118" s="148"/>
      <c r="AG118" s="148" t="s">
        <v>224</v>
      </c>
      <c r="AH118" s="148">
        <v>0</v>
      </c>
      <c r="AI118" s="148"/>
      <c r="AJ118" s="148"/>
      <c r="AK118" s="148"/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48"/>
      <c r="BG118" s="148"/>
      <c r="BH118" s="148"/>
    </row>
    <row r="119" spans="1:60" x14ac:dyDescent="0.2">
      <c r="A119" s="160" t="s">
        <v>169</v>
      </c>
      <c r="B119" s="161" t="s">
        <v>126</v>
      </c>
      <c r="C119" s="179" t="s">
        <v>127</v>
      </c>
      <c r="D119" s="162"/>
      <c r="E119" s="163"/>
      <c r="F119" s="164"/>
      <c r="G119" s="165">
        <f>SUMIF(AG120:AG122,"&lt;&gt;NOR",G120:G122)</f>
        <v>216</v>
      </c>
      <c r="H119" s="159"/>
      <c r="I119" s="159">
        <f>SUM(I120:I122)</f>
        <v>0</v>
      </c>
      <c r="J119" s="159"/>
      <c r="K119" s="159">
        <f>SUM(K120:K122)</f>
        <v>0</v>
      </c>
      <c r="L119" s="159"/>
      <c r="M119" s="159">
        <f>SUM(M120:M122)</f>
        <v>261.36</v>
      </c>
      <c r="N119" s="159"/>
      <c r="O119" s="159">
        <f>SUM(O120:O122)</f>
        <v>0</v>
      </c>
      <c r="P119" s="159"/>
      <c r="Q119" s="159">
        <f>SUM(Q120:Q122)</f>
        <v>0</v>
      </c>
      <c r="R119" s="159"/>
      <c r="S119" s="159"/>
      <c r="T119" s="159"/>
      <c r="U119" s="159"/>
      <c r="V119" s="159">
        <f>SUM(V120:V122)</f>
        <v>0.42</v>
      </c>
      <c r="W119" s="159"/>
      <c r="X119" s="159"/>
      <c r="AG119" t="s">
        <v>170</v>
      </c>
    </row>
    <row r="120" spans="1:60" ht="22.5" outlineLevel="1" x14ac:dyDescent="0.2">
      <c r="A120" s="166">
        <v>52</v>
      </c>
      <c r="B120" s="167" t="s">
        <v>686</v>
      </c>
      <c r="C120" s="181" t="s">
        <v>687</v>
      </c>
      <c r="D120" s="168" t="s">
        <v>247</v>
      </c>
      <c r="E120" s="169">
        <v>9</v>
      </c>
      <c r="F120" s="170">
        <v>24</v>
      </c>
      <c r="G120" s="171">
        <f>ROUND(E120*F120,2)</f>
        <v>216</v>
      </c>
      <c r="H120" s="158"/>
      <c r="I120" s="157">
        <f>ROUND(E120*H120,2)</f>
        <v>0</v>
      </c>
      <c r="J120" s="158"/>
      <c r="K120" s="157">
        <f>ROUND(E120*J120,2)</f>
        <v>0</v>
      </c>
      <c r="L120" s="157">
        <v>21</v>
      </c>
      <c r="M120" s="157">
        <f>G120*(1+L120/100)</f>
        <v>261.36</v>
      </c>
      <c r="N120" s="157">
        <v>4.0000000000000003E-5</v>
      </c>
      <c r="O120" s="157">
        <f>ROUND(E120*N120,2)</f>
        <v>0</v>
      </c>
      <c r="P120" s="157">
        <v>0</v>
      </c>
      <c r="Q120" s="157">
        <f>ROUND(E120*P120,2)</f>
        <v>0</v>
      </c>
      <c r="R120" s="157"/>
      <c r="S120" s="157" t="s">
        <v>180</v>
      </c>
      <c r="T120" s="157" t="s">
        <v>180</v>
      </c>
      <c r="U120" s="157">
        <v>4.6330000000000003E-2</v>
      </c>
      <c r="V120" s="157">
        <f>ROUND(E120*U120,2)</f>
        <v>0.42</v>
      </c>
      <c r="W120" s="157"/>
      <c r="X120" s="157" t="s">
        <v>221</v>
      </c>
      <c r="Y120" s="148"/>
      <c r="Z120" s="148"/>
      <c r="AA120" s="148"/>
      <c r="AB120" s="148"/>
      <c r="AC120" s="148"/>
      <c r="AD120" s="148"/>
      <c r="AE120" s="148"/>
      <c r="AF120" s="148"/>
      <c r="AG120" s="148" t="s">
        <v>404</v>
      </c>
      <c r="AH120" s="148"/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48"/>
      <c r="BG120" s="148"/>
      <c r="BH120" s="148"/>
    </row>
    <row r="121" spans="1:60" outlineLevel="1" x14ac:dyDescent="0.2">
      <c r="A121" s="155"/>
      <c r="B121" s="156"/>
      <c r="C121" s="189" t="s">
        <v>688</v>
      </c>
      <c r="D121" s="185"/>
      <c r="E121" s="186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48"/>
      <c r="Z121" s="148"/>
      <c r="AA121" s="148"/>
      <c r="AB121" s="148"/>
      <c r="AC121" s="148"/>
      <c r="AD121" s="148"/>
      <c r="AE121" s="148"/>
      <c r="AF121" s="148"/>
      <c r="AG121" s="148" t="s">
        <v>224</v>
      </c>
      <c r="AH121" s="148">
        <v>0</v>
      </c>
      <c r="AI121" s="148"/>
      <c r="AJ121" s="148"/>
      <c r="AK121" s="148"/>
      <c r="AL121" s="148"/>
      <c r="AM121" s="148"/>
      <c r="AN121" s="148"/>
      <c r="AO121" s="148"/>
      <c r="AP121" s="148"/>
      <c r="AQ121" s="148"/>
      <c r="AR121" s="148"/>
      <c r="AS121" s="148"/>
      <c r="AT121" s="148"/>
      <c r="AU121" s="148"/>
      <c r="AV121" s="148"/>
      <c r="AW121" s="148"/>
      <c r="AX121" s="148"/>
      <c r="AY121" s="148"/>
      <c r="AZ121" s="148"/>
      <c r="BA121" s="148"/>
      <c r="BB121" s="148"/>
      <c r="BC121" s="148"/>
      <c r="BD121" s="148"/>
      <c r="BE121" s="148"/>
      <c r="BF121" s="148"/>
      <c r="BG121" s="148"/>
      <c r="BH121" s="148"/>
    </row>
    <row r="122" spans="1:60" outlineLevel="1" x14ac:dyDescent="0.2">
      <c r="A122" s="155"/>
      <c r="B122" s="156"/>
      <c r="C122" s="189" t="s">
        <v>755</v>
      </c>
      <c r="D122" s="185"/>
      <c r="E122" s="186">
        <v>9</v>
      </c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48"/>
      <c r="Z122" s="148"/>
      <c r="AA122" s="148"/>
      <c r="AB122" s="148"/>
      <c r="AC122" s="148"/>
      <c r="AD122" s="148"/>
      <c r="AE122" s="148"/>
      <c r="AF122" s="148"/>
      <c r="AG122" s="148" t="s">
        <v>224</v>
      </c>
      <c r="AH122" s="148">
        <v>0</v>
      </c>
      <c r="AI122" s="148"/>
      <c r="AJ122" s="148"/>
      <c r="AK122" s="148"/>
      <c r="AL122" s="148"/>
      <c r="AM122" s="148"/>
      <c r="AN122" s="148"/>
      <c r="AO122" s="148"/>
      <c r="AP122" s="148"/>
      <c r="AQ122" s="148"/>
      <c r="AR122" s="148"/>
      <c r="AS122" s="148"/>
      <c r="AT122" s="148"/>
      <c r="AU122" s="148"/>
      <c r="AV122" s="148"/>
      <c r="AW122" s="148"/>
      <c r="AX122" s="148"/>
      <c r="AY122" s="148"/>
      <c r="AZ122" s="148"/>
      <c r="BA122" s="148"/>
      <c r="BB122" s="148"/>
      <c r="BC122" s="148"/>
      <c r="BD122" s="148"/>
      <c r="BE122" s="148"/>
      <c r="BF122" s="148"/>
      <c r="BG122" s="148"/>
      <c r="BH122" s="148"/>
    </row>
    <row r="123" spans="1:60" x14ac:dyDescent="0.2">
      <c r="A123" s="3"/>
      <c r="B123" s="4"/>
      <c r="C123" s="182"/>
      <c r="D123" s="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AE123">
        <v>15</v>
      </c>
      <c r="AF123">
        <v>21</v>
      </c>
      <c r="AG123" t="s">
        <v>156</v>
      </c>
    </row>
    <row r="124" spans="1:60" x14ac:dyDescent="0.2">
      <c r="A124" s="151"/>
      <c r="B124" s="152" t="s">
        <v>31</v>
      </c>
      <c r="C124" s="183"/>
      <c r="D124" s="153"/>
      <c r="E124" s="154"/>
      <c r="F124" s="154"/>
      <c r="G124" s="178">
        <f>G8+G58+G72+G114+G119</f>
        <v>170574.58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AE124">
        <f>SUMIF(L7:L122,AE123,G7:G122)</f>
        <v>0</v>
      </c>
      <c r="AF124">
        <f>SUMIF(L7:L122,AF123,G7:G122)</f>
        <v>170574.58</v>
      </c>
      <c r="AG124" t="s">
        <v>214</v>
      </c>
    </row>
    <row r="125" spans="1:60" x14ac:dyDescent="0.2">
      <c r="A125" s="3"/>
      <c r="B125" s="4"/>
      <c r="C125" s="182"/>
      <c r="D125" s="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60" x14ac:dyDescent="0.2">
      <c r="A126" s="3"/>
      <c r="B126" s="4"/>
      <c r="C126" s="182"/>
      <c r="D126" s="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60" x14ac:dyDescent="0.2">
      <c r="A127" s="268" t="s">
        <v>215</v>
      </c>
      <c r="B127" s="268"/>
      <c r="C127" s="269"/>
      <c r="D127" s="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60" x14ac:dyDescent="0.2">
      <c r="A128" s="249"/>
      <c r="B128" s="250"/>
      <c r="C128" s="251"/>
      <c r="D128" s="250"/>
      <c r="E128" s="250"/>
      <c r="F128" s="250"/>
      <c r="G128" s="25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AG128" t="s">
        <v>216</v>
      </c>
    </row>
    <row r="129" spans="1:33" x14ac:dyDescent="0.2">
      <c r="A129" s="253"/>
      <c r="B129" s="254"/>
      <c r="C129" s="255"/>
      <c r="D129" s="254"/>
      <c r="E129" s="254"/>
      <c r="F129" s="254"/>
      <c r="G129" s="25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33" x14ac:dyDescent="0.2">
      <c r="A130" s="253"/>
      <c r="B130" s="254"/>
      <c r="C130" s="255"/>
      <c r="D130" s="254"/>
      <c r="E130" s="254"/>
      <c r="F130" s="254"/>
      <c r="G130" s="25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33" x14ac:dyDescent="0.2">
      <c r="A131" s="253"/>
      <c r="B131" s="254"/>
      <c r="C131" s="255"/>
      <c r="D131" s="254"/>
      <c r="E131" s="254"/>
      <c r="F131" s="254"/>
      <c r="G131" s="256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33" x14ac:dyDescent="0.2">
      <c r="A132" s="257"/>
      <c r="B132" s="258"/>
      <c r="C132" s="259"/>
      <c r="D132" s="258"/>
      <c r="E132" s="258"/>
      <c r="F132" s="258"/>
      <c r="G132" s="260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33" x14ac:dyDescent="0.2">
      <c r="A133" s="3"/>
      <c r="B133" s="4"/>
      <c r="C133" s="182"/>
      <c r="D133" s="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33" x14ac:dyDescent="0.2">
      <c r="C134" s="184"/>
      <c r="D134" s="10"/>
      <c r="AG134" t="s">
        <v>217</v>
      </c>
    </row>
    <row r="135" spans="1:33" x14ac:dyDescent="0.2">
      <c r="D135" s="10"/>
    </row>
    <row r="136" spans="1:33" x14ac:dyDescent="0.2">
      <c r="D136" s="10"/>
    </row>
    <row r="137" spans="1:33" x14ac:dyDescent="0.2">
      <c r="D137" s="10"/>
    </row>
    <row r="138" spans="1:33" x14ac:dyDescent="0.2">
      <c r="D138" s="10"/>
    </row>
    <row r="139" spans="1:33" x14ac:dyDescent="0.2">
      <c r="D139" s="10"/>
    </row>
    <row r="140" spans="1:33" x14ac:dyDescent="0.2">
      <c r="D140" s="10"/>
    </row>
    <row r="141" spans="1:33" x14ac:dyDescent="0.2">
      <c r="D141" s="10"/>
    </row>
    <row r="142" spans="1:33" x14ac:dyDescent="0.2">
      <c r="D142" s="10"/>
    </row>
    <row r="143" spans="1:33" x14ac:dyDescent="0.2">
      <c r="D143" s="10"/>
    </row>
    <row r="144" spans="1:33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nR7QrQ8sB8KBoDVf56cJZl45XqUUTRWjrs6CJ8SE+y05VQNROcjZWNiCRJQ5YJvlESyOfsBPH7XSU1+7eQTdaQ==" saltValue="YRNzCSdjT7CTy7xQvQanVw==" spinCount="100000" sheet="1"/>
  <customSheetViews>
    <customSheetView guid="{682F88AA-8DBA-43F3-B332-95C2E0316B3E}" hiddenRows="1" hiddenColumns="1">
      <pane ySplit="6" topLeftCell="A92" activePane="bottomLeft" state="frozen"/>
      <selection pane="bottomLeft" activeCell="F121" sqref="F121"/>
      <pageMargins left="0.59055118110236204" right="0.196850393700787" top="0.78740157499999996" bottom="0.78740157499999996" header="0.3" footer="0.3"/>
      <pageSetup paperSize="9" orientation="portrait" r:id="rId1"/>
      <headerFooter>
        <oddFooter>&amp;RStránka &amp;P z &amp;N&amp;LZpracováno programem BUILDpower S,  © RTS, a.s.</oddFooter>
      </headerFooter>
    </customSheetView>
    <customSheetView guid="{F028DEAD-F36D-4C13-9154-AF3BDABF0A16}" hiddenRows="1" hiddenColumns="1">
      <pane ySplit="6" topLeftCell="A8" activePane="bottomLeft" state="frozen"/>
      <selection pane="bottomLeft" activeCell="A8" sqref="A8"/>
      <pageMargins left="0.59055118110236204" right="0.196850393700787" top="0.78740157499999996" bottom="0.78740157499999996" header="0.3" footer="0.3"/>
      <pageSetup paperSize="9" orientation="portrait" r:id="rId2"/>
      <headerFooter>
        <oddFooter>&amp;RStránka &amp;P z &amp;N&amp;LZpracováno programem BUILDpower S,  © RTS, a.s.</oddFooter>
      </headerFooter>
    </customSheetView>
  </customSheetViews>
  <mergeCells count="6">
    <mergeCell ref="A128:G132"/>
    <mergeCell ref="A1:G1"/>
    <mergeCell ref="C2:G2"/>
    <mergeCell ref="C3:G3"/>
    <mergeCell ref="C4:G4"/>
    <mergeCell ref="A127:C127"/>
  </mergeCells>
  <pageMargins left="0.59055118110236204" right="0.196850393700787" top="0.78740157499999996" bottom="0.78740157499999996" header="0.3" footer="0.3"/>
  <pageSetup paperSize="9" orientation="portrait" r:id="rId3"/>
  <headerFooter>
    <oddFooter>&amp;RStránka &amp;P z &amp;N&amp;LZpracováno programem BUILDpower S,  © RTS, a.s.</oddFooter>
  </headerFooter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BH5000"/>
  <sheetViews>
    <sheetView workbookViewId="0">
      <pane ySplit="7" topLeftCell="A8" activePane="bottomLeft" state="frozen"/>
      <selection pane="bottomLeft" activeCell="A8" sqref="A8"/>
    </sheetView>
  </sheetViews>
  <sheetFormatPr defaultRowHeight="12.75" outlineLevelRow="1" x14ac:dyDescent="0.2"/>
  <cols>
    <col min="1" max="1" width="3.42578125" customWidth="1"/>
    <col min="2" max="2" width="12.5703125" style="122" customWidth="1"/>
    <col min="3" max="3" width="38.28515625" style="122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0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0" t="s">
        <v>9</v>
      </c>
      <c r="B3" s="49" t="s">
        <v>63</v>
      </c>
      <c r="C3" s="262" t="s">
        <v>64</v>
      </c>
      <c r="D3" s="263"/>
      <c r="E3" s="263"/>
      <c r="F3" s="263"/>
      <c r="G3" s="264"/>
      <c r="AC3" s="122" t="s">
        <v>144</v>
      </c>
      <c r="AG3" t="s">
        <v>146</v>
      </c>
    </row>
    <row r="4" spans="1:60" ht="24.95" customHeight="1" x14ac:dyDescent="0.2">
      <c r="A4" s="141" t="s">
        <v>10</v>
      </c>
      <c r="B4" s="142" t="s">
        <v>63</v>
      </c>
      <c r="C4" s="265" t="s">
        <v>64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4" t="s">
        <v>148</v>
      </c>
      <c r="B6" s="146" t="s">
        <v>149</v>
      </c>
      <c r="C6" s="146" t="s">
        <v>150</v>
      </c>
      <c r="D6" s="145" t="s">
        <v>151</v>
      </c>
      <c r="E6" s="144" t="s">
        <v>152</v>
      </c>
      <c r="F6" s="143" t="s">
        <v>153</v>
      </c>
      <c r="G6" s="144" t="s">
        <v>31</v>
      </c>
      <c r="H6" s="147" t="s">
        <v>32</v>
      </c>
      <c r="I6" s="147" t="s">
        <v>154</v>
      </c>
      <c r="J6" s="147" t="s">
        <v>33</v>
      </c>
      <c r="K6" s="147" t="s">
        <v>155</v>
      </c>
      <c r="L6" s="147" t="s">
        <v>156</v>
      </c>
      <c r="M6" s="147" t="s">
        <v>157</v>
      </c>
      <c r="N6" s="147" t="s">
        <v>158</v>
      </c>
      <c r="O6" s="147" t="s">
        <v>159</v>
      </c>
      <c r="P6" s="147" t="s">
        <v>160</v>
      </c>
      <c r="Q6" s="147" t="s">
        <v>161</v>
      </c>
      <c r="R6" s="147" t="s">
        <v>162</v>
      </c>
      <c r="S6" s="147" t="s">
        <v>163</v>
      </c>
      <c r="T6" s="147" t="s">
        <v>164</v>
      </c>
      <c r="U6" s="147" t="s">
        <v>165</v>
      </c>
      <c r="V6" s="147" t="s">
        <v>166</v>
      </c>
      <c r="W6" s="147" t="s">
        <v>167</v>
      </c>
      <c r="X6" s="147" t="s">
        <v>168</v>
      </c>
    </row>
    <row r="7" spans="1:60" hidden="1" x14ac:dyDescent="0.2">
      <c r="A7" s="3"/>
      <c r="B7" s="4"/>
      <c r="C7" s="4"/>
      <c r="D7" s="6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60" x14ac:dyDescent="0.2">
      <c r="A8" s="160" t="s">
        <v>169</v>
      </c>
      <c r="B8" s="161" t="s">
        <v>126</v>
      </c>
      <c r="C8" s="179" t="s">
        <v>127</v>
      </c>
      <c r="D8" s="162"/>
      <c r="E8" s="163"/>
      <c r="F8" s="164"/>
      <c r="G8" s="165">
        <f>SUMIF(AG9:AG12,"&lt;&gt;NOR",G9:G12)</f>
        <v>152645</v>
      </c>
      <c r="H8" s="159"/>
      <c r="I8" s="159">
        <f>SUM(I9:I12)</f>
        <v>0</v>
      </c>
      <c r="J8" s="159"/>
      <c r="K8" s="159">
        <f>SUM(K9:K12)</f>
        <v>0</v>
      </c>
      <c r="L8" s="159"/>
      <c r="M8" s="159">
        <f>SUM(M9:M12)</f>
        <v>184700.45</v>
      </c>
      <c r="N8" s="159"/>
      <c r="O8" s="159">
        <f>SUM(O9:O12)</f>
        <v>0</v>
      </c>
      <c r="P8" s="159"/>
      <c r="Q8" s="159">
        <f>SUM(Q9:Q12)</f>
        <v>0</v>
      </c>
      <c r="R8" s="159"/>
      <c r="S8" s="159"/>
      <c r="T8" s="159"/>
      <c r="U8" s="159"/>
      <c r="V8" s="159">
        <f>SUM(V9:V12)</f>
        <v>0</v>
      </c>
      <c r="W8" s="159"/>
      <c r="X8" s="159"/>
      <c r="AG8" t="s">
        <v>170</v>
      </c>
    </row>
    <row r="9" spans="1:60" outlineLevel="1" x14ac:dyDescent="0.2">
      <c r="A9" s="172">
        <v>1</v>
      </c>
      <c r="B9" s="173" t="s">
        <v>756</v>
      </c>
      <c r="C9" s="180" t="s">
        <v>757</v>
      </c>
      <c r="D9" s="174" t="s">
        <v>247</v>
      </c>
      <c r="E9" s="175">
        <v>360</v>
      </c>
      <c r="F9" s="176">
        <v>320</v>
      </c>
      <c r="G9" s="177">
        <f>ROUND(E9*F9,2)</f>
        <v>115200</v>
      </c>
      <c r="H9" s="158"/>
      <c r="I9" s="157">
        <f>ROUND(E9*H9,2)</f>
        <v>0</v>
      </c>
      <c r="J9" s="158"/>
      <c r="K9" s="157">
        <f>ROUND(E9*J9,2)</f>
        <v>0</v>
      </c>
      <c r="L9" s="157">
        <v>21</v>
      </c>
      <c r="M9" s="157">
        <f>G9*(1+L9/100)</f>
        <v>139392</v>
      </c>
      <c r="N9" s="157">
        <v>0</v>
      </c>
      <c r="O9" s="157">
        <f>ROUND(E9*N9,2)</f>
        <v>0</v>
      </c>
      <c r="P9" s="157">
        <v>0</v>
      </c>
      <c r="Q9" s="157">
        <f>ROUND(E9*P9,2)</f>
        <v>0</v>
      </c>
      <c r="R9" s="157"/>
      <c r="S9" s="157" t="s">
        <v>174</v>
      </c>
      <c r="T9" s="157" t="s">
        <v>175</v>
      </c>
      <c r="U9" s="157">
        <v>0</v>
      </c>
      <c r="V9" s="157">
        <f>ROUND(E9*U9,2)</f>
        <v>0</v>
      </c>
      <c r="W9" s="157"/>
      <c r="X9" s="157" t="s">
        <v>221</v>
      </c>
      <c r="Y9" s="148"/>
      <c r="Z9" s="148"/>
      <c r="AA9" s="148"/>
      <c r="AB9" s="148"/>
      <c r="AC9" s="148"/>
      <c r="AD9" s="148"/>
      <c r="AE9" s="148"/>
      <c r="AF9" s="148"/>
      <c r="AG9" s="148" t="s">
        <v>222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60" outlineLevel="1" x14ac:dyDescent="0.2">
      <c r="A10" s="172">
        <v>2</v>
      </c>
      <c r="B10" s="173" t="s">
        <v>758</v>
      </c>
      <c r="C10" s="180" t="s">
        <v>759</v>
      </c>
      <c r="D10" s="174" t="s">
        <v>368</v>
      </c>
      <c r="E10" s="175">
        <v>1</v>
      </c>
      <c r="F10" s="176">
        <v>13214</v>
      </c>
      <c r="G10" s="177">
        <f>ROUND(E10*F10,2)</f>
        <v>13214</v>
      </c>
      <c r="H10" s="158"/>
      <c r="I10" s="157">
        <f>ROUND(E10*H10,2)</f>
        <v>0</v>
      </c>
      <c r="J10" s="158"/>
      <c r="K10" s="157">
        <f>ROUND(E10*J10,2)</f>
        <v>0</v>
      </c>
      <c r="L10" s="157">
        <v>21</v>
      </c>
      <c r="M10" s="157">
        <f>G10*(1+L10/100)</f>
        <v>15988.939999999999</v>
      </c>
      <c r="N10" s="157">
        <v>0</v>
      </c>
      <c r="O10" s="157">
        <f>ROUND(E10*N10,2)</f>
        <v>0</v>
      </c>
      <c r="P10" s="157">
        <v>0</v>
      </c>
      <c r="Q10" s="157">
        <f>ROUND(E10*P10,2)</f>
        <v>0</v>
      </c>
      <c r="R10" s="157"/>
      <c r="S10" s="157" t="s">
        <v>174</v>
      </c>
      <c r="T10" s="157" t="s">
        <v>175</v>
      </c>
      <c r="U10" s="157">
        <v>0</v>
      </c>
      <c r="V10" s="157">
        <f>ROUND(E10*U10,2)</f>
        <v>0</v>
      </c>
      <c r="W10" s="157"/>
      <c r="X10" s="157" t="s">
        <v>221</v>
      </c>
      <c r="Y10" s="148"/>
      <c r="Z10" s="148"/>
      <c r="AA10" s="148"/>
      <c r="AB10" s="148"/>
      <c r="AC10" s="148"/>
      <c r="AD10" s="148"/>
      <c r="AE10" s="148"/>
      <c r="AF10" s="148"/>
      <c r="AG10" s="148" t="s">
        <v>222</v>
      </c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</row>
    <row r="11" spans="1:60" outlineLevel="1" x14ac:dyDescent="0.2">
      <c r="A11" s="172">
        <v>3</v>
      </c>
      <c r="B11" s="173" t="s">
        <v>760</v>
      </c>
      <c r="C11" s="180" t="s">
        <v>761</v>
      </c>
      <c r="D11" s="174" t="s">
        <v>368</v>
      </c>
      <c r="E11" s="175">
        <v>1</v>
      </c>
      <c r="F11" s="176">
        <v>13214</v>
      </c>
      <c r="G11" s="177">
        <f>ROUND(E11*F11,2)</f>
        <v>13214</v>
      </c>
      <c r="H11" s="158"/>
      <c r="I11" s="157">
        <f>ROUND(E11*H11,2)</f>
        <v>0</v>
      </c>
      <c r="J11" s="158"/>
      <c r="K11" s="157">
        <f>ROUND(E11*J11,2)</f>
        <v>0</v>
      </c>
      <c r="L11" s="157">
        <v>21</v>
      </c>
      <c r="M11" s="157">
        <f>G11*(1+L11/100)</f>
        <v>15988.939999999999</v>
      </c>
      <c r="N11" s="157">
        <v>0</v>
      </c>
      <c r="O11" s="157">
        <f>ROUND(E11*N11,2)</f>
        <v>0</v>
      </c>
      <c r="P11" s="157">
        <v>0</v>
      </c>
      <c r="Q11" s="157">
        <f>ROUND(E11*P11,2)</f>
        <v>0</v>
      </c>
      <c r="R11" s="157"/>
      <c r="S11" s="157" t="s">
        <v>174</v>
      </c>
      <c r="T11" s="157" t="s">
        <v>175</v>
      </c>
      <c r="U11" s="157">
        <v>0</v>
      </c>
      <c r="V11" s="157">
        <f>ROUND(E11*U11,2)</f>
        <v>0</v>
      </c>
      <c r="W11" s="157"/>
      <c r="X11" s="157" t="s">
        <v>221</v>
      </c>
      <c r="Y11" s="148"/>
      <c r="Z11" s="148"/>
      <c r="AA11" s="148"/>
      <c r="AB11" s="148"/>
      <c r="AC11" s="148"/>
      <c r="AD11" s="148"/>
      <c r="AE11" s="148"/>
      <c r="AF11" s="148"/>
      <c r="AG11" s="148" t="s">
        <v>222</v>
      </c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</row>
    <row r="12" spans="1:60" outlineLevel="1" x14ac:dyDescent="0.2">
      <c r="A12" s="172">
        <v>4</v>
      </c>
      <c r="B12" s="173" t="s">
        <v>762</v>
      </c>
      <c r="C12" s="180" t="s">
        <v>763</v>
      </c>
      <c r="D12" s="174" t="s">
        <v>368</v>
      </c>
      <c r="E12" s="175">
        <v>1</v>
      </c>
      <c r="F12" s="176">
        <v>11017</v>
      </c>
      <c r="G12" s="177">
        <f>ROUND(E12*F12,2)</f>
        <v>11017</v>
      </c>
      <c r="H12" s="158"/>
      <c r="I12" s="157">
        <f>ROUND(E12*H12,2)</f>
        <v>0</v>
      </c>
      <c r="J12" s="158"/>
      <c r="K12" s="157">
        <f>ROUND(E12*J12,2)</f>
        <v>0</v>
      </c>
      <c r="L12" s="157">
        <v>21</v>
      </c>
      <c r="M12" s="157">
        <f>G12*(1+L12/100)</f>
        <v>13330.57</v>
      </c>
      <c r="N12" s="157">
        <v>0</v>
      </c>
      <c r="O12" s="157">
        <f>ROUND(E12*N12,2)</f>
        <v>0</v>
      </c>
      <c r="P12" s="157">
        <v>0</v>
      </c>
      <c r="Q12" s="157">
        <f>ROUND(E12*P12,2)</f>
        <v>0</v>
      </c>
      <c r="R12" s="157"/>
      <c r="S12" s="157" t="s">
        <v>174</v>
      </c>
      <c r="T12" s="157" t="s">
        <v>175</v>
      </c>
      <c r="U12" s="157">
        <v>0</v>
      </c>
      <c r="V12" s="157">
        <f>ROUND(E12*U12,2)</f>
        <v>0</v>
      </c>
      <c r="W12" s="157"/>
      <c r="X12" s="157" t="s">
        <v>221</v>
      </c>
      <c r="Y12" s="148"/>
      <c r="Z12" s="148"/>
      <c r="AA12" s="148"/>
      <c r="AB12" s="148"/>
      <c r="AC12" s="148"/>
      <c r="AD12" s="148"/>
      <c r="AE12" s="148"/>
      <c r="AF12" s="148"/>
      <c r="AG12" s="148" t="s">
        <v>222</v>
      </c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</row>
    <row r="13" spans="1:60" x14ac:dyDescent="0.2">
      <c r="A13" s="160" t="s">
        <v>169</v>
      </c>
      <c r="B13" s="161" t="s">
        <v>128</v>
      </c>
      <c r="C13" s="179" t="s">
        <v>129</v>
      </c>
      <c r="D13" s="162"/>
      <c r="E13" s="163"/>
      <c r="F13" s="164"/>
      <c r="G13" s="165">
        <f>SUMIF(AG14:AG16,"&lt;&gt;NOR",G14:G16)</f>
        <v>12593</v>
      </c>
      <c r="H13" s="159"/>
      <c r="I13" s="159">
        <f>SUM(I14:I16)</f>
        <v>0</v>
      </c>
      <c r="J13" s="159"/>
      <c r="K13" s="159">
        <f>SUM(K14:K16)</f>
        <v>0</v>
      </c>
      <c r="L13" s="159"/>
      <c r="M13" s="159">
        <f>SUM(M14:M16)</f>
        <v>15237.529999999999</v>
      </c>
      <c r="N13" s="159"/>
      <c r="O13" s="159">
        <f>SUM(O14:O16)</f>
        <v>0</v>
      </c>
      <c r="P13" s="159"/>
      <c r="Q13" s="159">
        <f>SUM(Q14:Q16)</f>
        <v>0</v>
      </c>
      <c r="R13" s="159"/>
      <c r="S13" s="159"/>
      <c r="T13" s="159"/>
      <c r="U13" s="159"/>
      <c r="V13" s="159">
        <f>SUM(V14:V16)</f>
        <v>0</v>
      </c>
      <c r="W13" s="159"/>
      <c r="X13" s="159"/>
      <c r="AG13" t="s">
        <v>170</v>
      </c>
    </row>
    <row r="14" spans="1:60" outlineLevel="1" x14ac:dyDescent="0.2">
      <c r="A14" s="172">
        <v>5</v>
      </c>
      <c r="B14" s="173" t="s">
        <v>764</v>
      </c>
      <c r="C14" s="180" t="s">
        <v>765</v>
      </c>
      <c r="D14" s="174" t="s">
        <v>373</v>
      </c>
      <c r="E14" s="175">
        <v>1</v>
      </c>
      <c r="F14" s="176">
        <v>7722</v>
      </c>
      <c r="G14" s="177">
        <f>ROUND(E14*F14,2)</f>
        <v>7722</v>
      </c>
      <c r="H14" s="158"/>
      <c r="I14" s="157">
        <f>ROUND(E14*H14,2)</f>
        <v>0</v>
      </c>
      <c r="J14" s="158"/>
      <c r="K14" s="157">
        <f>ROUND(E14*J14,2)</f>
        <v>0</v>
      </c>
      <c r="L14" s="157">
        <v>21</v>
      </c>
      <c r="M14" s="157">
        <f>G14*(1+L14/100)</f>
        <v>9343.619999999999</v>
      </c>
      <c r="N14" s="157">
        <v>0</v>
      </c>
      <c r="O14" s="157">
        <f>ROUND(E14*N14,2)</f>
        <v>0</v>
      </c>
      <c r="P14" s="157">
        <v>0</v>
      </c>
      <c r="Q14" s="157">
        <f>ROUND(E14*P14,2)</f>
        <v>0</v>
      </c>
      <c r="R14" s="157"/>
      <c r="S14" s="157" t="s">
        <v>174</v>
      </c>
      <c r="T14" s="157" t="s">
        <v>175</v>
      </c>
      <c r="U14" s="157">
        <v>0</v>
      </c>
      <c r="V14" s="157">
        <f>ROUND(E14*U14,2)</f>
        <v>0</v>
      </c>
      <c r="W14" s="157"/>
      <c r="X14" s="157" t="s">
        <v>221</v>
      </c>
      <c r="Y14" s="148"/>
      <c r="Z14" s="148"/>
      <c r="AA14" s="148"/>
      <c r="AB14" s="148"/>
      <c r="AC14" s="148"/>
      <c r="AD14" s="148"/>
      <c r="AE14" s="148"/>
      <c r="AF14" s="148"/>
      <c r="AG14" s="148" t="s">
        <v>222</v>
      </c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</row>
    <row r="15" spans="1:60" outlineLevel="1" x14ac:dyDescent="0.2">
      <c r="A15" s="172">
        <v>6</v>
      </c>
      <c r="B15" s="173" t="s">
        <v>766</v>
      </c>
      <c r="C15" s="180" t="s">
        <v>767</v>
      </c>
      <c r="D15" s="174" t="s">
        <v>373</v>
      </c>
      <c r="E15" s="175">
        <v>1</v>
      </c>
      <c r="F15" s="176">
        <v>3386</v>
      </c>
      <c r="G15" s="177">
        <f>ROUND(E15*F15,2)</f>
        <v>3386</v>
      </c>
      <c r="H15" s="158"/>
      <c r="I15" s="157">
        <f>ROUND(E15*H15,2)</f>
        <v>0</v>
      </c>
      <c r="J15" s="158"/>
      <c r="K15" s="157">
        <f>ROUND(E15*J15,2)</f>
        <v>0</v>
      </c>
      <c r="L15" s="157">
        <v>21</v>
      </c>
      <c r="M15" s="157">
        <f>G15*(1+L15/100)</f>
        <v>4097.0599999999995</v>
      </c>
      <c r="N15" s="157">
        <v>0</v>
      </c>
      <c r="O15" s="157">
        <f>ROUND(E15*N15,2)</f>
        <v>0</v>
      </c>
      <c r="P15" s="157">
        <v>0</v>
      </c>
      <c r="Q15" s="157">
        <f>ROUND(E15*P15,2)</f>
        <v>0</v>
      </c>
      <c r="R15" s="157"/>
      <c r="S15" s="157" t="s">
        <v>174</v>
      </c>
      <c r="T15" s="157" t="s">
        <v>175</v>
      </c>
      <c r="U15" s="157">
        <v>0</v>
      </c>
      <c r="V15" s="157">
        <f>ROUND(E15*U15,2)</f>
        <v>0</v>
      </c>
      <c r="W15" s="157"/>
      <c r="X15" s="157" t="s">
        <v>221</v>
      </c>
      <c r="Y15" s="148"/>
      <c r="Z15" s="148"/>
      <c r="AA15" s="148"/>
      <c r="AB15" s="148"/>
      <c r="AC15" s="148"/>
      <c r="AD15" s="148"/>
      <c r="AE15" s="148"/>
      <c r="AF15" s="148"/>
      <c r="AG15" s="148" t="s">
        <v>222</v>
      </c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</row>
    <row r="16" spans="1:60" outlineLevel="1" x14ac:dyDescent="0.2">
      <c r="A16" s="172">
        <v>7</v>
      </c>
      <c r="B16" s="173" t="s">
        <v>768</v>
      </c>
      <c r="C16" s="180" t="s">
        <v>769</v>
      </c>
      <c r="D16" s="174" t="s">
        <v>373</v>
      </c>
      <c r="E16" s="175">
        <v>1</v>
      </c>
      <c r="F16" s="176">
        <v>1485</v>
      </c>
      <c r="G16" s="177">
        <f>ROUND(E16*F16,2)</f>
        <v>1485</v>
      </c>
      <c r="H16" s="158"/>
      <c r="I16" s="157">
        <f>ROUND(E16*H16,2)</f>
        <v>0</v>
      </c>
      <c r="J16" s="158"/>
      <c r="K16" s="157">
        <f>ROUND(E16*J16,2)</f>
        <v>0</v>
      </c>
      <c r="L16" s="157">
        <v>21</v>
      </c>
      <c r="M16" s="157">
        <f>G16*(1+L16/100)</f>
        <v>1796.85</v>
      </c>
      <c r="N16" s="157">
        <v>0</v>
      </c>
      <c r="O16" s="157">
        <f>ROUND(E16*N16,2)</f>
        <v>0</v>
      </c>
      <c r="P16" s="157">
        <v>0</v>
      </c>
      <c r="Q16" s="157">
        <f>ROUND(E16*P16,2)</f>
        <v>0</v>
      </c>
      <c r="R16" s="157"/>
      <c r="S16" s="157" t="s">
        <v>174</v>
      </c>
      <c r="T16" s="157" t="s">
        <v>175</v>
      </c>
      <c r="U16" s="157">
        <v>0</v>
      </c>
      <c r="V16" s="157">
        <f>ROUND(E16*U16,2)</f>
        <v>0</v>
      </c>
      <c r="W16" s="157"/>
      <c r="X16" s="157" t="s">
        <v>221</v>
      </c>
      <c r="Y16" s="148"/>
      <c r="Z16" s="148"/>
      <c r="AA16" s="148"/>
      <c r="AB16" s="148"/>
      <c r="AC16" s="148"/>
      <c r="AD16" s="148"/>
      <c r="AE16" s="148"/>
      <c r="AF16" s="148"/>
      <c r="AG16" s="148" t="s">
        <v>222</v>
      </c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</row>
    <row r="17" spans="1:60" x14ac:dyDescent="0.2">
      <c r="A17" s="160" t="s">
        <v>169</v>
      </c>
      <c r="B17" s="161" t="s">
        <v>132</v>
      </c>
      <c r="C17" s="179" t="s">
        <v>133</v>
      </c>
      <c r="D17" s="162"/>
      <c r="E17" s="163"/>
      <c r="F17" s="164"/>
      <c r="G17" s="165">
        <f>SUMIF(AG18:AG30,"&lt;&gt;NOR",G18:G30)</f>
        <v>88784</v>
      </c>
      <c r="H17" s="159"/>
      <c r="I17" s="159">
        <f>SUM(I18:I30)</f>
        <v>0</v>
      </c>
      <c r="J17" s="159"/>
      <c r="K17" s="159">
        <f>SUM(K18:K30)</f>
        <v>0</v>
      </c>
      <c r="L17" s="159"/>
      <c r="M17" s="159">
        <f>SUM(M18:M30)</f>
        <v>107428.64000000001</v>
      </c>
      <c r="N17" s="159"/>
      <c r="O17" s="159">
        <f>SUM(O18:O30)</f>
        <v>0.15</v>
      </c>
      <c r="P17" s="159"/>
      <c r="Q17" s="159">
        <f>SUM(Q18:Q30)</f>
        <v>0</v>
      </c>
      <c r="R17" s="159"/>
      <c r="S17" s="159"/>
      <c r="T17" s="159"/>
      <c r="U17" s="159"/>
      <c r="V17" s="159">
        <f>SUM(V18:V30)</f>
        <v>51.2</v>
      </c>
      <c r="W17" s="159"/>
      <c r="X17" s="159"/>
      <c r="AG17" t="s">
        <v>170</v>
      </c>
    </row>
    <row r="18" spans="1:60" outlineLevel="1" x14ac:dyDescent="0.2">
      <c r="A18" s="172">
        <v>8</v>
      </c>
      <c r="B18" s="173" t="s">
        <v>420</v>
      </c>
      <c r="C18" s="180" t="s">
        <v>770</v>
      </c>
      <c r="D18" s="174" t="s">
        <v>247</v>
      </c>
      <c r="E18" s="175">
        <v>410</v>
      </c>
      <c r="F18" s="176">
        <v>124</v>
      </c>
      <c r="G18" s="177">
        <f>ROUND(E18*F18,2)</f>
        <v>50840</v>
      </c>
      <c r="H18" s="158"/>
      <c r="I18" s="157">
        <f>ROUND(E18*H18,2)</f>
        <v>0</v>
      </c>
      <c r="J18" s="158"/>
      <c r="K18" s="157">
        <f>ROUND(E18*J18,2)</f>
        <v>0</v>
      </c>
      <c r="L18" s="157">
        <v>21</v>
      </c>
      <c r="M18" s="157">
        <f>G18*(1+L18/100)</f>
        <v>61516.4</v>
      </c>
      <c r="N18" s="157">
        <v>0</v>
      </c>
      <c r="O18" s="157">
        <f>ROUND(E18*N18,2)</f>
        <v>0</v>
      </c>
      <c r="P18" s="157">
        <v>0</v>
      </c>
      <c r="Q18" s="157">
        <f>ROUND(E18*P18,2)</f>
        <v>0</v>
      </c>
      <c r="R18" s="157"/>
      <c r="S18" s="157" t="s">
        <v>174</v>
      </c>
      <c r="T18" s="157" t="s">
        <v>175</v>
      </c>
      <c r="U18" s="157">
        <v>0</v>
      </c>
      <c r="V18" s="157">
        <f>ROUND(E18*U18,2)</f>
        <v>0</v>
      </c>
      <c r="W18" s="157"/>
      <c r="X18" s="157" t="s">
        <v>221</v>
      </c>
      <c r="Y18" s="148"/>
      <c r="Z18" s="148"/>
      <c r="AA18" s="148"/>
      <c r="AB18" s="148"/>
      <c r="AC18" s="148"/>
      <c r="AD18" s="148"/>
      <c r="AE18" s="148"/>
      <c r="AF18" s="148"/>
      <c r="AG18" s="148" t="s">
        <v>222</v>
      </c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</row>
    <row r="19" spans="1:60" outlineLevel="1" x14ac:dyDescent="0.2">
      <c r="A19" s="166">
        <v>9</v>
      </c>
      <c r="B19" s="167" t="s">
        <v>771</v>
      </c>
      <c r="C19" s="181" t="s">
        <v>772</v>
      </c>
      <c r="D19" s="168" t="s">
        <v>247</v>
      </c>
      <c r="E19" s="169">
        <v>360</v>
      </c>
      <c r="F19" s="170">
        <v>48</v>
      </c>
      <c r="G19" s="171">
        <f>ROUND(E19*F19,2)</f>
        <v>17280</v>
      </c>
      <c r="H19" s="158"/>
      <c r="I19" s="157">
        <f>ROUND(E19*H19,2)</f>
        <v>0</v>
      </c>
      <c r="J19" s="158"/>
      <c r="K19" s="157">
        <f>ROUND(E19*J19,2)</f>
        <v>0</v>
      </c>
      <c r="L19" s="157">
        <v>21</v>
      </c>
      <c r="M19" s="157">
        <f>G19*(1+L19/100)</f>
        <v>20908.8</v>
      </c>
      <c r="N19" s="157">
        <v>0</v>
      </c>
      <c r="O19" s="157">
        <f>ROUND(E19*N19,2)</f>
        <v>0</v>
      </c>
      <c r="P19" s="157">
        <v>0</v>
      </c>
      <c r="Q19" s="157">
        <f>ROUND(E19*P19,2)</f>
        <v>0</v>
      </c>
      <c r="R19" s="157"/>
      <c r="S19" s="157" t="s">
        <v>180</v>
      </c>
      <c r="T19" s="157" t="s">
        <v>180</v>
      </c>
      <c r="U19" s="157">
        <v>0.12</v>
      </c>
      <c r="V19" s="157">
        <f>ROUND(E19*U19,2)</f>
        <v>43.2</v>
      </c>
      <c r="W19" s="157"/>
      <c r="X19" s="157" t="s">
        <v>221</v>
      </c>
      <c r="Y19" s="148"/>
      <c r="Z19" s="148"/>
      <c r="AA19" s="148"/>
      <c r="AB19" s="148"/>
      <c r="AC19" s="148"/>
      <c r="AD19" s="148"/>
      <c r="AE19" s="148"/>
      <c r="AF19" s="148"/>
      <c r="AG19" s="148" t="s">
        <v>404</v>
      </c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</row>
    <row r="20" spans="1:60" outlineLevel="1" x14ac:dyDescent="0.2">
      <c r="A20" s="155"/>
      <c r="B20" s="156"/>
      <c r="C20" s="189" t="s">
        <v>773</v>
      </c>
      <c r="D20" s="185"/>
      <c r="E20" s="186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48"/>
      <c r="Z20" s="148"/>
      <c r="AA20" s="148"/>
      <c r="AB20" s="148"/>
      <c r="AC20" s="148"/>
      <c r="AD20" s="148"/>
      <c r="AE20" s="148"/>
      <c r="AF20" s="148"/>
      <c r="AG20" s="148" t="s">
        <v>224</v>
      </c>
      <c r="AH20" s="148">
        <v>0</v>
      </c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</row>
    <row r="21" spans="1:60" outlineLevel="1" x14ac:dyDescent="0.2">
      <c r="A21" s="155"/>
      <c r="B21" s="156"/>
      <c r="C21" s="189" t="s">
        <v>774</v>
      </c>
      <c r="D21" s="185"/>
      <c r="E21" s="186">
        <v>360</v>
      </c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48"/>
      <c r="Z21" s="148"/>
      <c r="AA21" s="148"/>
      <c r="AB21" s="148"/>
      <c r="AC21" s="148"/>
      <c r="AD21" s="148"/>
      <c r="AE21" s="148"/>
      <c r="AF21" s="148"/>
      <c r="AG21" s="148" t="s">
        <v>224</v>
      </c>
      <c r="AH21" s="148">
        <v>0</v>
      </c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</row>
    <row r="22" spans="1:60" outlineLevel="1" x14ac:dyDescent="0.2">
      <c r="A22" s="166">
        <v>10</v>
      </c>
      <c r="B22" s="167" t="s">
        <v>775</v>
      </c>
      <c r="C22" s="181" t="s">
        <v>776</v>
      </c>
      <c r="D22" s="168" t="s">
        <v>247</v>
      </c>
      <c r="E22" s="169">
        <v>40</v>
      </c>
      <c r="F22" s="170">
        <v>59</v>
      </c>
      <c r="G22" s="171">
        <f>ROUND(E22*F22,2)</f>
        <v>2360</v>
      </c>
      <c r="H22" s="158"/>
      <c r="I22" s="157">
        <f>ROUND(E22*H22,2)</f>
        <v>0</v>
      </c>
      <c r="J22" s="158"/>
      <c r="K22" s="157">
        <f>ROUND(E22*J22,2)</f>
        <v>0</v>
      </c>
      <c r="L22" s="157">
        <v>21</v>
      </c>
      <c r="M22" s="157">
        <f>G22*(1+L22/100)</f>
        <v>2855.6</v>
      </c>
      <c r="N22" s="157">
        <v>0</v>
      </c>
      <c r="O22" s="157">
        <f>ROUND(E22*N22,2)</f>
        <v>0</v>
      </c>
      <c r="P22" s="157">
        <v>0</v>
      </c>
      <c r="Q22" s="157">
        <f>ROUND(E22*P22,2)</f>
        <v>0</v>
      </c>
      <c r="R22" s="157"/>
      <c r="S22" s="157" t="s">
        <v>180</v>
      </c>
      <c r="T22" s="157" t="s">
        <v>180</v>
      </c>
      <c r="U22" s="157">
        <v>0.2</v>
      </c>
      <c r="V22" s="157">
        <f>ROUND(E22*U22,2)</f>
        <v>8</v>
      </c>
      <c r="W22" s="157"/>
      <c r="X22" s="157" t="s">
        <v>221</v>
      </c>
      <c r="Y22" s="148"/>
      <c r="Z22" s="148"/>
      <c r="AA22" s="148"/>
      <c r="AB22" s="148"/>
      <c r="AC22" s="148"/>
      <c r="AD22" s="148"/>
      <c r="AE22" s="148"/>
      <c r="AF22" s="148"/>
      <c r="AG22" s="148" t="s">
        <v>404</v>
      </c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</row>
    <row r="23" spans="1:60" outlineLevel="1" x14ac:dyDescent="0.2">
      <c r="A23" s="155"/>
      <c r="B23" s="156"/>
      <c r="C23" s="189" t="s">
        <v>777</v>
      </c>
      <c r="D23" s="185"/>
      <c r="E23" s="186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48"/>
      <c r="Z23" s="148"/>
      <c r="AA23" s="148"/>
      <c r="AB23" s="148"/>
      <c r="AC23" s="148"/>
      <c r="AD23" s="148"/>
      <c r="AE23" s="148"/>
      <c r="AF23" s="148"/>
      <c r="AG23" s="148" t="s">
        <v>224</v>
      </c>
      <c r="AH23" s="148">
        <v>0</v>
      </c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</row>
    <row r="24" spans="1:60" outlineLevel="1" x14ac:dyDescent="0.2">
      <c r="A24" s="155"/>
      <c r="B24" s="156"/>
      <c r="C24" s="189" t="s">
        <v>778</v>
      </c>
      <c r="D24" s="185"/>
      <c r="E24" s="186">
        <v>40</v>
      </c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48"/>
      <c r="Z24" s="148"/>
      <c r="AA24" s="148"/>
      <c r="AB24" s="148"/>
      <c r="AC24" s="148"/>
      <c r="AD24" s="148"/>
      <c r="AE24" s="148"/>
      <c r="AF24" s="148"/>
      <c r="AG24" s="148" t="s">
        <v>224</v>
      </c>
      <c r="AH24" s="148">
        <v>0</v>
      </c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</row>
    <row r="25" spans="1:60" outlineLevel="1" x14ac:dyDescent="0.2">
      <c r="A25" s="166">
        <v>11</v>
      </c>
      <c r="B25" s="167" t="s">
        <v>779</v>
      </c>
      <c r="C25" s="181" t="s">
        <v>780</v>
      </c>
      <c r="D25" s="168" t="s">
        <v>247</v>
      </c>
      <c r="E25" s="169">
        <v>396</v>
      </c>
      <c r="F25" s="170">
        <v>39</v>
      </c>
      <c r="G25" s="171">
        <f>ROUND(E25*F25,2)</f>
        <v>15444</v>
      </c>
      <c r="H25" s="158"/>
      <c r="I25" s="157">
        <f>ROUND(E25*H25,2)</f>
        <v>0</v>
      </c>
      <c r="J25" s="158"/>
      <c r="K25" s="157">
        <f>ROUND(E25*J25,2)</f>
        <v>0</v>
      </c>
      <c r="L25" s="157">
        <v>21</v>
      </c>
      <c r="M25" s="157">
        <f>G25*(1+L25/100)</f>
        <v>18687.239999999998</v>
      </c>
      <c r="N25" s="157">
        <v>3.1E-4</v>
      </c>
      <c r="O25" s="157">
        <f>ROUND(E25*N25,2)</f>
        <v>0.12</v>
      </c>
      <c r="P25" s="157">
        <v>0</v>
      </c>
      <c r="Q25" s="157">
        <f>ROUND(E25*P25,2)</f>
        <v>0</v>
      </c>
      <c r="R25" s="157" t="s">
        <v>318</v>
      </c>
      <c r="S25" s="157" t="s">
        <v>180</v>
      </c>
      <c r="T25" s="157" t="s">
        <v>180</v>
      </c>
      <c r="U25" s="157">
        <v>0</v>
      </c>
      <c r="V25" s="157">
        <f>ROUND(E25*U25,2)</f>
        <v>0</v>
      </c>
      <c r="W25" s="157"/>
      <c r="X25" s="157" t="s">
        <v>319</v>
      </c>
      <c r="Y25" s="148"/>
      <c r="Z25" s="148"/>
      <c r="AA25" s="148"/>
      <c r="AB25" s="148"/>
      <c r="AC25" s="148"/>
      <c r="AD25" s="148"/>
      <c r="AE25" s="148"/>
      <c r="AF25" s="148"/>
      <c r="AG25" s="148" t="s">
        <v>781</v>
      </c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</row>
    <row r="26" spans="1:60" outlineLevel="1" x14ac:dyDescent="0.2">
      <c r="A26" s="155"/>
      <c r="B26" s="156"/>
      <c r="C26" s="189" t="s">
        <v>773</v>
      </c>
      <c r="D26" s="185"/>
      <c r="E26" s="186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48"/>
      <c r="Z26" s="148"/>
      <c r="AA26" s="148"/>
      <c r="AB26" s="148"/>
      <c r="AC26" s="148"/>
      <c r="AD26" s="148"/>
      <c r="AE26" s="148"/>
      <c r="AF26" s="148"/>
      <c r="AG26" s="148" t="s">
        <v>224</v>
      </c>
      <c r="AH26" s="148">
        <v>0</v>
      </c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</row>
    <row r="27" spans="1:60" outlineLevel="1" x14ac:dyDescent="0.2">
      <c r="A27" s="155"/>
      <c r="B27" s="156"/>
      <c r="C27" s="189" t="s">
        <v>782</v>
      </c>
      <c r="D27" s="185"/>
      <c r="E27" s="186">
        <v>396</v>
      </c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48"/>
      <c r="Z27" s="148"/>
      <c r="AA27" s="148"/>
      <c r="AB27" s="148"/>
      <c r="AC27" s="148"/>
      <c r="AD27" s="148"/>
      <c r="AE27" s="148"/>
      <c r="AF27" s="148"/>
      <c r="AG27" s="148" t="s">
        <v>224</v>
      </c>
      <c r="AH27" s="148">
        <v>0</v>
      </c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</row>
    <row r="28" spans="1:60" outlineLevel="1" x14ac:dyDescent="0.2">
      <c r="A28" s="166">
        <v>12</v>
      </c>
      <c r="B28" s="167" t="s">
        <v>783</v>
      </c>
      <c r="C28" s="181" t="s">
        <v>784</v>
      </c>
      <c r="D28" s="168" t="s">
        <v>247</v>
      </c>
      <c r="E28" s="169">
        <v>44</v>
      </c>
      <c r="F28" s="170">
        <v>65</v>
      </c>
      <c r="G28" s="171">
        <f>ROUND(E28*F28,2)</f>
        <v>2860</v>
      </c>
      <c r="H28" s="158"/>
      <c r="I28" s="157">
        <f>ROUND(E28*H28,2)</f>
        <v>0</v>
      </c>
      <c r="J28" s="158"/>
      <c r="K28" s="157">
        <f>ROUND(E28*J28,2)</f>
        <v>0</v>
      </c>
      <c r="L28" s="157">
        <v>21</v>
      </c>
      <c r="M28" s="157">
        <f>G28*(1+L28/100)</f>
        <v>3460.6</v>
      </c>
      <c r="N28" s="157">
        <v>6.8999999999999997E-4</v>
      </c>
      <c r="O28" s="157">
        <f>ROUND(E28*N28,2)</f>
        <v>0.03</v>
      </c>
      <c r="P28" s="157">
        <v>0</v>
      </c>
      <c r="Q28" s="157">
        <f>ROUND(E28*P28,2)</f>
        <v>0</v>
      </c>
      <c r="R28" s="157" t="s">
        <v>318</v>
      </c>
      <c r="S28" s="157" t="s">
        <v>180</v>
      </c>
      <c r="T28" s="157" t="s">
        <v>180</v>
      </c>
      <c r="U28" s="157">
        <v>0</v>
      </c>
      <c r="V28" s="157">
        <f>ROUND(E28*U28,2)</f>
        <v>0</v>
      </c>
      <c r="W28" s="157"/>
      <c r="X28" s="157" t="s">
        <v>319</v>
      </c>
      <c r="Y28" s="148"/>
      <c r="Z28" s="148"/>
      <c r="AA28" s="148"/>
      <c r="AB28" s="148"/>
      <c r="AC28" s="148"/>
      <c r="AD28" s="148"/>
      <c r="AE28" s="148"/>
      <c r="AF28" s="148"/>
      <c r="AG28" s="148" t="s">
        <v>781</v>
      </c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</row>
    <row r="29" spans="1:60" outlineLevel="1" x14ac:dyDescent="0.2">
      <c r="A29" s="155"/>
      <c r="B29" s="156"/>
      <c r="C29" s="189" t="s">
        <v>777</v>
      </c>
      <c r="D29" s="185"/>
      <c r="E29" s="186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48"/>
      <c r="Z29" s="148"/>
      <c r="AA29" s="148"/>
      <c r="AB29" s="148"/>
      <c r="AC29" s="148"/>
      <c r="AD29" s="148"/>
      <c r="AE29" s="148"/>
      <c r="AF29" s="148"/>
      <c r="AG29" s="148" t="s">
        <v>224</v>
      </c>
      <c r="AH29" s="148">
        <v>0</v>
      </c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</row>
    <row r="30" spans="1:60" outlineLevel="1" x14ac:dyDescent="0.2">
      <c r="A30" s="155"/>
      <c r="B30" s="156"/>
      <c r="C30" s="189" t="s">
        <v>785</v>
      </c>
      <c r="D30" s="185"/>
      <c r="E30" s="186">
        <v>44</v>
      </c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48"/>
      <c r="Z30" s="148"/>
      <c r="AA30" s="148"/>
      <c r="AB30" s="148"/>
      <c r="AC30" s="148"/>
      <c r="AD30" s="148"/>
      <c r="AE30" s="148"/>
      <c r="AF30" s="148"/>
      <c r="AG30" s="148" t="s">
        <v>224</v>
      </c>
      <c r="AH30" s="148">
        <v>0</v>
      </c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</row>
    <row r="31" spans="1:60" x14ac:dyDescent="0.2">
      <c r="A31" s="160" t="s">
        <v>169</v>
      </c>
      <c r="B31" s="161" t="s">
        <v>134</v>
      </c>
      <c r="C31" s="179" t="s">
        <v>135</v>
      </c>
      <c r="D31" s="162"/>
      <c r="E31" s="163"/>
      <c r="F31" s="164"/>
      <c r="G31" s="165">
        <f>SUMIF(AG32:AG47,"&lt;&gt;NOR",G32:G47)</f>
        <v>144297</v>
      </c>
      <c r="H31" s="159"/>
      <c r="I31" s="159">
        <f>SUM(I32:I47)</f>
        <v>0</v>
      </c>
      <c r="J31" s="159"/>
      <c r="K31" s="159">
        <f>SUM(K32:K47)</f>
        <v>0</v>
      </c>
      <c r="L31" s="159"/>
      <c r="M31" s="159">
        <f>SUM(M32:M47)</f>
        <v>174599.36999999997</v>
      </c>
      <c r="N31" s="159"/>
      <c r="O31" s="159">
        <f>SUM(O32:O47)</f>
        <v>0</v>
      </c>
      <c r="P31" s="159"/>
      <c r="Q31" s="159">
        <f>SUM(Q32:Q47)</f>
        <v>0</v>
      </c>
      <c r="R31" s="159"/>
      <c r="S31" s="159"/>
      <c r="T31" s="159"/>
      <c r="U31" s="159"/>
      <c r="V31" s="159">
        <f>SUM(V32:V47)</f>
        <v>0</v>
      </c>
      <c r="W31" s="159"/>
      <c r="X31" s="159"/>
      <c r="AG31" t="s">
        <v>170</v>
      </c>
    </row>
    <row r="32" spans="1:60" ht="22.5" outlineLevel="1" x14ac:dyDescent="0.2">
      <c r="A32" s="166">
        <v>13</v>
      </c>
      <c r="B32" s="167" t="s">
        <v>786</v>
      </c>
      <c r="C32" s="181" t="s">
        <v>787</v>
      </c>
      <c r="D32" s="168" t="s">
        <v>368</v>
      </c>
      <c r="E32" s="169">
        <v>1</v>
      </c>
      <c r="F32" s="170">
        <v>16033</v>
      </c>
      <c r="G32" s="171">
        <f>ROUND(E32*F32,2)</f>
        <v>16033</v>
      </c>
      <c r="H32" s="158"/>
      <c r="I32" s="157">
        <f>ROUND(E32*H32,2)</f>
        <v>0</v>
      </c>
      <c r="J32" s="158"/>
      <c r="K32" s="157">
        <f>ROUND(E32*J32,2)</f>
        <v>0</v>
      </c>
      <c r="L32" s="157">
        <v>21</v>
      </c>
      <c r="M32" s="157">
        <f>G32*(1+L32/100)</f>
        <v>19399.93</v>
      </c>
      <c r="N32" s="157">
        <v>0</v>
      </c>
      <c r="O32" s="157">
        <f>ROUND(E32*N32,2)</f>
        <v>0</v>
      </c>
      <c r="P32" s="157">
        <v>0</v>
      </c>
      <c r="Q32" s="157">
        <f>ROUND(E32*P32,2)</f>
        <v>0</v>
      </c>
      <c r="R32" s="157"/>
      <c r="S32" s="157" t="s">
        <v>174</v>
      </c>
      <c r="T32" s="157" t="s">
        <v>175</v>
      </c>
      <c r="U32" s="157">
        <v>0</v>
      </c>
      <c r="V32" s="157">
        <f>ROUND(E32*U32,2)</f>
        <v>0</v>
      </c>
      <c r="W32" s="157"/>
      <c r="X32" s="157" t="s">
        <v>221</v>
      </c>
      <c r="Y32" s="148"/>
      <c r="Z32" s="148"/>
      <c r="AA32" s="148"/>
      <c r="AB32" s="148"/>
      <c r="AC32" s="148"/>
      <c r="AD32" s="148"/>
      <c r="AE32" s="148"/>
      <c r="AF32" s="148"/>
      <c r="AG32" s="148" t="s">
        <v>222</v>
      </c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</row>
    <row r="33" spans="1:60" outlineLevel="1" x14ac:dyDescent="0.2">
      <c r="A33" s="155"/>
      <c r="B33" s="156"/>
      <c r="C33" s="189" t="s">
        <v>370</v>
      </c>
      <c r="D33" s="185"/>
      <c r="E33" s="186">
        <v>1</v>
      </c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48"/>
      <c r="Z33" s="148"/>
      <c r="AA33" s="148"/>
      <c r="AB33" s="148"/>
      <c r="AC33" s="148"/>
      <c r="AD33" s="148"/>
      <c r="AE33" s="148"/>
      <c r="AF33" s="148"/>
      <c r="AG33" s="148" t="s">
        <v>224</v>
      </c>
      <c r="AH33" s="148">
        <v>0</v>
      </c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</row>
    <row r="34" spans="1:60" ht="22.5" outlineLevel="1" x14ac:dyDescent="0.2">
      <c r="A34" s="166">
        <v>14</v>
      </c>
      <c r="B34" s="167" t="s">
        <v>788</v>
      </c>
      <c r="C34" s="181" t="s">
        <v>789</v>
      </c>
      <c r="D34" s="168" t="s">
        <v>368</v>
      </c>
      <c r="E34" s="169">
        <v>1</v>
      </c>
      <c r="F34" s="170">
        <v>16033</v>
      </c>
      <c r="G34" s="171">
        <f>ROUND(E34*F34,2)</f>
        <v>16033</v>
      </c>
      <c r="H34" s="158"/>
      <c r="I34" s="157">
        <f>ROUND(E34*H34,2)</f>
        <v>0</v>
      </c>
      <c r="J34" s="158"/>
      <c r="K34" s="157">
        <f>ROUND(E34*J34,2)</f>
        <v>0</v>
      </c>
      <c r="L34" s="157">
        <v>21</v>
      </c>
      <c r="M34" s="157">
        <f>G34*(1+L34/100)</f>
        <v>19399.93</v>
      </c>
      <c r="N34" s="157">
        <v>0</v>
      </c>
      <c r="O34" s="157">
        <f>ROUND(E34*N34,2)</f>
        <v>0</v>
      </c>
      <c r="P34" s="157">
        <v>0</v>
      </c>
      <c r="Q34" s="157">
        <f>ROUND(E34*P34,2)</f>
        <v>0</v>
      </c>
      <c r="R34" s="157"/>
      <c r="S34" s="157" t="s">
        <v>174</v>
      </c>
      <c r="T34" s="157" t="s">
        <v>175</v>
      </c>
      <c r="U34" s="157">
        <v>0</v>
      </c>
      <c r="V34" s="157">
        <f>ROUND(E34*U34,2)</f>
        <v>0</v>
      </c>
      <c r="W34" s="157"/>
      <c r="X34" s="157" t="s">
        <v>221</v>
      </c>
      <c r="Y34" s="148"/>
      <c r="Z34" s="148"/>
      <c r="AA34" s="148"/>
      <c r="AB34" s="148"/>
      <c r="AC34" s="148"/>
      <c r="AD34" s="148"/>
      <c r="AE34" s="148"/>
      <c r="AF34" s="148"/>
      <c r="AG34" s="148" t="s">
        <v>222</v>
      </c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</row>
    <row r="35" spans="1:60" outlineLevel="1" x14ac:dyDescent="0.2">
      <c r="A35" s="155"/>
      <c r="B35" s="156"/>
      <c r="C35" s="189" t="s">
        <v>370</v>
      </c>
      <c r="D35" s="185"/>
      <c r="E35" s="186">
        <v>1</v>
      </c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48"/>
      <c r="Z35" s="148"/>
      <c r="AA35" s="148"/>
      <c r="AB35" s="148"/>
      <c r="AC35" s="148"/>
      <c r="AD35" s="148"/>
      <c r="AE35" s="148"/>
      <c r="AF35" s="148"/>
      <c r="AG35" s="148" t="s">
        <v>224</v>
      </c>
      <c r="AH35" s="148">
        <v>0</v>
      </c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</row>
    <row r="36" spans="1:60" ht="22.5" outlineLevel="1" x14ac:dyDescent="0.2">
      <c r="A36" s="166">
        <v>15</v>
      </c>
      <c r="B36" s="167" t="s">
        <v>790</v>
      </c>
      <c r="C36" s="181" t="s">
        <v>791</v>
      </c>
      <c r="D36" s="168" t="s">
        <v>368</v>
      </c>
      <c r="E36" s="169">
        <v>2</v>
      </c>
      <c r="F36" s="170">
        <v>16033</v>
      </c>
      <c r="G36" s="171">
        <f>ROUND(E36*F36,2)</f>
        <v>32066</v>
      </c>
      <c r="H36" s="158"/>
      <c r="I36" s="157">
        <f>ROUND(E36*H36,2)</f>
        <v>0</v>
      </c>
      <c r="J36" s="158"/>
      <c r="K36" s="157">
        <f>ROUND(E36*J36,2)</f>
        <v>0</v>
      </c>
      <c r="L36" s="157">
        <v>21</v>
      </c>
      <c r="M36" s="157">
        <f>G36*(1+L36/100)</f>
        <v>38799.86</v>
      </c>
      <c r="N36" s="157">
        <v>0</v>
      </c>
      <c r="O36" s="157">
        <f>ROUND(E36*N36,2)</f>
        <v>0</v>
      </c>
      <c r="P36" s="157">
        <v>0</v>
      </c>
      <c r="Q36" s="157">
        <f>ROUND(E36*P36,2)</f>
        <v>0</v>
      </c>
      <c r="R36" s="157"/>
      <c r="S36" s="157" t="s">
        <v>174</v>
      </c>
      <c r="T36" s="157" t="s">
        <v>175</v>
      </c>
      <c r="U36" s="157">
        <v>0</v>
      </c>
      <c r="V36" s="157">
        <f>ROUND(E36*U36,2)</f>
        <v>0</v>
      </c>
      <c r="W36" s="157"/>
      <c r="X36" s="157" t="s">
        <v>221</v>
      </c>
      <c r="Y36" s="148"/>
      <c r="Z36" s="148"/>
      <c r="AA36" s="148"/>
      <c r="AB36" s="148"/>
      <c r="AC36" s="148"/>
      <c r="AD36" s="148"/>
      <c r="AE36" s="148"/>
      <c r="AF36" s="148"/>
      <c r="AG36" s="148" t="s">
        <v>222</v>
      </c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</row>
    <row r="37" spans="1:60" outlineLevel="1" x14ac:dyDescent="0.2">
      <c r="A37" s="155"/>
      <c r="B37" s="156"/>
      <c r="C37" s="189" t="s">
        <v>452</v>
      </c>
      <c r="D37" s="185"/>
      <c r="E37" s="186">
        <v>2</v>
      </c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48"/>
      <c r="Z37" s="148"/>
      <c r="AA37" s="148"/>
      <c r="AB37" s="148"/>
      <c r="AC37" s="148"/>
      <c r="AD37" s="148"/>
      <c r="AE37" s="148"/>
      <c r="AF37" s="148"/>
      <c r="AG37" s="148" t="s">
        <v>224</v>
      </c>
      <c r="AH37" s="148">
        <v>0</v>
      </c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</row>
    <row r="38" spans="1:60" ht="22.5" outlineLevel="1" x14ac:dyDescent="0.2">
      <c r="A38" s="166">
        <v>16</v>
      </c>
      <c r="B38" s="167" t="s">
        <v>792</v>
      </c>
      <c r="C38" s="181" t="s">
        <v>793</v>
      </c>
      <c r="D38" s="168" t="s">
        <v>368</v>
      </c>
      <c r="E38" s="169">
        <v>1</v>
      </c>
      <c r="F38" s="170">
        <v>16033</v>
      </c>
      <c r="G38" s="171">
        <f>ROUND(E38*F38,2)</f>
        <v>16033</v>
      </c>
      <c r="H38" s="158"/>
      <c r="I38" s="157">
        <f>ROUND(E38*H38,2)</f>
        <v>0</v>
      </c>
      <c r="J38" s="158"/>
      <c r="K38" s="157">
        <f>ROUND(E38*J38,2)</f>
        <v>0</v>
      </c>
      <c r="L38" s="157">
        <v>21</v>
      </c>
      <c r="M38" s="157">
        <f>G38*(1+L38/100)</f>
        <v>19399.93</v>
      </c>
      <c r="N38" s="157">
        <v>0</v>
      </c>
      <c r="O38" s="157">
        <f>ROUND(E38*N38,2)</f>
        <v>0</v>
      </c>
      <c r="P38" s="157">
        <v>0</v>
      </c>
      <c r="Q38" s="157">
        <f>ROUND(E38*P38,2)</f>
        <v>0</v>
      </c>
      <c r="R38" s="157"/>
      <c r="S38" s="157" t="s">
        <v>174</v>
      </c>
      <c r="T38" s="157" t="s">
        <v>175</v>
      </c>
      <c r="U38" s="157">
        <v>0</v>
      </c>
      <c r="V38" s="157">
        <f>ROUND(E38*U38,2)</f>
        <v>0</v>
      </c>
      <c r="W38" s="157"/>
      <c r="X38" s="157" t="s">
        <v>221</v>
      </c>
      <c r="Y38" s="148"/>
      <c r="Z38" s="148"/>
      <c r="AA38" s="148"/>
      <c r="AB38" s="148"/>
      <c r="AC38" s="148"/>
      <c r="AD38" s="148"/>
      <c r="AE38" s="148"/>
      <c r="AF38" s="148"/>
      <c r="AG38" s="148" t="s">
        <v>222</v>
      </c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</row>
    <row r="39" spans="1:60" outlineLevel="1" x14ac:dyDescent="0.2">
      <c r="A39" s="155"/>
      <c r="B39" s="156"/>
      <c r="C39" s="189" t="s">
        <v>370</v>
      </c>
      <c r="D39" s="185"/>
      <c r="E39" s="186">
        <v>1</v>
      </c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48"/>
      <c r="Z39" s="148"/>
      <c r="AA39" s="148"/>
      <c r="AB39" s="148"/>
      <c r="AC39" s="148"/>
      <c r="AD39" s="148"/>
      <c r="AE39" s="148"/>
      <c r="AF39" s="148"/>
      <c r="AG39" s="148" t="s">
        <v>224</v>
      </c>
      <c r="AH39" s="148">
        <v>0</v>
      </c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</row>
    <row r="40" spans="1:60" ht="22.5" outlineLevel="1" x14ac:dyDescent="0.2">
      <c r="A40" s="166">
        <v>17</v>
      </c>
      <c r="B40" s="167" t="s">
        <v>794</v>
      </c>
      <c r="C40" s="181" t="s">
        <v>795</v>
      </c>
      <c r="D40" s="168" t="s">
        <v>368</v>
      </c>
      <c r="E40" s="169">
        <v>1</v>
      </c>
      <c r="F40" s="170">
        <v>16033</v>
      </c>
      <c r="G40" s="171">
        <f>ROUND(E40*F40,2)</f>
        <v>16033</v>
      </c>
      <c r="H40" s="158"/>
      <c r="I40" s="157">
        <f>ROUND(E40*H40,2)</f>
        <v>0</v>
      </c>
      <c r="J40" s="158"/>
      <c r="K40" s="157">
        <f>ROUND(E40*J40,2)</f>
        <v>0</v>
      </c>
      <c r="L40" s="157">
        <v>21</v>
      </c>
      <c r="M40" s="157">
        <f>G40*(1+L40/100)</f>
        <v>19399.93</v>
      </c>
      <c r="N40" s="157">
        <v>0</v>
      </c>
      <c r="O40" s="157">
        <f>ROUND(E40*N40,2)</f>
        <v>0</v>
      </c>
      <c r="P40" s="157">
        <v>0</v>
      </c>
      <c r="Q40" s="157">
        <f>ROUND(E40*P40,2)</f>
        <v>0</v>
      </c>
      <c r="R40" s="157"/>
      <c r="S40" s="157" t="s">
        <v>174</v>
      </c>
      <c r="T40" s="157" t="s">
        <v>175</v>
      </c>
      <c r="U40" s="157">
        <v>0</v>
      </c>
      <c r="V40" s="157">
        <f>ROUND(E40*U40,2)</f>
        <v>0</v>
      </c>
      <c r="W40" s="157"/>
      <c r="X40" s="157" t="s">
        <v>221</v>
      </c>
      <c r="Y40" s="148"/>
      <c r="Z40" s="148"/>
      <c r="AA40" s="148"/>
      <c r="AB40" s="148"/>
      <c r="AC40" s="148"/>
      <c r="AD40" s="148"/>
      <c r="AE40" s="148"/>
      <c r="AF40" s="148"/>
      <c r="AG40" s="148" t="s">
        <v>222</v>
      </c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</row>
    <row r="41" spans="1:60" outlineLevel="1" x14ac:dyDescent="0.2">
      <c r="A41" s="155"/>
      <c r="B41" s="156"/>
      <c r="C41" s="189" t="s">
        <v>370</v>
      </c>
      <c r="D41" s="185"/>
      <c r="E41" s="186">
        <v>1</v>
      </c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48"/>
      <c r="Z41" s="148"/>
      <c r="AA41" s="148"/>
      <c r="AB41" s="148"/>
      <c r="AC41" s="148"/>
      <c r="AD41" s="148"/>
      <c r="AE41" s="148"/>
      <c r="AF41" s="148"/>
      <c r="AG41" s="148" t="s">
        <v>224</v>
      </c>
      <c r="AH41" s="148">
        <v>0</v>
      </c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</row>
    <row r="42" spans="1:60" ht="22.5" outlineLevel="1" x14ac:dyDescent="0.2">
      <c r="A42" s="166">
        <v>18</v>
      </c>
      <c r="B42" s="167" t="s">
        <v>796</v>
      </c>
      <c r="C42" s="181" t="s">
        <v>797</v>
      </c>
      <c r="D42" s="168" t="s">
        <v>368</v>
      </c>
      <c r="E42" s="169">
        <v>1</v>
      </c>
      <c r="F42" s="170">
        <v>16033</v>
      </c>
      <c r="G42" s="171">
        <f>ROUND(E42*F42,2)</f>
        <v>16033</v>
      </c>
      <c r="H42" s="158"/>
      <c r="I42" s="157">
        <f>ROUND(E42*H42,2)</f>
        <v>0</v>
      </c>
      <c r="J42" s="158"/>
      <c r="K42" s="157">
        <f>ROUND(E42*J42,2)</f>
        <v>0</v>
      </c>
      <c r="L42" s="157">
        <v>21</v>
      </c>
      <c r="M42" s="157">
        <f>G42*(1+L42/100)</f>
        <v>19399.93</v>
      </c>
      <c r="N42" s="157">
        <v>0</v>
      </c>
      <c r="O42" s="157">
        <f>ROUND(E42*N42,2)</f>
        <v>0</v>
      </c>
      <c r="P42" s="157">
        <v>0</v>
      </c>
      <c r="Q42" s="157">
        <f>ROUND(E42*P42,2)</f>
        <v>0</v>
      </c>
      <c r="R42" s="157"/>
      <c r="S42" s="157" t="s">
        <v>174</v>
      </c>
      <c r="T42" s="157" t="s">
        <v>175</v>
      </c>
      <c r="U42" s="157">
        <v>0</v>
      </c>
      <c r="V42" s="157">
        <f>ROUND(E42*U42,2)</f>
        <v>0</v>
      </c>
      <c r="W42" s="157"/>
      <c r="X42" s="157" t="s">
        <v>221</v>
      </c>
      <c r="Y42" s="148"/>
      <c r="Z42" s="148"/>
      <c r="AA42" s="148"/>
      <c r="AB42" s="148"/>
      <c r="AC42" s="148"/>
      <c r="AD42" s="148"/>
      <c r="AE42" s="148"/>
      <c r="AF42" s="148"/>
      <c r="AG42" s="148" t="s">
        <v>222</v>
      </c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</row>
    <row r="43" spans="1:60" outlineLevel="1" x14ac:dyDescent="0.2">
      <c r="A43" s="155"/>
      <c r="B43" s="156"/>
      <c r="C43" s="189" t="s">
        <v>370</v>
      </c>
      <c r="D43" s="185"/>
      <c r="E43" s="186">
        <v>1</v>
      </c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48"/>
      <c r="Z43" s="148"/>
      <c r="AA43" s="148"/>
      <c r="AB43" s="148"/>
      <c r="AC43" s="148"/>
      <c r="AD43" s="148"/>
      <c r="AE43" s="148"/>
      <c r="AF43" s="148"/>
      <c r="AG43" s="148" t="s">
        <v>224</v>
      </c>
      <c r="AH43" s="148">
        <v>0</v>
      </c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</row>
    <row r="44" spans="1:60" ht="22.5" outlineLevel="1" x14ac:dyDescent="0.2">
      <c r="A44" s="166">
        <v>19</v>
      </c>
      <c r="B44" s="167" t="s">
        <v>798</v>
      </c>
      <c r="C44" s="181" t="s">
        <v>799</v>
      </c>
      <c r="D44" s="168" t="s">
        <v>368</v>
      </c>
      <c r="E44" s="169">
        <v>1</v>
      </c>
      <c r="F44" s="170">
        <v>16033</v>
      </c>
      <c r="G44" s="171">
        <f>ROUND(E44*F44,2)</f>
        <v>16033</v>
      </c>
      <c r="H44" s="158"/>
      <c r="I44" s="157">
        <f>ROUND(E44*H44,2)</f>
        <v>0</v>
      </c>
      <c r="J44" s="158"/>
      <c r="K44" s="157">
        <f>ROUND(E44*J44,2)</f>
        <v>0</v>
      </c>
      <c r="L44" s="157">
        <v>21</v>
      </c>
      <c r="M44" s="157">
        <f>G44*(1+L44/100)</f>
        <v>19399.93</v>
      </c>
      <c r="N44" s="157">
        <v>0</v>
      </c>
      <c r="O44" s="157">
        <f>ROUND(E44*N44,2)</f>
        <v>0</v>
      </c>
      <c r="P44" s="157">
        <v>0</v>
      </c>
      <c r="Q44" s="157">
        <f>ROUND(E44*P44,2)</f>
        <v>0</v>
      </c>
      <c r="R44" s="157"/>
      <c r="S44" s="157" t="s">
        <v>174</v>
      </c>
      <c r="T44" s="157" t="s">
        <v>175</v>
      </c>
      <c r="U44" s="157">
        <v>0</v>
      </c>
      <c r="V44" s="157">
        <f>ROUND(E44*U44,2)</f>
        <v>0</v>
      </c>
      <c r="W44" s="157"/>
      <c r="X44" s="157" t="s">
        <v>221</v>
      </c>
      <c r="Y44" s="148"/>
      <c r="Z44" s="148"/>
      <c r="AA44" s="148"/>
      <c r="AB44" s="148"/>
      <c r="AC44" s="148"/>
      <c r="AD44" s="148"/>
      <c r="AE44" s="148"/>
      <c r="AF44" s="148"/>
      <c r="AG44" s="148" t="s">
        <v>222</v>
      </c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</row>
    <row r="45" spans="1:60" outlineLevel="1" x14ac:dyDescent="0.2">
      <c r="A45" s="155"/>
      <c r="B45" s="156"/>
      <c r="C45" s="189" t="s">
        <v>370</v>
      </c>
      <c r="D45" s="185"/>
      <c r="E45" s="186">
        <v>1</v>
      </c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48"/>
      <c r="Z45" s="148"/>
      <c r="AA45" s="148"/>
      <c r="AB45" s="148"/>
      <c r="AC45" s="148"/>
      <c r="AD45" s="148"/>
      <c r="AE45" s="148"/>
      <c r="AF45" s="148"/>
      <c r="AG45" s="148" t="s">
        <v>224</v>
      </c>
      <c r="AH45" s="148">
        <v>0</v>
      </c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</row>
    <row r="46" spans="1:60" ht="22.5" outlineLevel="1" x14ac:dyDescent="0.2">
      <c r="A46" s="166">
        <v>20</v>
      </c>
      <c r="B46" s="167" t="s">
        <v>800</v>
      </c>
      <c r="C46" s="181" t="s">
        <v>801</v>
      </c>
      <c r="D46" s="168" t="s">
        <v>368</v>
      </c>
      <c r="E46" s="169">
        <v>1</v>
      </c>
      <c r="F46" s="170">
        <v>16033</v>
      </c>
      <c r="G46" s="171">
        <f>ROUND(E46*F46,2)</f>
        <v>16033</v>
      </c>
      <c r="H46" s="158"/>
      <c r="I46" s="157">
        <f>ROUND(E46*H46,2)</f>
        <v>0</v>
      </c>
      <c r="J46" s="158"/>
      <c r="K46" s="157">
        <f>ROUND(E46*J46,2)</f>
        <v>0</v>
      </c>
      <c r="L46" s="157">
        <v>21</v>
      </c>
      <c r="M46" s="157">
        <f>G46*(1+L46/100)</f>
        <v>19399.93</v>
      </c>
      <c r="N46" s="157">
        <v>0</v>
      </c>
      <c r="O46" s="157">
        <f>ROUND(E46*N46,2)</f>
        <v>0</v>
      </c>
      <c r="P46" s="157">
        <v>0</v>
      </c>
      <c r="Q46" s="157">
        <f>ROUND(E46*P46,2)</f>
        <v>0</v>
      </c>
      <c r="R46" s="157"/>
      <c r="S46" s="157" t="s">
        <v>174</v>
      </c>
      <c r="T46" s="157" t="s">
        <v>175</v>
      </c>
      <c r="U46" s="157">
        <v>0</v>
      </c>
      <c r="V46" s="157">
        <f>ROUND(E46*U46,2)</f>
        <v>0</v>
      </c>
      <c r="W46" s="157"/>
      <c r="X46" s="157" t="s">
        <v>221</v>
      </c>
      <c r="Y46" s="148"/>
      <c r="Z46" s="148"/>
      <c r="AA46" s="148"/>
      <c r="AB46" s="148"/>
      <c r="AC46" s="148"/>
      <c r="AD46" s="148"/>
      <c r="AE46" s="148"/>
      <c r="AF46" s="148"/>
      <c r="AG46" s="148" t="s">
        <v>222</v>
      </c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</row>
    <row r="47" spans="1:60" outlineLevel="1" x14ac:dyDescent="0.2">
      <c r="A47" s="155"/>
      <c r="B47" s="156"/>
      <c r="C47" s="189" t="s">
        <v>370</v>
      </c>
      <c r="D47" s="185"/>
      <c r="E47" s="186">
        <v>1</v>
      </c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48"/>
      <c r="Z47" s="148"/>
      <c r="AA47" s="148"/>
      <c r="AB47" s="148"/>
      <c r="AC47" s="148"/>
      <c r="AD47" s="148"/>
      <c r="AE47" s="148"/>
      <c r="AF47" s="148"/>
      <c r="AG47" s="148" t="s">
        <v>224</v>
      </c>
      <c r="AH47" s="148">
        <v>0</v>
      </c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</row>
    <row r="48" spans="1:60" x14ac:dyDescent="0.2">
      <c r="A48" s="160" t="s">
        <v>169</v>
      </c>
      <c r="B48" s="161" t="s">
        <v>136</v>
      </c>
      <c r="C48" s="179" t="s">
        <v>137</v>
      </c>
      <c r="D48" s="162"/>
      <c r="E48" s="163"/>
      <c r="F48" s="164"/>
      <c r="G48" s="165">
        <f>SUMIF(AG49:AG66,"&lt;&gt;NOR",G49:G66)</f>
        <v>169076.2</v>
      </c>
      <c r="H48" s="159"/>
      <c r="I48" s="159">
        <f>SUM(I49:I66)</f>
        <v>0</v>
      </c>
      <c r="J48" s="159"/>
      <c r="K48" s="159">
        <f>SUM(K49:K66)</f>
        <v>0</v>
      </c>
      <c r="L48" s="159"/>
      <c r="M48" s="159">
        <f>SUM(M49:M66)</f>
        <v>204582.20199999999</v>
      </c>
      <c r="N48" s="159"/>
      <c r="O48" s="159">
        <f>SUM(O49:O66)</f>
        <v>131.94</v>
      </c>
      <c r="P48" s="159"/>
      <c r="Q48" s="159">
        <f>SUM(Q49:Q66)</f>
        <v>0</v>
      </c>
      <c r="R48" s="159"/>
      <c r="S48" s="159"/>
      <c r="T48" s="159"/>
      <c r="U48" s="159"/>
      <c r="V48" s="159">
        <f>SUM(V49:V66)</f>
        <v>316.62</v>
      </c>
      <c r="W48" s="159"/>
      <c r="X48" s="159"/>
      <c r="AG48" t="s">
        <v>170</v>
      </c>
    </row>
    <row r="49" spans="1:60" ht="22.5" outlineLevel="1" x14ac:dyDescent="0.2">
      <c r="A49" s="166">
        <v>21</v>
      </c>
      <c r="B49" s="167" t="s">
        <v>802</v>
      </c>
      <c r="C49" s="181" t="s">
        <v>803</v>
      </c>
      <c r="D49" s="168" t="s">
        <v>230</v>
      </c>
      <c r="E49" s="169">
        <v>9.6</v>
      </c>
      <c r="F49" s="170">
        <v>1032</v>
      </c>
      <c r="G49" s="171">
        <f>ROUND(E49*F49,2)</f>
        <v>9907.2000000000007</v>
      </c>
      <c r="H49" s="158"/>
      <c r="I49" s="157">
        <f>ROUND(E49*H49,2)</f>
        <v>0</v>
      </c>
      <c r="J49" s="158"/>
      <c r="K49" s="157">
        <f>ROUND(E49*J49,2)</f>
        <v>0</v>
      </c>
      <c r="L49" s="157">
        <v>21</v>
      </c>
      <c r="M49" s="157">
        <f>G49*(1+L49/100)</f>
        <v>11987.712000000001</v>
      </c>
      <c r="N49" s="157">
        <v>0</v>
      </c>
      <c r="O49" s="157">
        <f>ROUND(E49*N49,2)</f>
        <v>0</v>
      </c>
      <c r="P49" s="157">
        <v>0</v>
      </c>
      <c r="Q49" s="157">
        <f>ROUND(E49*P49,2)</f>
        <v>0</v>
      </c>
      <c r="R49" s="157"/>
      <c r="S49" s="157" t="s">
        <v>180</v>
      </c>
      <c r="T49" s="157" t="s">
        <v>180</v>
      </c>
      <c r="U49" s="157">
        <v>3.44</v>
      </c>
      <c r="V49" s="157">
        <f>ROUND(E49*U49,2)</f>
        <v>33.020000000000003</v>
      </c>
      <c r="W49" s="157"/>
      <c r="X49" s="157" t="s">
        <v>221</v>
      </c>
      <c r="Y49" s="148"/>
      <c r="Z49" s="148"/>
      <c r="AA49" s="148"/>
      <c r="AB49" s="148"/>
      <c r="AC49" s="148"/>
      <c r="AD49" s="148"/>
      <c r="AE49" s="148"/>
      <c r="AF49" s="148"/>
      <c r="AG49" s="148" t="s">
        <v>404</v>
      </c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</row>
    <row r="50" spans="1:60" outlineLevel="1" x14ac:dyDescent="0.2">
      <c r="A50" s="155"/>
      <c r="B50" s="156"/>
      <c r="C50" s="189" t="s">
        <v>804</v>
      </c>
      <c r="D50" s="185"/>
      <c r="E50" s="186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48"/>
      <c r="Z50" s="148"/>
      <c r="AA50" s="148"/>
      <c r="AB50" s="148"/>
      <c r="AC50" s="148"/>
      <c r="AD50" s="148"/>
      <c r="AE50" s="148"/>
      <c r="AF50" s="148"/>
      <c r="AG50" s="148" t="s">
        <v>224</v>
      </c>
      <c r="AH50" s="148">
        <v>0</v>
      </c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</row>
    <row r="51" spans="1:60" outlineLevel="1" x14ac:dyDescent="0.2">
      <c r="A51" s="155"/>
      <c r="B51" s="156"/>
      <c r="C51" s="189" t="s">
        <v>805</v>
      </c>
      <c r="D51" s="185"/>
      <c r="E51" s="186">
        <v>9.6</v>
      </c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48"/>
      <c r="Z51" s="148"/>
      <c r="AA51" s="148"/>
      <c r="AB51" s="148"/>
      <c r="AC51" s="148"/>
      <c r="AD51" s="148"/>
      <c r="AE51" s="148"/>
      <c r="AF51" s="148"/>
      <c r="AG51" s="148" t="s">
        <v>224</v>
      </c>
      <c r="AH51" s="148">
        <v>0</v>
      </c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</row>
    <row r="52" spans="1:60" ht="22.5" outlineLevel="1" x14ac:dyDescent="0.2">
      <c r="A52" s="166">
        <v>22</v>
      </c>
      <c r="B52" s="167" t="s">
        <v>806</v>
      </c>
      <c r="C52" s="181" t="s">
        <v>807</v>
      </c>
      <c r="D52" s="168" t="s">
        <v>368</v>
      </c>
      <c r="E52" s="169">
        <v>8</v>
      </c>
      <c r="F52" s="170">
        <v>3737</v>
      </c>
      <c r="G52" s="171">
        <f>ROUND(E52*F52,2)</f>
        <v>29896</v>
      </c>
      <c r="H52" s="158"/>
      <c r="I52" s="157">
        <f>ROUND(E52*H52,2)</f>
        <v>0</v>
      </c>
      <c r="J52" s="158"/>
      <c r="K52" s="157">
        <f>ROUND(E52*J52,2)</f>
        <v>0</v>
      </c>
      <c r="L52" s="157">
        <v>21</v>
      </c>
      <c r="M52" s="157">
        <f>G52*(1+L52/100)</f>
        <v>36174.159999999996</v>
      </c>
      <c r="N52" s="157">
        <v>2.9014899999999999</v>
      </c>
      <c r="O52" s="157">
        <f>ROUND(E52*N52,2)</f>
        <v>23.21</v>
      </c>
      <c r="P52" s="157">
        <v>0</v>
      </c>
      <c r="Q52" s="157">
        <f>ROUND(E52*P52,2)</f>
        <v>0</v>
      </c>
      <c r="R52" s="157"/>
      <c r="S52" s="157" t="s">
        <v>180</v>
      </c>
      <c r="T52" s="157" t="s">
        <v>180</v>
      </c>
      <c r="U52" s="157">
        <v>3.1829999999999998</v>
      </c>
      <c r="V52" s="157">
        <f>ROUND(E52*U52,2)</f>
        <v>25.46</v>
      </c>
      <c r="W52" s="157"/>
      <c r="X52" s="157" t="s">
        <v>221</v>
      </c>
      <c r="Y52" s="148"/>
      <c r="Z52" s="148"/>
      <c r="AA52" s="148"/>
      <c r="AB52" s="148"/>
      <c r="AC52" s="148"/>
      <c r="AD52" s="148"/>
      <c r="AE52" s="148"/>
      <c r="AF52" s="148"/>
      <c r="AG52" s="148" t="s">
        <v>404</v>
      </c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</row>
    <row r="53" spans="1:60" outlineLevel="1" x14ac:dyDescent="0.2">
      <c r="A53" s="155"/>
      <c r="B53" s="156"/>
      <c r="C53" s="189" t="s">
        <v>808</v>
      </c>
      <c r="D53" s="185"/>
      <c r="E53" s="186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48"/>
      <c r="Z53" s="148"/>
      <c r="AA53" s="148"/>
      <c r="AB53" s="148"/>
      <c r="AC53" s="148"/>
      <c r="AD53" s="148"/>
      <c r="AE53" s="148"/>
      <c r="AF53" s="148"/>
      <c r="AG53" s="148" t="s">
        <v>224</v>
      </c>
      <c r="AH53" s="148">
        <v>0</v>
      </c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</row>
    <row r="54" spans="1:60" outlineLevel="1" x14ac:dyDescent="0.2">
      <c r="A54" s="155"/>
      <c r="B54" s="156"/>
      <c r="C54" s="189" t="s">
        <v>512</v>
      </c>
      <c r="D54" s="185"/>
      <c r="E54" s="186">
        <v>8</v>
      </c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48"/>
      <c r="Z54" s="148"/>
      <c r="AA54" s="148"/>
      <c r="AB54" s="148"/>
      <c r="AC54" s="148"/>
      <c r="AD54" s="148"/>
      <c r="AE54" s="148"/>
      <c r="AF54" s="148"/>
      <c r="AG54" s="148" t="s">
        <v>224</v>
      </c>
      <c r="AH54" s="148">
        <v>0</v>
      </c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</row>
    <row r="55" spans="1:60" ht="22.5" outlineLevel="1" x14ac:dyDescent="0.2">
      <c r="A55" s="166">
        <v>23</v>
      </c>
      <c r="B55" s="167" t="s">
        <v>809</v>
      </c>
      <c r="C55" s="181" t="s">
        <v>810</v>
      </c>
      <c r="D55" s="168" t="s">
        <v>247</v>
      </c>
      <c r="E55" s="169">
        <v>410</v>
      </c>
      <c r="F55" s="170">
        <v>117</v>
      </c>
      <c r="G55" s="171">
        <f>ROUND(E55*F55,2)</f>
        <v>47970</v>
      </c>
      <c r="H55" s="158"/>
      <c r="I55" s="157">
        <f>ROUND(E55*H55,2)</f>
        <v>0</v>
      </c>
      <c r="J55" s="158"/>
      <c r="K55" s="157">
        <f>ROUND(E55*J55,2)</f>
        <v>0</v>
      </c>
      <c r="L55" s="157">
        <v>21</v>
      </c>
      <c r="M55" s="157">
        <f>G55*(1+L55/100)</f>
        <v>58043.7</v>
      </c>
      <c r="N55" s="157">
        <v>0</v>
      </c>
      <c r="O55" s="157">
        <f>ROUND(E55*N55,2)</f>
        <v>0</v>
      </c>
      <c r="P55" s="157">
        <v>0</v>
      </c>
      <c r="Q55" s="157">
        <f>ROUND(E55*P55,2)</f>
        <v>0</v>
      </c>
      <c r="R55" s="157"/>
      <c r="S55" s="157" t="s">
        <v>180</v>
      </c>
      <c r="T55" s="157" t="s">
        <v>180</v>
      </c>
      <c r="U55" s="157">
        <v>0.14599999999999999</v>
      </c>
      <c r="V55" s="157">
        <f>ROUND(E55*U55,2)</f>
        <v>59.86</v>
      </c>
      <c r="W55" s="157"/>
      <c r="X55" s="157" t="s">
        <v>221</v>
      </c>
      <c r="Y55" s="148"/>
      <c r="Z55" s="148"/>
      <c r="AA55" s="148"/>
      <c r="AB55" s="148"/>
      <c r="AC55" s="148"/>
      <c r="AD55" s="148"/>
      <c r="AE55" s="148"/>
      <c r="AF55" s="148"/>
      <c r="AG55" s="148" t="s">
        <v>404</v>
      </c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</row>
    <row r="56" spans="1:60" outlineLevel="1" x14ac:dyDescent="0.2">
      <c r="A56" s="155"/>
      <c r="B56" s="156"/>
      <c r="C56" s="189" t="s">
        <v>811</v>
      </c>
      <c r="D56" s="185"/>
      <c r="E56" s="186">
        <v>410</v>
      </c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48"/>
      <c r="Z56" s="148"/>
      <c r="AA56" s="148"/>
      <c r="AB56" s="148"/>
      <c r="AC56" s="148"/>
      <c r="AD56" s="148"/>
      <c r="AE56" s="148"/>
      <c r="AF56" s="148"/>
      <c r="AG56" s="148" t="s">
        <v>224</v>
      </c>
      <c r="AH56" s="148">
        <v>0</v>
      </c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</row>
    <row r="57" spans="1:60" ht="22.5" outlineLevel="1" x14ac:dyDescent="0.2">
      <c r="A57" s="166">
        <v>24</v>
      </c>
      <c r="B57" s="167" t="s">
        <v>812</v>
      </c>
      <c r="C57" s="181" t="s">
        <v>813</v>
      </c>
      <c r="D57" s="168" t="s">
        <v>247</v>
      </c>
      <c r="E57" s="169">
        <v>410</v>
      </c>
      <c r="F57" s="170">
        <v>73</v>
      </c>
      <c r="G57" s="171">
        <f>ROUND(E57*F57,2)</f>
        <v>29930</v>
      </c>
      <c r="H57" s="158"/>
      <c r="I57" s="157">
        <f>ROUND(E57*H57,2)</f>
        <v>0</v>
      </c>
      <c r="J57" s="158"/>
      <c r="K57" s="157">
        <f>ROUND(E57*J57,2)</f>
        <v>0</v>
      </c>
      <c r="L57" s="157">
        <v>21</v>
      </c>
      <c r="M57" s="157">
        <f>G57*(1+L57/100)</f>
        <v>36215.299999999996</v>
      </c>
      <c r="N57" s="157">
        <v>0.26485999999999998</v>
      </c>
      <c r="O57" s="157">
        <f>ROUND(E57*N57,2)</f>
        <v>108.59</v>
      </c>
      <c r="P57" s="157">
        <v>0</v>
      </c>
      <c r="Q57" s="157">
        <f>ROUND(E57*P57,2)</f>
        <v>0</v>
      </c>
      <c r="R57" s="157"/>
      <c r="S57" s="157" t="s">
        <v>180</v>
      </c>
      <c r="T57" s="157" t="s">
        <v>180</v>
      </c>
      <c r="U57" s="157">
        <v>0.111</v>
      </c>
      <c r="V57" s="157">
        <f>ROUND(E57*U57,2)</f>
        <v>45.51</v>
      </c>
      <c r="W57" s="157"/>
      <c r="X57" s="157" t="s">
        <v>221</v>
      </c>
      <c r="Y57" s="148"/>
      <c r="Z57" s="148"/>
      <c r="AA57" s="148"/>
      <c r="AB57" s="148"/>
      <c r="AC57" s="148"/>
      <c r="AD57" s="148"/>
      <c r="AE57" s="148"/>
      <c r="AF57" s="148"/>
      <c r="AG57" s="148" t="s">
        <v>404</v>
      </c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</row>
    <row r="58" spans="1:60" outlineLevel="1" x14ac:dyDescent="0.2">
      <c r="A58" s="155"/>
      <c r="B58" s="156"/>
      <c r="C58" s="189" t="s">
        <v>814</v>
      </c>
      <c r="D58" s="185"/>
      <c r="E58" s="186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48"/>
      <c r="Z58" s="148"/>
      <c r="AA58" s="148"/>
      <c r="AB58" s="148"/>
      <c r="AC58" s="148"/>
      <c r="AD58" s="148"/>
      <c r="AE58" s="148"/>
      <c r="AF58" s="148"/>
      <c r="AG58" s="148" t="s">
        <v>224</v>
      </c>
      <c r="AH58" s="148">
        <v>0</v>
      </c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</row>
    <row r="59" spans="1:60" outlineLevel="1" x14ac:dyDescent="0.2">
      <c r="A59" s="155"/>
      <c r="B59" s="156"/>
      <c r="C59" s="189" t="s">
        <v>811</v>
      </c>
      <c r="D59" s="185"/>
      <c r="E59" s="186">
        <v>410</v>
      </c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48"/>
      <c r="Z59" s="148"/>
      <c r="AA59" s="148"/>
      <c r="AB59" s="148"/>
      <c r="AC59" s="148"/>
      <c r="AD59" s="148"/>
      <c r="AE59" s="148"/>
      <c r="AF59" s="148"/>
      <c r="AG59" s="148" t="s">
        <v>224</v>
      </c>
      <c r="AH59" s="148">
        <v>0</v>
      </c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</row>
    <row r="60" spans="1:60" ht="22.5" outlineLevel="1" x14ac:dyDescent="0.2">
      <c r="A60" s="166">
        <v>25</v>
      </c>
      <c r="B60" s="167" t="s">
        <v>815</v>
      </c>
      <c r="C60" s="181" t="s">
        <v>816</v>
      </c>
      <c r="D60" s="168" t="s">
        <v>247</v>
      </c>
      <c r="E60" s="169">
        <v>451</v>
      </c>
      <c r="F60" s="170">
        <v>13</v>
      </c>
      <c r="G60" s="171">
        <f>ROUND(E60*F60,2)</f>
        <v>5863</v>
      </c>
      <c r="H60" s="158"/>
      <c r="I60" s="157">
        <f>ROUND(E60*H60,2)</f>
        <v>0</v>
      </c>
      <c r="J60" s="158"/>
      <c r="K60" s="157">
        <f>ROUND(E60*J60,2)</f>
        <v>0</v>
      </c>
      <c r="L60" s="157">
        <v>21</v>
      </c>
      <c r="M60" s="157">
        <f>G60*(1+L60/100)</f>
        <v>7094.23</v>
      </c>
      <c r="N60" s="157">
        <v>3.1E-4</v>
      </c>
      <c r="O60" s="157">
        <f>ROUND(E60*N60,2)</f>
        <v>0.14000000000000001</v>
      </c>
      <c r="P60" s="157">
        <v>0</v>
      </c>
      <c r="Q60" s="157">
        <f>ROUND(E60*P60,2)</f>
        <v>0</v>
      </c>
      <c r="R60" s="157"/>
      <c r="S60" s="157" t="s">
        <v>180</v>
      </c>
      <c r="T60" s="157" t="s">
        <v>180</v>
      </c>
      <c r="U60" s="157">
        <v>2.5999999999999999E-2</v>
      </c>
      <c r="V60" s="157">
        <f>ROUND(E60*U60,2)</f>
        <v>11.73</v>
      </c>
      <c r="W60" s="157"/>
      <c r="X60" s="157" t="s">
        <v>221</v>
      </c>
      <c r="Y60" s="148"/>
      <c r="Z60" s="148"/>
      <c r="AA60" s="148"/>
      <c r="AB60" s="148"/>
      <c r="AC60" s="148"/>
      <c r="AD60" s="148"/>
      <c r="AE60" s="148"/>
      <c r="AF60" s="148"/>
      <c r="AG60" s="148" t="s">
        <v>404</v>
      </c>
      <c r="AH60" s="148"/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</row>
    <row r="61" spans="1:60" outlineLevel="1" x14ac:dyDescent="0.2">
      <c r="A61" s="155"/>
      <c r="B61" s="156"/>
      <c r="C61" s="189" t="s">
        <v>817</v>
      </c>
      <c r="D61" s="185"/>
      <c r="E61" s="186">
        <v>451</v>
      </c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48"/>
      <c r="Z61" s="148"/>
      <c r="AA61" s="148"/>
      <c r="AB61" s="148"/>
      <c r="AC61" s="148"/>
      <c r="AD61" s="148"/>
      <c r="AE61" s="148"/>
      <c r="AF61" s="148"/>
      <c r="AG61" s="148" t="s">
        <v>224</v>
      </c>
      <c r="AH61" s="148">
        <v>0</v>
      </c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</row>
    <row r="62" spans="1:60" outlineLevel="1" x14ac:dyDescent="0.2">
      <c r="A62" s="166">
        <v>26</v>
      </c>
      <c r="B62" s="167" t="s">
        <v>818</v>
      </c>
      <c r="C62" s="181" t="s">
        <v>819</v>
      </c>
      <c r="D62" s="168" t="s">
        <v>247</v>
      </c>
      <c r="E62" s="169">
        <v>410</v>
      </c>
      <c r="F62" s="170">
        <v>22</v>
      </c>
      <c r="G62" s="171">
        <f>ROUND(E62*F62,2)</f>
        <v>9020</v>
      </c>
      <c r="H62" s="158"/>
      <c r="I62" s="157">
        <f>ROUND(E62*H62,2)</f>
        <v>0</v>
      </c>
      <c r="J62" s="158"/>
      <c r="K62" s="157">
        <f>ROUND(E62*J62,2)</f>
        <v>0</v>
      </c>
      <c r="L62" s="157">
        <v>21</v>
      </c>
      <c r="M62" s="157">
        <f>G62*(1+L62/100)</f>
        <v>10914.199999999999</v>
      </c>
      <c r="N62" s="157">
        <v>0</v>
      </c>
      <c r="O62" s="157">
        <f>ROUND(E62*N62,2)</f>
        <v>0</v>
      </c>
      <c r="P62" s="157">
        <v>0</v>
      </c>
      <c r="Q62" s="157">
        <f>ROUND(E62*P62,2)</f>
        <v>0</v>
      </c>
      <c r="R62" s="157"/>
      <c r="S62" s="157" t="s">
        <v>180</v>
      </c>
      <c r="T62" s="157" t="s">
        <v>180</v>
      </c>
      <c r="U62" s="157">
        <v>6.8000000000000005E-2</v>
      </c>
      <c r="V62" s="157">
        <f>ROUND(E62*U62,2)</f>
        <v>27.88</v>
      </c>
      <c r="W62" s="157"/>
      <c r="X62" s="157" t="s">
        <v>221</v>
      </c>
      <c r="Y62" s="148"/>
      <c r="Z62" s="148"/>
      <c r="AA62" s="148"/>
      <c r="AB62" s="148"/>
      <c r="AC62" s="148"/>
      <c r="AD62" s="148"/>
      <c r="AE62" s="148"/>
      <c r="AF62" s="148"/>
      <c r="AG62" s="148" t="s">
        <v>404</v>
      </c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</row>
    <row r="63" spans="1:60" outlineLevel="1" x14ac:dyDescent="0.2">
      <c r="A63" s="155"/>
      <c r="B63" s="156"/>
      <c r="C63" s="189" t="s">
        <v>820</v>
      </c>
      <c r="D63" s="185"/>
      <c r="E63" s="186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48"/>
      <c r="Z63" s="148"/>
      <c r="AA63" s="148"/>
      <c r="AB63" s="148"/>
      <c r="AC63" s="148"/>
      <c r="AD63" s="148"/>
      <c r="AE63" s="148"/>
      <c r="AF63" s="148"/>
      <c r="AG63" s="148" t="s">
        <v>224</v>
      </c>
      <c r="AH63" s="148">
        <v>0</v>
      </c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</row>
    <row r="64" spans="1:60" outlineLevel="1" x14ac:dyDescent="0.2">
      <c r="A64" s="155"/>
      <c r="B64" s="156"/>
      <c r="C64" s="189" t="s">
        <v>811</v>
      </c>
      <c r="D64" s="185"/>
      <c r="E64" s="186">
        <v>410</v>
      </c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48"/>
      <c r="Z64" s="148"/>
      <c r="AA64" s="148"/>
      <c r="AB64" s="148"/>
      <c r="AC64" s="148"/>
      <c r="AD64" s="148"/>
      <c r="AE64" s="148"/>
      <c r="AF64" s="148"/>
      <c r="AG64" s="148" t="s">
        <v>224</v>
      </c>
      <c r="AH64" s="148">
        <v>0</v>
      </c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</row>
    <row r="65" spans="1:60" outlineLevel="1" x14ac:dyDescent="0.2">
      <c r="A65" s="166">
        <v>27</v>
      </c>
      <c r="B65" s="167" t="s">
        <v>821</v>
      </c>
      <c r="C65" s="181" t="s">
        <v>822</v>
      </c>
      <c r="D65" s="168" t="s">
        <v>247</v>
      </c>
      <c r="E65" s="169">
        <v>410</v>
      </c>
      <c r="F65" s="170">
        <v>89</v>
      </c>
      <c r="G65" s="171">
        <f>ROUND(E65*F65,2)</f>
        <v>36490</v>
      </c>
      <c r="H65" s="158"/>
      <c r="I65" s="157">
        <f>ROUND(E65*H65,2)</f>
        <v>0</v>
      </c>
      <c r="J65" s="158"/>
      <c r="K65" s="157">
        <f>ROUND(E65*J65,2)</f>
        <v>0</v>
      </c>
      <c r="L65" s="157">
        <v>21</v>
      </c>
      <c r="M65" s="157">
        <f>G65*(1+L65/100)</f>
        <v>44152.9</v>
      </c>
      <c r="N65" s="157">
        <v>0</v>
      </c>
      <c r="O65" s="157">
        <f>ROUND(E65*N65,2)</f>
        <v>0</v>
      </c>
      <c r="P65" s="157">
        <v>0</v>
      </c>
      <c r="Q65" s="157">
        <f>ROUND(E65*P65,2)</f>
        <v>0</v>
      </c>
      <c r="R65" s="157"/>
      <c r="S65" s="157" t="s">
        <v>180</v>
      </c>
      <c r="T65" s="157" t="s">
        <v>180</v>
      </c>
      <c r="U65" s="157">
        <v>0.27600000000000002</v>
      </c>
      <c r="V65" s="157">
        <f>ROUND(E65*U65,2)</f>
        <v>113.16</v>
      </c>
      <c r="W65" s="157"/>
      <c r="X65" s="157" t="s">
        <v>221</v>
      </c>
      <c r="Y65" s="148"/>
      <c r="Z65" s="148"/>
      <c r="AA65" s="148"/>
      <c r="AB65" s="148"/>
      <c r="AC65" s="148"/>
      <c r="AD65" s="148"/>
      <c r="AE65" s="148"/>
      <c r="AF65" s="148"/>
      <c r="AG65" s="148" t="s">
        <v>404</v>
      </c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</row>
    <row r="66" spans="1:60" outlineLevel="1" x14ac:dyDescent="0.2">
      <c r="A66" s="155"/>
      <c r="B66" s="156"/>
      <c r="C66" s="189" t="s">
        <v>811</v>
      </c>
      <c r="D66" s="185"/>
      <c r="E66" s="186">
        <v>410</v>
      </c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48"/>
      <c r="Z66" s="148"/>
      <c r="AA66" s="148"/>
      <c r="AB66" s="148"/>
      <c r="AC66" s="148"/>
      <c r="AD66" s="148"/>
      <c r="AE66" s="148"/>
      <c r="AF66" s="148"/>
      <c r="AG66" s="148" t="s">
        <v>224</v>
      </c>
      <c r="AH66" s="148">
        <v>0</v>
      </c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</row>
    <row r="67" spans="1:60" x14ac:dyDescent="0.2">
      <c r="A67" s="3"/>
      <c r="B67" s="4"/>
      <c r="C67" s="182"/>
      <c r="D67" s="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AE67">
        <v>15</v>
      </c>
      <c r="AF67">
        <v>21</v>
      </c>
      <c r="AG67" t="s">
        <v>156</v>
      </c>
    </row>
    <row r="68" spans="1:60" x14ac:dyDescent="0.2">
      <c r="A68" s="151"/>
      <c r="B68" s="152" t="s">
        <v>31</v>
      </c>
      <c r="C68" s="183"/>
      <c r="D68" s="153"/>
      <c r="E68" s="154"/>
      <c r="F68" s="154"/>
      <c r="G68" s="178">
        <f>G8+G13+G17+G31+G48</f>
        <v>567395.19999999995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AE68">
        <f>SUMIF(L7:L66,AE67,G7:G66)</f>
        <v>0</v>
      </c>
      <c r="AF68">
        <f>SUMIF(L7:L66,AF67,G7:G66)</f>
        <v>567395.19999999995</v>
      </c>
      <c r="AG68" t="s">
        <v>214</v>
      </c>
    </row>
    <row r="69" spans="1:60" x14ac:dyDescent="0.2">
      <c r="A69" s="3"/>
      <c r="B69" s="4"/>
      <c r="C69" s="182"/>
      <c r="D69" s="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60" x14ac:dyDescent="0.2">
      <c r="A70" s="3"/>
      <c r="B70" s="4"/>
      <c r="C70" s="182"/>
      <c r="D70" s="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60" x14ac:dyDescent="0.2">
      <c r="A71" s="268" t="s">
        <v>215</v>
      </c>
      <c r="B71" s="268"/>
      <c r="C71" s="269"/>
      <c r="D71" s="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60" x14ac:dyDescent="0.2">
      <c r="A72" s="249"/>
      <c r="B72" s="250"/>
      <c r="C72" s="251"/>
      <c r="D72" s="250"/>
      <c r="E72" s="250"/>
      <c r="F72" s="250"/>
      <c r="G72" s="25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AG72" t="s">
        <v>216</v>
      </c>
    </row>
    <row r="73" spans="1:60" x14ac:dyDescent="0.2">
      <c r="A73" s="253"/>
      <c r="B73" s="254"/>
      <c r="C73" s="255"/>
      <c r="D73" s="254"/>
      <c r="E73" s="254"/>
      <c r="F73" s="254"/>
      <c r="G73" s="25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60" x14ac:dyDescent="0.2">
      <c r="A74" s="253"/>
      <c r="B74" s="254"/>
      <c r="C74" s="255"/>
      <c r="D74" s="254"/>
      <c r="E74" s="254"/>
      <c r="F74" s="254"/>
      <c r="G74" s="25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60" x14ac:dyDescent="0.2">
      <c r="A75" s="253"/>
      <c r="B75" s="254"/>
      <c r="C75" s="255"/>
      <c r="D75" s="254"/>
      <c r="E75" s="254"/>
      <c r="F75" s="254"/>
      <c r="G75" s="25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60" x14ac:dyDescent="0.2">
      <c r="A76" s="257"/>
      <c r="B76" s="258"/>
      <c r="C76" s="259"/>
      <c r="D76" s="258"/>
      <c r="E76" s="258"/>
      <c r="F76" s="258"/>
      <c r="G76" s="260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60" x14ac:dyDescent="0.2">
      <c r="A77" s="3"/>
      <c r="B77" s="4"/>
      <c r="C77" s="182"/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60" x14ac:dyDescent="0.2">
      <c r="C78" s="184"/>
      <c r="D78" s="10"/>
      <c r="AG78" t="s">
        <v>217</v>
      </c>
    </row>
    <row r="79" spans="1:60" x14ac:dyDescent="0.2">
      <c r="D79" s="10"/>
    </row>
    <row r="80" spans="1:60" x14ac:dyDescent="0.2">
      <c r="D80" s="10"/>
    </row>
    <row r="81" spans="4:4" x14ac:dyDescent="0.2">
      <c r="D81" s="10"/>
    </row>
    <row r="82" spans="4:4" x14ac:dyDescent="0.2">
      <c r="D82" s="10"/>
    </row>
    <row r="83" spans="4:4" x14ac:dyDescent="0.2">
      <c r="D83" s="10"/>
    </row>
    <row r="84" spans="4:4" x14ac:dyDescent="0.2">
      <c r="D84" s="10"/>
    </row>
    <row r="85" spans="4:4" x14ac:dyDescent="0.2">
      <c r="D85" s="10"/>
    </row>
    <row r="86" spans="4:4" x14ac:dyDescent="0.2">
      <c r="D86" s="10"/>
    </row>
    <row r="87" spans="4:4" x14ac:dyDescent="0.2">
      <c r="D87" s="10"/>
    </row>
    <row r="88" spans="4:4" x14ac:dyDescent="0.2">
      <c r="D88" s="10"/>
    </row>
    <row r="89" spans="4:4" x14ac:dyDescent="0.2">
      <c r="D89" s="10"/>
    </row>
    <row r="90" spans="4:4" x14ac:dyDescent="0.2">
      <c r="D90" s="10"/>
    </row>
    <row r="91" spans="4:4" x14ac:dyDescent="0.2">
      <c r="D91" s="10"/>
    </row>
    <row r="92" spans="4:4" x14ac:dyDescent="0.2">
      <c r="D92" s="10"/>
    </row>
    <row r="93" spans="4:4" x14ac:dyDescent="0.2">
      <c r="D93" s="10"/>
    </row>
    <row r="94" spans="4:4" x14ac:dyDescent="0.2">
      <c r="D94" s="10"/>
    </row>
    <row r="95" spans="4:4" x14ac:dyDescent="0.2">
      <c r="D95" s="10"/>
    </row>
    <row r="96" spans="4:4" x14ac:dyDescent="0.2">
      <c r="D96" s="10"/>
    </row>
    <row r="97" spans="4:4" x14ac:dyDescent="0.2">
      <c r="D97" s="10"/>
    </row>
    <row r="98" spans="4:4" x14ac:dyDescent="0.2">
      <c r="D98" s="10"/>
    </row>
    <row r="99" spans="4:4" x14ac:dyDescent="0.2">
      <c r="D99" s="10"/>
    </row>
    <row r="100" spans="4:4" x14ac:dyDescent="0.2">
      <c r="D100" s="10"/>
    </row>
    <row r="101" spans="4:4" x14ac:dyDescent="0.2">
      <c r="D101" s="10"/>
    </row>
    <row r="102" spans="4:4" x14ac:dyDescent="0.2">
      <c r="D102" s="10"/>
    </row>
    <row r="103" spans="4:4" x14ac:dyDescent="0.2">
      <c r="D103" s="10"/>
    </row>
    <row r="104" spans="4:4" x14ac:dyDescent="0.2">
      <c r="D104" s="10"/>
    </row>
    <row r="105" spans="4:4" x14ac:dyDescent="0.2">
      <c r="D105" s="10"/>
    </row>
    <row r="106" spans="4:4" x14ac:dyDescent="0.2">
      <c r="D106" s="10"/>
    </row>
    <row r="107" spans="4:4" x14ac:dyDescent="0.2">
      <c r="D107" s="10"/>
    </row>
    <row r="108" spans="4:4" x14ac:dyDescent="0.2">
      <c r="D108" s="10"/>
    </row>
    <row r="109" spans="4:4" x14ac:dyDescent="0.2">
      <c r="D109" s="10"/>
    </row>
    <row r="110" spans="4:4" x14ac:dyDescent="0.2">
      <c r="D110" s="10"/>
    </row>
    <row r="111" spans="4:4" x14ac:dyDescent="0.2">
      <c r="D111" s="10"/>
    </row>
    <row r="112" spans="4:4" x14ac:dyDescent="0.2">
      <c r="D112" s="10"/>
    </row>
    <row r="113" spans="4:4" x14ac:dyDescent="0.2">
      <c r="D113" s="10"/>
    </row>
    <row r="114" spans="4:4" x14ac:dyDescent="0.2">
      <c r="D114" s="10"/>
    </row>
    <row r="115" spans="4:4" x14ac:dyDescent="0.2">
      <c r="D115" s="10"/>
    </row>
    <row r="116" spans="4:4" x14ac:dyDescent="0.2">
      <c r="D116" s="10"/>
    </row>
    <row r="117" spans="4:4" x14ac:dyDescent="0.2">
      <c r="D117" s="10"/>
    </row>
    <row r="118" spans="4:4" x14ac:dyDescent="0.2">
      <c r="D118" s="10"/>
    </row>
    <row r="119" spans="4:4" x14ac:dyDescent="0.2">
      <c r="D119" s="10"/>
    </row>
    <row r="120" spans="4:4" x14ac:dyDescent="0.2">
      <c r="D120" s="10"/>
    </row>
    <row r="121" spans="4:4" x14ac:dyDescent="0.2">
      <c r="D121" s="10"/>
    </row>
    <row r="122" spans="4:4" x14ac:dyDescent="0.2">
      <c r="D122" s="10"/>
    </row>
    <row r="123" spans="4:4" x14ac:dyDescent="0.2">
      <c r="D123" s="10"/>
    </row>
    <row r="124" spans="4:4" x14ac:dyDescent="0.2">
      <c r="D124" s="10"/>
    </row>
    <row r="125" spans="4:4" x14ac:dyDescent="0.2">
      <c r="D125" s="10"/>
    </row>
    <row r="126" spans="4:4" x14ac:dyDescent="0.2">
      <c r="D126" s="10"/>
    </row>
    <row r="127" spans="4:4" x14ac:dyDescent="0.2">
      <c r="D127" s="10"/>
    </row>
    <row r="128" spans="4:4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mURCLipgdFvwV/bTKbXI9X2E7uG0o+cW+isQk+9qMPxboLWGl0ZJ4/4Fh17tQnD1CcgdXGt+T1DN+y7WNc1TzQ==" saltValue="bYCu7Y0C/ueDIEh7MsTm5g==" spinCount="100000" sheet="1"/>
  <customSheetViews>
    <customSheetView guid="{682F88AA-8DBA-43F3-B332-95C2E0316B3E}" hiddenRows="1" hiddenColumns="1">
      <pane ySplit="6" topLeftCell="A44" activePane="bottomLeft" state="frozen"/>
      <selection pane="bottomLeft" activeCell="F66" sqref="F66"/>
      <pageMargins left="0.59055118110236204" right="0.196850393700787" top="0.78740157499999996" bottom="0.78740157499999996" header="0.3" footer="0.3"/>
      <pageSetup paperSize="9" orientation="portrait" r:id="rId1"/>
      <headerFooter>
        <oddFooter>&amp;RStránka &amp;P z &amp;N&amp;LZpracováno programem BUILDpower S,  © RTS, a.s.</oddFooter>
      </headerFooter>
    </customSheetView>
    <customSheetView guid="{F028DEAD-F36D-4C13-9154-AF3BDABF0A16}" hiddenRows="1" hiddenColumns="1">
      <pane ySplit="6" topLeftCell="A8" activePane="bottomLeft" state="frozen"/>
      <selection pane="bottomLeft" activeCell="A8" sqref="A8"/>
      <pageMargins left="0.59055118110236204" right="0.196850393700787" top="0.78740157499999996" bottom="0.78740157499999996" header="0.3" footer="0.3"/>
      <pageSetup paperSize="9" orientation="portrait" r:id="rId2"/>
      <headerFooter>
        <oddFooter>&amp;RStránka &amp;P z &amp;N&amp;LZpracováno programem BUILDpower S,  © RTS, a.s.</oddFooter>
      </headerFooter>
    </customSheetView>
  </customSheetViews>
  <mergeCells count="6">
    <mergeCell ref="A72:G76"/>
    <mergeCell ref="A1:G1"/>
    <mergeCell ref="C2:G2"/>
    <mergeCell ref="C3:G3"/>
    <mergeCell ref="C4:G4"/>
    <mergeCell ref="A71:C71"/>
  </mergeCells>
  <pageMargins left="0.59055118110236204" right="0.196850393700787" top="0.78740157499999996" bottom="0.78740157499999996" header="0.3" footer="0.3"/>
  <pageSetup paperSize="9" orientation="portrait" r:id="rId3"/>
  <headerFooter>
    <oddFooter>&amp;RStránka &amp;P z &amp;N&amp;LZpracováno programem BUILDpower S,  © RTS, a.s.</oddFooter>
  </headerFooter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BH5000"/>
  <sheetViews>
    <sheetView workbookViewId="0">
      <pane ySplit="7" topLeftCell="A8" activePane="bottomLeft" state="frozen"/>
      <selection pane="bottomLeft" activeCell="A8" sqref="A8"/>
    </sheetView>
  </sheetViews>
  <sheetFormatPr defaultRowHeight="12.75" outlineLevelRow="1" x14ac:dyDescent="0.2"/>
  <cols>
    <col min="1" max="1" width="3.42578125" customWidth="1"/>
    <col min="2" max="2" width="12.5703125" style="122" customWidth="1"/>
    <col min="3" max="3" width="38.28515625" style="122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0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0" t="s">
        <v>9</v>
      </c>
      <c r="B3" s="49" t="s">
        <v>65</v>
      </c>
      <c r="C3" s="262" t="s">
        <v>66</v>
      </c>
      <c r="D3" s="263"/>
      <c r="E3" s="263"/>
      <c r="F3" s="263"/>
      <c r="G3" s="264"/>
      <c r="AC3" s="122" t="s">
        <v>144</v>
      </c>
      <c r="AG3" t="s">
        <v>146</v>
      </c>
    </row>
    <row r="4" spans="1:60" ht="24.95" customHeight="1" x14ac:dyDescent="0.2">
      <c r="A4" s="141" t="s">
        <v>10</v>
      </c>
      <c r="B4" s="142" t="s">
        <v>65</v>
      </c>
      <c r="C4" s="265" t="s">
        <v>66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4" t="s">
        <v>148</v>
      </c>
      <c r="B6" s="146" t="s">
        <v>149</v>
      </c>
      <c r="C6" s="146" t="s">
        <v>150</v>
      </c>
      <c r="D6" s="145" t="s">
        <v>151</v>
      </c>
      <c r="E6" s="144" t="s">
        <v>152</v>
      </c>
      <c r="F6" s="143" t="s">
        <v>153</v>
      </c>
      <c r="G6" s="144" t="s">
        <v>31</v>
      </c>
      <c r="H6" s="147" t="s">
        <v>32</v>
      </c>
      <c r="I6" s="147" t="s">
        <v>154</v>
      </c>
      <c r="J6" s="147" t="s">
        <v>33</v>
      </c>
      <c r="K6" s="147" t="s">
        <v>155</v>
      </c>
      <c r="L6" s="147" t="s">
        <v>156</v>
      </c>
      <c r="M6" s="147" t="s">
        <v>157</v>
      </c>
      <c r="N6" s="147" t="s">
        <v>158</v>
      </c>
      <c r="O6" s="147" t="s">
        <v>159</v>
      </c>
      <c r="P6" s="147" t="s">
        <v>160</v>
      </c>
      <c r="Q6" s="147" t="s">
        <v>161</v>
      </c>
      <c r="R6" s="147" t="s">
        <v>162</v>
      </c>
      <c r="S6" s="147" t="s">
        <v>163</v>
      </c>
      <c r="T6" s="147" t="s">
        <v>164</v>
      </c>
      <c r="U6" s="147" t="s">
        <v>165</v>
      </c>
      <c r="V6" s="147" t="s">
        <v>166</v>
      </c>
      <c r="W6" s="147" t="s">
        <v>167</v>
      </c>
      <c r="X6" s="147" t="s">
        <v>168</v>
      </c>
    </row>
    <row r="7" spans="1:60" hidden="1" x14ac:dyDescent="0.2">
      <c r="A7" s="3"/>
      <c r="B7" s="4"/>
      <c r="C7" s="4"/>
      <c r="D7" s="6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60" x14ac:dyDescent="0.2">
      <c r="A8" s="160" t="s">
        <v>169</v>
      </c>
      <c r="B8" s="161" t="s">
        <v>126</v>
      </c>
      <c r="C8" s="179" t="s">
        <v>127</v>
      </c>
      <c r="D8" s="162"/>
      <c r="E8" s="163"/>
      <c r="F8" s="164"/>
      <c r="G8" s="165">
        <f>SUMIF(AG9:AG24,"&lt;&gt;NOR",G9:G24)</f>
        <v>184243</v>
      </c>
      <c r="H8" s="159"/>
      <c r="I8" s="159">
        <f>SUM(I9:I24)</f>
        <v>0</v>
      </c>
      <c r="J8" s="159"/>
      <c r="K8" s="159">
        <f>SUM(K9:K24)</f>
        <v>0</v>
      </c>
      <c r="L8" s="159"/>
      <c r="M8" s="159">
        <f>SUM(M9:M24)</f>
        <v>222934.03000000003</v>
      </c>
      <c r="N8" s="159"/>
      <c r="O8" s="159">
        <f>SUM(O9:O24)</f>
        <v>0</v>
      </c>
      <c r="P8" s="159"/>
      <c r="Q8" s="159">
        <f>SUM(Q9:Q24)</f>
        <v>0</v>
      </c>
      <c r="R8" s="159"/>
      <c r="S8" s="159"/>
      <c r="T8" s="159"/>
      <c r="U8" s="159"/>
      <c r="V8" s="159">
        <f>SUM(V9:V24)</f>
        <v>0</v>
      </c>
      <c r="W8" s="159"/>
      <c r="X8" s="159"/>
      <c r="AG8" t="s">
        <v>170</v>
      </c>
    </row>
    <row r="9" spans="1:60" outlineLevel="1" x14ac:dyDescent="0.2">
      <c r="A9" s="172">
        <v>1</v>
      </c>
      <c r="B9" s="173" t="s">
        <v>756</v>
      </c>
      <c r="C9" s="180" t="s">
        <v>823</v>
      </c>
      <c r="D9" s="174" t="s">
        <v>368</v>
      </c>
      <c r="E9" s="175">
        <v>1</v>
      </c>
      <c r="F9" s="176">
        <v>16033</v>
      </c>
      <c r="G9" s="177">
        <f t="shared" ref="G9:G24" si="0">ROUND(E9*F9,2)</f>
        <v>16033</v>
      </c>
      <c r="H9" s="158"/>
      <c r="I9" s="157">
        <f t="shared" ref="I9:I24" si="1">ROUND(E9*H9,2)</f>
        <v>0</v>
      </c>
      <c r="J9" s="158"/>
      <c r="K9" s="157">
        <f t="shared" ref="K9:K24" si="2">ROUND(E9*J9,2)</f>
        <v>0</v>
      </c>
      <c r="L9" s="157">
        <v>21</v>
      </c>
      <c r="M9" s="157">
        <f t="shared" ref="M9:M24" si="3">G9*(1+L9/100)</f>
        <v>19399.93</v>
      </c>
      <c r="N9" s="157">
        <v>0</v>
      </c>
      <c r="O9" s="157">
        <f t="shared" ref="O9:O24" si="4">ROUND(E9*N9,2)</f>
        <v>0</v>
      </c>
      <c r="P9" s="157">
        <v>0</v>
      </c>
      <c r="Q9" s="157">
        <f t="shared" ref="Q9:Q24" si="5">ROUND(E9*P9,2)</f>
        <v>0</v>
      </c>
      <c r="R9" s="157"/>
      <c r="S9" s="157" t="s">
        <v>174</v>
      </c>
      <c r="T9" s="157" t="s">
        <v>175</v>
      </c>
      <c r="U9" s="157">
        <v>0</v>
      </c>
      <c r="V9" s="157">
        <f t="shared" ref="V9:V24" si="6">ROUND(E9*U9,2)</f>
        <v>0</v>
      </c>
      <c r="W9" s="157"/>
      <c r="X9" s="157" t="s">
        <v>221</v>
      </c>
      <c r="Y9" s="148"/>
      <c r="Z9" s="148"/>
      <c r="AA9" s="148"/>
      <c r="AB9" s="148"/>
      <c r="AC9" s="148"/>
      <c r="AD9" s="148"/>
      <c r="AE9" s="148"/>
      <c r="AF9" s="148"/>
      <c r="AG9" s="148" t="s">
        <v>222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60" ht="22.5" outlineLevel="1" x14ac:dyDescent="0.2">
      <c r="A10" s="172">
        <v>2</v>
      </c>
      <c r="B10" s="173" t="s">
        <v>758</v>
      </c>
      <c r="C10" s="180" t="s">
        <v>824</v>
      </c>
      <c r="D10" s="174" t="s">
        <v>247</v>
      </c>
      <c r="E10" s="175">
        <v>75</v>
      </c>
      <c r="F10" s="176">
        <v>99</v>
      </c>
      <c r="G10" s="177">
        <f t="shared" si="0"/>
        <v>7425</v>
      </c>
      <c r="H10" s="158"/>
      <c r="I10" s="157">
        <f t="shared" si="1"/>
        <v>0</v>
      </c>
      <c r="J10" s="158"/>
      <c r="K10" s="157">
        <f t="shared" si="2"/>
        <v>0</v>
      </c>
      <c r="L10" s="157">
        <v>21</v>
      </c>
      <c r="M10" s="157">
        <f t="shared" si="3"/>
        <v>8984.25</v>
      </c>
      <c r="N10" s="157">
        <v>0</v>
      </c>
      <c r="O10" s="157">
        <f t="shared" si="4"/>
        <v>0</v>
      </c>
      <c r="P10" s="157">
        <v>0</v>
      </c>
      <c r="Q10" s="157">
        <f t="shared" si="5"/>
        <v>0</v>
      </c>
      <c r="R10" s="157"/>
      <c r="S10" s="157" t="s">
        <v>174</v>
      </c>
      <c r="T10" s="157" t="s">
        <v>175</v>
      </c>
      <c r="U10" s="157">
        <v>0</v>
      </c>
      <c r="V10" s="157">
        <f t="shared" si="6"/>
        <v>0</v>
      </c>
      <c r="W10" s="157"/>
      <c r="X10" s="157" t="s">
        <v>221</v>
      </c>
      <c r="Y10" s="148"/>
      <c r="Z10" s="148"/>
      <c r="AA10" s="148"/>
      <c r="AB10" s="148"/>
      <c r="AC10" s="148"/>
      <c r="AD10" s="148"/>
      <c r="AE10" s="148"/>
      <c r="AF10" s="148"/>
      <c r="AG10" s="148" t="s">
        <v>222</v>
      </c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</row>
    <row r="11" spans="1:60" ht="22.5" outlineLevel="1" x14ac:dyDescent="0.2">
      <c r="A11" s="172">
        <v>3</v>
      </c>
      <c r="B11" s="173" t="s">
        <v>760</v>
      </c>
      <c r="C11" s="180" t="s">
        <v>825</v>
      </c>
      <c r="D11" s="174" t="s">
        <v>247</v>
      </c>
      <c r="E11" s="175">
        <v>75</v>
      </c>
      <c r="F11" s="176">
        <v>56</v>
      </c>
      <c r="G11" s="177">
        <f t="shared" si="0"/>
        <v>4200</v>
      </c>
      <c r="H11" s="158"/>
      <c r="I11" s="157">
        <f t="shared" si="1"/>
        <v>0</v>
      </c>
      <c r="J11" s="158"/>
      <c r="K11" s="157">
        <f t="shared" si="2"/>
        <v>0</v>
      </c>
      <c r="L11" s="157">
        <v>21</v>
      </c>
      <c r="M11" s="157">
        <f t="shared" si="3"/>
        <v>5082</v>
      </c>
      <c r="N11" s="157">
        <v>0</v>
      </c>
      <c r="O11" s="157">
        <f t="shared" si="4"/>
        <v>0</v>
      </c>
      <c r="P11" s="157">
        <v>0</v>
      </c>
      <c r="Q11" s="157">
        <f t="shared" si="5"/>
        <v>0</v>
      </c>
      <c r="R11" s="157"/>
      <c r="S11" s="157" t="s">
        <v>174</v>
      </c>
      <c r="T11" s="157" t="s">
        <v>175</v>
      </c>
      <c r="U11" s="157">
        <v>0</v>
      </c>
      <c r="V11" s="157">
        <f t="shared" si="6"/>
        <v>0</v>
      </c>
      <c r="W11" s="157"/>
      <c r="X11" s="157" t="s">
        <v>221</v>
      </c>
      <c r="Y11" s="148"/>
      <c r="Z11" s="148"/>
      <c r="AA11" s="148"/>
      <c r="AB11" s="148"/>
      <c r="AC11" s="148"/>
      <c r="AD11" s="148"/>
      <c r="AE11" s="148"/>
      <c r="AF11" s="148"/>
      <c r="AG11" s="148" t="s">
        <v>222</v>
      </c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</row>
    <row r="12" spans="1:60" outlineLevel="1" x14ac:dyDescent="0.2">
      <c r="A12" s="172">
        <v>4</v>
      </c>
      <c r="B12" s="173" t="s">
        <v>762</v>
      </c>
      <c r="C12" s="180" t="s">
        <v>826</v>
      </c>
      <c r="D12" s="174" t="s">
        <v>247</v>
      </c>
      <c r="E12" s="175">
        <v>85</v>
      </c>
      <c r="F12" s="176">
        <v>69</v>
      </c>
      <c r="G12" s="177">
        <f t="shared" si="0"/>
        <v>5865</v>
      </c>
      <c r="H12" s="158"/>
      <c r="I12" s="157">
        <f t="shared" si="1"/>
        <v>0</v>
      </c>
      <c r="J12" s="158"/>
      <c r="K12" s="157">
        <f t="shared" si="2"/>
        <v>0</v>
      </c>
      <c r="L12" s="157">
        <v>21</v>
      </c>
      <c r="M12" s="157">
        <f t="shared" si="3"/>
        <v>7096.65</v>
      </c>
      <c r="N12" s="157">
        <v>0</v>
      </c>
      <c r="O12" s="157">
        <f t="shared" si="4"/>
        <v>0</v>
      </c>
      <c r="P12" s="157">
        <v>0</v>
      </c>
      <c r="Q12" s="157">
        <f t="shared" si="5"/>
        <v>0</v>
      </c>
      <c r="R12" s="157"/>
      <c r="S12" s="157" t="s">
        <v>174</v>
      </c>
      <c r="T12" s="157" t="s">
        <v>175</v>
      </c>
      <c r="U12" s="157">
        <v>0</v>
      </c>
      <c r="V12" s="157">
        <f t="shared" si="6"/>
        <v>0</v>
      </c>
      <c r="W12" s="157"/>
      <c r="X12" s="157" t="s">
        <v>221</v>
      </c>
      <c r="Y12" s="148"/>
      <c r="Z12" s="148"/>
      <c r="AA12" s="148"/>
      <c r="AB12" s="148"/>
      <c r="AC12" s="148"/>
      <c r="AD12" s="148"/>
      <c r="AE12" s="148"/>
      <c r="AF12" s="148"/>
      <c r="AG12" s="148" t="s">
        <v>222</v>
      </c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</row>
    <row r="13" spans="1:60" ht="22.5" outlineLevel="1" x14ac:dyDescent="0.2">
      <c r="A13" s="172">
        <v>5</v>
      </c>
      <c r="B13" s="173" t="s">
        <v>827</v>
      </c>
      <c r="C13" s="180" t="s">
        <v>828</v>
      </c>
      <c r="D13" s="174" t="s">
        <v>368</v>
      </c>
      <c r="E13" s="175">
        <v>2</v>
      </c>
      <c r="F13" s="176">
        <v>2025</v>
      </c>
      <c r="G13" s="177">
        <f t="shared" si="0"/>
        <v>4050</v>
      </c>
      <c r="H13" s="158"/>
      <c r="I13" s="157">
        <f t="shared" si="1"/>
        <v>0</v>
      </c>
      <c r="J13" s="158"/>
      <c r="K13" s="157">
        <f t="shared" si="2"/>
        <v>0</v>
      </c>
      <c r="L13" s="157">
        <v>21</v>
      </c>
      <c r="M13" s="157">
        <f t="shared" si="3"/>
        <v>4900.5</v>
      </c>
      <c r="N13" s="157">
        <v>0</v>
      </c>
      <c r="O13" s="157">
        <f t="shared" si="4"/>
        <v>0</v>
      </c>
      <c r="P13" s="157">
        <v>0</v>
      </c>
      <c r="Q13" s="157">
        <f t="shared" si="5"/>
        <v>0</v>
      </c>
      <c r="R13" s="157"/>
      <c r="S13" s="157" t="s">
        <v>174</v>
      </c>
      <c r="T13" s="157" t="s">
        <v>175</v>
      </c>
      <c r="U13" s="157">
        <v>0</v>
      </c>
      <c r="V13" s="157">
        <f t="shared" si="6"/>
        <v>0</v>
      </c>
      <c r="W13" s="157"/>
      <c r="X13" s="157" t="s">
        <v>221</v>
      </c>
      <c r="Y13" s="148"/>
      <c r="Z13" s="148"/>
      <c r="AA13" s="148"/>
      <c r="AB13" s="148"/>
      <c r="AC13" s="148"/>
      <c r="AD13" s="148"/>
      <c r="AE13" s="148"/>
      <c r="AF13" s="148"/>
      <c r="AG13" s="148" t="s">
        <v>222</v>
      </c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</row>
    <row r="14" spans="1:60" outlineLevel="1" x14ac:dyDescent="0.2">
      <c r="A14" s="172">
        <v>6</v>
      </c>
      <c r="B14" s="173" t="s">
        <v>829</v>
      </c>
      <c r="C14" s="180" t="s">
        <v>830</v>
      </c>
      <c r="D14" s="174" t="s">
        <v>368</v>
      </c>
      <c r="E14" s="175">
        <v>1</v>
      </c>
      <c r="F14" s="176">
        <v>1616</v>
      </c>
      <c r="G14" s="177">
        <f t="shared" si="0"/>
        <v>1616</v>
      </c>
      <c r="H14" s="158"/>
      <c r="I14" s="157">
        <f t="shared" si="1"/>
        <v>0</v>
      </c>
      <c r="J14" s="158"/>
      <c r="K14" s="157">
        <f t="shared" si="2"/>
        <v>0</v>
      </c>
      <c r="L14" s="157">
        <v>21</v>
      </c>
      <c r="M14" s="157">
        <f t="shared" si="3"/>
        <v>1955.36</v>
      </c>
      <c r="N14" s="157">
        <v>0</v>
      </c>
      <c r="O14" s="157">
        <f t="shared" si="4"/>
        <v>0</v>
      </c>
      <c r="P14" s="157">
        <v>0</v>
      </c>
      <c r="Q14" s="157">
        <f t="shared" si="5"/>
        <v>0</v>
      </c>
      <c r="R14" s="157"/>
      <c r="S14" s="157" t="s">
        <v>174</v>
      </c>
      <c r="T14" s="157" t="s">
        <v>175</v>
      </c>
      <c r="U14" s="157">
        <v>0</v>
      </c>
      <c r="V14" s="157">
        <f t="shared" si="6"/>
        <v>0</v>
      </c>
      <c r="W14" s="157"/>
      <c r="X14" s="157" t="s">
        <v>221</v>
      </c>
      <c r="Y14" s="148"/>
      <c r="Z14" s="148"/>
      <c r="AA14" s="148"/>
      <c r="AB14" s="148"/>
      <c r="AC14" s="148"/>
      <c r="AD14" s="148"/>
      <c r="AE14" s="148"/>
      <c r="AF14" s="148"/>
      <c r="AG14" s="148" t="s">
        <v>222</v>
      </c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</row>
    <row r="15" spans="1:60" outlineLevel="1" x14ac:dyDescent="0.2">
      <c r="A15" s="172">
        <v>7</v>
      </c>
      <c r="B15" s="173" t="s">
        <v>831</v>
      </c>
      <c r="C15" s="180" t="s">
        <v>832</v>
      </c>
      <c r="D15" s="174" t="s">
        <v>368</v>
      </c>
      <c r="E15" s="175">
        <v>192</v>
      </c>
      <c r="F15" s="176">
        <v>535</v>
      </c>
      <c r="G15" s="177">
        <f t="shared" si="0"/>
        <v>102720</v>
      </c>
      <c r="H15" s="158"/>
      <c r="I15" s="157">
        <f t="shared" si="1"/>
        <v>0</v>
      </c>
      <c r="J15" s="158"/>
      <c r="K15" s="157">
        <f t="shared" si="2"/>
        <v>0</v>
      </c>
      <c r="L15" s="157">
        <v>21</v>
      </c>
      <c r="M15" s="157">
        <f t="shared" si="3"/>
        <v>124291.2</v>
      </c>
      <c r="N15" s="157">
        <v>0</v>
      </c>
      <c r="O15" s="157">
        <f t="shared" si="4"/>
        <v>0</v>
      </c>
      <c r="P15" s="157">
        <v>0</v>
      </c>
      <c r="Q15" s="157">
        <f t="shared" si="5"/>
        <v>0</v>
      </c>
      <c r="R15" s="157"/>
      <c r="S15" s="157" t="s">
        <v>174</v>
      </c>
      <c r="T15" s="157" t="s">
        <v>175</v>
      </c>
      <c r="U15" s="157">
        <v>0</v>
      </c>
      <c r="V15" s="157">
        <f t="shared" si="6"/>
        <v>0</v>
      </c>
      <c r="W15" s="157"/>
      <c r="X15" s="157" t="s">
        <v>221</v>
      </c>
      <c r="Y15" s="148"/>
      <c r="Z15" s="148"/>
      <c r="AA15" s="148"/>
      <c r="AB15" s="148"/>
      <c r="AC15" s="148"/>
      <c r="AD15" s="148"/>
      <c r="AE15" s="148"/>
      <c r="AF15" s="148"/>
      <c r="AG15" s="148" t="s">
        <v>222</v>
      </c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</row>
    <row r="16" spans="1:60" outlineLevel="1" x14ac:dyDescent="0.2">
      <c r="A16" s="172">
        <v>8</v>
      </c>
      <c r="B16" s="173" t="s">
        <v>833</v>
      </c>
      <c r="C16" s="180" t="s">
        <v>834</v>
      </c>
      <c r="D16" s="174" t="s">
        <v>368</v>
      </c>
      <c r="E16" s="175">
        <v>1</v>
      </c>
      <c r="F16" s="176">
        <v>1485</v>
      </c>
      <c r="G16" s="177">
        <f t="shared" si="0"/>
        <v>1485</v>
      </c>
      <c r="H16" s="158"/>
      <c r="I16" s="157">
        <f t="shared" si="1"/>
        <v>0</v>
      </c>
      <c r="J16" s="158"/>
      <c r="K16" s="157">
        <f t="shared" si="2"/>
        <v>0</v>
      </c>
      <c r="L16" s="157">
        <v>21</v>
      </c>
      <c r="M16" s="157">
        <f t="shared" si="3"/>
        <v>1796.85</v>
      </c>
      <c r="N16" s="157">
        <v>0</v>
      </c>
      <c r="O16" s="157">
        <f t="shared" si="4"/>
        <v>0</v>
      </c>
      <c r="P16" s="157">
        <v>0</v>
      </c>
      <c r="Q16" s="157">
        <f t="shared" si="5"/>
        <v>0</v>
      </c>
      <c r="R16" s="157"/>
      <c r="S16" s="157" t="s">
        <v>174</v>
      </c>
      <c r="T16" s="157" t="s">
        <v>175</v>
      </c>
      <c r="U16" s="157">
        <v>0</v>
      </c>
      <c r="V16" s="157">
        <f t="shared" si="6"/>
        <v>0</v>
      </c>
      <c r="W16" s="157"/>
      <c r="X16" s="157" t="s">
        <v>221</v>
      </c>
      <c r="Y16" s="148"/>
      <c r="Z16" s="148"/>
      <c r="AA16" s="148"/>
      <c r="AB16" s="148"/>
      <c r="AC16" s="148"/>
      <c r="AD16" s="148"/>
      <c r="AE16" s="148"/>
      <c r="AF16" s="148"/>
      <c r="AG16" s="148" t="s">
        <v>222</v>
      </c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</row>
    <row r="17" spans="1:60" outlineLevel="1" x14ac:dyDescent="0.2">
      <c r="A17" s="172">
        <v>9</v>
      </c>
      <c r="B17" s="173" t="s">
        <v>835</v>
      </c>
      <c r="C17" s="180" t="s">
        <v>836</v>
      </c>
      <c r="D17" s="174" t="s">
        <v>368</v>
      </c>
      <c r="E17" s="175">
        <v>5</v>
      </c>
      <c r="F17" s="176">
        <v>1814</v>
      </c>
      <c r="G17" s="177">
        <f t="shared" si="0"/>
        <v>9070</v>
      </c>
      <c r="H17" s="158"/>
      <c r="I17" s="157">
        <f t="shared" si="1"/>
        <v>0</v>
      </c>
      <c r="J17" s="158"/>
      <c r="K17" s="157">
        <f t="shared" si="2"/>
        <v>0</v>
      </c>
      <c r="L17" s="157">
        <v>21</v>
      </c>
      <c r="M17" s="157">
        <f t="shared" si="3"/>
        <v>10974.699999999999</v>
      </c>
      <c r="N17" s="157">
        <v>0</v>
      </c>
      <c r="O17" s="157">
        <f t="shared" si="4"/>
        <v>0</v>
      </c>
      <c r="P17" s="157">
        <v>0</v>
      </c>
      <c r="Q17" s="157">
        <f t="shared" si="5"/>
        <v>0</v>
      </c>
      <c r="R17" s="157"/>
      <c r="S17" s="157" t="s">
        <v>174</v>
      </c>
      <c r="T17" s="157" t="s">
        <v>175</v>
      </c>
      <c r="U17" s="157">
        <v>0</v>
      </c>
      <c r="V17" s="157">
        <f t="shared" si="6"/>
        <v>0</v>
      </c>
      <c r="W17" s="157"/>
      <c r="X17" s="157" t="s">
        <v>221</v>
      </c>
      <c r="Y17" s="148"/>
      <c r="Z17" s="148"/>
      <c r="AA17" s="148"/>
      <c r="AB17" s="148"/>
      <c r="AC17" s="148"/>
      <c r="AD17" s="148"/>
      <c r="AE17" s="148"/>
      <c r="AF17" s="148"/>
      <c r="AG17" s="148" t="s">
        <v>222</v>
      </c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</row>
    <row r="18" spans="1:60" outlineLevel="1" x14ac:dyDescent="0.2">
      <c r="A18" s="172">
        <v>10</v>
      </c>
      <c r="B18" s="173" t="s">
        <v>837</v>
      </c>
      <c r="C18" s="180" t="s">
        <v>838</v>
      </c>
      <c r="D18" s="174" t="s">
        <v>368</v>
      </c>
      <c r="E18" s="175">
        <v>1</v>
      </c>
      <c r="F18" s="176">
        <v>594</v>
      </c>
      <c r="G18" s="177">
        <f t="shared" si="0"/>
        <v>594</v>
      </c>
      <c r="H18" s="158"/>
      <c r="I18" s="157">
        <f t="shared" si="1"/>
        <v>0</v>
      </c>
      <c r="J18" s="158"/>
      <c r="K18" s="157">
        <f t="shared" si="2"/>
        <v>0</v>
      </c>
      <c r="L18" s="157">
        <v>21</v>
      </c>
      <c r="M18" s="157">
        <f t="shared" si="3"/>
        <v>718.74</v>
      </c>
      <c r="N18" s="157">
        <v>0</v>
      </c>
      <c r="O18" s="157">
        <f t="shared" si="4"/>
        <v>0</v>
      </c>
      <c r="P18" s="157">
        <v>0</v>
      </c>
      <c r="Q18" s="157">
        <f t="shared" si="5"/>
        <v>0</v>
      </c>
      <c r="R18" s="157"/>
      <c r="S18" s="157" t="s">
        <v>174</v>
      </c>
      <c r="T18" s="157" t="s">
        <v>175</v>
      </c>
      <c r="U18" s="157">
        <v>0</v>
      </c>
      <c r="V18" s="157">
        <f t="shared" si="6"/>
        <v>0</v>
      </c>
      <c r="W18" s="157"/>
      <c r="X18" s="157" t="s">
        <v>221</v>
      </c>
      <c r="Y18" s="148"/>
      <c r="Z18" s="148"/>
      <c r="AA18" s="148"/>
      <c r="AB18" s="148"/>
      <c r="AC18" s="148"/>
      <c r="AD18" s="148"/>
      <c r="AE18" s="148"/>
      <c r="AF18" s="148"/>
      <c r="AG18" s="148" t="s">
        <v>222</v>
      </c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</row>
    <row r="19" spans="1:60" outlineLevel="1" x14ac:dyDescent="0.2">
      <c r="A19" s="172">
        <v>11</v>
      </c>
      <c r="B19" s="173" t="s">
        <v>839</v>
      </c>
      <c r="C19" s="180" t="s">
        <v>840</v>
      </c>
      <c r="D19" s="174" t="s">
        <v>368</v>
      </c>
      <c r="E19" s="175">
        <v>1</v>
      </c>
      <c r="F19" s="176">
        <v>10098</v>
      </c>
      <c r="G19" s="177">
        <f t="shared" si="0"/>
        <v>10098</v>
      </c>
      <c r="H19" s="158"/>
      <c r="I19" s="157">
        <f t="shared" si="1"/>
        <v>0</v>
      </c>
      <c r="J19" s="158"/>
      <c r="K19" s="157">
        <f t="shared" si="2"/>
        <v>0</v>
      </c>
      <c r="L19" s="157">
        <v>21</v>
      </c>
      <c r="M19" s="157">
        <f t="shared" si="3"/>
        <v>12218.58</v>
      </c>
      <c r="N19" s="157">
        <v>0</v>
      </c>
      <c r="O19" s="157">
        <f t="shared" si="4"/>
        <v>0</v>
      </c>
      <c r="P19" s="157">
        <v>0</v>
      </c>
      <c r="Q19" s="157">
        <f t="shared" si="5"/>
        <v>0</v>
      </c>
      <c r="R19" s="157"/>
      <c r="S19" s="157" t="s">
        <v>174</v>
      </c>
      <c r="T19" s="157" t="s">
        <v>175</v>
      </c>
      <c r="U19" s="157">
        <v>0</v>
      </c>
      <c r="V19" s="157">
        <f t="shared" si="6"/>
        <v>0</v>
      </c>
      <c r="W19" s="157"/>
      <c r="X19" s="157" t="s">
        <v>221</v>
      </c>
      <c r="Y19" s="148"/>
      <c r="Z19" s="148"/>
      <c r="AA19" s="148"/>
      <c r="AB19" s="148"/>
      <c r="AC19" s="148"/>
      <c r="AD19" s="148"/>
      <c r="AE19" s="148"/>
      <c r="AF19" s="148"/>
      <c r="AG19" s="148" t="s">
        <v>222</v>
      </c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</row>
    <row r="20" spans="1:60" outlineLevel="1" x14ac:dyDescent="0.2">
      <c r="A20" s="172">
        <v>12</v>
      </c>
      <c r="B20" s="173" t="s">
        <v>841</v>
      </c>
      <c r="C20" s="180" t="s">
        <v>842</v>
      </c>
      <c r="D20" s="174" t="s">
        <v>368</v>
      </c>
      <c r="E20" s="175">
        <v>1</v>
      </c>
      <c r="F20" s="176">
        <v>5346</v>
      </c>
      <c r="G20" s="177">
        <f t="shared" si="0"/>
        <v>5346</v>
      </c>
      <c r="H20" s="158"/>
      <c r="I20" s="157">
        <f t="shared" si="1"/>
        <v>0</v>
      </c>
      <c r="J20" s="158"/>
      <c r="K20" s="157">
        <f t="shared" si="2"/>
        <v>0</v>
      </c>
      <c r="L20" s="157">
        <v>21</v>
      </c>
      <c r="M20" s="157">
        <f t="shared" si="3"/>
        <v>6468.66</v>
      </c>
      <c r="N20" s="157">
        <v>0</v>
      </c>
      <c r="O20" s="157">
        <f t="shared" si="4"/>
        <v>0</v>
      </c>
      <c r="P20" s="157">
        <v>0</v>
      </c>
      <c r="Q20" s="157">
        <f t="shared" si="5"/>
        <v>0</v>
      </c>
      <c r="R20" s="157"/>
      <c r="S20" s="157" t="s">
        <v>174</v>
      </c>
      <c r="T20" s="157" t="s">
        <v>175</v>
      </c>
      <c r="U20" s="157">
        <v>0</v>
      </c>
      <c r="V20" s="157">
        <f t="shared" si="6"/>
        <v>0</v>
      </c>
      <c r="W20" s="157"/>
      <c r="X20" s="157" t="s">
        <v>221</v>
      </c>
      <c r="Y20" s="148"/>
      <c r="Z20" s="148"/>
      <c r="AA20" s="148"/>
      <c r="AB20" s="148"/>
      <c r="AC20" s="148"/>
      <c r="AD20" s="148"/>
      <c r="AE20" s="148"/>
      <c r="AF20" s="148"/>
      <c r="AG20" s="148" t="s">
        <v>222</v>
      </c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</row>
    <row r="21" spans="1:60" outlineLevel="1" x14ac:dyDescent="0.2">
      <c r="A21" s="172">
        <v>13</v>
      </c>
      <c r="B21" s="173" t="s">
        <v>843</v>
      </c>
      <c r="C21" s="180" t="s">
        <v>844</v>
      </c>
      <c r="D21" s="174" t="s">
        <v>368</v>
      </c>
      <c r="E21" s="175">
        <v>1</v>
      </c>
      <c r="F21" s="176">
        <v>2970</v>
      </c>
      <c r="G21" s="177">
        <f t="shared" si="0"/>
        <v>2970</v>
      </c>
      <c r="H21" s="158"/>
      <c r="I21" s="157">
        <f t="shared" si="1"/>
        <v>0</v>
      </c>
      <c r="J21" s="158"/>
      <c r="K21" s="157">
        <f t="shared" si="2"/>
        <v>0</v>
      </c>
      <c r="L21" s="157">
        <v>21</v>
      </c>
      <c r="M21" s="157">
        <f t="shared" si="3"/>
        <v>3593.7</v>
      </c>
      <c r="N21" s="157">
        <v>0</v>
      </c>
      <c r="O21" s="157">
        <f t="shared" si="4"/>
        <v>0</v>
      </c>
      <c r="P21" s="157">
        <v>0</v>
      </c>
      <c r="Q21" s="157">
        <f t="shared" si="5"/>
        <v>0</v>
      </c>
      <c r="R21" s="157"/>
      <c r="S21" s="157" t="s">
        <v>174</v>
      </c>
      <c r="T21" s="157" t="s">
        <v>175</v>
      </c>
      <c r="U21" s="157">
        <v>0</v>
      </c>
      <c r="V21" s="157">
        <f t="shared" si="6"/>
        <v>0</v>
      </c>
      <c r="W21" s="157"/>
      <c r="X21" s="157" t="s">
        <v>221</v>
      </c>
      <c r="Y21" s="148"/>
      <c r="Z21" s="148"/>
      <c r="AA21" s="148"/>
      <c r="AB21" s="148"/>
      <c r="AC21" s="148"/>
      <c r="AD21" s="148"/>
      <c r="AE21" s="148"/>
      <c r="AF21" s="148"/>
      <c r="AG21" s="148" t="s">
        <v>222</v>
      </c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</row>
    <row r="22" spans="1:60" outlineLevel="1" x14ac:dyDescent="0.2">
      <c r="A22" s="172">
        <v>14</v>
      </c>
      <c r="B22" s="173" t="s">
        <v>845</v>
      </c>
      <c r="C22" s="180" t="s">
        <v>846</v>
      </c>
      <c r="D22" s="174" t="s">
        <v>368</v>
      </c>
      <c r="E22" s="175">
        <v>1</v>
      </c>
      <c r="F22" s="176">
        <v>2835</v>
      </c>
      <c r="G22" s="177">
        <f t="shared" si="0"/>
        <v>2835</v>
      </c>
      <c r="H22" s="158"/>
      <c r="I22" s="157">
        <f t="shared" si="1"/>
        <v>0</v>
      </c>
      <c r="J22" s="158"/>
      <c r="K22" s="157">
        <f t="shared" si="2"/>
        <v>0</v>
      </c>
      <c r="L22" s="157">
        <v>21</v>
      </c>
      <c r="M22" s="157">
        <f t="shared" si="3"/>
        <v>3430.35</v>
      </c>
      <c r="N22" s="157">
        <v>0</v>
      </c>
      <c r="O22" s="157">
        <f t="shared" si="4"/>
        <v>0</v>
      </c>
      <c r="P22" s="157">
        <v>0</v>
      </c>
      <c r="Q22" s="157">
        <f t="shared" si="5"/>
        <v>0</v>
      </c>
      <c r="R22" s="157"/>
      <c r="S22" s="157" t="s">
        <v>174</v>
      </c>
      <c r="T22" s="157" t="s">
        <v>175</v>
      </c>
      <c r="U22" s="157">
        <v>0</v>
      </c>
      <c r="V22" s="157">
        <f t="shared" si="6"/>
        <v>0</v>
      </c>
      <c r="W22" s="157"/>
      <c r="X22" s="157" t="s">
        <v>221</v>
      </c>
      <c r="Y22" s="148"/>
      <c r="Z22" s="148"/>
      <c r="AA22" s="148"/>
      <c r="AB22" s="148"/>
      <c r="AC22" s="148"/>
      <c r="AD22" s="148"/>
      <c r="AE22" s="148"/>
      <c r="AF22" s="148"/>
      <c r="AG22" s="148" t="s">
        <v>222</v>
      </c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</row>
    <row r="23" spans="1:60" outlineLevel="1" x14ac:dyDescent="0.2">
      <c r="A23" s="172">
        <v>15</v>
      </c>
      <c r="B23" s="173" t="s">
        <v>847</v>
      </c>
      <c r="C23" s="180" t="s">
        <v>848</v>
      </c>
      <c r="D23" s="174" t="s">
        <v>368</v>
      </c>
      <c r="E23" s="175">
        <v>1</v>
      </c>
      <c r="F23" s="176">
        <v>7722</v>
      </c>
      <c r="G23" s="177">
        <f t="shared" si="0"/>
        <v>7722</v>
      </c>
      <c r="H23" s="158"/>
      <c r="I23" s="157">
        <f t="shared" si="1"/>
        <v>0</v>
      </c>
      <c r="J23" s="158"/>
      <c r="K23" s="157">
        <f t="shared" si="2"/>
        <v>0</v>
      </c>
      <c r="L23" s="157">
        <v>21</v>
      </c>
      <c r="M23" s="157">
        <f t="shared" si="3"/>
        <v>9343.619999999999</v>
      </c>
      <c r="N23" s="157">
        <v>0</v>
      </c>
      <c r="O23" s="157">
        <f t="shared" si="4"/>
        <v>0</v>
      </c>
      <c r="P23" s="157">
        <v>0</v>
      </c>
      <c r="Q23" s="157">
        <f t="shared" si="5"/>
        <v>0</v>
      </c>
      <c r="R23" s="157"/>
      <c r="S23" s="157" t="s">
        <v>174</v>
      </c>
      <c r="T23" s="157" t="s">
        <v>175</v>
      </c>
      <c r="U23" s="157">
        <v>0</v>
      </c>
      <c r="V23" s="157">
        <f t="shared" si="6"/>
        <v>0</v>
      </c>
      <c r="W23" s="157"/>
      <c r="X23" s="157" t="s">
        <v>221</v>
      </c>
      <c r="Y23" s="148"/>
      <c r="Z23" s="148"/>
      <c r="AA23" s="148"/>
      <c r="AB23" s="148"/>
      <c r="AC23" s="148"/>
      <c r="AD23" s="148"/>
      <c r="AE23" s="148"/>
      <c r="AF23" s="148"/>
      <c r="AG23" s="148" t="s">
        <v>222</v>
      </c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</row>
    <row r="24" spans="1:60" ht="22.5" outlineLevel="1" x14ac:dyDescent="0.2">
      <c r="A24" s="172">
        <v>16</v>
      </c>
      <c r="B24" s="173" t="s">
        <v>849</v>
      </c>
      <c r="C24" s="180" t="s">
        <v>850</v>
      </c>
      <c r="D24" s="174" t="s">
        <v>368</v>
      </c>
      <c r="E24" s="175">
        <v>1</v>
      </c>
      <c r="F24" s="176">
        <v>2214</v>
      </c>
      <c r="G24" s="177">
        <f t="shared" si="0"/>
        <v>2214</v>
      </c>
      <c r="H24" s="158"/>
      <c r="I24" s="157">
        <f t="shared" si="1"/>
        <v>0</v>
      </c>
      <c r="J24" s="158"/>
      <c r="K24" s="157">
        <f t="shared" si="2"/>
        <v>0</v>
      </c>
      <c r="L24" s="157">
        <v>21</v>
      </c>
      <c r="M24" s="157">
        <f t="shared" si="3"/>
        <v>2678.94</v>
      </c>
      <c r="N24" s="157">
        <v>0</v>
      </c>
      <c r="O24" s="157">
        <f t="shared" si="4"/>
        <v>0</v>
      </c>
      <c r="P24" s="157">
        <v>0</v>
      </c>
      <c r="Q24" s="157">
        <f t="shared" si="5"/>
        <v>0</v>
      </c>
      <c r="R24" s="157"/>
      <c r="S24" s="157" t="s">
        <v>174</v>
      </c>
      <c r="T24" s="157" t="s">
        <v>175</v>
      </c>
      <c r="U24" s="157">
        <v>0</v>
      </c>
      <c r="V24" s="157">
        <f t="shared" si="6"/>
        <v>0</v>
      </c>
      <c r="W24" s="157"/>
      <c r="X24" s="157" t="s">
        <v>221</v>
      </c>
      <c r="Y24" s="148"/>
      <c r="Z24" s="148"/>
      <c r="AA24" s="148"/>
      <c r="AB24" s="148"/>
      <c r="AC24" s="148"/>
      <c r="AD24" s="148"/>
      <c r="AE24" s="148"/>
      <c r="AF24" s="148"/>
      <c r="AG24" s="148" t="s">
        <v>222</v>
      </c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</row>
    <row r="25" spans="1:60" x14ac:dyDescent="0.2">
      <c r="A25" s="160" t="s">
        <v>169</v>
      </c>
      <c r="B25" s="161" t="s">
        <v>136</v>
      </c>
      <c r="C25" s="179" t="s">
        <v>137</v>
      </c>
      <c r="D25" s="162"/>
      <c r="E25" s="163"/>
      <c r="F25" s="164"/>
      <c r="G25" s="165">
        <f>SUMIF(AG26:AG27,"&lt;&gt;NOR",G26:G27)</f>
        <v>49896</v>
      </c>
      <c r="H25" s="159"/>
      <c r="I25" s="159">
        <f>SUM(I26:I27)</f>
        <v>0</v>
      </c>
      <c r="J25" s="159"/>
      <c r="K25" s="159">
        <f>SUM(K26:K27)</f>
        <v>0</v>
      </c>
      <c r="L25" s="159"/>
      <c r="M25" s="159">
        <f>SUM(M26:M27)</f>
        <v>60374.16</v>
      </c>
      <c r="N25" s="159"/>
      <c r="O25" s="159">
        <f>SUM(O26:O27)</f>
        <v>0</v>
      </c>
      <c r="P25" s="159"/>
      <c r="Q25" s="159">
        <f>SUM(Q26:Q27)</f>
        <v>0</v>
      </c>
      <c r="R25" s="159"/>
      <c r="S25" s="159"/>
      <c r="T25" s="159"/>
      <c r="U25" s="159"/>
      <c r="V25" s="159">
        <f>SUM(V26:V27)</f>
        <v>0</v>
      </c>
      <c r="W25" s="159"/>
      <c r="X25" s="159"/>
      <c r="AG25" t="s">
        <v>170</v>
      </c>
    </row>
    <row r="26" spans="1:60" outlineLevel="1" x14ac:dyDescent="0.2">
      <c r="A26" s="172">
        <v>17</v>
      </c>
      <c r="B26" s="173" t="s">
        <v>851</v>
      </c>
      <c r="C26" s="180" t="s">
        <v>852</v>
      </c>
      <c r="D26" s="174" t="s">
        <v>368</v>
      </c>
      <c r="E26" s="175">
        <v>1</v>
      </c>
      <c r="F26" s="176">
        <v>5346</v>
      </c>
      <c r="G26" s="177">
        <f>ROUND(E26*F26,2)</f>
        <v>5346</v>
      </c>
      <c r="H26" s="158"/>
      <c r="I26" s="157">
        <f>ROUND(E26*H26,2)</f>
        <v>0</v>
      </c>
      <c r="J26" s="158"/>
      <c r="K26" s="157">
        <f>ROUND(E26*J26,2)</f>
        <v>0</v>
      </c>
      <c r="L26" s="157">
        <v>21</v>
      </c>
      <c r="M26" s="157">
        <f>G26*(1+L26/100)</f>
        <v>6468.66</v>
      </c>
      <c r="N26" s="157">
        <v>0</v>
      </c>
      <c r="O26" s="157">
        <f>ROUND(E26*N26,2)</f>
        <v>0</v>
      </c>
      <c r="P26" s="157">
        <v>0</v>
      </c>
      <c r="Q26" s="157">
        <f>ROUND(E26*P26,2)</f>
        <v>0</v>
      </c>
      <c r="R26" s="157"/>
      <c r="S26" s="157" t="s">
        <v>174</v>
      </c>
      <c r="T26" s="157" t="s">
        <v>175</v>
      </c>
      <c r="U26" s="157">
        <v>0</v>
      </c>
      <c r="V26" s="157">
        <f>ROUND(E26*U26,2)</f>
        <v>0</v>
      </c>
      <c r="W26" s="157"/>
      <c r="X26" s="157" t="s">
        <v>221</v>
      </c>
      <c r="Y26" s="148"/>
      <c r="Z26" s="148"/>
      <c r="AA26" s="148"/>
      <c r="AB26" s="148"/>
      <c r="AC26" s="148"/>
      <c r="AD26" s="148"/>
      <c r="AE26" s="148"/>
      <c r="AF26" s="148"/>
      <c r="AG26" s="148" t="s">
        <v>222</v>
      </c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</row>
    <row r="27" spans="1:60" ht="22.5" outlineLevel="1" x14ac:dyDescent="0.2">
      <c r="A27" s="166">
        <v>18</v>
      </c>
      <c r="B27" s="167" t="s">
        <v>853</v>
      </c>
      <c r="C27" s="181" t="s">
        <v>854</v>
      </c>
      <c r="D27" s="168" t="s">
        <v>247</v>
      </c>
      <c r="E27" s="169">
        <v>75</v>
      </c>
      <c r="F27" s="170">
        <v>594</v>
      </c>
      <c r="G27" s="171">
        <f>ROUND(E27*F27,2)</f>
        <v>44550</v>
      </c>
      <c r="H27" s="158"/>
      <c r="I27" s="157">
        <f>ROUND(E27*H27,2)</f>
        <v>0</v>
      </c>
      <c r="J27" s="158"/>
      <c r="K27" s="157">
        <f>ROUND(E27*J27,2)</f>
        <v>0</v>
      </c>
      <c r="L27" s="157">
        <v>21</v>
      </c>
      <c r="M27" s="157">
        <f>G27*(1+L27/100)</f>
        <v>53905.5</v>
      </c>
      <c r="N27" s="157">
        <v>0</v>
      </c>
      <c r="O27" s="157">
        <f>ROUND(E27*N27,2)</f>
        <v>0</v>
      </c>
      <c r="P27" s="157">
        <v>0</v>
      </c>
      <c r="Q27" s="157">
        <f>ROUND(E27*P27,2)</f>
        <v>0</v>
      </c>
      <c r="R27" s="157"/>
      <c r="S27" s="157" t="s">
        <v>174</v>
      </c>
      <c r="T27" s="157" t="s">
        <v>175</v>
      </c>
      <c r="U27" s="157">
        <v>0</v>
      </c>
      <c r="V27" s="157">
        <f>ROUND(E27*U27,2)</f>
        <v>0</v>
      </c>
      <c r="W27" s="157"/>
      <c r="X27" s="157" t="s">
        <v>221</v>
      </c>
      <c r="Y27" s="148"/>
      <c r="Z27" s="148"/>
      <c r="AA27" s="148"/>
      <c r="AB27" s="148"/>
      <c r="AC27" s="148"/>
      <c r="AD27" s="148"/>
      <c r="AE27" s="148"/>
      <c r="AF27" s="148"/>
      <c r="AG27" s="148" t="s">
        <v>222</v>
      </c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</row>
    <row r="28" spans="1:60" x14ac:dyDescent="0.2">
      <c r="A28" s="3"/>
      <c r="B28" s="4"/>
      <c r="C28" s="182"/>
      <c r="D28" s="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AE28">
        <v>15</v>
      </c>
      <c r="AF28">
        <v>21</v>
      </c>
      <c r="AG28" t="s">
        <v>156</v>
      </c>
    </row>
    <row r="29" spans="1:60" x14ac:dyDescent="0.2">
      <c r="A29" s="151"/>
      <c r="B29" s="152" t="s">
        <v>31</v>
      </c>
      <c r="C29" s="183"/>
      <c r="D29" s="153"/>
      <c r="E29" s="154"/>
      <c r="F29" s="154"/>
      <c r="G29" s="178">
        <f>G8+G25</f>
        <v>234139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AE29">
        <f>SUMIF(L7:L27,AE28,G7:G27)</f>
        <v>0</v>
      </c>
      <c r="AF29">
        <f>SUMIF(L7:L27,AF28,G7:G27)</f>
        <v>234139</v>
      </c>
      <c r="AG29" t="s">
        <v>214</v>
      </c>
    </row>
    <row r="30" spans="1:60" x14ac:dyDescent="0.2">
      <c r="A30" s="3"/>
      <c r="B30" s="4"/>
      <c r="C30" s="182"/>
      <c r="D30" s="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60" x14ac:dyDescent="0.2">
      <c r="A31" s="3"/>
      <c r="B31" s="4"/>
      <c r="C31" s="182"/>
      <c r="D31" s="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60" x14ac:dyDescent="0.2">
      <c r="A32" s="268" t="s">
        <v>215</v>
      </c>
      <c r="B32" s="268"/>
      <c r="C32" s="269"/>
      <c r="D32" s="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33" x14ac:dyDescent="0.2">
      <c r="A33" s="249"/>
      <c r="B33" s="250"/>
      <c r="C33" s="251"/>
      <c r="D33" s="250"/>
      <c r="E33" s="250"/>
      <c r="F33" s="250"/>
      <c r="G33" s="25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AG33" t="s">
        <v>216</v>
      </c>
    </row>
    <row r="34" spans="1:33" x14ac:dyDescent="0.2">
      <c r="A34" s="253"/>
      <c r="B34" s="254"/>
      <c r="C34" s="255"/>
      <c r="D34" s="254"/>
      <c r="E34" s="254"/>
      <c r="F34" s="254"/>
      <c r="G34" s="25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33" x14ac:dyDescent="0.2">
      <c r="A35" s="253"/>
      <c r="B35" s="254"/>
      <c r="C35" s="255"/>
      <c r="D35" s="254"/>
      <c r="E35" s="254"/>
      <c r="F35" s="254"/>
      <c r="G35" s="25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33" x14ac:dyDescent="0.2">
      <c r="A36" s="253"/>
      <c r="B36" s="254"/>
      <c r="C36" s="255"/>
      <c r="D36" s="254"/>
      <c r="E36" s="254"/>
      <c r="F36" s="254"/>
      <c r="G36" s="25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33" x14ac:dyDescent="0.2">
      <c r="A37" s="257"/>
      <c r="B37" s="258"/>
      <c r="C37" s="259"/>
      <c r="D37" s="258"/>
      <c r="E37" s="258"/>
      <c r="F37" s="258"/>
      <c r="G37" s="26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33" x14ac:dyDescent="0.2">
      <c r="A38" s="3"/>
      <c r="B38" s="4"/>
      <c r="C38" s="182"/>
      <c r="D38" s="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33" x14ac:dyDescent="0.2">
      <c r="C39" s="184"/>
      <c r="D39" s="10"/>
      <c r="AG39" t="s">
        <v>217</v>
      </c>
    </row>
    <row r="40" spans="1:33" x14ac:dyDescent="0.2">
      <c r="D40" s="10"/>
    </row>
    <row r="41" spans="1:33" x14ac:dyDescent="0.2">
      <c r="D41" s="10"/>
    </row>
    <row r="42" spans="1:33" x14ac:dyDescent="0.2">
      <c r="D42" s="10"/>
    </row>
    <row r="43" spans="1:33" x14ac:dyDescent="0.2">
      <c r="D43" s="10"/>
    </row>
    <row r="44" spans="1:33" x14ac:dyDescent="0.2">
      <c r="D44" s="10"/>
    </row>
    <row r="45" spans="1:33" x14ac:dyDescent="0.2">
      <c r="D45" s="10"/>
    </row>
    <row r="46" spans="1:33" x14ac:dyDescent="0.2">
      <c r="D46" s="10"/>
    </row>
    <row r="47" spans="1:33" x14ac:dyDescent="0.2">
      <c r="D47" s="10"/>
    </row>
    <row r="48" spans="1:33" x14ac:dyDescent="0.2">
      <c r="D48" s="10"/>
    </row>
    <row r="49" spans="4:4" x14ac:dyDescent="0.2">
      <c r="D49" s="10"/>
    </row>
    <row r="50" spans="4:4" x14ac:dyDescent="0.2">
      <c r="D50" s="10"/>
    </row>
    <row r="51" spans="4:4" x14ac:dyDescent="0.2">
      <c r="D51" s="10"/>
    </row>
    <row r="52" spans="4:4" x14ac:dyDescent="0.2">
      <c r="D52" s="10"/>
    </row>
    <row r="53" spans="4:4" x14ac:dyDescent="0.2">
      <c r="D53" s="10"/>
    </row>
    <row r="54" spans="4:4" x14ac:dyDescent="0.2">
      <c r="D54" s="10"/>
    </row>
    <row r="55" spans="4:4" x14ac:dyDescent="0.2">
      <c r="D55" s="10"/>
    </row>
    <row r="56" spans="4:4" x14ac:dyDescent="0.2">
      <c r="D56" s="10"/>
    </row>
    <row r="57" spans="4:4" x14ac:dyDescent="0.2">
      <c r="D57" s="10"/>
    </row>
    <row r="58" spans="4:4" x14ac:dyDescent="0.2">
      <c r="D58" s="10"/>
    </row>
    <row r="59" spans="4:4" x14ac:dyDescent="0.2">
      <c r="D59" s="10"/>
    </row>
    <row r="60" spans="4:4" x14ac:dyDescent="0.2">
      <c r="D60" s="10"/>
    </row>
    <row r="61" spans="4:4" x14ac:dyDescent="0.2">
      <c r="D61" s="10"/>
    </row>
    <row r="62" spans="4:4" x14ac:dyDescent="0.2">
      <c r="D62" s="10"/>
    </row>
    <row r="63" spans="4:4" x14ac:dyDescent="0.2">
      <c r="D63" s="10"/>
    </row>
    <row r="64" spans="4:4" x14ac:dyDescent="0.2">
      <c r="D64" s="10"/>
    </row>
    <row r="65" spans="4:4" x14ac:dyDescent="0.2">
      <c r="D65" s="10"/>
    </row>
    <row r="66" spans="4:4" x14ac:dyDescent="0.2">
      <c r="D66" s="10"/>
    </row>
    <row r="67" spans="4:4" x14ac:dyDescent="0.2">
      <c r="D67" s="10"/>
    </row>
    <row r="68" spans="4:4" x14ac:dyDescent="0.2">
      <c r="D68" s="10"/>
    </row>
    <row r="69" spans="4:4" x14ac:dyDescent="0.2">
      <c r="D69" s="10"/>
    </row>
    <row r="70" spans="4:4" x14ac:dyDescent="0.2">
      <c r="D70" s="10"/>
    </row>
    <row r="71" spans="4:4" x14ac:dyDescent="0.2">
      <c r="D71" s="10"/>
    </row>
    <row r="72" spans="4:4" x14ac:dyDescent="0.2">
      <c r="D72" s="10"/>
    </row>
    <row r="73" spans="4:4" x14ac:dyDescent="0.2">
      <c r="D73" s="10"/>
    </row>
    <row r="74" spans="4:4" x14ac:dyDescent="0.2">
      <c r="D74" s="10"/>
    </row>
    <row r="75" spans="4:4" x14ac:dyDescent="0.2">
      <c r="D75" s="10"/>
    </row>
    <row r="76" spans="4:4" x14ac:dyDescent="0.2">
      <c r="D76" s="10"/>
    </row>
    <row r="77" spans="4:4" x14ac:dyDescent="0.2">
      <c r="D77" s="10"/>
    </row>
    <row r="78" spans="4:4" x14ac:dyDescent="0.2">
      <c r="D78" s="10"/>
    </row>
    <row r="79" spans="4:4" x14ac:dyDescent="0.2">
      <c r="D79" s="10"/>
    </row>
    <row r="80" spans="4:4" x14ac:dyDescent="0.2">
      <c r="D80" s="10"/>
    </row>
    <row r="81" spans="4:4" x14ac:dyDescent="0.2">
      <c r="D81" s="10"/>
    </row>
    <row r="82" spans="4:4" x14ac:dyDescent="0.2">
      <c r="D82" s="10"/>
    </row>
    <row r="83" spans="4:4" x14ac:dyDescent="0.2">
      <c r="D83" s="10"/>
    </row>
    <row r="84" spans="4:4" x14ac:dyDescent="0.2">
      <c r="D84" s="10"/>
    </row>
    <row r="85" spans="4:4" x14ac:dyDescent="0.2">
      <c r="D85" s="10"/>
    </row>
    <row r="86" spans="4:4" x14ac:dyDescent="0.2">
      <c r="D86" s="10"/>
    </row>
    <row r="87" spans="4:4" x14ac:dyDescent="0.2">
      <c r="D87" s="10"/>
    </row>
    <row r="88" spans="4:4" x14ac:dyDescent="0.2">
      <c r="D88" s="10"/>
    </row>
    <row r="89" spans="4:4" x14ac:dyDescent="0.2">
      <c r="D89" s="10"/>
    </row>
    <row r="90" spans="4:4" x14ac:dyDescent="0.2">
      <c r="D90" s="10"/>
    </row>
    <row r="91" spans="4:4" x14ac:dyDescent="0.2">
      <c r="D91" s="10"/>
    </row>
    <row r="92" spans="4:4" x14ac:dyDescent="0.2">
      <c r="D92" s="10"/>
    </row>
    <row r="93" spans="4:4" x14ac:dyDescent="0.2">
      <c r="D93" s="10"/>
    </row>
    <row r="94" spans="4:4" x14ac:dyDescent="0.2">
      <c r="D94" s="10"/>
    </row>
    <row r="95" spans="4:4" x14ac:dyDescent="0.2">
      <c r="D95" s="10"/>
    </row>
    <row r="96" spans="4:4" x14ac:dyDescent="0.2">
      <c r="D96" s="10"/>
    </row>
    <row r="97" spans="4:4" x14ac:dyDescent="0.2">
      <c r="D97" s="10"/>
    </row>
    <row r="98" spans="4:4" x14ac:dyDescent="0.2">
      <c r="D98" s="10"/>
    </row>
    <row r="99" spans="4:4" x14ac:dyDescent="0.2">
      <c r="D99" s="10"/>
    </row>
    <row r="100" spans="4:4" x14ac:dyDescent="0.2">
      <c r="D100" s="10"/>
    </row>
    <row r="101" spans="4:4" x14ac:dyDescent="0.2">
      <c r="D101" s="10"/>
    </row>
    <row r="102" spans="4:4" x14ac:dyDescent="0.2">
      <c r="D102" s="10"/>
    </row>
    <row r="103" spans="4:4" x14ac:dyDescent="0.2">
      <c r="D103" s="10"/>
    </row>
    <row r="104" spans="4:4" x14ac:dyDescent="0.2">
      <c r="D104" s="10"/>
    </row>
    <row r="105" spans="4:4" x14ac:dyDescent="0.2">
      <c r="D105" s="10"/>
    </row>
    <row r="106" spans="4:4" x14ac:dyDescent="0.2">
      <c r="D106" s="10"/>
    </row>
    <row r="107" spans="4:4" x14ac:dyDescent="0.2">
      <c r="D107" s="10"/>
    </row>
    <row r="108" spans="4:4" x14ac:dyDescent="0.2">
      <c r="D108" s="10"/>
    </row>
    <row r="109" spans="4:4" x14ac:dyDescent="0.2">
      <c r="D109" s="10"/>
    </row>
    <row r="110" spans="4:4" x14ac:dyDescent="0.2">
      <c r="D110" s="10"/>
    </row>
    <row r="111" spans="4:4" x14ac:dyDescent="0.2">
      <c r="D111" s="10"/>
    </row>
    <row r="112" spans="4:4" x14ac:dyDescent="0.2">
      <c r="D112" s="10"/>
    </row>
    <row r="113" spans="4:4" x14ac:dyDescent="0.2">
      <c r="D113" s="10"/>
    </row>
    <row r="114" spans="4:4" x14ac:dyDescent="0.2">
      <c r="D114" s="10"/>
    </row>
    <row r="115" spans="4:4" x14ac:dyDescent="0.2">
      <c r="D115" s="10"/>
    </row>
    <row r="116" spans="4:4" x14ac:dyDescent="0.2">
      <c r="D116" s="10"/>
    </row>
    <row r="117" spans="4:4" x14ac:dyDescent="0.2">
      <c r="D117" s="10"/>
    </row>
    <row r="118" spans="4:4" x14ac:dyDescent="0.2">
      <c r="D118" s="10"/>
    </row>
    <row r="119" spans="4:4" x14ac:dyDescent="0.2">
      <c r="D119" s="10"/>
    </row>
    <row r="120" spans="4:4" x14ac:dyDescent="0.2">
      <c r="D120" s="10"/>
    </row>
    <row r="121" spans="4:4" x14ac:dyDescent="0.2">
      <c r="D121" s="10"/>
    </row>
    <row r="122" spans="4:4" x14ac:dyDescent="0.2">
      <c r="D122" s="10"/>
    </row>
    <row r="123" spans="4:4" x14ac:dyDescent="0.2">
      <c r="D123" s="10"/>
    </row>
    <row r="124" spans="4:4" x14ac:dyDescent="0.2">
      <c r="D124" s="10"/>
    </row>
    <row r="125" spans="4:4" x14ac:dyDescent="0.2">
      <c r="D125" s="10"/>
    </row>
    <row r="126" spans="4:4" x14ac:dyDescent="0.2">
      <c r="D126" s="10"/>
    </row>
    <row r="127" spans="4:4" x14ac:dyDescent="0.2">
      <c r="D127" s="10"/>
    </row>
    <row r="128" spans="4:4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IfaOK1tE0SkK8NSAqpNGsumoA3AOC2QmzCD0ZESRA7S3/B2UVGzaaCFKG99ZigHvk3XN+65Lxwqke7ClFRegkQ==" saltValue="W6hbAmrmzf0lc9JfZfNOoQ==" spinCount="100000" sheet="1"/>
  <customSheetViews>
    <customSheetView guid="{682F88AA-8DBA-43F3-B332-95C2E0316B3E}" hiddenRows="1" hiddenColumns="1">
      <pane ySplit="6" topLeftCell="A8" activePane="bottomLeft" state="frozen"/>
      <selection pane="bottomLeft" activeCell="F28" sqref="F28"/>
      <pageMargins left="0.59055118110236204" right="0.196850393700787" top="0.78740157499999996" bottom="0.78740157499999996" header="0.3" footer="0.3"/>
      <pageSetup paperSize="9" orientation="portrait" r:id="rId1"/>
      <headerFooter>
        <oddFooter>&amp;RStránka &amp;P z &amp;N&amp;LZpracováno programem BUILDpower S,  © RTS, a.s.</oddFooter>
      </headerFooter>
    </customSheetView>
    <customSheetView guid="{F028DEAD-F36D-4C13-9154-AF3BDABF0A16}" hiddenRows="1" hiddenColumns="1">
      <pane ySplit="6" topLeftCell="A8" activePane="bottomLeft" state="frozen"/>
      <selection pane="bottomLeft" activeCell="A8" sqref="A8"/>
      <pageMargins left="0.59055118110236204" right="0.196850393700787" top="0.78740157499999996" bottom="0.78740157499999996" header="0.3" footer="0.3"/>
      <pageSetup paperSize="9" orientation="portrait" r:id="rId2"/>
      <headerFooter>
        <oddFooter>&amp;RStránka &amp;P z &amp;N&amp;LZpracováno programem BUILDpower S,  © RTS, a.s.</oddFooter>
      </headerFooter>
    </customSheetView>
  </customSheetViews>
  <mergeCells count="6">
    <mergeCell ref="A33:G37"/>
    <mergeCell ref="A1:G1"/>
    <mergeCell ref="C2:G2"/>
    <mergeCell ref="C3:G3"/>
    <mergeCell ref="C4:G4"/>
    <mergeCell ref="A32:C32"/>
  </mergeCells>
  <pageMargins left="0.59055118110236204" right="0.196850393700787" top="0.78740157499999996" bottom="0.78740157499999996" header="0.3" footer="0.3"/>
  <pageSetup paperSize="9" orientation="portrait" r:id="rId3"/>
  <headerFooter>
    <oddFooter>&amp;RStránka &amp;P z &amp;N&amp;LZpracováno programem BUILDpower S,  © RTS, a.s.</oddFooter>
  </headerFooter>
  <legacy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BH5000"/>
  <sheetViews>
    <sheetView workbookViewId="0">
      <pane ySplit="7" topLeftCell="A8" activePane="bottomLeft" state="frozen"/>
      <selection pane="bottomLeft" activeCell="A8" sqref="A8"/>
    </sheetView>
  </sheetViews>
  <sheetFormatPr defaultRowHeight="12.75" outlineLevelRow="1" x14ac:dyDescent="0.2"/>
  <cols>
    <col min="1" max="1" width="3.42578125" customWidth="1"/>
    <col min="2" max="2" width="12.5703125" style="122" customWidth="1"/>
    <col min="3" max="3" width="38.28515625" style="122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0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0" t="s">
        <v>9</v>
      </c>
      <c r="B3" s="49" t="s">
        <v>67</v>
      </c>
      <c r="C3" s="262" t="s">
        <v>68</v>
      </c>
      <c r="D3" s="263"/>
      <c r="E3" s="263"/>
      <c r="F3" s="263"/>
      <c r="G3" s="264"/>
      <c r="AC3" s="122" t="s">
        <v>144</v>
      </c>
      <c r="AG3" t="s">
        <v>146</v>
      </c>
    </row>
    <row r="4" spans="1:60" ht="24.95" customHeight="1" x14ac:dyDescent="0.2">
      <c r="A4" s="141" t="s">
        <v>10</v>
      </c>
      <c r="B4" s="142" t="s">
        <v>67</v>
      </c>
      <c r="C4" s="265" t="s">
        <v>68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4" t="s">
        <v>148</v>
      </c>
      <c r="B6" s="146" t="s">
        <v>149</v>
      </c>
      <c r="C6" s="146" t="s">
        <v>150</v>
      </c>
      <c r="D6" s="145" t="s">
        <v>151</v>
      </c>
      <c r="E6" s="144" t="s">
        <v>152</v>
      </c>
      <c r="F6" s="143" t="s">
        <v>153</v>
      </c>
      <c r="G6" s="144" t="s">
        <v>31</v>
      </c>
      <c r="H6" s="147" t="s">
        <v>32</v>
      </c>
      <c r="I6" s="147" t="s">
        <v>154</v>
      </c>
      <c r="J6" s="147" t="s">
        <v>33</v>
      </c>
      <c r="K6" s="147" t="s">
        <v>155</v>
      </c>
      <c r="L6" s="147" t="s">
        <v>156</v>
      </c>
      <c r="M6" s="147" t="s">
        <v>157</v>
      </c>
      <c r="N6" s="147" t="s">
        <v>158</v>
      </c>
      <c r="O6" s="147" t="s">
        <v>159</v>
      </c>
      <c r="P6" s="147" t="s">
        <v>160</v>
      </c>
      <c r="Q6" s="147" t="s">
        <v>161</v>
      </c>
      <c r="R6" s="147" t="s">
        <v>162</v>
      </c>
      <c r="S6" s="147" t="s">
        <v>163</v>
      </c>
      <c r="T6" s="147" t="s">
        <v>164</v>
      </c>
      <c r="U6" s="147" t="s">
        <v>165</v>
      </c>
      <c r="V6" s="147" t="s">
        <v>166</v>
      </c>
      <c r="W6" s="147" t="s">
        <v>167</v>
      </c>
      <c r="X6" s="147" t="s">
        <v>168</v>
      </c>
    </row>
    <row r="7" spans="1:60" hidden="1" x14ac:dyDescent="0.2">
      <c r="A7" s="3"/>
      <c r="B7" s="4"/>
      <c r="C7" s="4"/>
      <c r="D7" s="6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60" x14ac:dyDescent="0.2">
      <c r="A8" s="160" t="s">
        <v>169</v>
      </c>
      <c r="B8" s="161" t="s">
        <v>126</v>
      </c>
      <c r="C8" s="179" t="s">
        <v>127</v>
      </c>
      <c r="D8" s="162"/>
      <c r="E8" s="163"/>
      <c r="F8" s="164"/>
      <c r="G8" s="165">
        <f>SUMIF(AG9:AG10,"&lt;&gt;NOR",G9:G10)</f>
        <v>52218</v>
      </c>
      <c r="H8" s="159"/>
      <c r="I8" s="159">
        <f>SUM(I9:I10)</f>
        <v>0</v>
      </c>
      <c r="J8" s="159"/>
      <c r="K8" s="159">
        <f>SUM(K9:K10)</f>
        <v>0</v>
      </c>
      <c r="L8" s="159"/>
      <c r="M8" s="159">
        <f>SUM(M9:M10)</f>
        <v>63183.78</v>
      </c>
      <c r="N8" s="159"/>
      <c r="O8" s="159">
        <f>SUM(O9:O10)</f>
        <v>0</v>
      </c>
      <c r="P8" s="159"/>
      <c r="Q8" s="159">
        <f>SUM(Q9:Q10)</f>
        <v>0</v>
      </c>
      <c r="R8" s="159"/>
      <c r="S8" s="159"/>
      <c r="T8" s="159"/>
      <c r="U8" s="159"/>
      <c r="V8" s="159">
        <f>SUM(V9:V10)</f>
        <v>0</v>
      </c>
      <c r="W8" s="159"/>
      <c r="X8" s="159"/>
      <c r="AG8" t="s">
        <v>170</v>
      </c>
    </row>
    <row r="9" spans="1:60" outlineLevel="1" x14ac:dyDescent="0.2">
      <c r="A9" s="172">
        <v>1</v>
      </c>
      <c r="B9" s="173" t="s">
        <v>756</v>
      </c>
      <c r="C9" s="180" t="s">
        <v>855</v>
      </c>
      <c r="D9" s="174" t="s">
        <v>368</v>
      </c>
      <c r="E9" s="175">
        <v>2</v>
      </c>
      <c r="F9" s="176">
        <v>5346</v>
      </c>
      <c r="G9" s="177">
        <f>ROUND(E9*F9,2)</f>
        <v>10692</v>
      </c>
      <c r="H9" s="158"/>
      <c r="I9" s="157">
        <f>ROUND(E9*H9,2)</f>
        <v>0</v>
      </c>
      <c r="J9" s="158"/>
      <c r="K9" s="157">
        <f>ROUND(E9*J9,2)</f>
        <v>0</v>
      </c>
      <c r="L9" s="157">
        <v>21</v>
      </c>
      <c r="M9" s="157">
        <f>G9*(1+L9/100)</f>
        <v>12937.32</v>
      </c>
      <c r="N9" s="157">
        <v>0</v>
      </c>
      <c r="O9" s="157">
        <f>ROUND(E9*N9,2)</f>
        <v>0</v>
      </c>
      <c r="P9" s="157">
        <v>0</v>
      </c>
      <c r="Q9" s="157">
        <f>ROUND(E9*P9,2)</f>
        <v>0</v>
      </c>
      <c r="R9" s="157"/>
      <c r="S9" s="157" t="s">
        <v>174</v>
      </c>
      <c r="T9" s="157" t="s">
        <v>175</v>
      </c>
      <c r="U9" s="157">
        <v>0</v>
      </c>
      <c r="V9" s="157">
        <f>ROUND(E9*U9,2)</f>
        <v>0</v>
      </c>
      <c r="W9" s="157"/>
      <c r="X9" s="157" t="s">
        <v>221</v>
      </c>
      <c r="Y9" s="148"/>
      <c r="Z9" s="148"/>
      <c r="AA9" s="148"/>
      <c r="AB9" s="148"/>
      <c r="AC9" s="148"/>
      <c r="AD9" s="148"/>
      <c r="AE9" s="148"/>
      <c r="AF9" s="148"/>
      <c r="AG9" s="148" t="s">
        <v>222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60" ht="22.5" outlineLevel="1" x14ac:dyDescent="0.2">
      <c r="A10" s="172">
        <v>2</v>
      </c>
      <c r="B10" s="173" t="s">
        <v>758</v>
      </c>
      <c r="C10" s="180" t="s">
        <v>856</v>
      </c>
      <c r="D10" s="174" t="s">
        <v>368</v>
      </c>
      <c r="E10" s="175">
        <v>2</v>
      </c>
      <c r="F10" s="176">
        <v>20763</v>
      </c>
      <c r="G10" s="177">
        <f>ROUND(E10*F10,2)</f>
        <v>41526</v>
      </c>
      <c r="H10" s="158"/>
      <c r="I10" s="157">
        <f>ROUND(E10*H10,2)</f>
        <v>0</v>
      </c>
      <c r="J10" s="158"/>
      <c r="K10" s="157">
        <f>ROUND(E10*J10,2)</f>
        <v>0</v>
      </c>
      <c r="L10" s="157">
        <v>21</v>
      </c>
      <c r="M10" s="157">
        <f>G10*(1+L10/100)</f>
        <v>50246.46</v>
      </c>
      <c r="N10" s="157">
        <v>0</v>
      </c>
      <c r="O10" s="157">
        <f>ROUND(E10*N10,2)</f>
        <v>0</v>
      </c>
      <c r="P10" s="157">
        <v>0</v>
      </c>
      <c r="Q10" s="157">
        <f>ROUND(E10*P10,2)</f>
        <v>0</v>
      </c>
      <c r="R10" s="157"/>
      <c r="S10" s="157" t="s">
        <v>174</v>
      </c>
      <c r="T10" s="157" t="s">
        <v>175</v>
      </c>
      <c r="U10" s="157">
        <v>0</v>
      </c>
      <c r="V10" s="157">
        <f>ROUND(E10*U10,2)</f>
        <v>0</v>
      </c>
      <c r="W10" s="157"/>
      <c r="X10" s="157" t="s">
        <v>221</v>
      </c>
      <c r="Y10" s="148"/>
      <c r="Z10" s="148"/>
      <c r="AA10" s="148"/>
      <c r="AB10" s="148"/>
      <c r="AC10" s="148"/>
      <c r="AD10" s="148"/>
      <c r="AE10" s="148"/>
      <c r="AF10" s="148"/>
      <c r="AG10" s="148" t="s">
        <v>222</v>
      </c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</row>
    <row r="11" spans="1:60" x14ac:dyDescent="0.2">
      <c r="A11" s="160" t="s">
        <v>169</v>
      </c>
      <c r="B11" s="161" t="s">
        <v>132</v>
      </c>
      <c r="C11" s="179" t="s">
        <v>133</v>
      </c>
      <c r="D11" s="162"/>
      <c r="E11" s="163"/>
      <c r="F11" s="164"/>
      <c r="G11" s="165">
        <f>SUMIF(AG12:AG27,"&lt;&gt;NOR",G12:G27)</f>
        <v>110671.2</v>
      </c>
      <c r="H11" s="159"/>
      <c r="I11" s="159">
        <f>SUM(I12:I27)</f>
        <v>0</v>
      </c>
      <c r="J11" s="159"/>
      <c r="K11" s="159">
        <f>SUM(K12:K27)</f>
        <v>0</v>
      </c>
      <c r="L11" s="159"/>
      <c r="M11" s="159">
        <f>SUM(M12:M27)</f>
        <v>133912.152</v>
      </c>
      <c r="N11" s="159"/>
      <c r="O11" s="159">
        <f>SUM(O12:O27)</f>
        <v>0</v>
      </c>
      <c r="P11" s="159"/>
      <c r="Q11" s="159">
        <f>SUM(Q12:Q27)</f>
        <v>0</v>
      </c>
      <c r="R11" s="159"/>
      <c r="S11" s="159"/>
      <c r="T11" s="159"/>
      <c r="U11" s="159"/>
      <c r="V11" s="159">
        <f>SUM(V12:V27)</f>
        <v>0</v>
      </c>
      <c r="W11" s="159"/>
      <c r="X11" s="159"/>
      <c r="AG11" t="s">
        <v>170</v>
      </c>
    </row>
    <row r="12" spans="1:60" ht="22.5" outlineLevel="1" x14ac:dyDescent="0.2">
      <c r="A12" s="166">
        <v>3</v>
      </c>
      <c r="B12" s="167" t="s">
        <v>407</v>
      </c>
      <c r="C12" s="181" t="s">
        <v>857</v>
      </c>
      <c r="D12" s="168" t="s">
        <v>247</v>
      </c>
      <c r="E12" s="169">
        <v>888</v>
      </c>
      <c r="F12" s="170">
        <v>56</v>
      </c>
      <c r="G12" s="171">
        <f>ROUND(E12*F12,2)</f>
        <v>49728</v>
      </c>
      <c r="H12" s="158"/>
      <c r="I12" s="157">
        <f>ROUND(E12*H12,2)</f>
        <v>0</v>
      </c>
      <c r="J12" s="158"/>
      <c r="K12" s="157">
        <f>ROUND(E12*J12,2)</f>
        <v>0</v>
      </c>
      <c r="L12" s="157">
        <v>21</v>
      </c>
      <c r="M12" s="157">
        <f>G12*(1+L12/100)</f>
        <v>60170.879999999997</v>
      </c>
      <c r="N12" s="157">
        <v>0</v>
      </c>
      <c r="O12" s="157">
        <f>ROUND(E12*N12,2)</f>
        <v>0</v>
      </c>
      <c r="P12" s="157">
        <v>0</v>
      </c>
      <c r="Q12" s="157">
        <f>ROUND(E12*P12,2)</f>
        <v>0</v>
      </c>
      <c r="R12" s="157"/>
      <c r="S12" s="157" t="s">
        <v>174</v>
      </c>
      <c r="T12" s="157" t="s">
        <v>175</v>
      </c>
      <c r="U12" s="157">
        <v>0</v>
      </c>
      <c r="V12" s="157">
        <f>ROUND(E12*U12,2)</f>
        <v>0</v>
      </c>
      <c r="W12" s="157"/>
      <c r="X12" s="157" t="s">
        <v>221</v>
      </c>
      <c r="Y12" s="148"/>
      <c r="Z12" s="148"/>
      <c r="AA12" s="148"/>
      <c r="AB12" s="148"/>
      <c r="AC12" s="148"/>
      <c r="AD12" s="148"/>
      <c r="AE12" s="148"/>
      <c r="AF12" s="148"/>
      <c r="AG12" s="148" t="s">
        <v>222</v>
      </c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</row>
    <row r="13" spans="1:60" outlineLevel="1" x14ac:dyDescent="0.2">
      <c r="A13" s="155"/>
      <c r="B13" s="156"/>
      <c r="C13" s="189" t="s">
        <v>858</v>
      </c>
      <c r="D13" s="185"/>
      <c r="E13" s="186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48"/>
      <c r="Z13" s="148"/>
      <c r="AA13" s="148"/>
      <c r="AB13" s="148"/>
      <c r="AC13" s="148"/>
      <c r="AD13" s="148"/>
      <c r="AE13" s="148"/>
      <c r="AF13" s="148"/>
      <c r="AG13" s="148" t="s">
        <v>224</v>
      </c>
      <c r="AH13" s="148">
        <v>0</v>
      </c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</row>
    <row r="14" spans="1:60" outlineLevel="1" x14ac:dyDescent="0.2">
      <c r="A14" s="155"/>
      <c r="B14" s="156"/>
      <c r="C14" s="189" t="s">
        <v>859</v>
      </c>
      <c r="D14" s="185"/>
      <c r="E14" s="186">
        <v>592</v>
      </c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48"/>
      <c r="Z14" s="148"/>
      <c r="AA14" s="148"/>
      <c r="AB14" s="148"/>
      <c r="AC14" s="148"/>
      <c r="AD14" s="148"/>
      <c r="AE14" s="148"/>
      <c r="AF14" s="148"/>
      <c r="AG14" s="148" t="s">
        <v>224</v>
      </c>
      <c r="AH14" s="148">
        <v>0</v>
      </c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</row>
    <row r="15" spans="1:60" outlineLevel="1" x14ac:dyDescent="0.2">
      <c r="A15" s="155"/>
      <c r="B15" s="156"/>
      <c r="C15" s="189" t="s">
        <v>860</v>
      </c>
      <c r="D15" s="185"/>
      <c r="E15" s="186">
        <v>296</v>
      </c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48"/>
      <c r="Z15" s="148"/>
      <c r="AA15" s="148"/>
      <c r="AB15" s="148"/>
      <c r="AC15" s="148"/>
      <c r="AD15" s="148"/>
      <c r="AE15" s="148"/>
      <c r="AF15" s="148"/>
      <c r="AG15" s="148" t="s">
        <v>224</v>
      </c>
      <c r="AH15" s="148">
        <v>0</v>
      </c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</row>
    <row r="16" spans="1:60" outlineLevel="1" x14ac:dyDescent="0.2">
      <c r="A16" s="166">
        <v>4</v>
      </c>
      <c r="B16" s="167" t="s">
        <v>411</v>
      </c>
      <c r="C16" s="181" t="s">
        <v>861</v>
      </c>
      <c r="D16" s="168" t="s">
        <v>247</v>
      </c>
      <c r="E16" s="169">
        <v>592</v>
      </c>
      <c r="F16" s="170">
        <v>28</v>
      </c>
      <c r="G16" s="171">
        <f>ROUND(E16*F16,2)</f>
        <v>16576</v>
      </c>
      <c r="H16" s="158"/>
      <c r="I16" s="157">
        <f>ROUND(E16*H16,2)</f>
        <v>0</v>
      </c>
      <c r="J16" s="158"/>
      <c r="K16" s="157">
        <f>ROUND(E16*J16,2)</f>
        <v>0</v>
      </c>
      <c r="L16" s="157">
        <v>21</v>
      </c>
      <c r="M16" s="157">
        <f>G16*(1+L16/100)</f>
        <v>20056.96</v>
      </c>
      <c r="N16" s="157">
        <v>0</v>
      </c>
      <c r="O16" s="157">
        <f>ROUND(E16*N16,2)</f>
        <v>0</v>
      </c>
      <c r="P16" s="157">
        <v>0</v>
      </c>
      <c r="Q16" s="157">
        <f>ROUND(E16*P16,2)</f>
        <v>0</v>
      </c>
      <c r="R16" s="157"/>
      <c r="S16" s="157" t="s">
        <v>174</v>
      </c>
      <c r="T16" s="157" t="s">
        <v>175</v>
      </c>
      <c r="U16" s="157">
        <v>0</v>
      </c>
      <c r="V16" s="157">
        <f>ROUND(E16*U16,2)</f>
        <v>0</v>
      </c>
      <c r="W16" s="157"/>
      <c r="X16" s="157" t="s">
        <v>221</v>
      </c>
      <c r="Y16" s="148"/>
      <c r="Z16" s="148"/>
      <c r="AA16" s="148"/>
      <c r="AB16" s="148"/>
      <c r="AC16" s="148"/>
      <c r="AD16" s="148"/>
      <c r="AE16" s="148"/>
      <c r="AF16" s="148"/>
      <c r="AG16" s="148" t="s">
        <v>222</v>
      </c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</row>
    <row r="17" spans="1:60" outlineLevel="1" x14ac:dyDescent="0.2">
      <c r="A17" s="155"/>
      <c r="B17" s="156"/>
      <c r="C17" s="189" t="s">
        <v>862</v>
      </c>
      <c r="D17" s="185"/>
      <c r="E17" s="186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48"/>
      <c r="Z17" s="148"/>
      <c r="AA17" s="148"/>
      <c r="AB17" s="148"/>
      <c r="AC17" s="148"/>
      <c r="AD17" s="148"/>
      <c r="AE17" s="148"/>
      <c r="AF17" s="148"/>
      <c r="AG17" s="148" t="s">
        <v>224</v>
      </c>
      <c r="AH17" s="148">
        <v>0</v>
      </c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</row>
    <row r="18" spans="1:60" outlineLevel="1" x14ac:dyDescent="0.2">
      <c r="A18" s="155"/>
      <c r="B18" s="156"/>
      <c r="C18" s="189" t="s">
        <v>859</v>
      </c>
      <c r="D18" s="185"/>
      <c r="E18" s="186">
        <v>592</v>
      </c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48"/>
      <c r="Z18" s="148"/>
      <c r="AA18" s="148"/>
      <c r="AB18" s="148"/>
      <c r="AC18" s="148"/>
      <c r="AD18" s="148"/>
      <c r="AE18" s="148"/>
      <c r="AF18" s="148"/>
      <c r="AG18" s="148" t="s">
        <v>224</v>
      </c>
      <c r="AH18" s="148">
        <v>0</v>
      </c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</row>
    <row r="19" spans="1:60" outlineLevel="1" x14ac:dyDescent="0.2">
      <c r="A19" s="166">
        <v>5</v>
      </c>
      <c r="B19" s="167" t="s">
        <v>415</v>
      </c>
      <c r="C19" s="181" t="s">
        <v>863</v>
      </c>
      <c r="D19" s="168" t="s">
        <v>247</v>
      </c>
      <c r="E19" s="169">
        <v>195</v>
      </c>
      <c r="F19" s="170">
        <v>124</v>
      </c>
      <c r="G19" s="171">
        <f>ROUND(E19*F19,2)</f>
        <v>24180</v>
      </c>
      <c r="H19" s="158"/>
      <c r="I19" s="157">
        <f>ROUND(E19*H19,2)</f>
        <v>0</v>
      </c>
      <c r="J19" s="158"/>
      <c r="K19" s="157">
        <f>ROUND(E19*J19,2)</f>
        <v>0</v>
      </c>
      <c r="L19" s="157">
        <v>21</v>
      </c>
      <c r="M19" s="157">
        <f>G19*(1+L19/100)</f>
        <v>29257.8</v>
      </c>
      <c r="N19" s="157">
        <v>0</v>
      </c>
      <c r="O19" s="157">
        <f>ROUND(E19*N19,2)</f>
        <v>0</v>
      </c>
      <c r="P19" s="157">
        <v>0</v>
      </c>
      <c r="Q19" s="157">
        <f>ROUND(E19*P19,2)</f>
        <v>0</v>
      </c>
      <c r="R19" s="157"/>
      <c r="S19" s="157" t="s">
        <v>174</v>
      </c>
      <c r="T19" s="157" t="s">
        <v>175</v>
      </c>
      <c r="U19" s="157">
        <v>0</v>
      </c>
      <c r="V19" s="157">
        <f>ROUND(E19*U19,2)</f>
        <v>0</v>
      </c>
      <c r="W19" s="157"/>
      <c r="X19" s="157" t="s">
        <v>221</v>
      </c>
      <c r="Y19" s="148"/>
      <c r="Z19" s="148"/>
      <c r="AA19" s="148"/>
      <c r="AB19" s="148"/>
      <c r="AC19" s="148"/>
      <c r="AD19" s="148"/>
      <c r="AE19" s="148"/>
      <c r="AF19" s="148"/>
      <c r="AG19" s="148" t="s">
        <v>222</v>
      </c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</row>
    <row r="20" spans="1:60" outlineLevel="1" x14ac:dyDescent="0.2">
      <c r="A20" s="155"/>
      <c r="B20" s="156"/>
      <c r="C20" s="189" t="s">
        <v>864</v>
      </c>
      <c r="D20" s="185"/>
      <c r="E20" s="186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48"/>
      <c r="Z20" s="148"/>
      <c r="AA20" s="148"/>
      <c r="AB20" s="148"/>
      <c r="AC20" s="148"/>
      <c r="AD20" s="148"/>
      <c r="AE20" s="148"/>
      <c r="AF20" s="148"/>
      <c r="AG20" s="148" t="s">
        <v>224</v>
      </c>
      <c r="AH20" s="148">
        <v>0</v>
      </c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</row>
    <row r="21" spans="1:60" outlineLevel="1" x14ac:dyDescent="0.2">
      <c r="A21" s="155"/>
      <c r="B21" s="156"/>
      <c r="C21" s="189" t="s">
        <v>865</v>
      </c>
      <c r="D21" s="185"/>
      <c r="E21" s="186">
        <v>135</v>
      </c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48"/>
      <c r="Z21" s="148"/>
      <c r="AA21" s="148"/>
      <c r="AB21" s="148"/>
      <c r="AC21" s="148"/>
      <c r="AD21" s="148"/>
      <c r="AE21" s="148"/>
      <c r="AF21" s="148"/>
      <c r="AG21" s="148" t="s">
        <v>224</v>
      </c>
      <c r="AH21" s="148">
        <v>0</v>
      </c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</row>
    <row r="22" spans="1:60" outlineLevel="1" x14ac:dyDescent="0.2">
      <c r="A22" s="155"/>
      <c r="B22" s="156"/>
      <c r="C22" s="189" t="s">
        <v>866</v>
      </c>
      <c r="D22" s="185"/>
      <c r="E22" s="186">
        <v>60</v>
      </c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48"/>
      <c r="Z22" s="148"/>
      <c r="AA22" s="148"/>
      <c r="AB22" s="148"/>
      <c r="AC22" s="148"/>
      <c r="AD22" s="148"/>
      <c r="AE22" s="148"/>
      <c r="AF22" s="148"/>
      <c r="AG22" s="148" t="s">
        <v>224</v>
      </c>
      <c r="AH22" s="148">
        <v>0</v>
      </c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</row>
    <row r="23" spans="1:60" outlineLevel="1" x14ac:dyDescent="0.2">
      <c r="A23" s="166">
        <v>6</v>
      </c>
      <c r="B23" s="167" t="s">
        <v>420</v>
      </c>
      <c r="C23" s="181" t="s">
        <v>867</v>
      </c>
      <c r="D23" s="168" t="s">
        <v>247</v>
      </c>
      <c r="E23" s="169">
        <v>162.80000000000001</v>
      </c>
      <c r="F23" s="170">
        <v>124</v>
      </c>
      <c r="G23" s="171">
        <f>ROUND(E23*F23,2)</f>
        <v>20187.2</v>
      </c>
      <c r="H23" s="158"/>
      <c r="I23" s="157">
        <f>ROUND(E23*H23,2)</f>
        <v>0</v>
      </c>
      <c r="J23" s="158"/>
      <c r="K23" s="157">
        <f>ROUND(E23*J23,2)</f>
        <v>0</v>
      </c>
      <c r="L23" s="157">
        <v>21</v>
      </c>
      <c r="M23" s="157">
        <f>G23*(1+L23/100)</f>
        <v>24426.511999999999</v>
      </c>
      <c r="N23" s="157">
        <v>0</v>
      </c>
      <c r="O23" s="157">
        <f>ROUND(E23*N23,2)</f>
        <v>0</v>
      </c>
      <c r="P23" s="157">
        <v>0</v>
      </c>
      <c r="Q23" s="157">
        <f>ROUND(E23*P23,2)</f>
        <v>0</v>
      </c>
      <c r="R23" s="157"/>
      <c r="S23" s="157" t="s">
        <v>174</v>
      </c>
      <c r="T23" s="157" t="s">
        <v>175</v>
      </c>
      <c r="U23" s="157">
        <v>0</v>
      </c>
      <c r="V23" s="157">
        <f>ROUND(E23*U23,2)</f>
        <v>0</v>
      </c>
      <c r="W23" s="157"/>
      <c r="X23" s="157" t="s">
        <v>221</v>
      </c>
      <c r="Y23" s="148"/>
      <c r="Z23" s="148"/>
      <c r="AA23" s="148"/>
      <c r="AB23" s="148"/>
      <c r="AC23" s="148"/>
      <c r="AD23" s="148"/>
      <c r="AE23" s="148"/>
      <c r="AF23" s="148"/>
      <c r="AG23" s="148" t="s">
        <v>222</v>
      </c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</row>
    <row r="24" spans="1:60" outlineLevel="1" x14ac:dyDescent="0.2">
      <c r="A24" s="155"/>
      <c r="B24" s="156"/>
      <c r="C24" s="190" t="s">
        <v>232</v>
      </c>
      <c r="D24" s="187"/>
      <c r="E24" s="188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48"/>
      <c r="Z24" s="148"/>
      <c r="AA24" s="148"/>
      <c r="AB24" s="148"/>
      <c r="AC24" s="148"/>
      <c r="AD24" s="148"/>
      <c r="AE24" s="148"/>
      <c r="AF24" s="148"/>
      <c r="AG24" s="148" t="s">
        <v>224</v>
      </c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</row>
    <row r="25" spans="1:60" outlineLevel="1" x14ac:dyDescent="0.2">
      <c r="A25" s="155"/>
      <c r="B25" s="156"/>
      <c r="C25" s="191" t="s">
        <v>868</v>
      </c>
      <c r="D25" s="187"/>
      <c r="E25" s="188">
        <v>148</v>
      </c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48"/>
      <c r="Z25" s="148"/>
      <c r="AA25" s="148"/>
      <c r="AB25" s="148"/>
      <c r="AC25" s="148"/>
      <c r="AD25" s="148"/>
      <c r="AE25" s="148"/>
      <c r="AF25" s="148"/>
      <c r="AG25" s="148" t="s">
        <v>224</v>
      </c>
      <c r="AH25" s="148">
        <v>2</v>
      </c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</row>
    <row r="26" spans="1:60" outlineLevel="1" x14ac:dyDescent="0.2">
      <c r="A26" s="155"/>
      <c r="B26" s="156"/>
      <c r="C26" s="190" t="s">
        <v>234</v>
      </c>
      <c r="D26" s="187"/>
      <c r="E26" s="188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48"/>
      <c r="Z26" s="148"/>
      <c r="AA26" s="148"/>
      <c r="AB26" s="148"/>
      <c r="AC26" s="148"/>
      <c r="AD26" s="148"/>
      <c r="AE26" s="148"/>
      <c r="AF26" s="148"/>
      <c r="AG26" s="148" t="s">
        <v>224</v>
      </c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</row>
    <row r="27" spans="1:60" outlineLevel="1" x14ac:dyDescent="0.2">
      <c r="A27" s="155"/>
      <c r="B27" s="156"/>
      <c r="C27" s="189" t="s">
        <v>869</v>
      </c>
      <c r="D27" s="185"/>
      <c r="E27" s="186">
        <v>162.80000000000001</v>
      </c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48"/>
      <c r="Z27" s="148"/>
      <c r="AA27" s="148"/>
      <c r="AB27" s="148"/>
      <c r="AC27" s="148"/>
      <c r="AD27" s="148"/>
      <c r="AE27" s="148"/>
      <c r="AF27" s="148"/>
      <c r="AG27" s="148" t="s">
        <v>224</v>
      </c>
      <c r="AH27" s="148">
        <v>0</v>
      </c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</row>
    <row r="28" spans="1:60" x14ac:dyDescent="0.2">
      <c r="A28" s="160" t="s">
        <v>169</v>
      </c>
      <c r="B28" s="161" t="s">
        <v>136</v>
      </c>
      <c r="C28" s="179" t="s">
        <v>137</v>
      </c>
      <c r="D28" s="162"/>
      <c r="E28" s="163"/>
      <c r="F28" s="164"/>
      <c r="G28" s="165">
        <f>SUMIF(AG29:AG44,"&lt;&gt;NOR",G29:G44)</f>
        <v>50418.400000000001</v>
      </c>
      <c r="H28" s="159"/>
      <c r="I28" s="159">
        <f>SUM(I29:I44)</f>
        <v>0</v>
      </c>
      <c r="J28" s="159"/>
      <c r="K28" s="159">
        <f>SUM(K29:K44)</f>
        <v>0</v>
      </c>
      <c r="L28" s="159"/>
      <c r="M28" s="159">
        <f>SUM(M29:M44)</f>
        <v>61006.263999999996</v>
      </c>
      <c r="N28" s="159"/>
      <c r="O28" s="159">
        <f>SUM(O29:O44)</f>
        <v>48.34</v>
      </c>
      <c r="P28" s="159"/>
      <c r="Q28" s="159">
        <f>SUM(Q29:Q44)</f>
        <v>0</v>
      </c>
      <c r="R28" s="159"/>
      <c r="S28" s="159"/>
      <c r="T28" s="159"/>
      <c r="U28" s="159"/>
      <c r="V28" s="159">
        <f>SUM(V29:V44)</f>
        <v>118.12</v>
      </c>
      <c r="W28" s="159"/>
      <c r="X28" s="159"/>
      <c r="AG28" t="s">
        <v>170</v>
      </c>
    </row>
    <row r="29" spans="1:60" outlineLevel="1" x14ac:dyDescent="0.2">
      <c r="A29" s="166">
        <v>7</v>
      </c>
      <c r="B29" s="167" t="s">
        <v>870</v>
      </c>
      <c r="C29" s="181" t="s">
        <v>871</v>
      </c>
      <c r="D29" s="168" t="s">
        <v>368</v>
      </c>
      <c r="E29" s="169">
        <v>2</v>
      </c>
      <c r="F29" s="170">
        <v>3505</v>
      </c>
      <c r="G29" s="171">
        <f>ROUND(E29*F29,2)</f>
        <v>7010</v>
      </c>
      <c r="H29" s="158"/>
      <c r="I29" s="157">
        <f>ROUND(E29*H29,2)</f>
        <v>0</v>
      </c>
      <c r="J29" s="158"/>
      <c r="K29" s="157">
        <f>ROUND(E29*J29,2)</f>
        <v>0</v>
      </c>
      <c r="L29" s="157">
        <v>21</v>
      </c>
      <c r="M29" s="157">
        <f>G29*(1+L29/100)</f>
        <v>8482.1</v>
      </c>
      <c r="N29" s="157">
        <v>4.5458999999999996</v>
      </c>
      <c r="O29" s="157">
        <f>ROUND(E29*N29,2)</f>
        <v>9.09</v>
      </c>
      <c r="P29" s="157">
        <v>0</v>
      </c>
      <c r="Q29" s="157">
        <f>ROUND(E29*P29,2)</f>
        <v>0</v>
      </c>
      <c r="R29" s="157"/>
      <c r="S29" s="157" t="s">
        <v>180</v>
      </c>
      <c r="T29" s="157" t="s">
        <v>180</v>
      </c>
      <c r="U29" s="157">
        <v>17.5</v>
      </c>
      <c r="V29" s="157">
        <f>ROUND(E29*U29,2)</f>
        <v>35</v>
      </c>
      <c r="W29" s="157"/>
      <c r="X29" s="157" t="s">
        <v>221</v>
      </c>
      <c r="Y29" s="148"/>
      <c r="Z29" s="148"/>
      <c r="AA29" s="148"/>
      <c r="AB29" s="148"/>
      <c r="AC29" s="148"/>
      <c r="AD29" s="148"/>
      <c r="AE29" s="148"/>
      <c r="AF29" s="148"/>
      <c r="AG29" s="148" t="s">
        <v>404</v>
      </c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</row>
    <row r="30" spans="1:60" outlineLevel="1" x14ac:dyDescent="0.2">
      <c r="A30" s="155"/>
      <c r="B30" s="156"/>
      <c r="C30" s="189" t="s">
        <v>872</v>
      </c>
      <c r="D30" s="185"/>
      <c r="E30" s="186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48"/>
      <c r="Z30" s="148"/>
      <c r="AA30" s="148"/>
      <c r="AB30" s="148"/>
      <c r="AC30" s="148"/>
      <c r="AD30" s="148"/>
      <c r="AE30" s="148"/>
      <c r="AF30" s="148"/>
      <c r="AG30" s="148" t="s">
        <v>224</v>
      </c>
      <c r="AH30" s="148">
        <v>0</v>
      </c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</row>
    <row r="31" spans="1:60" outlineLevel="1" x14ac:dyDescent="0.2">
      <c r="A31" s="155"/>
      <c r="B31" s="156"/>
      <c r="C31" s="189" t="s">
        <v>452</v>
      </c>
      <c r="D31" s="185"/>
      <c r="E31" s="186">
        <v>2</v>
      </c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48"/>
      <c r="Z31" s="148"/>
      <c r="AA31" s="148"/>
      <c r="AB31" s="148"/>
      <c r="AC31" s="148"/>
      <c r="AD31" s="148"/>
      <c r="AE31" s="148"/>
      <c r="AF31" s="148"/>
      <c r="AG31" s="148" t="s">
        <v>224</v>
      </c>
      <c r="AH31" s="148">
        <v>0</v>
      </c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</row>
    <row r="32" spans="1:60" ht="22.5" outlineLevel="1" x14ac:dyDescent="0.2">
      <c r="A32" s="166">
        <v>8</v>
      </c>
      <c r="B32" s="167" t="s">
        <v>809</v>
      </c>
      <c r="C32" s="181" t="s">
        <v>810</v>
      </c>
      <c r="D32" s="168" t="s">
        <v>247</v>
      </c>
      <c r="E32" s="169">
        <v>148</v>
      </c>
      <c r="F32" s="170">
        <v>117</v>
      </c>
      <c r="G32" s="171">
        <f>ROUND(E32*F32,2)</f>
        <v>17316</v>
      </c>
      <c r="H32" s="158"/>
      <c r="I32" s="157">
        <f>ROUND(E32*H32,2)</f>
        <v>0</v>
      </c>
      <c r="J32" s="158"/>
      <c r="K32" s="157">
        <f>ROUND(E32*J32,2)</f>
        <v>0</v>
      </c>
      <c r="L32" s="157">
        <v>21</v>
      </c>
      <c r="M32" s="157">
        <f>G32*(1+L32/100)</f>
        <v>20952.36</v>
      </c>
      <c r="N32" s="157">
        <v>0</v>
      </c>
      <c r="O32" s="157">
        <f>ROUND(E32*N32,2)</f>
        <v>0</v>
      </c>
      <c r="P32" s="157">
        <v>0</v>
      </c>
      <c r="Q32" s="157">
        <f>ROUND(E32*P32,2)</f>
        <v>0</v>
      </c>
      <c r="R32" s="157"/>
      <c r="S32" s="157" t="s">
        <v>180</v>
      </c>
      <c r="T32" s="157" t="s">
        <v>180</v>
      </c>
      <c r="U32" s="157">
        <v>0.14599999999999999</v>
      </c>
      <c r="V32" s="157">
        <f>ROUND(E32*U32,2)</f>
        <v>21.61</v>
      </c>
      <c r="W32" s="157"/>
      <c r="X32" s="157" t="s">
        <v>221</v>
      </c>
      <c r="Y32" s="148"/>
      <c r="Z32" s="148"/>
      <c r="AA32" s="148"/>
      <c r="AB32" s="148"/>
      <c r="AC32" s="148"/>
      <c r="AD32" s="148"/>
      <c r="AE32" s="148"/>
      <c r="AF32" s="148"/>
      <c r="AG32" s="148" t="s">
        <v>404</v>
      </c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</row>
    <row r="33" spans="1:60" outlineLevel="1" x14ac:dyDescent="0.2">
      <c r="A33" s="155"/>
      <c r="B33" s="156"/>
      <c r="C33" s="189" t="s">
        <v>873</v>
      </c>
      <c r="D33" s="185"/>
      <c r="E33" s="186">
        <v>148</v>
      </c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48"/>
      <c r="Z33" s="148"/>
      <c r="AA33" s="148"/>
      <c r="AB33" s="148"/>
      <c r="AC33" s="148"/>
      <c r="AD33" s="148"/>
      <c r="AE33" s="148"/>
      <c r="AF33" s="148"/>
      <c r="AG33" s="148" t="s">
        <v>224</v>
      </c>
      <c r="AH33" s="148">
        <v>0</v>
      </c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</row>
    <row r="34" spans="1:60" ht="22.5" outlineLevel="1" x14ac:dyDescent="0.2">
      <c r="A34" s="166">
        <v>9</v>
      </c>
      <c r="B34" s="167" t="s">
        <v>812</v>
      </c>
      <c r="C34" s="181" t="s">
        <v>813</v>
      </c>
      <c r="D34" s="168" t="s">
        <v>247</v>
      </c>
      <c r="E34" s="169">
        <v>148</v>
      </c>
      <c r="F34" s="170">
        <v>73</v>
      </c>
      <c r="G34" s="171">
        <f>ROUND(E34*F34,2)</f>
        <v>10804</v>
      </c>
      <c r="H34" s="158"/>
      <c r="I34" s="157">
        <f>ROUND(E34*H34,2)</f>
        <v>0</v>
      </c>
      <c r="J34" s="158"/>
      <c r="K34" s="157">
        <f>ROUND(E34*J34,2)</f>
        <v>0</v>
      </c>
      <c r="L34" s="157">
        <v>21</v>
      </c>
      <c r="M34" s="157">
        <f>G34*(1+L34/100)</f>
        <v>13072.84</v>
      </c>
      <c r="N34" s="157">
        <v>0.26485999999999998</v>
      </c>
      <c r="O34" s="157">
        <f>ROUND(E34*N34,2)</f>
        <v>39.200000000000003</v>
      </c>
      <c r="P34" s="157">
        <v>0</v>
      </c>
      <c r="Q34" s="157">
        <f>ROUND(E34*P34,2)</f>
        <v>0</v>
      </c>
      <c r="R34" s="157"/>
      <c r="S34" s="157" t="s">
        <v>180</v>
      </c>
      <c r="T34" s="157" t="s">
        <v>180</v>
      </c>
      <c r="U34" s="157">
        <v>0.111</v>
      </c>
      <c r="V34" s="157">
        <f>ROUND(E34*U34,2)</f>
        <v>16.43</v>
      </c>
      <c r="W34" s="157"/>
      <c r="X34" s="157" t="s">
        <v>221</v>
      </c>
      <c r="Y34" s="148"/>
      <c r="Z34" s="148"/>
      <c r="AA34" s="148"/>
      <c r="AB34" s="148"/>
      <c r="AC34" s="148"/>
      <c r="AD34" s="148"/>
      <c r="AE34" s="148"/>
      <c r="AF34" s="148"/>
      <c r="AG34" s="148" t="s">
        <v>404</v>
      </c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</row>
    <row r="35" spans="1:60" outlineLevel="1" x14ac:dyDescent="0.2">
      <c r="A35" s="155"/>
      <c r="B35" s="156"/>
      <c r="C35" s="189" t="s">
        <v>814</v>
      </c>
      <c r="D35" s="185"/>
      <c r="E35" s="186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48"/>
      <c r="Z35" s="148"/>
      <c r="AA35" s="148"/>
      <c r="AB35" s="148"/>
      <c r="AC35" s="148"/>
      <c r="AD35" s="148"/>
      <c r="AE35" s="148"/>
      <c r="AF35" s="148"/>
      <c r="AG35" s="148" t="s">
        <v>224</v>
      </c>
      <c r="AH35" s="148">
        <v>0</v>
      </c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</row>
    <row r="36" spans="1:60" outlineLevel="1" x14ac:dyDescent="0.2">
      <c r="A36" s="155"/>
      <c r="B36" s="156"/>
      <c r="C36" s="189" t="s">
        <v>873</v>
      </c>
      <c r="D36" s="185"/>
      <c r="E36" s="186">
        <v>148</v>
      </c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48"/>
      <c r="Z36" s="148"/>
      <c r="AA36" s="148"/>
      <c r="AB36" s="148"/>
      <c r="AC36" s="148"/>
      <c r="AD36" s="148"/>
      <c r="AE36" s="148"/>
      <c r="AF36" s="148"/>
      <c r="AG36" s="148" t="s">
        <v>224</v>
      </c>
      <c r="AH36" s="148">
        <v>0</v>
      </c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</row>
    <row r="37" spans="1:60" ht="22.5" outlineLevel="1" x14ac:dyDescent="0.2">
      <c r="A37" s="166">
        <v>10</v>
      </c>
      <c r="B37" s="167" t="s">
        <v>815</v>
      </c>
      <c r="C37" s="181" t="s">
        <v>816</v>
      </c>
      <c r="D37" s="168" t="s">
        <v>247</v>
      </c>
      <c r="E37" s="169">
        <v>162.80000000000001</v>
      </c>
      <c r="F37" s="170">
        <v>13</v>
      </c>
      <c r="G37" s="171">
        <f>ROUND(E37*F37,2)</f>
        <v>2116.4</v>
      </c>
      <c r="H37" s="158"/>
      <c r="I37" s="157">
        <f>ROUND(E37*H37,2)</f>
        <v>0</v>
      </c>
      <c r="J37" s="158"/>
      <c r="K37" s="157">
        <f>ROUND(E37*J37,2)</f>
        <v>0</v>
      </c>
      <c r="L37" s="157">
        <v>21</v>
      </c>
      <c r="M37" s="157">
        <f>G37*(1+L37/100)</f>
        <v>2560.8440000000001</v>
      </c>
      <c r="N37" s="157">
        <v>3.1E-4</v>
      </c>
      <c r="O37" s="157">
        <f>ROUND(E37*N37,2)</f>
        <v>0.05</v>
      </c>
      <c r="P37" s="157">
        <v>0</v>
      </c>
      <c r="Q37" s="157">
        <f>ROUND(E37*P37,2)</f>
        <v>0</v>
      </c>
      <c r="R37" s="157"/>
      <c r="S37" s="157" t="s">
        <v>180</v>
      </c>
      <c r="T37" s="157" t="s">
        <v>180</v>
      </c>
      <c r="U37" s="157">
        <v>2.5999999999999999E-2</v>
      </c>
      <c r="V37" s="157">
        <f>ROUND(E37*U37,2)</f>
        <v>4.2300000000000004</v>
      </c>
      <c r="W37" s="157"/>
      <c r="X37" s="157" t="s">
        <v>221</v>
      </c>
      <c r="Y37" s="148"/>
      <c r="Z37" s="148"/>
      <c r="AA37" s="148"/>
      <c r="AB37" s="148"/>
      <c r="AC37" s="148"/>
      <c r="AD37" s="148"/>
      <c r="AE37" s="148"/>
      <c r="AF37" s="148"/>
      <c r="AG37" s="148" t="s">
        <v>404</v>
      </c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</row>
    <row r="38" spans="1:60" outlineLevel="1" x14ac:dyDescent="0.2">
      <c r="A38" s="155"/>
      <c r="B38" s="156"/>
      <c r="C38" s="189" t="s">
        <v>874</v>
      </c>
      <c r="D38" s="185"/>
      <c r="E38" s="186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48"/>
      <c r="Z38" s="148"/>
      <c r="AA38" s="148"/>
      <c r="AB38" s="148"/>
      <c r="AC38" s="148"/>
      <c r="AD38" s="148"/>
      <c r="AE38" s="148"/>
      <c r="AF38" s="148"/>
      <c r="AG38" s="148" t="s">
        <v>224</v>
      </c>
      <c r="AH38" s="148">
        <v>0</v>
      </c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</row>
    <row r="39" spans="1:60" outlineLevel="1" x14ac:dyDescent="0.2">
      <c r="A39" s="155"/>
      <c r="B39" s="156"/>
      <c r="C39" s="190" t="s">
        <v>232</v>
      </c>
      <c r="D39" s="187"/>
      <c r="E39" s="188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48"/>
      <c r="Z39" s="148"/>
      <c r="AA39" s="148"/>
      <c r="AB39" s="148"/>
      <c r="AC39" s="148"/>
      <c r="AD39" s="148"/>
      <c r="AE39" s="148"/>
      <c r="AF39" s="148"/>
      <c r="AG39" s="148" t="s">
        <v>224</v>
      </c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</row>
    <row r="40" spans="1:60" outlineLevel="1" x14ac:dyDescent="0.2">
      <c r="A40" s="155"/>
      <c r="B40" s="156"/>
      <c r="C40" s="191" t="s">
        <v>868</v>
      </c>
      <c r="D40" s="187"/>
      <c r="E40" s="188">
        <v>148</v>
      </c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48"/>
      <c r="Z40" s="148"/>
      <c r="AA40" s="148"/>
      <c r="AB40" s="148"/>
      <c r="AC40" s="148"/>
      <c r="AD40" s="148"/>
      <c r="AE40" s="148"/>
      <c r="AF40" s="148"/>
      <c r="AG40" s="148" t="s">
        <v>224</v>
      </c>
      <c r="AH40" s="148">
        <v>2</v>
      </c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</row>
    <row r="41" spans="1:60" outlineLevel="1" x14ac:dyDescent="0.2">
      <c r="A41" s="155"/>
      <c r="B41" s="156"/>
      <c r="C41" s="190" t="s">
        <v>234</v>
      </c>
      <c r="D41" s="187"/>
      <c r="E41" s="188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48"/>
      <c r="Z41" s="148"/>
      <c r="AA41" s="148"/>
      <c r="AB41" s="148"/>
      <c r="AC41" s="148"/>
      <c r="AD41" s="148"/>
      <c r="AE41" s="148"/>
      <c r="AF41" s="148"/>
      <c r="AG41" s="148" t="s">
        <v>224</v>
      </c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</row>
    <row r="42" spans="1:60" outlineLevel="1" x14ac:dyDescent="0.2">
      <c r="A42" s="155"/>
      <c r="B42" s="156"/>
      <c r="C42" s="189" t="s">
        <v>869</v>
      </c>
      <c r="D42" s="185"/>
      <c r="E42" s="186">
        <v>162.80000000000001</v>
      </c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48"/>
      <c r="Z42" s="148"/>
      <c r="AA42" s="148"/>
      <c r="AB42" s="148"/>
      <c r="AC42" s="148"/>
      <c r="AD42" s="148"/>
      <c r="AE42" s="148"/>
      <c r="AF42" s="148"/>
      <c r="AG42" s="148" t="s">
        <v>224</v>
      </c>
      <c r="AH42" s="148">
        <v>0</v>
      </c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</row>
    <row r="43" spans="1:60" outlineLevel="1" x14ac:dyDescent="0.2">
      <c r="A43" s="166">
        <v>11</v>
      </c>
      <c r="B43" s="167" t="s">
        <v>821</v>
      </c>
      <c r="C43" s="181" t="s">
        <v>822</v>
      </c>
      <c r="D43" s="168" t="s">
        <v>247</v>
      </c>
      <c r="E43" s="169">
        <v>148</v>
      </c>
      <c r="F43" s="170">
        <v>89</v>
      </c>
      <c r="G43" s="171">
        <f>ROUND(E43*F43,2)</f>
        <v>13172</v>
      </c>
      <c r="H43" s="158"/>
      <c r="I43" s="157">
        <f>ROUND(E43*H43,2)</f>
        <v>0</v>
      </c>
      <c r="J43" s="158"/>
      <c r="K43" s="157">
        <f>ROUND(E43*J43,2)</f>
        <v>0</v>
      </c>
      <c r="L43" s="157">
        <v>21</v>
      </c>
      <c r="M43" s="157">
        <f>G43*(1+L43/100)</f>
        <v>15938.119999999999</v>
      </c>
      <c r="N43" s="157">
        <v>0</v>
      </c>
      <c r="O43" s="157">
        <f>ROUND(E43*N43,2)</f>
        <v>0</v>
      </c>
      <c r="P43" s="157">
        <v>0</v>
      </c>
      <c r="Q43" s="157">
        <f>ROUND(E43*P43,2)</f>
        <v>0</v>
      </c>
      <c r="R43" s="157"/>
      <c r="S43" s="157" t="s">
        <v>180</v>
      </c>
      <c r="T43" s="157" t="s">
        <v>180</v>
      </c>
      <c r="U43" s="157">
        <v>0.27600000000000002</v>
      </c>
      <c r="V43" s="157">
        <f>ROUND(E43*U43,2)</f>
        <v>40.85</v>
      </c>
      <c r="W43" s="157"/>
      <c r="X43" s="157" t="s">
        <v>221</v>
      </c>
      <c r="Y43" s="148"/>
      <c r="Z43" s="148"/>
      <c r="AA43" s="148"/>
      <c r="AB43" s="148"/>
      <c r="AC43" s="148"/>
      <c r="AD43" s="148"/>
      <c r="AE43" s="148"/>
      <c r="AF43" s="148"/>
      <c r="AG43" s="148" t="s">
        <v>404</v>
      </c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</row>
    <row r="44" spans="1:60" outlineLevel="1" x14ac:dyDescent="0.2">
      <c r="A44" s="155"/>
      <c r="B44" s="156"/>
      <c r="C44" s="189" t="s">
        <v>873</v>
      </c>
      <c r="D44" s="185"/>
      <c r="E44" s="186">
        <v>148</v>
      </c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48"/>
      <c r="Z44" s="148"/>
      <c r="AA44" s="148"/>
      <c r="AB44" s="148"/>
      <c r="AC44" s="148"/>
      <c r="AD44" s="148"/>
      <c r="AE44" s="148"/>
      <c r="AF44" s="148"/>
      <c r="AG44" s="148" t="s">
        <v>224</v>
      </c>
      <c r="AH44" s="148">
        <v>0</v>
      </c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</row>
    <row r="45" spans="1:60" x14ac:dyDescent="0.2">
      <c r="A45" s="3"/>
      <c r="B45" s="4"/>
      <c r="C45" s="182"/>
      <c r="D45" s="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AE45">
        <v>15</v>
      </c>
      <c r="AF45">
        <v>21</v>
      </c>
      <c r="AG45" t="s">
        <v>156</v>
      </c>
    </row>
    <row r="46" spans="1:60" x14ac:dyDescent="0.2">
      <c r="A46" s="151"/>
      <c r="B46" s="152" t="s">
        <v>31</v>
      </c>
      <c r="C46" s="183"/>
      <c r="D46" s="153"/>
      <c r="E46" s="154"/>
      <c r="F46" s="154"/>
      <c r="G46" s="178">
        <f>G8+G11+G28</f>
        <v>213307.6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AE46">
        <f>SUMIF(L7:L44,AE45,G7:G44)</f>
        <v>0</v>
      </c>
      <c r="AF46">
        <f>SUMIF(L7:L44,AF45,G7:G44)</f>
        <v>213307.6</v>
      </c>
      <c r="AG46" t="s">
        <v>214</v>
      </c>
    </row>
    <row r="47" spans="1:60" x14ac:dyDescent="0.2">
      <c r="A47" s="3"/>
      <c r="B47" s="4"/>
      <c r="C47" s="182"/>
      <c r="D47" s="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60" x14ac:dyDescent="0.2">
      <c r="A48" s="3"/>
      <c r="B48" s="4"/>
      <c r="C48" s="182"/>
      <c r="D48" s="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33" x14ac:dyDescent="0.2">
      <c r="A49" s="268" t="s">
        <v>215</v>
      </c>
      <c r="B49" s="268"/>
      <c r="C49" s="269"/>
      <c r="D49" s="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33" x14ac:dyDescent="0.2">
      <c r="A50" s="249"/>
      <c r="B50" s="250"/>
      <c r="C50" s="251"/>
      <c r="D50" s="250"/>
      <c r="E50" s="250"/>
      <c r="F50" s="250"/>
      <c r="G50" s="25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AG50" t="s">
        <v>216</v>
      </c>
    </row>
    <row r="51" spans="1:33" x14ac:dyDescent="0.2">
      <c r="A51" s="253"/>
      <c r="B51" s="254"/>
      <c r="C51" s="255"/>
      <c r="D51" s="254"/>
      <c r="E51" s="254"/>
      <c r="F51" s="254"/>
      <c r="G51" s="25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33" x14ac:dyDescent="0.2">
      <c r="A52" s="253"/>
      <c r="B52" s="254"/>
      <c r="C52" s="255"/>
      <c r="D52" s="254"/>
      <c r="E52" s="254"/>
      <c r="F52" s="254"/>
      <c r="G52" s="25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33" x14ac:dyDescent="0.2">
      <c r="A53" s="253"/>
      <c r="B53" s="254"/>
      <c r="C53" s="255"/>
      <c r="D53" s="254"/>
      <c r="E53" s="254"/>
      <c r="F53" s="254"/>
      <c r="G53" s="25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33" x14ac:dyDescent="0.2">
      <c r="A54" s="257"/>
      <c r="B54" s="258"/>
      <c r="C54" s="259"/>
      <c r="D54" s="258"/>
      <c r="E54" s="258"/>
      <c r="F54" s="258"/>
      <c r="G54" s="260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33" x14ac:dyDescent="0.2">
      <c r="A55" s="3"/>
      <c r="B55" s="4"/>
      <c r="C55" s="182"/>
      <c r="D55" s="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33" x14ac:dyDescent="0.2">
      <c r="C56" s="184"/>
      <c r="D56" s="10"/>
      <c r="AG56" t="s">
        <v>217</v>
      </c>
    </row>
    <row r="57" spans="1:33" x14ac:dyDescent="0.2">
      <c r="D57" s="10"/>
    </row>
    <row r="58" spans="1:33" x14ac:dyDescent="0.2">
      <c r="D58" s="10"/>
    </row>
    <row r="59" spans="1:33" x14ac:dyDescent="0.2">
      <c r="D59" s="10"/>
    </row>
    <row r="60" spans="1:33" x14ac:dyDescent="0.2">
      <c r="D60" s="10"/>
    </row>
    <row r="61" spans="1:33" x14ac:dyDescent="0.2">
      <c r="D61" s="10"/>
    </row>
    <row r="62" spans="1:33" x14ac:dyDescent="0.2">
      <c r="D62" s="10"/>
    </row>
    <row r="63" spans="1:33" x14ac:dyDescent="0.2">
      <c r="D63" s="10"/>
    </row>
    <row r="64" spans="1:33" x14ac:dyDescent="0.2">
      <c r="D64" s="10"/>
    </row>
    <row r="65" spans="4:4" x14ac:dyDescent="0.2">
      <c r="D65" s="10"/>
    </row>
    <row r="66" spans="4:4" x14ac:dyDescent="0.2">
      <c r="D66" s="10"/>
    </row>
    <row r="67" spans="4:4" x14ac:dyDescent="0.2">
      <c r="D67" s="10"/>
    </row>
    <row r="68" spans="4:4" x14ac:dyDescent="0.2">
      <c r="D68" s="10"/>
    </row>
    <row r="69" spans="4:4" x14ac:dyDescent="0.2">
      <c r="D69" s="10"/>
    </row>
    <row r="70" spans="4:4" x14ac:dyDescent="0.2">
      <c r="D70" s="10"/>
    </row>
    <row r="71" spans="4:4" x14ac:dyDescent="0.2">
      <c r="D71" s="10"/>
    </row>
    <row r="72" spans="4:4" x14ac:dyDescent="0.2">
      <c r="D72" s="10"/>
    </row>
    <row r="73" spans="4:4" x14ac:dyDescent="0.2">
      <c r="D73" s="10"/>
    </row>
    <row r="74" spans="4:4" x14ac:dyDescent="0.2">
      <c r="D74" s="10"/>
    </row>
    <row r="75" spans="4:4" x14ac:dyDescent="0.2">
      <c r="D75" s="10"/>
    </row>
    <row r="76" spans="4:4" x14ac:dyDescent="0.2">
      <c r="D76" s="10"/>
    </row>
    <row r="77" spans="4:4" x14ac:dyDescent="0.2">
      <c r="D77" s="10"/>
    </row>
    <row r="78" spans="4:4" x14ac:dyDescent="0.2">
      <c r="D78" s="10"/>
    </row>
    <row r="79" spans="4:4" x14ac:dyDescent="0.2">
      <c r="D79" s="10"/>
    </row>
    <row r="80" spans="4:4" x14ac:dyDescent="0.2">
      <c r="D80" s="10"/>
    </row>
    <row r="81" spans="4:4" x14ac:dyDescent="0.2">
      <c r="D81" s="10"/>
    </row>
    <row r="82" spans="4:4" x14ac:dyDescent="0.2">
      <c r="D82" s="10"/>
    </row>
    <row r="83" spans="4:4" x14ac:dyDescent="0.2">
      <c r="D83" s="10"/>
    </row>
    <row r="84" spans="4:4" x14ac:dyDescent="0.2">
      <c r="D84" s="10"/>
    </row>
    <row r="85" spans="4:4" x14ac:dyDescent="0.2">
      <c r="D85" s="10"/>
    </row>
    <row r="86" spans="4:4" x14ac:dyDescent="0.2">
      <c r="D86" s="10"/>
    </row>
    <row r="87" spans="4:4" x14ac:dyDescent="0.2">
      <c r="D87" s="10"/>
    </row>
    <row r="88" spans="4:4" x14ac:dyDescent="0.2">
      <c r="D88" s="10"/>
    </row>
    <row r="89" spans="4:4" x14ac:dyDescent="0.2">
      <c r="D89" s="10"/>
    </row>
    <row r="90" spans="4:4" x14ac:dyDescent="0.2">
      <c r="D90" s="10"/>
    </row>
    <row r="91" spans="4:4" x14ac:dyDescent="0.2">
      <c r="D91" s="10"/>
    </row>
    <row r="92" spans="4:4" x14ac:dyDescent="0.2">
      <c r="D92" s="10"/>
    </row>
    <row r="93" spans="4:4" x14ac:dyDescent="0.2">
      <c r="D93" s="10"/>
    </row>
    <row r="94" spans="4:4" x14ac:dyDescent="0.2">
      <c r="D94" s="10"/>
    </row>
    <row r="95" spans="4:4" x14ac:dyDescent="0.2">
      <c r="D95" s="10"/>
    </row>
    <row r="96" spans="4:4" x14ac:dyDescent="0.2">
      <c r="D96" s="10"/>
    </row>
    <row r="97" spans="4:4" x14ac:dyDescent="0.2">
      <c r="D97" s="10"/>
    </row>
    <row r="98" spans="4:4" x14ac:dyDescent="0.2">
      <c r="D98" s="10"/>
    </row>
    <row r="99" spans="4:4" x14ac:dyDescent="0.2">
      <c r="D99" s="10"/>
    </row>
    <row r="100" spans="4:4" x14ac:dyDescent="0.2">
      <c r="D100" s="10"/>
    </row>
    <row r="101" spans="4:4" x14ac:dyDescent="0.2">
      <c r="D101" s="10"/>
    </row>
    <row r="102" spans="4:4" x14ac:dyDescent="0.2">
      <c r="D102" s="10"/>
    </row>
    <row r="103" spans="4:4" x14ac:dyDescent="0.2">
      <c r="D103" s="10"/>
    </row>
    <row r="104" spans="4:4" x14ac:dyDescent="0.2">
      <c r="D104" s="10"/>
    </row>
    <row r="105" spans="4:4" x14ac:dyDescent="0.2">
      <c r="D105" s="10"/>
    </row>
    <row r="106" spans="4:4" x14ac:dyDescent="0.2">
      <c r="D106" s="10"/>
    </row>
    <row r="107" spans="4:4" x14ac:dyDescent="0.2">
      <c r="D107" s="10"/>
    </row>
    <row r="108" spans="4:4" x14ac:dyDescent="0.2">
      <c r="D108" s="10"/>
    </row>
    <row r="109" spans="4:4" x14ac:dyDescent="0.2">
      <c r="D109" s="10"/>
    </row>
    <row r="110" spans="4:4" x14ac:dyDescent="0.2">
      <c r="D110" s="10"/>
    </row>
    <row r="111" spans="4:4" x14ac:dyDescent="0.2">
      <c r="D111" s="10"/>
    </row>
    <row r="112" spans="4:4" x14ac:dyDescent="0.2">
      <c r="D112" s="10"/>
    </row>
    <row r="113" spans="4:4" x14ac:dyDescent="0.2">
      <c r="D113" s="10"/>
    </row>
    <row r="114" spans="4:4" x14ac:dyDescent="0.2">
      <c r="D114" s="10"/>
    </row>
    <row r="115" spans="4:4" x14ac:dyDescent="0.2">
      <c r="D115" s="10"/>
    </row>
    <row r="116" spans="4:4" x14ac:dyDescent="0.2">
      <c r="D116" s="10"/>
    </row>
    <row r="117" spans="4:4" x14ac:dyDescent="0.2">
      <c r="D117" s="10"/>
    </row>
    <row r="118" spans="4:4" x14ac:dyDescent="0.2">
      <c r="D118" s="10"/>
    </row>
    <row r="119" spans="4:4" x14ac:dyDescent="0.2">
      <c r="D119" s="10"/>
    </row>
    <row r="120" spans="4:4" x14ac:dyDescent="0.2">
      <c r="D120" s="10"/>
    </row>
    <row r="121" spans="4:4" x14ac:dyDescent="0.2">
      <c r="D121" s="10"/>
    </row>
    <row r="122" spans="4:4" x14ac:dyDescent="0.2">
      <c r="D122" s="10"/>
    </row>
    <row r="123" spans="4:4" x14ac:dyDescent="0.2">
      <c r="D123" s="10"/>
    </row>
    <row r="124" spans="4:4" x14ac:dyDescent="0.2">
      <c r="D124" s="10"/>
    </row>
    <row r="125" spans="4:4" x14ac:dyDescent="0.2">
      <c r="D125" s="10"/>
    </row>
    <row r="126" spans="4:4" x14ac:dyDescent="0.2">
      <c r="D126" s="10"/>
    </row>
    <row r="127" spans="4:4" x14ac:dyDescent="0.2">
      <c r="D127" s="10"/>
    </row>
    <row r="128" spans="4:4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LTGyMg8ut0SroMrHABEQyTmVO0eVbkAo56lwGM2JsU8KHV+sibOFQIW1GFs+eM9l0hR+hQNGCG3UmwSS8bLn4g==" saltValue="Ra7YMTKhBlvOMUNNs+FRGw==" spinCount="100000" sheet="1"/>
  <customSheetViews>
    <customSheetView guid="{682F88AA-8DBA-43F3-B332-95C2E0316B3E}" hiddenRows="1" hiddenColumns="1">
      <pane ySplit="6" topLeftCell="A8" activePane="bottomLeft" state="frozen"/>
      <selection pane="bottomLeft" activeCell="F44" sqref="F44"/>
      <pageMargins left="0.59055118110236204" right="0.196850393700787" top="0.78740157499999996" bottom="0.78740157499999996" header="0.3" footer="0.3"/>
      <pageSetup paperSize="9" orientation="portrait" r:id="rId1"/>
      <headerFooter>
        <oddFooter>&amp;RStránka &amp;P z &amp;N&amp;LZpracováno programem BUILDpower S,  © RTS, a.s.</oddFooter>
      </headerFooter>
    </customSheetView>
    <customSheetView guid="{F028DEAD-F36D-4C13-9154-AF3BDABF0A16}" hiddenRows="1" hiddenColumns="1">
      <pane ySplit="6" topLeftCell="A8" activePane="bottomLeft" state="frozen"/>
      <selection pane="bottomLeft" activeCell="A8" sqref="A8"/>
      <pageMargins left="0.59055118110236204" right="0.196850393700787" top="0.78740157499999996" bottom="0.78740157499999996" header="0.3" footer="0.3"/>
      <pageSetup paperSize="9" orientation="portrait" r:id="rId2"/>
      <headerFooter>
        <oddFooter>&amp;RStránka &amp;P z &amp;N&amp;LZpracováno programem BUILDpower S,  © RTS, a.s.</oddFooter>
      </headerFooter>
    </customSheetView>
  </customSheetViews>
  <mergeCells count="6">
    <mergeCell ref="A50:G54"/>
    <mergeCell ref="A1:G1"/>
    <mergeCell ref="C2:G2"/>
    <mergeCell ref="C3:G3"/>
    <mergeCell ref="C4:G4"/>
    <mergeCell ref="A49:C49"/>
  </mergeCells>
  <pageMargins left="0.59055118110236204" right="0.196850393700787" top="0.78740157499999996" bottom="0.78740157499999996" header="0.3" footer="0.3"/>
  <pageSetup paperSize="9" orientation="portrait" r:id="rId3"/>
  <headerFooter>
    <oddFooter>&amp;RStránka &amp;P z &amp;N&amp;LZpracováno programem BUILDpower S,  © RTS, a.s.</oddFooter>
  </headerFooter>
  <legacy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BH5000"/>
  <sheetViews>
    <sheetView workbookViewId="0">
      <pane ySplit="7" topLeftCell="A8" activePane="bottomLeft" state="frozen"/>
      <selection pane="bottomLeft" activeCell="F10" sqref="F10"/>
    </sheetView>
  </sheetViews>
  <sheetFormatPr defaultRowHeight="12.75" outlineLevelRow="1" x14ac:dyDescent="0.2"/>
  <cols>
    <col min="1" max="1" width="3.42578125" customWidth="1"/>
    <col min="2" max="2" width="12.5703125" style="122" customWidth="1"/>
    <col min="3" max="3" width="38.28515625" style="122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0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0" t="s">
        <v>9</v>
      </c>
      <c r="B3" s="49" t="s">
        <v>69</v>
      </c>
      <c r="C3" s="262" t="s">
        <v>70</v>
      </c>
      <c r="D3" s="263"/>
      <c r="E3" s="263"/>
      <c r="F3" s="263"/>
      <c r="G3" s="264"/>
      <c r="AC3" s="122" t="s">
        <v>144</v>
      </c>
      <c r="AG3" t="s">
        <v>146</v>
      </c>
    </row>
    <row r="4" spans="1:60" ht="24.95" customHeight="1" x14ac:dyDescent="0.2">
      <c r="A4" s="141" t="s">
        <v>10</v>
      </c>
      <c r="B4" s="142" t="s">
        <v>69</v>
      </c>
      <c r="C4" s="265" t="s">
        <v>70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4" t="s">
        <v>148</v>
      </c>
      <c r="B6" s="146" t="s">
        <v>149</v>
      </c>
      <c r="C6" s="146" t="s">
        <v>150</v>
      </c>
      <c r="D6" s="145" t="s">
        <v>151</v>
      </c>
      <c r="E6" s="144" t="s">
        <v>152</v>
      </c>
      <c r="F6" s="143" t="s">
        <v>153</v>
      </c>
      <c r="G6" s="144" t="s">
        <v>31</v>
      </c>
      <c r="H6" s="147" t="s">
        <v>32</v>
      </c>
      <c r="I6" s="147" t="s">
        <v>154</v>
      </c>
      <c r="J6" s="147" t="s">
        <v>33</v>
      </c>
      <c r="K6" s="147" t="s">
        <v>155</v>
      </c>
      <c r="L6" s="147" t="s">
        <v>156</v>
      </c>
      <c r="M6" s="147" t="s">
        <v>157</v>
      </c>
      <c r="N6" s="147" t="s">
        <v>158</v>
      </c>
      <c r="O6" s="147" t="s">
        <v>159</v>
      </c>
      <c r="P6" s="147" t="s">
        <v>160</v>
      </c>
      <c r="Q6" s="147" t="s">
        <v>161</v>
      </c>
      <c r="R6" s="147" t="s">
        <v>162</v>
      </c>
      <c r="S6" s="147" t="s">
        <v>163</v>
      </c>
      <c r="T6" s="147" t="s">
        <v>164</v>
      </c>
      <c r="U6" s="147" t="s">
        <v>165</v>
      </c>
      <c r="V6" s="147" t="s">
        <v>166</v>
      </c>
      <c r="W6" s="147" t="s">
        <v>167</v>
      </c>
      <c r="X6" s="147" t="s">
        <v>168</v>
      </c>
    </row>
    <row r="7" spans="1:60" hidden="1" x14ac:dyDescent="0.2">
      <c r="A7" s="3"/>
      <c r="B7" s="4"/>
      <c r="C7" s="4"/>
      <c r="D7" s="6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60" x14ac:dyDescent="0.2">
      <c r="A8" s="160" t="s">
        <v>169</v>
      </c>
      <c r="B8" s="161" t="s">
        <v>94</v>
      </c>
      <c r="C8" s="179" t="s">
        <v>95</v>
      </c>
      <c r="D8" s="162"/>
      <c r="E8" s="163"/>
      <c r="F8" s="164"/>
      <c r="G8" s="165">
        <f>SUMIF(AG9:AG74,"&lt;&gt;NOR",G9:G74)</f>
        <v>15305131.51</v>
      </c>
      <c r="H8" s="159"/>
      <c r="I8" s="159">
        <f>SUM(I9:I74)</f>
        <v>0</v>
      </c>
      <c r="J8" s="159"/>
      <c r="K8" s="159">
        <f>SUM(K9:K74)</f>
        <v>0</v>
      </c>
      <c r="L8" s="159"/>
      <c r="M8" s="159">
        <f>SUM(M9:M74)</f>
        <v>18519209.127099998</v>
      </c>
      <c r="N8" s="159"/>
      <c r="O8" s="159">
        <f>SUM(O9:O74)</f>
        <v>0</v>
      </c>
      <c r="P8" s="159"/>
      <c r="Q8" s="159">
        <f>SUM(Q9:Q74)</f>
        <v>0</v>
      </c>
      <c r="R8" s="159"/>
      <c r="S8" s="159"/>
      <c r="T8" s="159"/>
      <c r="U8" s="159"/>
      <c r="V8" s="159">
        <f>SUM(V9:V74)</f>
        <v>6483.93</v>
      </c>
      <c r="W8" s="159"/>
      <c r="X8" s="159"/>
      <c r="AG8" t="s">
        <v>170</v>
      </c>
    </row>
    <row r="9" spans="1:60" outlineLevel="1" x14ac:dyDescent="0.2">
      <c r="A9" s="172">
        <v>1</v>
      </c>
      <c r="B9" s="173" t="s">
        <v>875</v>
      </c>
      <c r="C9" s="180" t="s">
        <v>876</v>
      </c>
      <c r="D9" s="174" t="s">
        <v>877</v>
      </c>
      <c r="E9" s="175">
        <v>600</v>
      </c>
      <c r="F9" s="176">
        <v>1936</v>
      </c>
      <c r="G9" s="177">
        <f>ROUND(E9*F9,2)</f>
        <v>1161600</v>
      </c>
      <c r="H9" s="158"/>
      <c r="I9" s="157">
        <f>ROUND(E9*H9,2)</f>
        <v>0</v>
      </c>
      <c r="J9" s="158"/>
      <c r="K9" s="157">
        <f>ROUND(E9*J9,2)</f>
        <v>0</v>
      </c>
      <c r="L9" s="157">
        <v>21</v>
      </c>
      <c r="M9" s="157">
        <f>G9*(1+L9/100)</f>
        <v>1405536</v>
      </c>
      <c r="N9" s="157">
        <v>0</v>
      </c>
      <c r="O9" s="157">
        <f>ROUND(E9*N9,2)</f>
        <v>0</v>
      </c>
      <c r="P9" s="157">
        <v>0</v>
      </c>
      <c r="Q9" s="157">
        <f>ROUND(E9*P9,2)</f>
        <v>0</v>
      </c>
      <c r="R9" s="157"/>
      <c r="S9" s="157" t="s">
        <v>180</v>
      </c>
      <c r="T9" s="157" t="s">
        <v>180</v>
      </c>
      <c r="U9" s="157">
        <v>0.60499999999999998</v>
      </c>
      <c r="V9" s="157">
        <f>ROUND(E9*U9,2)</f>
        <v>363</v>
      </c>
      <c r="W9" s="157"/>
      <c r="X9" s="157" t="s">
        <v>221</v>
      </c>
      <c r="Y9" s="148"/>
      <c r="Z9" s="148"/>
      <c r="AA9" s="148"/>
      <c r="AB9" s="148"/>
      <c r="AC9" s="148"/>
      <c r="AD9" s="148"/>
      <c r="AE9" s="148"/>
      <c r="AF9" s="148"/>
      <c r="AG9" s="148" t="s">
        <v>222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60" outlineLevel="1" x14ac:dyDescent="0.2">
      <c r="A10" s="172">
        <v>2</v>
      </c>
      <c r="B10" s="173" t="s">
        <v>878</v>
      </c>
      <c r="C10" s="180" t="s">
        <v>879</v>
      </c>
      <c r="D10" s="174" t="s">
        <v>880</v>
      </c>
      <c r="E10" s="175">
        <v>200</v>
      </c>
      <c r="F10" s="176">
        <v>53</v>
      </c>
      <c r="G10" s="177">
        <f>ROUND(E10*F10,2)</f>
        <v>10600</v>
      </c>
      <c r="H10" s="158"/>
      <c r="I10" s="157">
        <f>ROUND(E10*H10,2)</f>
        <v>0</v>
      </c>
      <c r="J10" s="158"/>
      <c r="K10" s="157">
        <f>ROUND(E10*J10,2)</f>
        <v>0</v>
      </c>
      <c r="L10" s="157">
        <v>21</v>
      </c>
      <c r="M10" s="157">
        <f>G10*(1+L10/100)</f>
        <v>12826</v>
      </c>
      <c r="N10" s="157">
        <v>0</v>
      </c>
      <c r="O10" s="157">
        <f>ROUND(E10*N10,2)</f>
        <v>0</v>
      </c>
      <c r="P10" s="157">
        <v>0</v>
      </c>
      <c r="Q10" s="157">
        <f>ROUND(E10*P10,2)</f>
        <v>0</v>
      </c>
      <c r="R10" s="157"/>
      <c r="S10" s="157" t="s">
        <v>180</v>
      </c>
      <c r="T10" s="157" t="s">
        <v>180</v>
      </c>
      <c r="U10" s="157">
        <v>0</v>
      </c>
      <c r="V10" s="157">
        <f>ROUND(E10*U10,2)</f>
        <v>0</v>
      </c>
      <c r="W10" s="157"/>
      <c r="X10" s="157" t="s">
        <v>221</v>
      </c>
      <c r="Y10" s="148"/>
      <c r="Z10" s="148"/>
      <c r="AA10" s="148"/>
      <c r="AB10" s="148"/>
      <c r="AC10" s="148"/>
      <c r="AD10" s="148"/>
      <c r="AE10" s="148"/>
      <c r="AF10" s="148"/>
      <c r="AG10" s="148" t="s">
        <v>222</v>
      </c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</row>
    <row r="11" spans="1:60" outlineLevel="1" x14ac:dyDescent="0.2">
      <c r="A11" s="166">
        <v>3</v>
      </c>
      <c r="B11" s="167" t="s">
        <v>249</v>
      </c>
      <c r="C11" s="181" t="s">
        <v>250</v>
      </c>
      <c r="D11" s="168" t="s">
        <v>230</v>
      </c>
      <c r="E11" s="169">
        <v>2337</v>
      </c>
      <c r="F11" s="170">
        <v>133</v>
      </c>
      <c r="G11" s="171">
        <f>ROUND(E11*F11,2)</f>
        <v>310821</v>
      </c>
      <c r="H11" s="158"/>
      <c r="I11" s="157">
        <f>ROUND(E11*H11,2)</f>
        <v>0</v>
      </c>
      <c r="J11" s="158"/>
      <c r="K11" s="157">
        <f>ROUND(E11*J11,2)</f>
        <v>0</v>
      </c>
      <c r="L11" s="157">
        <v>21</v>
      </c>
      <c r="M11" s="157">
        <f>G11*(1+L11/100)</f>
        <v>376093.41</v>
      </c>
      <c r="N11" s="157">
        <v>0</v>
      </c>
      <c r="O11" s="157">
        <f>ROUND(E11*N11,2)</f>
        <v>0</v>
      </c>
      <c r="P11" s="157">
        <v>0</v>
      </c>
      <c r="Q11" s="157">
        <f>ROUND(E11*P11,2)</f>
        <v>0</v>
      </c>
      <c r="R11" s="157"/>
      <c r="S11" s="157" t="s">
        <v>180</v>
      </c>
      <c r="T11" s="157" t="s">
        <v>180</v>
      </c>
      <c r="U11" s="157">
        <v>1.34E-2</v>
      </c>
      <c r="V11" s="157">
        <f>ROUND(E11*U11,2)</f>
        <v>31.32</v>
      </c>
      <c r="W11" s="157"/>
      <c r="X11" s="157" t="s">
        <v>221</v>
      </c>
      <c r="Y11" s="148"/>
      <c r="Z11" s="148"/>
      <c r="AA11" s="148"/>
      <c r="AB11" s="148"/>
      <c r="AC11" s="148"/>
      <c r="AD11" s="148"/>
      <c r="AE11" s="148"/>
      <c r="AF11" s="148"/>
      <c r="AG11" s="148" t="s">
        <v>222</v>
      </c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</row>
    <row r="12" spans="1:60" outlineLevel="1" x14ac:dyDescent="0.2">
      <c r="A12" s="155"/>
      <c r="B12" s="156"/>
      <c r="C12" s="189" t="s">
        <v>881</v>
      </c>
      <c r="D12" s="185"/>
      <c r="E12" s="186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48"/>
      <c r="Z12" s="148"/>
      <c r="AA12" s="148"/>
      <c r="AB12" s="148"/>
      <c r="AC12" s="148"/>
      <c r="AD12" s="148"/>
      <c r="AE12" s="148"/>
      <c r="AF12" s="148"/>
      <c r="AG12" s="148" t="s">
        <v>224</v>
      </c>
      <c r="AH12" s="148">
        <v>0</v>
      </c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</row>
    <row r="13" spans="1:60" outlineLevel="1" x14ac:dyDescent="0.2">
      <c r="A13" s="155"/>
      <c r="B13" s="156"/>
      <c r="C13" s="189" t="s">
        <v>882</v>
      </c>
      <c r="D13" s="185"/>
      <c r="E13" s="186">
        <v>2337</v>
      </c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48"/>
      <c r="Z13" s="148"/>
      <c r="AA13" s="148"/>
      <c r="AB13" s="148"/>
      <c r="AC13" s="148"/>
      <c r="AD13" s="148"/>
      <c r="AE13" s="148"/>
      <c r="AF13" s="148"/>
      <c r="AG13" s="148" t="s">
        <v>224</v>
      </c>
      <c r="AH13" s="148">
        <v>0</v>
      </c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</row>
    <row r="14" spans="1:60" ht="22.5" outlineLevel="1" x14ac:dyDescent="0.2">
      <c r="A14" s="166">
        <v>4</v>
      </c>
      <c r="B14" s="167" t="s">
        <v>883</v>
      </c>
      <c r="C14" s="181" t="s">
        <v>884</v>
      </c>
      <c r="D14" s="168" t="s">
        <v>230</v>
      </c>
      <c r="E14" s="169">
        <v>20747.18</v>
      </c>
      <c r="F14" s="170">
        <v>42</v>
      </c>
      <c r="G14" s="171">
        <f>ROUND(E14*F14,2)</f>
        <v>871381.56</v>
      </c>
      <c r="H14" s="158"/>
      <c r="I14" s="157">
        <f>ROUND(E14*H14,2)</f>
        <v>0</v>
      </c>
      <c r="J14" s="158"/>
      <c r="K14" s="157">
        <f>ROUND(E14*J14,2)</f>
        <v>0</v>
      </c>
      <c r="L14" s="157">
        <v>21</v>
      </c>
      <c r="M14" s="157">
        <f>G14*(1+L14/100)</f>
        <v>1054371.6876000001</v>
      </c>
      <c r="N14" s="157">
        <v>0</v>
      </c>
      <c r="O14" s="157">
        <f>ROUND(E14*N14,2)</f>
        <v>0</v>
      </c>
      <c r="P14" s="157">
        <v>0</v>
      </c>
      <c r="Q14" s="157">
        <f>ROUND(E14*P14,2)</f>
        <v>0</v>
      </c>
      <c r="R14" s="157"/>
      <c r="S14" s="157" t="s">
        <v>180</v>
      </c>
      <c r="T14" s="157" t="s">
        <v>180</v>
      </c>
      <c r="U14" s="157">
        <v>0.1</v>
      </c>
      <c r="V14" s="157">
        <f>ROUND(E14*U14,2)</f>
        <v>2074.7199999999998</v>
      </c>
      <c r="W14" s="157"/>
      <c r="X14" s="157" t="s">
        <v>221</v>
      </c>
      <c r="Y14" s="148"/>
      <c r="Z14" s="148"/>
      <c r="AA14" s="148"/>
      <c r="AB14" s="148"/>
      <c r="AC14" s="148"/>
      <c r="AD14" s="148"/>
      <c r="AE14" s="148"/>
      <c r="AF14" s="148"/>
      <c r="AG14" s="148" t="s">
        <v>222</v>
      </c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</row>
    <row r="15" spans="1:60" outlineLevel="1" x14ac:dyDescent="0.2">
      <c r="A15" s="155"/>
      <c r="B15" s="156"/>
      <c r="C15" s="189" t="s">
        <v>885</v>
      </c>
      <c r="D15" s="185"/>
      <c r="E15" s="186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48"/>
      <c r="Z15" s="148"/>
      <c r="AA15" s="148"/>
      <c r="AB15" s="148"/>
      <c r="AC15" s="148"/>
      <c r="AD15" s="148"/>
      <c r="AE15" s="148"/>
      <c r="AF15" s="148"/>
      <c r="AG15" s="148" t="s">
        <v>224</v>
      </c>
      <c r="AH15" s="148">
        <v>0</v>
      </c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</row>
    <row r="16" spans="1:60" outlineLevel="1" x14ac:dyDescent="0.2">
      <c r="A16" s="155"/>
      <c r="B16" s="156"/>
      <c r="C16" s="189" t="s">
        <v>886</v>
      </c>
      <c r="D16" s="185"/>
      <c r="E16" s="186">
        <v>19647.18</v>
      </c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48"/>
      <c r="Z16" s="148"/>
      <c r="AA16" s="148"/>
      <c r="AB16" s="148"/>
      <c r="AC16" s="148"/>
      <c r="AD16" s="148"/>
      <c r="AE16" s="148"/>
      <c r="AF16" s="148"/>
      <c r="AG16" s="148" t="s">
        <v>224</v>
      </c>
      <c r="AH16" s="148">
        <v>0</v>
      </c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</row>
    <row r="17" spans="1:60" outlineLevel="1" x14ac:dyDescent="0.2">
      <c r="A17" s="155"/>
      <c r="B17" s="156"/>
      <c r="C17" s="189" t="s">
        <v>887</v>
      </c>
      <c r="D17" s="185"/>
      <c r="E17" s="186">
        <v>1100</v>
      </c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48"/>
      <c r="Z17" s="148"/>
      <c r="AA17" s="148"/>
      <c r="AB17" s="148"/>
      <c r="AC17" s="148"/>
      <c r="AD17" s="148"/>
      <c r="AE17" s="148"/>
      <c r="AF17" s="148"/>
      <c r="AG17" s="148" t="s">
        <v>224</v>
      </c>
      <c r="AH17" s="148">
        <v>0</v>
      </c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</row>
    <row r="18" spans="1:60" ht="22.5" outlineLevel="1" x14ac:dyDescent="0.2">
      <c r="A18" s="166">
        <v>5</v>
      </c>
      <c r="B18" s="167" t="s">
        <v>888</v>
      </c>
      <c r="C18" s="181" t="s">
        <v>889</v>
      </c>
      <c r="D18" s="168" t="s">
        <v>230</v>
      </c>
      <c r="E18" s="169">
        <v>47.411999999999999</v>
      </c>
      <c r="F18" s="170">
        <v>420</v>
      </c>
      <c r="G18" s="171">
        <f>ROUND(E18*F18,2)</f>
        <v>19913.04</v>
      </c>
      <c r="H18" s="158"/>
      <c r="I18" s="157">
        <f>ROUND(E18*H18,2)</f>
        <v>0</v>
      </c>
      <c r="J18" s="158"/>
      <c r="K18" s="157">
        <f>ROUND(E18*J18,2)</f>
        <v>0</v>
      </c>
      <c r="L18" s="157">
        <v>21</v>
      </c>
      <c r="M18" s="157">
        <f>G18*(1+L18/100)</f>
        <v>24094.778399999999</v>
      </c>
      <c r="N18" s="157">
        <v>0</v>
      </c>
      <c r="O18" s="157">
        <f>ROUND(E18*N18,2)</f>
        <v>0</v>
      </c>
      <c r="P18" s="157">
        <v>0</v>
      </c>
      <c r="Q18" s="157">
        <f>ROUND(E18*P18,2)</f>
        <v>0</v>
      </c>
      <c r="R18" s="157"/>
      <c r="S18" s="157" t="s">
        <v>180</v>
      </c>
      <c r="T18" s="157" t="s">
        <v>180</v>
      </c>
      <c r="U18" s="157">
        <v>0.28000000000000003</v>
      </c>
      <c r="V18" s="157">
        <f>ROUND(E18*U18,2)</f>
        <v>13.28</v>
      </c>
      <c r="W18" s="157"/>
      <c r="X18" s="157" t="s">
        <v>221</v>
      </c>
      <c r="Y18" s="148"/>
      <c r="Z18" s="148"/>
      <c r="AA18" s="148"/>
      <c r="AB18" s="148"/>
      <c r="AC18" s="148"/>
      <c r="AD18" s="148"/>
      <c r="AE18" s="148"/>
      <c r="AF18" s="148"/>
      <c r="AG18" s="148" t="s">
        <v>222</v>
      </c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</row>
    <row r="19" spans="1:60" outlineLevel="1" x14ac:dyDescent="0.2">
      <c r="A19" s="155"/>
      <c r="B19" s="156"/>
      <c r="C19" s="189" t="s">
        <v>890</v>
      </c>
      <c r="D19" s="185"/>
      <c r="E19" s="186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48"/>
      <c r="Z19" s="148"/>
      <c r="AA19" s="148"/>
      <c r="AB19" s="148"/>
      <c r="AC19" s="148"/>
      <c r="AD19" s="148"/>
      <c r="AE19" s="148"/>
      <c r="AF19" s="148"/>
      <c r="AG19" s="148" t="s">
        <v>224</v>
      </c>
      <c r="AH19" s="148">
        <v>0</v>
      </c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</row>
    <row r="20" spans="1:60" ht="22.5" outlineLevel="1" x14ac:dyDescent="0.2">
      <c r="A20" s="155"/>
      <c r="B20" s="156"/>
      <c r="C20" s="189" t="s">
        <v>891</v>
      </c>
      <c r="D20" s="185"/>
      <c r="E20" s="186">
        <v>47.41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48"/>
      <c r="Z20" s="148"/>
      <c r="AA20" s="148"/>
      <c r="AB20" s="148"/>
      <c r="AC20" s="148"/>
      <c r="AD20" s="148"/>
      <c r="AE20" s="148"/>
      <c r="AF20" s="148"/>
      <c r="AG20" s="148" t="s">
        <v>224</v>
      </c>
      <c r="AH20" s="148">
        <v>0</v>
      </c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</row>
    <row r="21" spans="1:60" outlineLevel="1" x14ac:dyDescent="0.2">
      <c r="A21" s="166">
        <v>6</v>
      </c>
      <c r="B21" s="167" t="s">
        <v>892</v>
      </c>
      <c r="C21" s="181" t="s">
        <v>893</v>
      </c>
      <c r="D21" s="168" t="s">
        <v>230</v>
      </c>
      <c r="E21" s="169">
        <v>4158.9183999999996</v>
      </c>
      <c r="F21" s="170">
        <v>85</v>
      </c>
      <c r="G21" s="171">
        <f>ROUND(E21*F21,2)</f>
        <v>353508.06</v>
      </c>
      <c r="H21" s="158"/>
      <c r="I21" s="157">
        <f>ROUND(E21*H21,2)</f>
        <v>0</v>
      </c>
      <c r="J21" s="158"/>
      <c r="K21" s="157">
        <f>ROUND(E21*J21,2)</f>
        <v>0</v>
      </c>
      <c r="L21" s="157">
        <v>21</v>
      </c>
      <c r="M21" s="157">
        <f>G21*(1+L21/100)</f>
        <v>427744.75260000001</v>
      </c>
      <c r="N21" s="157">
        <v>0</v>
      </c>
      <c r="O21" s="157">
        <f>ROUND(E21*N21,2)</f>
        <v>0</v>
      </c>
      <c r="P21" s="157">
        <v>0</v>
      </c>
      <c r="Q21" s="157">
        <f>ROUND(E21*P21,2)</f>
        <v>0</v>
      </c>
      <c r="R21" s="157"/>
      <c r="S21" s="157" t="s">
        <v>180</v>
      </c>
      <c r="T21" s="157" t="s">
        <v>180</v>
      </c>
      <c r="U21" s="157">
        <v>0.83099999999999996</v>
      </c>
      <c r="V21" s="157">
        <f>ROUND(E21*U21,2)</f>
        <v>3456.06</v>
      </c>
      <c r="W21" s="157"/>
      <c r="X21" s="157" t="s">
        <v>221</v>
      </c>
      <c r="Y21" s="148"/>
      <c r="Z21" s="148"/>
      <c r="AA21" s="148"/>
      <c r="AB21" s="148"/>
      <c r="AC21" s="148"/>
      <c r="AD21" s="148"/>
      <c r="AE21" s="148"/>
      <c r="AF21" s="148"/>
      <c r="AG21" s="148" t="s">
        <v>288</v>
      </c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</row>
    <row r="22" spans="1:60" outlineLevel="1" x14ac:dyDescent="0.2">
      <c r="A22" s="155"/>
      <c r="B22" s="156"/>
      <c r="C22" s="189" t="s">
        <v>885</v>
      </c>
      <c r="D22" s="185"/>
      <c r="E22" s="186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48"/>
      <c r="Z22" s="148"/>
      <c r="AA22" s="148"/>
      <c r="AB22" s="148"/>
      <c r="AC22" s="148"/>
      <c r="AD22" s="148"/>
      <c r="AE22" s="148"/>
      <c r="AF22" s="148"/>
      <c r="AG22" s="148" t="s">
        <v>224</v>
      </c>
      <c r="AH22" s="148">
        <v>0</v>
      </c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</row>
    <row r="23" spans="1:60" outlineLevel="1" x14ac:dyDescent="0.2">
      <c r="A23" s="155"/>
      <c r="B23" s="156"/>
      <c r="C23" s="190" t="s">
        <v>232</v>
      </c>
      <c r="D23" s="187"/>
      <c r="E23" s="188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48"/>
      <c r="Z23" s="148"/>
      <c r="AA23" s="148"/>
      <c r="AB23" s="148"/>
      <c r="AC23" s="148"/>
      <c r="AD23" s="148"/>
      <c r="AE23" s="148"/>
      <c r="AF23" s="148"/>
      <c r="AG23" s="148" t="s">
        <v>224</v>
      </c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</row>
    <row r="24" spans="1:60" outlineLevel="1" x14ac:dyDescent="0.2">
      <c r="A24" s="155"/>
      <c r="B24" s="156"/>
      <c r="C24" s="191" t="s">
        <v>894</v>
      </c>
      <c r="D24" s="187"/>
      <c r="E24" s="188">
        <v>19647.18</v>
      </c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48"/>
      <c r="Z24" s="148"/>
      <c r="AA24" s="148"/>
      <c r="AB24" s="148"/>
      <c r="AC24" s="148"/>
      <c r="AD24" s="148"/>
      <c r="AE24" s="148"/>
      <c r="AF24" s="148"/>
      <c r="AG24" s="148" t="s">
        <v>224</v>
      </c>
      <c r="AH24" s="148">
        <v>2</v>
      </c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</row>
    <row r="25" spans="1:60" outlineLevel="1" x14ac:dyDescent="0.2">
      <c r="A25" s="155"/>
      <c r="B25" s="156"/>
      <c r="C25" s="191" t="s">
        <v>895</v>
      </c>
      <c r="D25" s="187"/>
      <c r="E25" s="188">
        <v>1100</v>
      </c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48"/>
      <c r="Z25" s="148"/>
      <c r="AA25" s="148"/>
      <c r="AB25" s="148"/>
      <c r="AC25" s="148"/>
      <c r="AD25" s="148"/>
      <c r="AE25" s="148"/>
      <c r="AF25" s="148"/>
      <c r="AG25" s="148" t="s">
        <v>224</v>
      </c>
      <c r="AH25" s="148">
        <v>2</v>
      </c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</row>
    <row r="26" spans="1:60" outlineLevel="1" x14ac:dyDescent="0.2">
      <c r="A26" s="155"/>
      <c r="B26" s="156"/>
      <c r="C26" s="190" t="s">
        <v>234</v>
      </c>
      <c r="D26" s="187"/>
      <c r="E26" s="188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48"/>
      <c r="Z26" s="148"/>
      <c r="AA26" s="148"/>
      <c r="AB26" s="148"/>
      <c r="AC26" s="148"/>
      <c r="AD26" s="148"/>
      <c r="AE26" s="148"/>
      <c r="AF26" s="148"/>
      <c r="AG26" s="148" t="s">
        <v>224</v>
      </c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</row>
    <row r="27" spans="1:60" outlineLevel="1" x14ac:dyDescent="0.2">
      <c r="A27" s="155"/>
      <c r="B27" s="156"/>
      <c r="C27" s="189" t="s">
        <v>896</v>
      </c>
      <c r="D27" s="185"/>
      <c r="E27" s="186">
        <v>4149.4399999999996</v>
      </c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48"/>
      <c r="Z27" s="148"/>
      <c r="AA27" s="148"/>
      <c r="AB27" s="148"/>
      <c r="AC27" s="148"/>
      <c r="AD27" s="148"/>
      <c r="AE27" s="148"/>
      <c r="AF27" s="148"/>
      <c r="AG27" s="148" t="s">
        <v>224</v>
      </c>
      <c r="AH27" s="148">
        <v>0</v>
      </c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</row>
    <row r="28" spans="1:60" outlineLevel="1" x14ac:dyDescent="0.2">
      <c r="A28" s="155"/>
      <c r="B28" s="156"/>
      <c r="C28" s="189" t="s">
        <v>890</v>
      </c>
      <c r="D28" s="185"/>
      <c r="E28" s="186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48"/>
      <c r="Z28" s="148"/>
      <c r="AA28" s="148"/>
      <c r="AB28" s="148"/>
      <c r="AC28" s="148"/>
      <c r="AD28" s="148"/>
      <c r="AE28" s="148"/>
      <c r="AF28" s="148"/>
      <c r="AG28" s="148" t="s">
        <v>224</v>
      </c>
      <c r="AH28" s="148">
        <v>0</v>
      </c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</row>
    <row r="29" spans="1:60" outlineLevel="1" x14ac:dyDescent="0.2">
      <c r="A29" s="155"/>
      <c r="B29" s="156"/>
      <c r="C29" s="190" t="s">
        <v>232</v>
      </c>
      <c r="D29" s="187"/>
      <c r="E29" s="188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48"/>
      <c r="Z29" s="148"/>
      <c r="AA29" s="148"/>
      <c r="AB29" s="148"/>
      <c r="AC29" s="148"/>
      <c r="AD29" s="148"/>
      <c r="AE29" s="148"/>
      <c r="AF29" s="148"/>
      <c r="AG29" s="148" t="s">
        <v>224</v>
      </c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</row>
    <row r="30" spans="1:60" ht="33.75" outlineLevel="1" x14ac:dyDescent="0.2">
      <c r="A30" s="155"/>
      <c r="B30" s="156"/>
      <c r="C30" s="191" t="s">
        <v>897</v>
      </c>
      <c r="D30" s="187"/>
      <c r="E30" s="188">
        <v>47.41</v>
      </c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48"/>
      <c r="Z30" s="148"/>
      <c r="AA30" s="148"/>
      <c r="AB30" s="148"/>
      <c r="AC30" s="148"/>
      <c r="AD30" s="148"/>
      <c r="AE30" s="148"/>
      <c r="AF30" s="148"/>
      <c r="AG30" s="148" t="s">
        <v>224</v>
      </c>
      <c r="AH30" s="148">
        <v>2</v>
      </c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</row>
    <row r="31" spans="1:60" outlineLevel="1" x14ac:dyDescent="0.2">
      <c r="A31" s="155"/>
      <c r="B31" s="156"/>
      <c r="C31" s="190" t="s">
        <v>234</v>
      </c>
      <c r="D31" s="187"/>
      <c r="E31" s="188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48"/>
      <c r="Z31" s="148"/>
      <c r="AA31" s="148"/>
      <c r="AB31" s="148"/>
      <c r="AC31" s="148"/>
      <c r="AD31" s="148"/>
      <c r="AE31" s="148"/>
      <c r="AF31" s="148"/>
      <c r="AG31" s="148" t="s">
        <v>224</v>
      </c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</row>
    <row r="32" spans="1:60" outlineLevel="1" x14ac:dyDescent="0.2">
      <c r="A32" s="155"/>
      <c r="B32" s="156"/>
      <c r="C32" s="189" t="s">
        <v>898</v>
      </c>
      <c r="D32" s="185"/>
      <c r="E32" s="186">
        <v>9.48</v>
      </c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48"/>
      <c r="Z32" s="148"/>
      <c r="AA32" s="148"/>
      <c r="AB32" s="148"/>
      <c r="AC32" s="148"/>
      <c r="AD32" s="148"/>
      <c r="AE32" s="148"/>
      <c r="AF32" s="148"/>
      <c r="AG32" s="148" t="s">
        <v>224</v>
      </c>
      <c r="AH32" s="148">
        <v>0</v>
      </c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</row>
    <row r="33" spans="1:60" ht="22.5" outlineLevel="1" x14ac:dyDescent="0.2">
      <c r="A33" s="166">
        <v>7</v>
      </c>
      <c r="B33" s="167" t="s">
        <v>289</v>
      </c>
      <c r="C33" s="181" t="s">
        <v>290</v>
      </c>
      <c r="D33" s="168" t="s">
        <v>230</v>
      </c>
      <c r="E33" s="169">
        <v>21963.092000000001</v>
      </c>
      <c r="F33" s="170">
        <v>159</v>
      </c>
      <c r="G33" s="171">
        <f>ROUND(E33*F33,2)</f>
        <v>3492131.63</v>
      </c>
      <c r="H33" s="158"/>
      <c r="I33" s="157">
        <f>ROUND(E33*H33,2)</f>
        <v>0</v>
      </c>
      <c r="J33" s="158"/>
      <c r="K33" s="157">
        <f>ROUND(E33*J33,2)</f>
        <v>0</v>
      </c>
      <c r="L33" s="157">
        <v>21</v>
      </c>
      <c r="M33" s="157">
        <f>G33*(1+L33/100)</f>
        <v>4225479.2722999994</v>
      </c>
      <c r="N33" s="157">
        <v>0</v>
      </c>
      <c r="O33" s="157">
        <f>ROUND(E33*N33,2)</f>
        <v>0</v>
      </c>
      <c r="P33" s="157">
        <v>0</v>
      </c>
      <c r="Q33" s="157">
        <f>ROUND(E33*P33,2)</f>
        <v>0</v>
      </c>
      <c r="R33" s="157"/>
      <c r="S33" s="157" t="s">
        <v>180</v>
      </c>
      <c r="T33" s="157" t="s">
        <v>180</v>
      </c>
      <c r="U33" s="157">
        <v>1.0999999999999999E-2</v>
      </c>
      <c r="V33" s="157">
        <f>ROUND(E33*U33,2)</f>
        <v>241.59</v>
      </c>
      <c r="W33" s="157"/>
      <c r="X33" s="157" t="s">
        <v>221</v>
      </c>
      <c r="Y33" s="148"/>
      <c r="Z33" s="148"/>
      <c r="AA33" s="148"/>
      <c r="AB33" s="148"/>
      <c r="AC33" s="148"/>
      <c r="AD33" s="148"/>
      <c r="AE33" s="148"/>
      <c r="AF33" s="148"/>
      <c r="AG33" s="148" t="s">
        <v>222</v>
      </c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</row>
    <row r="34" spans="1:60" outlineLevel="1" x14ac:dyDescent="0.2">
      <c r="A34" s="155"/>
      <c r="B34" s="156"/>
      <c r="C34" s="189" t="s">
        <v>899</v>
      </c>
      <c r="D34" s="185"/>
      <c r="E34" s="186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48"/>
      <c r="Z34" s="148"/>
      <c r="AA34" s="148"/>
      <c r="AB34" s="148"/>
      <c r="AC34" s="148"/>
      <c r="AD34" s="148"/>
      <c r="AE34" s="148"/>
      <c r="AF34" s="148"/>
      <c r="AG34" s="148" t="s">
        <v>224</v>
      </c>
      <c r="AH34" s="148">
        <v>0</v>
      </c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</row>
    <row r="35" spans="1:60" outlineLevel="1" x14ac:dyDescent="0.2">
      <c r="A35" s="155"/>
      <c r="B35" s="156"/>
      <c r="C35" s="189" t="s">
        <v>900</v>
      </c>
      <c r="D35" s="185"/>
      <c r="E35" s="186">
        <v>1168.5</v>
      </c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48"/>
      <c r="Z35" s="148"/>
      <c r="AA35" s="148"/>
      <c r="AB35" s="148"/>
      <c r="AC35" s="148"/>
      <c r="AD35" s="148"/>
      <c r="AE35" s="148"/>
      <c r="AF35" s="148"/>
      <c r="AG35" s="148" t="s">
        <v>224</v>
      </c>
      <c r="AH35" s="148">
        <v>0</v>
      </c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</row>
    <row r="36" spans="1:60" ht="22.5" outlineLevel="1" x14ac:dyDescent="0.2">
      <c r="A36" s="155"/>
      <c r="B36" s="156"/>
      <c r="C36" s="189" t="s">
        <v>901</v>
      </c>
      <c r="D36" s="185"/>
      <c r="E36" s="186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48"/>
      <c r="Z36" s="148"/>
      <c r="AA36" s="148"/>
      <c r="AB36" s="148"/>
      <c r="AC36" s="148"/>
      <c r="AD36" s="148"/>
      <c r="AE36" s="148"/>
      <c r="AF36" s="148"/>
      <c r="AG36" s="148" t="s">
        <v>224</v>
      </c>
      <c r="AH36" s="148">
        <v>0</v>
      </c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</row>
    <row r="37" spans="1:60" outlineLevel="1" x14ac:dyDescent="0.2">
      <c r="A37" s="155"/>
      <c r="B37" s="156"/>
      <c r="C37" s="189" t="s">
        <v>886</v>
      </c>
      <c r="D37" s="185"/>
      <c r="E37" s="186">
        <v>19647.18</v>
      </c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48"/>
      <c r="Z37" s="148"/>
      <c r="AA37" s="148"/>
      <c r="AB37" s="148"/>
      <c r="AC37" s="148"/>
      <c r="AD37" s="148"/>
      <c r="AE37" s="148"/>
      <c r="AF37" s="148"/>
      <c r="AG37" s="148" t="s">
        <v>224</v>
      </c>
      <c r="AH37" s="148">
        <v>0</v>
      </c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</row>
    <row r="38" spans="1:60" outlineLevel="1" x14ac:dyDescent="0.2">
      <c r="A38" s="155"/>
      <c r="B38" s="156"/>
      <c r="C38" s="189" t="s">
        <v>887</v>
      </c>
      <c r="D38" s="185"/>
      <c r="E38" s="186">
        <v>1100</v>
      </c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48"/>
      <c r="Z38" s="148"/>
      <c r="AA38" s="148"/>
      <c r="AB38" s="148"/>
      <c r="AC38" s="148"/>
      <c r="AD38" s="148"/>
      <c r="AE38" s="148"/>
      <c r="AF38" s="148"/>
      <c r="AG38" s="148" t="s">
        <v>224</v>
      </c>
      <c r="AH38" s="148">
        <v>0</v>
      </c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</row>
    <row r="39" spans="1:60" outlineLevel="1" x14ac:dyDescent="0.2">
      <c r="A39" s="155"/>
      <c r="B39" s="156"/>
      <c r="C39" s="189" t="s">
        <v>890</v>
      </c>
      <c r="D39" s="185"/>
      <c r="E39" s="186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48"/>
      <c r="Z39" s="148"/>
      <c r="AA39" s="148"/>
      <c r="AB39" s="148"/>
      <c r="AC39" s="148"/>
      <c r="AD39" s="148"/>
      <c r="AE39" s="148"/>
      <c r="AF39" s="148"/>
      <c r="AG39" s="148" t="s">
        <v>224</v>
      </c>
      <c r="AH39" s="148">
        <v>0</v>
      </c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</row>
    <row r="40" spans="1:60" ht="22.5" outlineLevel="1" x14ac:dyDescent="0.2">
      <c r="A40" s="155"/>
      <c r="B40" s="156"/>
      <c r="C40" s="189" t="s">
        <v>891</v>
      </c>
      <c r="D40" s="185"/>
      <c r="E40" s="186">
        <v>47.41</v>
      </c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48"/>
      <c r="Z40" s="148"/>
      <c r="AA40" s="148"/>
      <c r="AB40" s="148"/>
      <c r="AC40" s="148"/>
      <c r="AD40" s="148"/>
      <c r="AE40" s="148"/>
      <c r="AF40" s="148"/>
      <c r="AG40" s="148" t="s">
        <v>224</v>
      </c>
      <c r="AH40" s="148">
        <v>0</v>
      </c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</row>
    <row r="41" spans="1:60" ht="22.5" outlineLevel="1" x14ac:dyDescent="0.2">
      <c r="A41" s="166">
        <v>8</v>
      </c>
      <c r="B41" s="167" t="s">
        <v>295</v>
      </c>
      <c r="C41" s="181" t="s">
        <v>296</v>
      </c>
      <c r="D41" s="168" t="s">
        <v>230</v>
      </c>
      <c r="E41" s="169">
        <v>21963.092000000001</v>
      </c>
      <c r="F41" s="170">
        <v>11</v>
      </c>
      <c r="G41" s="171">
        <f>ROUND(E41*F41,2)</f>
        <v>241594.01</v>
      </c>
      <c r="H41" s="158"/>
      <c r="I41" s="157">
        <f>ROUND(E41*H41,2)</f>
        <v>0</v>
      </c>
      <c r="J41" s="158"/>
      <c r="K41" s="157">
        <f>ROUND(E41*J41,2)</f>
        <v>0</v>
      </c>
      <c r="L41" s="157">
        <v>21</v>
      </c>
      <c r="M41" s="157">
        <f>G41*(1+L41/100)</f>
        <v>292328.75209999998</v>
      </c>
      <c r="N41" s="157">
        <v>0</v>
      </c>
      <c r="O41" s="157">
        <f>ROUND(E41*N41,2)</f>
        <v>0</v>
      </c>
      <c r="P41" s="157">
        <v>0</v>
      </c>
      <c r="Q41" s="157">
        <f>ROUND(E41*P41,2)</f>
        <v>0</v>
      </c>
      <c r="R41" s="157"/>
      <c r="S41" s="157" t="s">
        <v>180</v>
      </c>
      <c r="T41" s="157" t="s">
        <v>180</v>
      </c>
      <c r="U41" s="157">
        <v>8.9999999999999993E-3</v>
      </c>
      <c r="V41" s="157">
        <f>ROUND(E41*U41,2)</f>
        <v>197.67</v>
      </c>
      <c r="W41" s="157"/>
      <c r="X41" s="157" t="s">
        <v>221</v>
      </c>
      <c r="Y41" s="148"/>
      <c r="Z41" s="148"/>
      <c r="AA41" s="148"/>
      <c r="AB41" s="148"/>
      <c r="AC41" s="148"/>
      <c r="AD41" s="148"/>
      <c r="AE41" s="148"/>
      <c r="AF41" s="148"/>
      <c r="AG41" s="148" t="s">
        <v>222</v>
      </c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</row>
    <row r="42" spans="1:60" outlineLevel="1" x14ac:dyDescent="0.2">
      <c r="A42" s="155"/>
      <c r="B42" s="156"/>
      <c r="C42" s="189" t="s">
        <v>899</v>
      </c>
      <c r="D42" s="185"/>
      <c r="E42" s="186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48"/>
      <c r="Z42" s="148"/>
      <c r="AA42" s="148"/>
      <c r="AB42" s="148"/>
      <c r="AC42" s="148"/>
      <c r="AD42" s="148"/>
      <c r="AE42" s="148"/>
      <c r="AF42" s="148"/>
      <c r="AG42" s="148" t="s">
        <v>224</v>
      </c>
      <c r="AH42" s="148">
        <v>0</v>
      </c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</row>
    <row r="43" spans="1:60" outlineLevel="1" x14ac:dyDescent="0.2">
      <c r="A43" s="155"/>
      <c r="B43" s="156"/>
      <c r="C43" s="189" t="s">
        <v>900</v>
      </c>
      <c r="D43" s="185"/>
      <c r="E43" s="186">
        <v>1168.5</v>
      </c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48"/>
      <c r="Z43" s="148"/>
      <c r="AA43" s="148"/>
      <c r="AB43" s="148"/>
      <c r="AC43" s="148"/>
      <c r="AD43" s="148"/>
      <c r="AE43" s="148"/>
      <c r="AF43" s="148"/>
      <c r="AG43" s="148" t="s">
        <v>224</v>
      </c>
      <c r="AH43" s="148">
        <v>0</v>
      </c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</row>
    <row r="44" spans="1:60" ht="22.5" outlineLevel="1" x14ac:dyDescent="0.2">
      <c r="A44" s="155"/>
      <c r="B44" s="156"/>
      <c r="C44" s="189" t="s">
        <v>901</v>
      </c>
      <c r="D44" s="185"/>
      <c r="E44" s="186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48"/>
      <c r="Z44" s="148"/>
      <c r="AA44" s="148"/>
      <c r="AB44" s="148"/>
      <c r="AC44" s="148"/>
      <c r="AD44" s="148"/>
      <c r="AE44" s="148"/>
      <c r="AF44" s="148"/>
      <c r="AG44" s="148" t="s">
        <v>224</v>
      </c>
      <c r="AH44" s="148">
        <v>0</v>
      </c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</row>
    <row r="45" spans="1:60" outlineLevel="1" x14ac:dyDescent="0.2">
      <c r="A45" s="155"/>
      <c r="B45" s="156"/>
      <c r="C45" s="189" t="s">
        <v>886</v>
      </c>
      <c r="D45" s="185"/>
      <c r="E45" s="186">
        <v>19647.18</v>
      </c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48"/>
      <c r="Z45" s="148"/>
      <c r="AA45" s="148"/>
      <c r="AB45" s="148"/>
      <c r="AC45" s="148"/>
      <c r="AD45" s="148"/>
      <c r="AE45" s="148"/>
      <c r="AF45" s="148"/>
      <c r="AG45" s="148" t="s">
        <v>224</v>
      </c>
      <c r="AH45" s="148">
        <v>0</v>
      </c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</row>
    <row r="46" spans="1:60" outlineLevel="1" x14ac:dyDescent="0.2">
      <c r="A46" s="155"/>
      <c r="B46" s="156"/>
      <c r="C46" s="189" t="s">
        <v>887</v>
      </c>
      <c r="D46" s="185"/>
      <c r="E46" s="186">
        <v>1100</v>
      </c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48"/>
      <c r="Z46" s="148"/>
      <c r="AA46" s="148"/>
      <c r="AB46" s="148"/>
      <c r="AC46" s="148"/>
      <c r="AD46" s="148"/>
      <c r="AE46" s="148"/>
      <c r="AF46" s="148"/>
      <c r="AG46" s="148" t="s">
        <v>224</v>
      </c>
      <c r="AH46" s="148">
        <v>0</v>
      </c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</row>
    <row r="47" spans="1:60" outlineLevel="1" x14ac:dyDescent="0.2">
      <c r="A47" s="155"/>
      <c r="B47" s="156"/>
      <c r="C47" s="189" t="s">
        <v>890</v>
      </c>
      <c r="D47" s="185"/>
      <c r="E47" s="186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48"/>
      <c r="Z47" s="148"/>
      <c r="AA47" s="148"/>
      <c r="AB47" s="148"/>
      <c r="AC47" s="148"/>
      <c r="AD47" s="148"/>
      <c r="AE47" s="148"/>
      <c r="AF47" s="148"/>
      <c r="AG47" s="148" t="s">
        <v>224</v>
      </c>
      <c r="AH47" s="148">
        <v>0</v>
      </c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</row>
    <row r="48" spans="1:60" ht="22.5" outlineLevel="1" x14ac:dyDescent="0.2">
      <c r="A48" s="155"/>
      <c r="B48" s="156"/>
      <c r="C48" s="189" t="s">
        <v>891</v>
      </c>
      <c r="D48" s="185"/>
      <c r="E48" s="186">
        <v>47.41</v>
      </c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48"/>
      <c r="Z48" s="148"/>
      <c r="AA48" s="148"/>
      <c r="AB48" s="148"/>
      <c r="AC48" s="148"/>
      <c r="AD48" s="148"/>
      <c r="AE48" s="148"/>
      <c r="AF48" s="148"/>
      <c r="AG48" s="148" t="s">
        <v>224</v>
      </c>
      <c r="AH48" s="148">
        <v>0</v>
      </c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</row>
    <row r="49" spans="1:60" outlineLevel="1" x14ac:dyDescent="0.2">
      <c r="A49" s="166">
        <v>9</v>
      </c>
      <c r="B49" s="167" t="s">
        <v>902</v>
      </c>
      <c r="C49" s="181" t="s">
        <v>903</v>
      </c>
      <c r="D49" s="168" t="s">
        <v>220</v>
      </c>
      <c r="E49" s="169">
        <v>5905</v>
      </c>
      <c r="F49" s="170">
        <v>51</v>
      </c>
      <c r="G49" s="171">
        <f>ROUND(E49*F49,2)</f>
        <v>301155</v>
      </c>
      <c r="H49" s="158"/>
      <c r="I49" s="157">
        <f>ROUND(E49*H49,2)</f>
        <v>0</v>
      </c>
      <c r="J49" s="158"/>
      <c r="K49" s="157">
        <f>ROUND(E49*J49,2)</f>
        <v>0</v>
      </c>
      <c r="L49" s="157">
        <v>21</v>
      </c>
      <c r="M49" s="157">
        <f>G49*(1+L49/100)</f>
        <v>364397.55</v>
      </c>
      <c r="N49" s="157">
        <v>0</v>
      </c>
      <c r="O49" s="157">
        <f>ROUND(E49*N49,2)</f>
        <v>0</v>
      </c>
      <c r="P49" s="157">
        <v>0</v>
      </c>
      <c r="Q49" s="157">
        <f>ROUND(E49*P49,2)</f>
        <v>0</v>
      </c>
      <c r="R49" s="157"/>
      <c r="S49" s="157" t="s">
        <v>180</v>
      </c>
      <c r="T49" s="157" t="s">
        <v>180</v>
      </c>
      <c r="U49" s="157">
        <v>1.7999999999999999E-2</v>
      </c>
      <c r="V49" s="157">
        <f>ROUND(E49*U49,2)</f>
        <v>106.29</v>
      </c>
      <c r="W49" s="157"/>
      <c r="X49" s="157" t="s">
        <v>221</v>
      </c>
      <c r="Y49" s="148"/>
      <c r="Z49" s="148"/>
      <c r="AA49" s="148"/>
      <c r="AB49" s="148"/>
      <c r="AC49" s="148"/>
      <c r="AD49" s="148"/>
      <c r="AE49" s="148"/>
      <c r="AF49" s="148"/>
      <c r="AG49" s="148" t="s">
        <v>222</v>
      </c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</row>
    <row r="50" spans="1:60" outlineLevel="1" x14ac:dyDescent="0.2">
      <c r="A50" s="155"/>
      <c r="B50" s="156"/>
      <c r="C50" s="189" t="s">
        <v>904</v>
      </c>
      <c r="D50" s="185"/>
      <c r="E50" s="186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48"/>
      <c r="Z50" s="148"/>
      <c r="AA50" s="148"/>
      <c r="AB50" s="148"/>
      <c r="AC50" s="148"/>
      <c r="AD50" s="148"/>
      <c r="AE50" s="148"/>
      <c r="AF50" s="148"/>
      <c r="AG50" s="148" t="s">
        <v>224</v>
      </c>
      <c r="AH50" s="148">
        <v>0</v>
      </c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</row>
    <row r="51" spans="1:60" outlineLevel="1" x14ac:dyDescent="0.2">
      <c r="A51" s="155"/>
      <c r="B51" s="156"/>
      <c r="C51" s="189" t="s">
        <v>905</v>
      </c>
      <c r="D51" s="185"/>
      <c r="E51" s="186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48"/>
      <c r="Z51" s="148"/>
      <c r="AA51" s="148"/>
      <c r="AB51" s="148"/>
      <c r="AC51" s="148"/>
      <c r="AD51" s="148"/>
      <c r="AE51" s="148"/>
      <c r="AF51" s="148"/>
      <c r="AG51" s="148" t="s">
        <v>224</v>
      </c>
      <c r="AH51" s="148">
        <v>0</v>
      </c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</row>
    <row r="52" spans="1:60" outlineLevel="1" x14ac:dyDescent="0.2">
      <c r="A52" s="155"/>
      <c r="B52" s="156"/>
      <c r="C52" s="189" t="s">
        <v>906</v>
      </c>
      <c r="D52" s="185"/>
      <c r="E52" s="186">
        <v>1015</v>
      </c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48"/>
      <c r="Z52" s="148"/>
      <c r="AA52" s="148"/>
      <c r="AB52" s="148"/>
      <c r="AC52" s="148"/>
      <c r="AD52" s="148"/>
      <c r="AE52" s="148"/>
      <c r="AF52" s="148"/>
      <c r="AG52" s="148" t="s">
        <v>224</v>
      </c>
      <c r="AH52" s="148">
        <v>0</v>
      </c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</row>
    <row r="53" spans="1:60" outlineLevel="1" x14ac:dyDescent="0.2">
      <c r="A53" s="155"/>
      <c r="B53" s="156"/>
      <c r="C53" s="189" t="s">
        <v>907</v>
      </c>
      <c r="D53" s="185"/>
      <c r="E53" s="186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48"/>
      <c r="Z53" s="148"/>
      <c r="AA53" s="148"/>
      <c r="AB53" s="148"/>
      <c r="AC53" s="148"/>
      <c r="AD53" s="148"/>
      <c r="AE53" s="148"/>
      <c r="AF53" s="148"/>
      <c r="AG53" s="148" t="s">
        <v>224</v>
      </c>
      <c r="AH53" s="148">
        <v>0</v>
      </c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</row>
    <row r="54" spans="1:60" outlineLevel="1" x14ac:dyDescent="0.2">
      <c r="A54" s="155"/>
      <c r="B54" s="156"/>
      <c r="C54" s="189" t="s">
        <v>908</v>
      </c>
      <c r="D54" s="185"/>
      <c r="E54" s="186">
        <v>2390</v>
      </c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48"/>
      <c r="Z54" s="148"/>
      <c r="AA54" s="148"/>
      <c r="AB54" s="148"/>
      <c r="AC54" s="148"/>
      <c r="AD54" s="148"/>
      <c r="AE54" s="148"/>
      <c r="AF54" s="148"/>
      <c r="AG54" s="148" t="s">
        <v>224</v>
      </c>
      <c r="AH54" s="148">
        <v>0</v>
      </c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</row>
    <row r="55" spans="1:60" outlineLevel="1" x14ac:dyDescent="0.2">
      <c r="A55" s="155"/>
      <c r="B55" s="156"/>
      <c r="C55" s="189" t="s">
        <v>909</v>
      </c>
      <c r="D55" s="185"/>
      <c r="E55" s="18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48"/>
      <c r="Z55" s="148"/>
      <c r="AA55" s="148"/>
      <c r="AB55" s="148"/>
      <c r="AC55" s="148"/>
      <c r="AD55" s="148"/>
      <c r="AE55" s="148"/>
      <c r="AF55" s="148"/>
      <c r="AG55" s="148" t="s">
        <v>224</v>
      </c>
      <c r="AH55" s="148">
        <v>0</v>
      </c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</row>
    <row r="56" spans="1:60" outlineLevel="1" x14ac:dyDescent="0.2">
      <c r="A56" s="155"/>
      <c r="B56" s="156"/>
      <c r="C56" s="189" t="s">
        <v>910</v>
      </c>
      <c r="D56" s="185"/>
      <c r="E56" s="186">
        <v>2500</v>
      </c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48"/>
      <c r="Z56" s="148"/>
      <c r="AA56" s="148"/>
      <c r="AB56" s="148"/>
      <c r="AC56" s="148"/>
      <c r="AD56" s="148"/>
      <c r="AE56" s="148"/>
      <c r="AF56" s="148"/>
      <c r="AG56" s="148" t="s">
        <v>224</v>
      </c>
      <c r="AH56" s="148">
        <v>0</v>
      </c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</row>
    <row r="57" spans="1:60" outlineLevel="1" x14ac:dyDescent="0.2">
      <c r="A57" s="166">
        <v>10</v>
      </c>
      <c r="B57" s="167" t="s">
        <v>911</v>
      </c>
      <c r="C57" s="181" t="s">
        <v>912</v>
      </c>
      <c r="D57" s="168" t="s">
        <v>230</v>
      </c>
      <c r="E57" s="169">
        <v>1168.5</v>
      </c>
      <c r="F57" s="170">
        <v>210</v>
      </c>
      <c r="G57" s="171">
        <f>ROUND(E57*F57,2)</f>
        <v>245385</v>
      </c>
      <c r="H57" s="158"/>
      <c r="I57" s="157">
        <f>ROUND(E57*H57,2)</f>
        <v>0</v>
      </c>
      <c r="J57" s="158"/>
      <c r="K57" s="157">
        <f>ROUND(E57*J57,2)</f>
        <v>0</v>
      </c>
      <c r="L57" s="157">
        <v>21</v>
      </c>
      <c r="M57" s="157">
        <f>G57*(1+L57/100)</f>
        <v>296915.84999999998</v>
      </c>
      <c r="N57" s="157">
        <v>0</v>
      </c>
      <c r="O57" s="157">
        <f>ROUND(E57*N57,2)</f>
        <v>0</v>
      </c>
      <c r="P57" s="157">
        <v>0</v>
      </c>
      <c r="Q57" s="157">
        <f>ROUND(E57*P57,2)</f>
        <v>0</v>
      </c>
      <c r="R57" s="157"/>
      <c r="S57" s="157" t="s">
        <v>180</v>
      </c>
      <c r="T57" s="157" t="s">
        <v>180</v>
      </c>
      <c r="U57" s="157">
        <v>0</v>
      </c>
      <c r="V57" s="157">
        <f>ROUND(E57*U57,2)</f>
        <v>0</v>
      </c>
      <c r="W57" s="157"/>
      <c r="X57" s="157" t="s">
        <v>221</v>
      </c>
      <c r="Y57" s="148"/>
      <c r="Z57" s="148"/>
      <c r="AA57" s="148"/>
      <c r="AB57" s="148"/>
      <c r="AC57" s="148"/>
      <c r="AD57" s="148"/>
      <c r="AE57" s="148"/>
      <c r="AF57" s="148"/>
      <c r="AG57" s="148" t="s">
        <v>222</v>
      </c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</row>
    <row r="58" spans="1:60" outlineLevel="1" x14ac:dyDescent="0.2">
      <c r="A58" s="155"/>
      <c r="B58" s="156"/>
      <c r="C58" s="189" t="s">
        <v>913</v>
      </c>
      <c r="D58" s="185"/>
      <c r="E58" s="186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48"/>
      <c r="Z58" s="148"/>
      <c r="AA58" s="148"/>
      <c r="AB58" s="148"/>
      <c r="AC58" s="148"/>
      <c r="AD58" s="148"/>
      <c r="AE58" s="148"/>
      <c r="AF58" s="148"/>
      <c r="AG58" s="148" t="s">
        <v>224</v>
      </c>
      <c r="AH58" s="148">
        <v>0</v>
      </c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</row>
    <row r="59" spans="1:60" outlineLevel="1" x14ac:dyDescent="0.2">
      <c r="A59" s="155"/>
      <c r="B59" s="156"/>
      <c r="C59" s="190" t="s">
        <v>232</v>
      </c>
      <c r="D59" s="187"/>
      <c r="E59" s="188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48"/>
      <c r="Z59" s="148"/>
      <c r="AA59" s="148"/>
      <c r="AB59" s="148"/>
      <c r="AC59" s="148"/>
      <c r="AD59" s="148"/>
      <c r="AE59" s="148"/>
      <c r="AF59" s="148"/>
      <c r="AG59" s="148" t="s">
        <v>224</v>
      </c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</row>
    <row r="60" spans="1:60" outlineLevel="1" x14ac:dyDescent="0.2">
      <c r="A60" s="155"/>
      <c r="B60" s="156"/>
      <c r="C60" s="191" t="s">
        <v>914</v>
      </c>
      <c r="D60" s="187"/>
      <c r="E60" s="188">
        <v>2337</v>
      </c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48"/>
      <c r="Z60" s="148"/>
      <c r="AA60" s="148"/>
      <c r="AB60" s="148"/>
      <c r="AC60" s="148"/>
      <c r="AD60" s="148"/>
      <c r="AE60" s="148"/>
      <c r="AF60" s="148"/>
      <c r="AG60" s="148" t="s">
        <v>224</v>
      </c>
      <c r="AH60" s="148">
        <v>2</v>
      </c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</row>
    <row r="61" spans="1:60" outlineLevel="1" x14ac:dyDescent="0.2">
      <c r="A61" s="155"/>
      <c r="B61" s="156"/>
      <c r="C61" s="190" t="s">
        <v>234</v>
      </c>
      <c r="D61" s="187"/>
      <c r="E61" s="188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48"/>
      <c r="Z61" s="148"/>
      <c r="AA61" s="148"/>
      <c r="AB61" s="148"/>
      <c r="AC61" s="148"/>
      <c r="AD61" s="148"/>
      <c r="AE61" s="148"/>
      <c r="AF61" s="148"/>
      <c r="AG61" s="148" t="s">
        <v>224</v>
      </c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</row>
    <row r="62" spans="1:60" outlineLevel="1" x14ac:dyDescent="0.2">
      <c r="A62" s="155"/>
      <c r="B62" s="156"/>
      <c r="C62" s="189" t="s">
        <v>915</v>
      </c>
      <c r="D62" s="185"/>
      <c r="E62" s="186">
        <v>1168.5</v>
      </c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48"/>
      <c r="Z62" s="148"/>
      <c r="AA62" s="148"/>
      <c r="AB62" s="148"/>
      <c r="AC62" s="148"/>
      <c r="AD62" s="148"/>
      <c r="AE62" s="148"/>
      <c r="AF62" s="148"/>
      <c r="AG62" s="148" t="s">
        <v>224</v>
      </c>
      <c r="AH62" s="148">
        <v>0</v>
      </c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</row>
    <row r="63" spans="1:60" outlineLevel="1" x14ac:dyDescent="0.2">
      <c r="A63" s="166">
        <v>11</v>
      </c>
      <c r="B63" s="167" t="s">
        <v>310</v>
      </c>
      <c r="C63" s="181" t="s">
        <v>311</v>
      </c>
      <c r="D63" s="168" t="s">
        <v>312</v>
      </c>
      <c r="E63" s="169">
        <v>39509.724800000004</v>
      </c>
      <c r="F63" s="170">
        <v>210</v>
      </c>
      <c r="G63" s="171">
        <f>ROUND(E63*F63,2)</f>
        <v>8297042.21</v>
      </c>
      <c r="H63" s="158"/>
      <c r="I63" s="157">
        <f>ROUND(E63*H63,2)</f>
        <v>0</v>
      </c>
      <c r="J63" s="158"/>
      <c r="K63" s="157">
        <f>ROUND(E63*J63,2)</f>
        <v>0</v>
      </c>
      <c r="L63" s="157">
        <v>21</v>
      </c>
      <c r="M63" s="157">
        <f>G63*(1+L63/100)</f>
        <v>10039421.074099999</v>
      </c>
      <c r="N63" s="157">
        <v>0</v>
      </c>
      <c r="O63" s="157">
        <f>ROUND(E63*N63,2)</f>
        <v>0</v>
      </c>
      <c r="P63" s="157">
        <v>0</v>
      </c>
      <c r="Q63" s="157">
        <f>ROUND(E63*P63,2)</f>
        <v>0</v>
      </c>
      <c r="R63" s="157"/>
      <c r="S63" s="157" t="s">
        <v>180</v>
      </c>
      <c r="T63" s="157" t="s">
        <v>180</v>
      </c>
      <c r="U63" s="157">
        <v>0</v>
      </c>
      <c r="V63" s="157">
        <f>ROUND(E63*U63,2)</f>
        <v>0</v>
      </c>
      <c r="W63" s="157"/>
      <c r="X63" s="157" t="s">
        <v>221</v>
      </c>
      <c r="Y63" s="148"/>
      <c r="Z63" s="148"/>
      <c r="AA63" s="148"/>
      <c r="AB63" s="148"/>
      <c r="AC63" s="148"/>
      <c r="AD63" s="148"/>
      <c r="AE63" s="148"/>
      <c r="AF63" s="148"/>
      <c r="AG63" s="148" t="s">
        <v>222</v>
      </c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</row>
    <row r="64" spans="1:60" ht="22.5" outlineLevel="1" x14ac:dyDescent="0.2">
      <c r="A64" s="155"/>
      <c r="B64" s="156"/>
      <c r="C64" s="189" t="s">
        <v>901</v>
      </c>
      <c r="D64" s="185"/>
      <c r="E64" s="186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48"/>
      <c r="Z64" s="148"/>
      <c r="AA64" s="148"/>
      <c r="AB64" s="148"/>
      <c r="AC64" s="148"/>
      <c r="AD64" s="148"/>
      <c r="AE64" s="148"/>
      <c r="AF64" s="148"/>
      <c r="AG64" s="148" t="s">
        <v>224</v>
      </c>
      <c r="AH64" s="148">
        <v>0</v>
      </c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</row>
    <row r="65" spans="1:60" outlineLevel="1" x14ac:dyDescent="0.2">
      <c r="A65" s="155"/>
      <c r="B65" s="156"/>
      <c r="C65" s="190" t="s">
        <v>232</v>
      </c>
      <c r="D65" s="187"/>
      <c r="E65" s="188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48"/>
      <c r="Z65" s="148"/>
      <c r="AA65" s="148"/>
      <c r="AB65" s="148"/>
      <c r="AC65" s="148"/>
      <c r="AD65" s="148"/>
      <c r="AE65" s="148"/>
      <c r="AF65" s="148"/>
      <c r="AG65" s="148" t="s">
        <v>224</v>
      </c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</row>
    <row r="66" spans="1:60" outlineLevel="1" x14ac:dyDescent="0.2">
      <c r="A66" s="155"/>
      <c r="B66" s="156"/>
      <c r="C66" s="191" t="s">
        <v>894</v>
      </c>
      <c r="D66" s="187"/>
      <c r="E66" s="188">
        <v>19647.18</v>
      </c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48"/>
      <c r="Z66" s="148"/>
      <c r="AA66" s="148"/>
      <c r="AB66" s="148"/>
      <c r="AC66" s="148"/>
      <c r="AD66" s="148"/>
      <c r="AE66" s="148"/>
      <c r="AF66" s="148"/>
      <c r="AG66" s="148" t="s">
        <v>224</v>
      </c>
      <c r="AH66" s="148">
        <v>2</v>
      </c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</row>
    <row r="67" spans="1:60" outlineLevel="1" x14ac:dyDescent="0.2">
      <c r="A67" s="155"/>
      <c r="B67" s="156"/>
      <c r="C67" s="191" t="s">
        <v>895</v>
      </c>
      <c r="D67" s="187"/>
      <c r="E67" s="188">
        <v>1100</v>
      </c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48"/>
      <c r="Z67" s="148"/>
      <c r="AA67" s="148"/>
      <c r="AB67" s="148"/>
      <c r="AC67" s="148"/>
      <c r="AD67" s="148"/>
      <c r="AE67" s="148"/>
      <c r="AF67" s="148"/>
      <c r="AG67" s="148" t="s">
        <v>224</v>
      </c>
      <c r="AH67" s="148">
        <v>2</v>
      </c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</row>
    <row r="68" spans="1:60" outlineLevel="1" x14ac:dyDescent="0.2">
      <c r="A68" s="155"/>
      <c r="B68" s="156"/>
      <c r="C68" s="190" t="s">
        <v>234</v>
      </c>
      <c r="D68" s="187"/>
      <c r="E68" s="188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48"/>
      <c r="Z68" s="148"/>
      <c r="AA68" s="148"/>
      <c r="AB68" s="148"/>
      <c r="AC68" s="148"/>
      <c r="AD68" s="148"/>
      <c r="AE68" s="148"/>
      <c r="AF68" s="148"/>
      <c r="AG68" s="148" t="s">
        <v>224</v>
      </c>
      <c r="AH68" s="148"/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</row>
    <row r="69" spans="1:60" outlineLevel="1" x14ac:dyDescent="0.2">
      <c r="A69" s="155"/>
      <c r="B69" s="156"/>
      <c r="C69" s="189" t="s">
        <v>916</v>
      </c>
      <c r="D69" s="185"/>
      <c r="E69" s="186">
        <v>39419.64</v>
      </c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48"/>
      <c r="Z69" s="148"/>
      <c r="AA69" s="148"/>
      <c r="AB69" s="148"/>
      <c r="AC69" s="148"/>
      <c r="AD69" s="148"/>
      <c r="AE69" s="148"/>
      <c r="AF69" s="148"/>
      <c r="AG69" s="148" t="s">
        <v>224</v>
      </c>
      <c r="AH69" s="148">
        <v>0</v>
      </c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</row>
    <row r="70" spans="1:60" outlineLevel="1" x14ac:dyDescent="0.2">
      <c r="A70" s="155"/>
      <c r="B70" s="156"/>
      <c r="C70" s="189" t="s">
        <v>890</v>
      </c>
      <c r="D70" s="185"/>
      <c r="E70" s="186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48"/>
      <c r="Z70" s="148"/>
      <c r="AA70" s="148"/>
      <c r="AB70" s="148"/>
      <c r="AC70" s="148"/>
      <c r="AD70" s="148"/>
      <c r="AE70" s="148"/>
      <c r="AF70" s="148"/>
      <c r="AG70" s="148" t="s">
        <v>224</v>
      </c>
      <c r="AH70" s="148">
        <v>0</v>
      </c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</row>
    <row r="71" spans="1:60" outlineLevel="1" x14ac:dyDescent="0.2">
      <c r="A71" s="155"/>
      <c r="B71" s="156"/>
      <c r="C71" s="190" t="s">
        <v>232</v>
      </c>
      <c r="D71" s="187"/>
      <c r="E71" s="188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48"/>
      <c r="Z71" s="148"/>
      <c r="AA71" s="148"/>
      <c r="AB71" s="148"/>
      <c r="AC71" s="148"/>
      <c r="AD71" s="148"/>
      <c r="AE71" s="148"/>
      <c r="AF71" s="148"/>
      <c r="AG71" s="148" t="s">
        <v>224</v>
      </c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</row>
    <row r="72" spans="1:60" ht="33.75" outlineLevel="1" x14ac:dyDescent="0.2">
      <c r="A72" s="155"/>
      <c r="B72" s="156"/>
      <c r="C72" s="191" t="s">
        <v>897</v>
      </c>
      <c r="D72" s="187"/>
      <c r="E72" s="188">
        <v>47.41</v>
      </c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48"/>
      <c r="Z72" s="148"/>
      <c r="AA72" s="148"/>
      <c r="AB72" s="148"/>
      <c r="AC72" s="148"/>
      <c r="AD72" s="148"/>
      <c r="AE72" s="148"/>
      <c r="AF72" s="148"/>
      <c r="AG72" s="148" t="s">
        <v>224</v>
      </c>
      <c r="AH72" s="148">
        <v>2</v>
      </c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</row>
    <row r="73" spans="1:60" outlineLevel="1" x14ac:dyDescent="0.2">
      <c r="A73" s="155"/>
      <c r="B73" s="156"/>
      <c r="C73" s="190" t="s">
        <v>234</v>
      </c>
      <c r="D73" s="187"/>
      <c r="E73" s="188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48"/>
      <c r="Z73" s="148"/>
      <c r="AA73" s="148"/>
      <c r="AB73" s="148"/>
      <c r="AC73" s="148"/>
      <c r="AD73" s="148"/>
      <c r="AE73" s="148"/>
      <c r="AF73" s="148"/>
      <c r="AG73" s="148" t="s">
        <v>224</v>
      </c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</row>
    <row r="74" spans="1:60" outlineLevel="1" x14ac:dyDescent="0.2">
      <c r="A74" s="155"/>
      <c r="B74" s="156"/>
      <c r="C74" s="189" t="s">
        <v>917</v>
      </c>
      <c r="D74" s="185"/>
      <c r="E74" s="186">
        <v>90.08</v>
      </c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48"/>
      <c r="Z74" s="148"/>
      <c r="AA74" s="148"/>
      <c r="AB74" s="148"/>
      <c r="AC74" s="148"/>
      <c r="AD74" s="148"/>
      <c r="AE74" s="148"/>
      <c r="AF74" s="148"/>
      <c r="AG74" s="148" t="s">
        <v>224</v>
      </c>
      <c r="AH74" s="148">
        <v>0</v>
      </c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</row>
    <row r="75" spans="1:60" x14ac:dyDescent="0.2">
      <c r="A75" s="160" t="s">
        <v>169</v>
      </c>
      <c r="B75" s="161" t="s">
        <v>96</v>
      </c>
      <c r="C75" s="179" t="s">
        <v>97</v>
      </c>
      <c r="D75" s="162"/>
      <c r="E75" s="163"/>
      <c r="F75" s="164"/>
      <c r="G75" s="165">
        <f>SUMIF(AG76:AG87,"&lt;&gt;NOR",G76:G87)</f>
        <v>180951.2</v>
      </c>
      <c r="H75" s="159"/>
      <c r="I75" s="159">
        <f>SUM(I76:I87)</f>
        <v>0</v>
      </c>
      <c r="J75" s="159"/>
      <c r="K75" s="159">
        <f>SUM(K76:K87)</f>
        <v>0</v>
      </c>
      <c r="L75" s="159"/>
      <c r="M75" s="159">
        <f>SUM(M76:M87)</f>
        <v>218950.95199999996</v>
      </c>
      <c r="N75" s="159"/>
      <c r="O75" s="159">
        <f>SUM(O76:O87)</f>
        <v>0</v>
      </c>
      <c r="P75" s="159"/>
      <c r="Q75" s="159">
        <f>SUM(Q76:Q87)</f>
        <v>0</v>
      </c>
      <c r="R75" s="159"/>
      <c r="S75" s="159"/>
      <c r="T75" s="159"/>
      <c r="U75" s="159"/>
      <c r="V75" s="159">
        <f>SUM(V76:V87)</f>
        <v>0</v>
      </c>
      <c r="W75" s="159"/>
      <c r="X75" s="159"/>
      <c r="AG75" t="s">
        <v>170</v>
      </c>
    </row>
    <row r="76" spans="1:60" ht="22.5" outlineLevel="1" x14ac:dyDescent="0.2">
      <c r="A76" s="172">
        <v>12</v>
      </c>
      <c r="B76" s="173" t="s">
        <v>918</v>
      </c>
      <c r="C76" s="180" t="s">
        <v>919</v>
      </c>
      <c r="D76" s="174" t="s">
        <v>220</v>
      </c>
      <c r="E76" s="175">
        <v>2685</v>
      </c>
      <c r="F76" s="176">
        <v>18</v>
      </c>
      <c r="G76" s="177">
        <f t="shared" ref="G76:G87" si="0">ROUND(E76*F76,2)</f>
        <v>48330</v>
      </c>
      <c r="H76" s="158"/>
      <c r="I76" s="157">
        <f t="shared" ref="I76:I87" si="1">ROUND(E76*H76,2)</f>
        <v>0</v>
      </c>
      <c r="J76" s="158"/>
      <c r="K76" s="157">
        <f t="shared" ref="K76:K87" si="2">ROUND(E76*J76,2)</f>
        <v>0</v>
      </c>
      <c r="L76" s="157">
        <v>21</v>
      </c>
      <c r="M76" s="157">
        <f t="shared" ref="M76:M87" si="3">G76*(1+L76/100)</f>
        <v>58479.299999999996</v>
      </c>
      <c r="N76" s="157">
        <v>0</v>
      </c>
      <c r="O76" s="157">
        <f t="shared" ref="O76:O87" si="4">ROUND(E76*N76,2)</f>
        <v>0</v>
      </c>
      <c r="P76" s="157">
        <v>0</v>
      </c>
      <c r="Q76" s="157">
        <f t="shared" ref="Q76:Q87" si="5">ROUND(E76*P76,2)</f>
        <v>0</v>
      </c>
      <c r="R76" s="157"/>
      <c r="S76" s="157" t="s">
        <v>174</v>
      </c>
      <c r="T76" s="157" t="s">
        <v>175</v>
      </c>
      <c r="U76" s="157">
        <v>0</v>
      </c>
      <c r="V76" s="157">
        <f t="shared" ref="V76:V87" si="6">ROUND(E76*U76,2)</f>
        <v>0</v>
      </c>
      <c r="W76" s="157"/>
      <c r="X76" s="157" t="s">
        <v>221</v>
      </c>
      <c r="Y76" s="148"/>
      <c r="Z76" s="148"/>
      <c r="AA76" s="148"/>
      <c r="AB76" s="148"/>
      <c r="AC76" s="148"/>
      <c r="AD76" s="148"/>
      <c r="AE76" s="148"/>
      <c r="AF76" s="148"/>
      <c r="AG76" s="148" t="s">
        <v>222</v>
      </c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</row>
    <row r="77" spans="1:60" outlineLevel="1" x14ac:dyDescent="0.2">
      <c r="A77" s="172">
        <v>13</v>
      </c>
      <c r="B77" s="173" t="s">
        <v>920</v>
      </c>
      <c r="C77" s="180" t="s">
        <v>921</v>
      </c>
      <c r="D77" s="174" t="s">
        <v>368</v>
      </c>
      <c r="E77" s="175">
        <v>66</v>
      </c>
      <c r="F77" s="176">
        <v>389</v>
      </c>
      <c r="G77" s="177">
        <f t="shared" si="0"/>
        <v>25674</v>
      </c>
      <c r="H77" s="158"/>
      <c r="I77" s="157">
        <f t="shared" si="1"/>
        <v>0</v>
      </c>
      <c r="J77" s="158"/>
      <c r="K77" s="157">
        <f t="shared" si="2"/>
        <v>0</v>
      </c>
      <c r="L77" s="157">
        <v>21</v>
      </c>
      <c r="M77" s="157">
        <f t="shared" si="3"/>
        <v>31065.54</v>
      </c>
      <c r="N77" s="157">
        <v>0</v>
      </c>
      <c r="O77" s="157">
        <f t="shared" si="4"/>
        <v>0</v>
      </c>
      <c r="P77" s="157">
        <v>0</v>
      </c>
      <c r="Q77" s="157">
        <f t="shared" si="5"/>
        <v>0</v>
      </c>
      <c r="R77" s="157"/>
      <c r="S77" s="157" t="s">
        <v>174</v>
      </c>
      <c r="T77" s="157" t="s">
        <v>175</v>
      </c>
      <c r="U77" s="157">
        <v>0</v>
      </c>
      <c r="V77" s="157">
        <f t="shared" si="6"/>
        <v>0</v>
      </c>
      <c r="W77" s="157"/>
      <c r="X77" s="157" t="s">
        <v>221</v>
      </c>
      <c r="Y77" s="148"/>
      <c r="Z77" s="148"/>
      <c r="AA77" s="148"/>
      <c r="AB77" s="148"/>
      <c r="AC77" s="148"/>
      <c r="AD77" s="148"/>
      <c r="AE77" s="148"/>
      <c r="AF77" s="148"/>
      <c r="AG77" s="148" t="s">
        <v>222</v>
      </c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</row>
    <row r="78" spans="1:60" ht="22.5" outlineLevel="1" x14ac:dyDescent="0.2">
      <c r="A78" s="172">
        <v>14</v>
      </c>
      <c r="B78" s="173" t="s">
        <v>922</v>
      </c>
      <c r="C78" s="180" t="s">
        <v>923</v>
      </c>
      <c r="D78" s="174" t="s">
        <v>368</v>
      </c>
      <c r="E78" s="175">
        <v>34</v>
      </c>
      <c r="F78" s="176">
        <v>464</v>
      </c>
      <c r="G78" s="177">
        <f t="shared" si="0"/>
        <v>15776</v>
      </c>
      <c r="H78" s="158"/>
      <c r="I78" s="157">
        <f t="shared" si="1"/>
        <v>0</v>
      </c>
      <c r="J78" s="158"/>
      <c r="K78" s="157">
        <f t="shared" si="2"/>
        <v>0</v>
      </c>
      <c r="L78" s="157">
        <v>21</v>
      </c>
      <c r="M78" s="157">
        <f t="shared" si="3"/>
        <v>19088.96</v>
      </c>
      <c r="N78" s="157">
        <v>0</v>
      </c>
      <c r="O78" s="157">
        <f t="shared" si="4"/>
        <v>0</v>
      </c>
      <c r="P78" s="157">
        <v>0</v>
      </c>
      <c r="Q78" s="157">
        <f t="shared" si="5"/>
        <v>0</v>
      </c>
      <c r="R78" s="157"/>
      <c r="S78" s="157" t="s">
        <v>174</v>
      </c>
      <c r="T78" s="157" t="s">
        <v>175</v>
      </c>
      <c r="U78" s="157">
        <v>0</v>
      </c>
      <c r="V78" s="157">
        <f t="shared" si="6"/>
        <v>0</v>
      </c>
      <c r="W78" s="157"/>
      <c r="X78" s="157" t="s">
        <v>221</v>
      </c>
      <c r="Y78" s="148"/>
      <c r="Z78" s="148"/>
      <c r="AA78" s="148"/>
      <c r="AB78" s="148"/>
      <c r="AC78" s="148"/>
      <c r="AD78" s="148"/>
      <c r="AE78" s="148"/>
      <c r="AF78" s="148"/>
      <c r="AG78" s="148" t="s">
        <v>222</v>
      </c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</row>
    <row r="79" spans="1:60" ht="22.5" outlineLevel="1" x14ac:dyDescent="0.2">
      <c r="A79" s="172">
        <v>15</v>
      </c>
      <c r="B79" s="173" t="s">
        <v>924</v>
      </c>
      <c r="C79" s="180" t="s">
        <v>925</v>
      </c>
      <c r="D79" s="174" t="s">
        <v>368</v>
      </c>
      <c r="E79" s="175">
        <v>7</v>
      </c>
      <c r="F79" s="176">
        <v>799</v>
      </c>
      <c r="G79" s="177">
        <f t="shared" si="0"/>
        <v>5593</v>
      </c>
      <c r="H79" s="158"/>
      <c r="I79" s="157">
        <f t="shared" si="1"/>
        <v>0</v>
      </c>
      <c r="J79" s="158"/>
      <c r="K79" s="157">
        <f t="shared" si="2"/>
        <v>0</v>
      </c>
      <c r="L79" s="157">
        <v>21</v>
      </c>
      <c r="M79" s="157">
        <f t="shared" si="3"/>
        <v>6767.53</v>
      </c>
      <c r="N79" s="157">
        <v>0</v>
      </c>
      <c r="O79" s="157">
        <f t="shared" si="4"/>
        <v>0</v>
      </c>
      <c r="P79" s="157">
        <v>0</v>
      </c>
      <c r="Q79" s="157">
        <f t="shared" si="5"/>
        <v>0</v>
      </c>
      <c r="R79" s="157"/>
      <c r="S79" s="157" t="s">
        <v>174</v>
      </c>
      <c r="T79" s="157" t="s">
        <v>175</v>
      </c>
      <c r="U79" s="157">
        <v>0</v>
      </c>
      <c r="V79" s="157">
        <f t="shared" si="6"/>
        <v>0</v>
      </c>
      <c r="W79" s="157"/>
      <c r="X79" s="157" t="s">
        <v>221</v>
      </c>
      <c r="Y79" s="148"/>
      <c r="Z79" s="148"/>
      <c r="AA79" s="148"/>
      <c r="AB79" s="148"/>
      <c r="AC79" s="148"/>
      <c r="AD79" s="148"/>
      <c r="AE79" s="148"/>
      <c r="AF79" s="148"/>
      <c r="AG79" s="148" t="s">
        <v>222</v>
      </c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</row>
    <row r="80" spans="1:60" ht="22.5" outlineLevel="1" x14ac:dyDescent="0.2">
      <c r="A80" s="172">
        <v>16</v>
      </c>
      <c r="B80" s="173" t="s">
        <v>926</v>
      </c>
      <c r="C80" s="180" t="s">
        <v>927</v>
      </c>
      <c r="D80" s="174" t="s">
        <v>368</v>
      </c>
      <c r="E80" s="175">
        <v>2</v>
      </c>
      <c r="F80" s="176">
        <v>961</v>
      </c>
      <c r="G80" s="177">
        <f t="shared" si="0"/>
        <v>1922</v>
      </c>
      <c r="H80" s="158"/>
      <c r="I80" s="157">
        <f t="shared" si="1"/>
        <v>0</v>
      </c>
      <c r="J80" s="158"/>
      <c r="K80" s="157">
        <f t="shared" si="2"/>
        <v>0</v>
      </c>
      <c r="L80" s="157">
        <v>21</v>
      </c>
      <c r="M80" s="157">
        <f t="shared" si="3"/>
        <v>2325.62</v>
      </c>
      <c r="N80" s="157">
        <v>0</v>
      </c>
      <c r="O80" s="157">
        <f t="shared" si="4"/>
        <v>0</v>
      </c>
      <c r="P80" s="157">
        <v>0</v>
      </c>
      <c r="Q80" s="157">
        <f t="shared" si="5"/>
        <v>0</v>
      </c>
      <c r="R80" s="157"/>
      <c r="S80" s="157" t="s">
        <v>174</v>
      </c>
      <c r="T80" s="157" t="s">
        <v>175</v>
      </c>
      <c r="U80" s="157">
        <v>0</v>
      </c>
      <c r="V80" s="157">
        <f t="shared" si="6"/>
        <v>0</v>
      </c>
      <c r="W80" s="157"/>
      <c r="X80" s="157" t="s">
        <v>221</v>
      </c>
      <c r="Y80" s="148"/>
      <c r="Z80" s="148"/>
      <c r="AA80" s="148"/>
      <c r="AB80" s="148"/>
      <c r="AC80" s="148"/>
      <c r="AD80" s="148"/>
      <c r="AE80" s="148"/>
      <c r="AF80" s="148"/>
      <c r="AG80" s="148" t="s">
        <v>222</v>
      </c>
      <c r="AH80" s="148"/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</row>
    <row r="81" spans="1:60" ht="22.5" outlineLevel="1" x14ac:dyDescent="0.2">
      <c r="A81" s="172">
        <v>17</v>
      </c>
      <c r="B81" s="173" t="s">
        <v>928</v>
      </c>
      <c r="C81" s="180" t="s">
        <v>929</v>
      </c>
      <c r="D81" s="174" t="s">
        <v>368</v>
      </c>
      <c r="E81" s="175">
        <v>1</v>
      </c>
      <c r="F81" s="176">
        <v>1328</v>
      </c>
      <c r="G81" s="177">
        <f t="shared" si="0"/>
        <v>1328</v>
      </c>
      <c r="H81" s="158"/>
      <c r="I81" s="157">
        <f t="shared" si="1"/>
        <v>0</v>
      </c>
      <c r="J81" s="158"/>
      <c r="K81" s="157">
        <f t="shared" si="2"/>
        <v>0</v>
      </c>
      <c r="L81" s="157">
        <v>21</v>
      </c>
      <c r="M81" s="157">
        <f t="shared" si="3"/>
        <v>1606.8799999999999</v>
      </c>
      <c r="N81" s="157">
        <v>0</v>
      </c>
      <c r="O81" s="157">
        <f t="shared" si="4"/>
        <v>0</v>
      </c>
      <c r="P81" s="157">
        <v>0</v>
      </c>
      <c r="Q81" s="157">
        <f t="shared" si="5"/>
        <v>0</v>
      </c>
      <c r="R81" s="157"/>
      <c r="S81" s="157" t="s">
        <v>174</v>
      </c>
      <c r="T81" s="157" t="s">
        <v>175</v>
      </c>
      <c r="U81" s="157">
        <v>0</v>
      </c>
      <c r="V81" s="157">
        <f t="shared" si="6"/>
        <v>0</v>
      </c>
      <c r="W81" s="157"/>
      <c r="X81" s="157" t="s">
        <v>221</v>
      </c>
      <c r="Y81" s="148"/>
      <c r="Z81" s="148"/>
      <c r="AA81" s="148"/>
      <c r="AB81" s="148"/>
      <c r="AC81" s="148"/>
      <c r="AD81" s="148"/>
      <c r="AE81" s="148"/>
      <c r="AF81" s="148"/>
      <c r="AG81" s="148" t="s">
        <v>222</v>
      </c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</row>
    <row r="82" spans="1:60" outlineLevel="1" x14ac:dyDescent="0.2">
      <c r="A82" s="172">
        <v>18</v>
      </c>
      <c r="B82" s="173" t="s">
        <v>930</v>
      </c>
      <c r="C82" s="180" t="s">
        <v>931</v>
      </c>
      <c r="D82" s="174" t="s">
        <v>368</v>
      </c>
      <c r="E82" s="175">
        <v>33</v>
      </c>
      <c r="F82" s="176">
        <v>464</v>
      </c>
      <c r="G82" s="177">
        <f t="shared" si="0"/>
        <v>15312</v>
      </c>
      <c r="H82" s="158"/>
      <c r="I82" s="157">
        <f t="shared" si="1"/>
        <v>0</v>
      </c>
      <c r="J82" s="158"/>
      <c r="K82" s="157">
        <f t="shared" si="2"/>
        <v>0</v>
      </c>
      <c r="L82" s="157">
        <v>21</v>
      </c>
      <c r="M82" s="157">
        <f t="shared" si="3"/>
        <v>18527.52</v>
      </c>
      <c r="N82" s="157">
        <v>0</v>
      </c>
      <c r="O82" s="157">
        <f t="shared" si="4"/>
        <v>0</v>
      </c>
      <c r="P82" s="157">
        <v>0</v>
      </c>
      <c r="Q82" s="157">
        <f t="shared" si="5"/>
        <v>0</v>
      </c>
      <c r="R82" s="157"/>
      <c r="S82" s="157" t="s">
        <v>174</v>
      </c>
      <c r="T82" s="157" t="s">
        <v>175</v>
      </c>
      <c r="U82" s="157">
        <v>0</v>
      </c>
      <c r="V82" s="157">
        <f t="shared" si="6"/>
        <v>0</v>
      </c>
      <c r="W82" s="157"/>
      <c r="X82" s="157" t="s">
        <v>221</v>
      </c>
      <c r="Y82" s="148"/>
      <c r="Z82" s="148"/>
      <c r="AA82" s="148"/>
      <c r="AB82" s="148"/>
      <c r="AC82" s="148"/>
      <c r="AD82" s="148"/>
      <c r="AE82" s="148"/>
      <c r="AF82" s="148"/>
      <c r="AG82" s="148" t="s">
        <v>222</v>
      </c>
      <c r="AH82" s="148"/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48"/>
      <c r="BG82" s="148"/>
      <c r="BH82" s="148"/>
    </row>
    <row r="83" spans="1:60" outlineLevel="1" x14ac:dyDescent="0.2">
      <c r="A83" s="172">
        <v>19</v>
      </c>
      <c r="B83" s="173" t="s">
        <v>932</v>
      </c>
      <c r="C83" s="180" t="s">
        <v>933</v>
      </c>
      <c r="D83" s="174" t="s">
        <v>368</v>
      </c>
      <c r="E83" s="175">
        <v>14</v>
      </c>
      <c r="F83" s="176">
        <v>702</v>
      </c>
      <c r="G83" s="177">
        <f t="shared" si="0"/>
        <v>9828</v>
      </c>
      <c r="H83" s="158"/>
      <c r="I83" s="157">
        <f t="shared" si="1"/>
        <v>0</v>
      </c>
      <c r="J83" s="158"/>
      <c r="K83" s="157">
        <f t="shared" si="2"/>
        <v>0</v>
      </c>
      <c r="L83" s="157">
        <v>21</v>
      </c>
      <c r="M83" s="157">
        <f t="shared" si="3"/>
        <v>11891.88</v>
      </c>
      <c r="N83" s="157">
        <v>0</v>
      </c>
      <c r="O83" s="157">
        <f t="shared" si="4"/>
        <v>0</v>
      </c>
      <c r="P83" s="157">
        <v>0</v>
      </c>
      <c r="Q83" s="157">
        <f t="shared" si="5"/>
        <v>0</v>
      </c>
      <c r="R83" s="157"/>
      <c r="S83" s="157" t="s">
        <v>174</v>
      </c>
      <c r="T83" s="157" t="s">
        <v>175</v>
      </c>
      <c r="U83" s="157">
        <v>0</v>
      </c>
      <c r="V83" s="157">
        <f t="shared" si="6"/>
        <v>0</v>
      </c>
      <c r="W83" s="157"/>
      <c r="X83" s="157" t="s">
        <v>221</v>
      </c>
      <c r="Y83" s="148"/>
      <c r="Z83" s="148"/>
      <c r="AA83" s="148"/>
      <c r="AB83" s="148"/>
      <c r="AC83" s="148"/>
      <c r="AD83" s="148"/>
      <c r="AE83" s="148"/>
      <c r="AF83" s="148"/>
      <c r="AG83" s="148" t="s">
        <v>222</v>
      </c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</row>
    <row r="84" spans="1:60" outlineLevel="1" x14ac:dyDescent="0.2">
      <c r="A84" s="172">
        <v>20</v>
      </c>
      <c r="B84" s="173" t="s">
        <v>934</v>
      </c>
      <c r="C84" s="180" t="s">
        <v>935</v>
      </c>
      <c r="D84" s="174" t="s">
        <v>368</v>
      </c>
      <c r="E84" s="175">
        <v>3</v>
      </c>
      <c r="F84" s="176">
        <v>961</v>
      </c>
      <c r="G84" s="177">
        <f t="shared" si="0"/>
        <v>2883</v>
      </c>
      <c r="H84" s="158"/>
      <c r="I84" s="157">
        <f t="shared" si="1"/>
        <v>0</v>
      </c>
      <c r="J84" s="158"/>
      <c r="K84" s="157">
        <f t="shared" si="2"/>
        <v>0</v>
      </c>
      <c r="L84" s="157">
        <v>21</v>
      </c>
      <c r="M84" s="157">
        <f t="shared" si="3"/>
        <v>3488.43</v>
      </c>
      <c r="N84" s="157">
        <v>0</v>
      </c>
      <c r="O84" s="157">
        <f t="shared" si="4"/>
        <v>0</v>
      </c>
      <c r="P84" s="157">
        <v>0</v>
      </c>
      <c r="Q84" s="157">
        <f t="shared" si="5"/>
        <v>0</v>
      </c>
      <c r="R84" s="157"/>
      <c r="S84" s="157" t="s">
        <v>174</v>
      </c>
      <c r="T84" s="157" t="s">
        <v>175</v>
      </c>
      <c r="U84" s="157">
        <v>0</v>
      </c>
      <c r="V84" s="157">
        <f t="shared" si="6"/>
        <v>0</v>
      </c>
      <c r="W84" s="157"/>
      <c r="X84" s="157" t="s">
        <v>221</v>
      </c>
      <c r="Y84" s="148"/>
      <c r="Z84" s="148"/>
      <c r="AA84" s="148"/>
      <c r="AB84" s="148"/>
      <c r="AC84" s="148"/>
      <c r="AD84" s="148"/>
      <c r="AE84" s="148"/>
      <c r="AF84" s="148"/>
      <c r="AG84" s="148" t="s">
        <v>222</v>
      </c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</row>
    <row r="85" spans="1:60" outlineLevel="1" x14ac:dyDescent="0.2">
      <c r="A85" s="172">
        <v>21</v>
      </c>
      <c r="B85" s="173" t="s">
        <v>936</v>
      </c>
      <c r="C85" s="180" t="s">
        <v>937</v>
      </c>
      <c r="D85" s="174" t="s">
        <v>230</v>
      </c>
      <c r="E85" s="175">
        <v>94</v>
      </c>
      <c r="F85" s="176">
        <v>313</v>
      </c>
      <c r="G85" s="177">
        <f t="shared" si="0"/>
        <v>29422</v>
      </c>
      <c r="H85" s="158"/>
      <c r="I85" s="157">
        <f t="shared" si="1"/>
        <v>0</v>
      </c>
      <c r="J85" s="158"/>
      <c r="K85" s="157">
        <f t="shared" si="2"/>
        <v>0</v>
      </c>
      <c r="L85" s="157">
        <v>21</v>
      </c>
      <c r="M85" s="157">
        <f t="shared" si="3"/>
        <v>35600.619999999995</v>
      </c>
      <c r="N85" s="157">
        <v>0</v>
      </c>
      <c r="O85" s="157">
        <f t="shared" si="4"/>
        <v>0</v>
      </c>
      <c r="P85" s="157">
        <v>0</v>
      </c>
      <c r="Q85" s="157">
        <f t="shared" si="5"/>
        <v>0</v>
      </c>
      <c r="R85" s="157"/>
      <c r="S85" s="157" t="s">
        <v>174</v>
      </c>
      <c r="T85" s="157" t="s">
        <v>175</v>
      </c>
      <c r="U85" s="157">
        <v>0</v>
      </c>
      <c r="V85" s="157">
        <f t="shared" si="6"/>
        <v>0</v>
      </c>
      <c r="W85" s="157"/>
      <c r="X85" s="157" t="s">
        <v>221</v>
      </c>
      <c r="Y85" s="148"/>
      <c r="Z85" s="148"/>
      <c r="AA85" s="148"/>
      <c r="AB85" s="148"/>
      <c r="AC85" s="148"/>
      <c r="AD85" s="148"/>
      <c r="AE85" s="148"/>
      <c r="AF85" s="148"/>
      <c r="AG85" s="148" t="s">
        <v>222</v>
      </c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</row>
    <row r="86" spans="1:60" outlineLevel="1" x14ac:dyDescent="0.2">
      <c r="A86" s="172">
        <v>22</v>
      </c>
      <c r="B86" s="173" t="s">
        <v>938</v>
      </c>
      <c r="C86" s="180" t="s">
        <v>939</v>
      </c>
      <c r="D86" s="174" t="s">
        <v>312</v>
      </c>
      <c r="E86" s="175">
        <v>57</v>
      </c>
      <c r="F86" s="176">
        <v>324</v>
      </c>
      <c r="G86" s="177">
        <f t="shared" si="0"/>
        <v>18468</v>
      </c>
      <c r="H86" s="158"/>
      <c r="I86" s="157">
        <f t="shared" si="1"/>
        <v>0</v>
      </c>
      <c r="J86" s="158"/>
      <c r="K86" s="157">
        <f t="shared" si="2"/>
        <v>0</v>
      </c>
      <c r="L86" s="157">
        <v>21</v>
      </c>
      <c r="M86" s="157">
        <f t="shared" si="3"/>
        <v>22346.28</v>
      </c>
      <c r="N86" s="157">
        <v>0</v>
      </c>
      <c r="O86" s="157">
        <f t="shared" si="4"/>
        <v>0</v>
      </c>
      <c r="P86" s="157">
        <v>0</v>
      </c>
      <c r="Q86" s="157">
        <f t="shared" si="5"/>
        <v>0</v>
      </c>
      <c r="R86" s="157"/>
      <c r="S86" s="157" t="s">
        <v>174</v>
      </c>
      <c r="T86" s="157" t="s">
        <v>175</v>
      </c>
      <c r="U86" s="157">
        <v>0</v>
      </c>
      <c r="V86" s="157">
        <f t="shared" si="6"/>
        <v>0</v>
      </c>
      <c r="W86" s="157"/>
      <c r="X86" s="157" t="s">
        <v>221</v>
      </c>
      <c r="Y86" s="148"/>
      <c r="Z86" s="148"/>
      <c r="AA86" s="148"/>
      <c r="AB86" s="148"/>
      <c r="AC86" s="148"/>
      <c r="AD86" s="148"/>
      <c r="AE86" s="148"/>
      <c r="AF86" s="148"/>
      <c r="AG86" s="148" t="s">
        <v>222</v>
      </c>
      <c r="AH86" s="148"/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</row>
    <row r="87" spans="1:60" outlineLevel="1" x14ac:dyDescent="0.2">
      <c r="A87" s="172">
        <v>23</v>
      </c>
      <c r="B87" s="173" t="s">
        <v>940</v>
      </c>
      <c r="C87" s="180" t="s">
        <v>941</v>
      </c>
      <c r="D87" s="174" t="s">
        <v>312</v>
      </c>
      <c r="E87" s="175">
        <v>9.9</v>
      </c>
      <c r="F87" s="176">
        <v>648</v>
      </c>
      <c r="G87" s="177">
        <f t="shared" si="0"/>
        <v>6415.2</v>
      </c>
      <c r="H87" s="158"/>
      <c r="I87" s="157">
        <f t="shared" si="1"/>
        <v>0</v>
      </c>
      <c r="J87" s="158"/>
      <c r="K87" s="157">
        <f t="shared" si="2"/>
        <v>0</v>
      </c>
      <c r="L87" s="157">
        <v>21</v>
      </c>
      <c r="M87" s="157">
        <f t="shared" si="3"/>
        <v>7762.3919999999998</v>
      </c>
      <c r="N87" s="157">
        <v>0</v>
      </c>
      <c r="O87" s="157">
        <f t="shared" si="4"/>
        <v>0</v>
      </c>
      <c r="P87" s="157">
        <v>0</v>
      </c>
      <c r="Q87" s="157">
        <f t="shared" si="5"/>
        <v>0</v>
      </c>
      <c r="R87" s="157"/>
      <c r="S87" s="157" t="s">
        <v>174</v>
      </c>
      <c r="T87" s="157" t="s">
        <v>175</v>
      </c>
      <c r="U87" s="157">
        <v>0</v>
      </c>
      <c r="V87" s="157">
        <f t="shared" si="6"/>
        <v>0</v>
      </c>
      <c r="W87" s="157"/>
      <c r="X87" s="157" t="s">
        <v>221</v>
      </c>
      <c r="Y87" s="148"/>
      <c r="Z87" s="148"/>
      <c r="AA87" s="148"/>
      <c r="AB87" s="148"/>
      <c r="AC87" s="148"/>
      <c r="AD87" s="148"/>
      <c r="AE87" s="148"/>
      <c r="AF87" s="148"/>
      <c r="AG87" s="148" t="s">
        <v>222</v>
      </c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8"/>
      <c r="BD87" s="148"/>
      <c r="BE87" s="148"/>
      <c r="BF87" s="148"/>
      <c r="BG87" s="148"/>
      <c r="BH87" s="148"/>
    </row>
    <row r="88" spans="1:60" x14ac:dyDescent="0.2">
      <c r="A88" s="160" t="s">
        <v>169</v>
      </c>
      <c r="B88" s="161" t="s">
        <v>98</v>
      </c>
      <c r="C88" s="179" t="s">
        <v>99</v>
      </c>
      <c r="D88" s="162"/>
      <c r="E88" s="163"/>
      <c r="F88" s="164"/>
      <c r="G88" s="165">
        <f>SUMIF(AG89:AG92,"&lt;&gt;NOR",G89:G92)</f>
        <v>598650</v>
      </c>
      <c r="H88" s="159"/>
      <c r="I88" s="159">
        <f>SUM(I89:I92)</f>
        <v>0</v>
      </c>
      <c r="J88" s="159"/>
      <c r="K88" s="159">
        <f>SUM(K89:K92)</f>
        <v>0</v>
      </c>
      <c r="L88" s="159"/>
      <c r="M88" s="159">
        <f>SUM(M89:M92)</f>
        <v>724366.5</v>
      </c>
      <c r="N88" s="159"/>
      <c r="O88" s="159">
        <f>SUM(O89:O92)</f>
        <v>1158.07</v>
      </c>
      <c r="P88" s="159"/>
      <c r="Q88" s="159">
        <f>SUM(Q89:Q92)</f>
        <v>0</v>
      </c>
      <c r="R88" s="159"/>
      <c r="S88" s="159"/>
      <c r="T88" s="159"/>
      <c r="U88" s="159"/>
      <c r="V88" s="159">
        <f>SUM(V89:V92)</f>
        <v>705.25</v>
      </c>
      <c r="W88" s="159"/>
      <c r="X88" s="159"/>
      <c r="AG88" t="s">
        <v>170</v>
      </c>
    </row>
    <row r="89" spans="1:60" outlineLevel="1" x14ac:dyDescent="0.2">
      <c r="A89" s="166">
        <v>24</v>
      </c>
      <c r="B89" s="167" t="s">
        <v>503</v>
      </c>
      <c r="C89" s="181" t="s">
        <v>504</v>
      </c>
      <c r="D89" s="168" t="s">
        <v>230</v>
      </c>
      <c r="E89" s="169">
        <v>650</v>
      </c>
      <c r="F89" s="170">
        <v>921</v>
      </c>
      <c r="G89" s="171">
        <f>ROUND(E89*F89,2)</f>
        <v>598650</v>
      </c>
      <c r="H89" s="158"/>
      <c r="I89" s="157">
        <f>ROUND(E89*H89,2)</f>
        <v>0</v>
      </c>
      <c r="J89" s="158"/>
      <c r="K89" s="157">
        <f>ROUND(E89*J89,2)</f>
        <v>0</v>
      </c>
      <c r="L89" s="157">
        <v>21</v>
      </c>
      <c r="M89" s="157">
        <f>G89*(1+L89/100)</f>
        <v>724366.5</v>
      </c>
      <c r="N89" s="157">
        <v>1.7816399999999999</v>
      </c>
      <c r="O89" s="157">
        <f>ROUND(E89*N89,2)</f>
        <v>1158.07</v>
      </c>
      <c r="P89" s="157">
        <v>0</v>
      </c>
      <c r="Q89" s="157">
        <f>ROUND(E89*P89,2)</f>
        <v>0</v>
      </c>
      <c r="R89" s="157"/>
      <c r="S89" s="157" t="s">
        <v>180</v>
      </c>
      <c r="T89" s="157" t="s">
        <v>180</v>
      </c>
      <c r="U89" s="157">
        <v>1.085</v>
      </c>
      <c r="V89" s="157">
        <f>ROUND(E89*U89,2)</f>
        <v>705.25</v>
      </c>
      <c r="W89" s="157"/>
      <c r="X89" s="157" t="s">
        <v>221</v>
      </c>
      <c r="Y89" s="148"/>
      <c r="Z89" s="148"/>
      <c r="AA89" s="148"/>
      <c r="AB89" s="148"/>
      <c r="AC89" s="148"/>
      <c r="AD89" s="148"/>
      <c r="AE89" s="148"/>
      <c r="AF89" s="148"/>
      <c r="AG89" s="148" t="s">
        <v>222</v>
      </c>
      <c r="AH89" s="148"/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  <c r="AV89" s="148"/>
      <c r="AW89" s="148"/>
      <c r="AX89" s="148"/>
      <c r="AY89" s="148"/>
      <c r="AZ89" s="148"/>
      <c r="BA89" s="148"/>
      <c r="BB89" s="148"/>
      <c r="BC89" s="148"/>
      <c r="BD89" s="148"/>
      <c r="BE89" s="148"/>
      <c r="BF89" s="148"/>
      <c r="BG89" s="148"/>
      <c r="BH89" s="148"/>
    </row>
    <row r="90" spans="1:60" ht="22.5" outlineLevel="1" x14ac:dyDescent="0.2">
      <c r="A90" s="155"/>
      <c r="B90" s="156"/>
      <c r="C90" s="189" t="s">
        <v>942</v>
      </c>
      <c r="D90" s="185"/>
      <c r="E90" s="186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48"/>
      <c r="Z90" s="148"/>
      <c r="AA90" s="148"/>
      <c r="AB90" s="148"/>
      <c r="AC90" s="148"/>
      <c r="AD90" s="148"/>
      <c r="AE90" s="148"/>
      <c r="AF90" s="148"/>
      <c r="AG90" s="148" t="s">
        <v>224</v>
      </c>
      <c r="AH90" s="148">
        <v>0</v>
      </c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</row>
    <row r="91" spans="1:60" outlineLevel="1" x14ac:dyDescent="0.2">
      <c r="A91" s="155"/>
      <c r="B91" s="156"/>
      <c r="C91" s="189" t="s">
        <v>943</v>
      </c>
      <c r="D91" s="185"/>
      <c r="E91" s="186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48"/>
      <c r="Z91" s="148"/>
      <c r="AA91" s="148"/>
      <c r="AB91" s="148"/>
      <c r="AC91" s="148"/>
      <c r="AD91" s="148"/>
      <c r="AE91" s="148"/>
      <c r="AF91" s="148"/>
      <c r="AG91" s="148" t="s">
        <v>224</v>
      </c>
      <c r="AH91" s="148">
        <v>0</v>
      </c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</row>
    <row r="92" spans="1:60" outlineLevel="1" x14ac:dyDescent="0.2">
      <c r="A92" s="155"/>
      <c r="B92" s="156"/>
      <c r="C92" s="189" t="s">
        <v>944</v>
      </c>
      <c r="D92" s="185"/>
      <c r="E92" s="186">
        <v>650</v>
      </c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48"/>
      <c r="Z92" s="148"/>
      <c r="AA92" s="148"/>
      <c r="AB92" s="148"/>
      <c r="AC92" s="148"/>
      <c r="AD92" s="148"/>
      <c r="AE92" s="148"/>
      <c r="AF92" s="148"/>
      <c r="AG92" s="148" t="s">
        <v>224</v>
      </c>
      <c r="AH92" s="148">
        <v>0</v>
      </c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</row>
    <row r="93" spans="1:60" x14ac:dyDescent="0.2">
      <c r="A93" s="160" t="s">
        <v>169</v>
      </c>
      <c r="B93" s="161" t="s">
        <v>102</v>
      </c>
      <c r="C93" s="179" t="s">
        <v>103</v>
      </c>
      <c r="D93" s="162"/>
      <c r="E93" s="163"/>
      <c r="F93" s="164"/>
      <c r="G93" s="165">
        <f>SUMIF(AG94:AG99,"&lt;&gt;NOR",G94:G99)</f>
        <v>323475</v>
      </c>
      <c r="H93" s="159"/>
      <c r="I93" s="159">
        <f>SUM(I94:I99)</f>
        <v>0</v>
      </c>
      <c r="J93" s="159"/>
      <c r="K93" s="159">
        <f>SUM(K94:K99)</f>
        <v>0</v>
      </c>
      <c r="L93" s="159"/>
      <c r="M93" s="159">
        <f>SUM(M94:M99)</f>
        <v>391404.75</v>
      </c>
      <c r="N93" s="159"/>
      <c r="O93" s="159">
        <f>SUM(O94:O99)</f>
        <v>2067.5500000000002</v>
      </c>
      <c r="P93" s="159"/>
      <c r="Q93" s="159">
        <f>SUM(Q94:Q99)</f>
        <v>0</v>
      </c>
      <c r="R93" s="159"/>
      <c r="S93" s="159"/>
      <c r="T93" s="159"/>
      <c r="U93" s="159"/>
      <c r="V93" s="159">
        <f>SUM(V94:V99)</f>
        <v>78.319999999999993</v>
      </c>
      <c r="W93" s="159"/>
      <c r="X93" s="159"/>
      <c r="AG93" t="s">
        <v>170</v>
      </c>
    </row>
    <row r="94" spans="1:60" outlineLevel="1" x14ac:dyDescent="0.2">
      <c r="A94" s="166">
        <v>25</v>
      </c>
      <c r="B94" s="167" t="s">
        <v>945</v>
      </c>
      <c r="C94" s="181" t="s">
        <v>946</v>
      </c>
      <c r="D94" s="168" t="s">
        <v>220</v>
      </c>
      <c r="E94" s="169">
        <v>3405</v>
      </c>
      <c r="F94" s="170">
        <v>95</v>
      </c>
      <c r="G94" s="171">
        <f>ROUND(E94*F94,2)</f>
        <v>323475</v>
      </c>
      <c r="H94" s="158"/>
      <c r="I94" s="157">
        <f>ROUND(E94*H94,2)</f>
        <v>0</v>
      </c>
      <c r="J94" s="158"/>
      <c r="K94" s="157">
        <f>ROUND(E94*J94,2)</f>
        <v>0</v>
      </c>
      <c r="L94" s="157">
        <v>21</v>
      </c>
      <c r="M94" s="157">
        <f>G94*(1+L94/100)</f>
        <v>391404.75</v>
      </c>
      <c r="N94" s="157">
        <v>0.60721000000000003</v>
      </c>
      <c r="O94" s="157">
        <f>ROUND(E94*N94,2)</f>
        <v>2067.5500000000002</v>
      </c>
      <c r="P94" s="157">
        <v>0</v>
      </c>
      <c r="Q94" s="157">
        <f>ROUND(E94*P94,2)</f>
        <v>0</v>
      </c>
      <c r="R94" s="157"/>
      <c r="S94" s="157" t="s">
        <v>180</v>
      </c>
      <c r="T94" s="157" t="s">
        <v>180</v>
      </c>
      <c r="U94" s="157">
        <v>2.3E-2</v>
      </c>
      <c r="V94" s="157">
        <f>ROUND(E94*U94,2)</f>
        <v>78.319999999999993</v>
      </c>
      <c r="W94" s="157"/>
      <c r="X94" s="157" t="s">
        <v>221</v>
      </c>
      <c r="Y94" s="148"/>
      <c r="Z94" s="148"/>
      <c r="AA94" s="148"/>
      <c r="AB94" s="148"/>
      <c r="AC94" s="148"/>
      <c r="AD94" s="148"/>
      <c r="AE94" s="148"/>
      <c r="AF94" s="148"/>
      <c r="AG94" s="148" t="s">
        <v>222</v>
      </c>
      <c r="AH94" s="148"/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48"/>
      <c r="BE94" s="148"/>
      <c r="BF94" s="148"/>
      <c r="BG94" s="148"/>
      <c r="BH94" s="148"/>
    </row>
    <row r="95" spans="1:60" outlineLevel="1" x14ac:dyDescent="0.2">
      <c r="A95" s="155"/>
      <c r="B95" s="156"/>
      <c r="C95" s="189" t="s">
        <v>947</v>
      </c>
      <c r="D95" s="185"/>
      <c r="E95" s="186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48"/>
      <c r="Z95" s="148"/>
      <c r="AA95" s="148"/>
      <c r="AB95" s="148"/>
      <c r="AC95" s="148"/>
      <c r="AD95" s="148"/>
      <c r="AE95" s="148"/>
      <c r="AF95" s="148"/>
      <c r="AG95" s="148" t="s">
        <v>224</v>
      </c>
      <c r="AH95" s="148">
        <v>0</v>
      </c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48"/>
      <c r="AW95" s="148"/>
      <c r="AX95" s="148"/>
      <c r="AY95" s="148"/>
      <c r="AZ95" s="148"/>
      <c r="BA95" s="148"/>
      <c r="BB95" s="148"/>
      <c r="BC95" s="148"/>
      <c r="BD95" s="148"/>
      <c r="BE95" s="148"/>
      <c r="BF95" s="148"/>
      <c r="BG95" s="148"/>
      <c r="BH95" s="148"/>
    </row>
    <row r="96" spans="1:60" outlineLevel="1" x14ac:dyDescent="0.2">
      <c r="A96" s="155"/>
      <c r="B96" s="156"/>
      <c r="C96" s="189" t="s">
        <v>905</v>
      </c>
      <c r="D96" s="185"/>
      <c r="E96" s="186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48"/>
      <c r="Z96" s="148"/>
      <c r="AA96" s="148"/>
      <c r="AB96" s="148"/>
      <c r="AC96" s="148"/>
      <c r="AD96" s="148"/>
      <c r="AE96" s="148"/>
      <c r="AF96" s="148"/>
      <c r="AG96" s="148" t="s">
        <v>224</v>
      </c>
      <c r="AH96" s="148">
        <v>0</v>
      </c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48"/>
      <c r="AW96" s="148"/>
      <c r="AX96" s="148"/>
      <c r="AY96" s="148"/>
      <c r="AZ96" s="148"/>
      <c r="BA96" s="148"/>
      <c r="BB96" s="148"/>
      <c r="BC96" s="148"/>
      <c r="BD96" s="148"/>
      <c r="BE96" s="148"/>
      <c r="BF96" s="148"/>
      <c r="BG96" s="148"/>
      <c r="BH96" s="148"/>
    </row>
    <row r="97" spans="1:60" outlineLevel="1" x14ac:dyDescent="0.2">
      <c r="A97" s="155"/>
      <c r="B97" s="156"/>
      <c r="C97" s="189" t="s">
        <v>906</v>
      </c>
      <c r="D97" s="185"/>
      <c r="E97" s="186">
        <v>1015</v>
      </c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48"/>
      <c r="Z97" s="148"/>
      <c r="AA97" s="148"/>
      <c r="AB97" s="148"/>
      <c r="AC97" s="148"/>
      <c r="AD97" s="148"/>
      <c r="AE97" s="148"/>
      <c r="AF97" s="148"/>
      <c r="AG97" s="148" t="s">
        <v>224</v>
      </c>
      <c r="AH97" s="148">
        <v>0</v>
      </c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48"/>
    </row>
    <row r="98" spans="1:60" outlineLevel="1" x14ac:dyDescent="0.2">
      <c r="A98" s="155"/>
      <c r="B98" s="156"/>
      <c r="C98" s="189" t="s">
        <v>907</v>
      </c>
      <c r="D98" s="185"/>
      <c r="E98" s="186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48"/>
      <c r="Z98" s="148"/>
      <c r="AA98" s="148"/>
      <c r="AB98" s="148"/>
      <c r="AC98" s="148"/>
      <c r="AD98" s="148"/>
      <c r="AE98" s="148"/>
      <c r="AF98" s="148"/>
      <c r="AG98" s="148" t="s">
        <v>224</v>
      </c>
      <c r="AH98" s="148">
        <v>0</v>
      </c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</row>
    <row r="99" spans="1:60" outlineLevel="1" x14ac:dyDescent="0.2">
      <c r="A99" s="155"/>
      <c r="B99" s="156"/>
      <c r="C99" s="189" t="s">
        <v>908</v>
      </c>
      <c r="D99" s="185"/>
      <c r="E99" s="186">
        <v>2390</v>
      </c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48"/>
      <c r="Z99" s="148"/>
      <c r="AA99" s="148"/>
      <c r="AB99" s="148"/>
      <c r="AC99" s="148"/>
      <c r="AD99" s="148"/>
      <c r="AE99" s="148"/>
      <c r="AF99" s="148"/>
      <c r="AG99" s="148" t="s">
        <v>224</v>
      </c>
      <c r="AH99" s="148">
        <v>0</v>
      </c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48"/>
      <c r="AW99" s="148"/>
      <c r="AX99" s="148"/>
      <c r="AY99" s="148"/>
      <c r="AZ99" s="148"/>
      <c r="BA99" s="148"/>
      <c r="BB99" s="148"/>
      <c r="BC99" s="148"/>
      <c r="BD99" s="148"/>
      <c r="BE99" s="148"/>
      <c r="BF99" s="148"/>
      <c r="BG99" s="148"/>
      <c r="BH99" s="148"/>
    </row>
    <row r="100" spans="1:60" x14ac:dyDescent="0.2">
      <c r="A100" s="160" t="s">
        <v>169</v>
      </c>
      <c r="B100" s="161" t="s">
        <v>108</v>
      </c>
      <c r="C100" s="179" t="s">
        <v>109</v>
      </c>
      <c r="D100" s="162"/>
      <c r="E100" s="163"/>
      <c r="F100" s="164"/>
      <c r="G100" s="165">
        <f>SUMIF(AG101:AG101,"&lt;&gt;NOR",G101:G101)</f>
        <v>12096</v>
      </c>
      <c r="H100" s="159"/>
      <c r="I100" s="159">
        <f>SUM(I101:I101)</f>
        <v>0</v>
      </c>
      <c r="J100" s="159"/>
      <c r="K100" s="159">
        <f>SUM(K101:K101)</f>
        <v>0</v>
      </c>
      <c r="L100" s="159"/>
      <c r="M100" s="159">
        <f>SUM(M101:M101)</f>
        <v>14636.16</v>
      </c>
      <c r="N100" s="159"/>
      <c r="O100" s="159">
        <f>SUM(O101:O101)</f>
        <v>0</v>
      </c>
      <c r="P100" s="159"/>
      <c r="Q100" s="159">
        <f>SUM(Q101:Q101)</f>
        <v>0</v>
      </c>
      <c r="R100" s="159"/>
      <c r="S100" s="159"/>
      <c r="T100" s="159"/>
      <c r="U100" s="159"/>
      <c r="V100" s="159">
        <f>SUM(V101:V101)</f>
        <v>0</v>
      </c>
      <c r="W100" s="159"/>
      <c r="X100" s="159"/>
      <c r="AG100" t="s">
        <v>170</v>
      </c>
    </row>
    <row r="101" spans="1:60" outlineLevel="1" x14ac:dyDescent="0.2">
      <c r="A101" s="172">
        <v>26</v>
      </c>
      <c r="B101" s="173" t="s">
        <v>366</v>
      </c>
      <c r="C101" s="180" t="s">
        <v>948</v>
      </c>
      <c r="D101" s="174" t="s">
        <v>368</v>
      </c>
      <c r="E101" s="175">
        <v>4</v>
      </c>
      <c r="F101" s="176">
        <v>3024</v>
      </c>
      <c r="G101" s="177">
        <f>ROUND(E101*F101,2)</f>
        <v>12096</v>
      </c>
      <c r="H101" s="158"/>
      <c r="I101" s="157">
        <f>ROUND(E101*H101,2)</f>
        <v>0</v>
      </c>
      <c r="J101" s="158"/>
      <c r="K101" s="157">
        <f>ROUND(E101*J101,2)</f>
        <v>0</v>
      </c>
      <c r="L101" s="157">
        <v>21</v>
      </c>
      <c r="M101" s="157">
        <f>G101*(1+L101/100)</f>
        <v>14636.16</v>
      </c>
      <c r="N101" s="157">
        <v>0</v>
      </c>
      <c r="O101" s="157">
        <f>ROUND(E101*N101,2)</f>
        <v>0</v>
      </c>
      <c r="P101" s="157">
        <v>0</v>
      </c>
      <c r="Q101" s="157">
        <f>ROUND(E101*P101,2)</f>
        <v>0</v>
      </c>
      <c r="R101" s="157"/>
      <c r="S101" s="157" t="s">
        <v>174</v>
      </c>
      <c r="T101" s="157" t="s">
        <v>175</v>
      </c>
      <c r="U101" s="157">
        <v>0</v>
      </c>
      <c r="V101" s="157">
        <f>ROUND(E101*U101,2)</f>
        <v>0</v>
      </c>
      <c r="W101" s="157"/>
      <c r="X101" s="157" t="s">
        <v>221</v>
      </c>
      <c r="Y101" s="148"/>
      <c r="Z101" s="148"/>
      <c r="AA101" s="148"/>
      <c r="AB101" s="148"/>
      <c r="AC101" s="148"/>
      <c r="AD101" s="148"/>
      <c r="AE101" s="148"/>
      <c r="AF101" s="148"/>
      <c r="AG101" s="148" t="s">
        <v>222</v>
      </c>
      <c r="AH101" s="148"/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48"/>
      <c r="AW101" s="148"/>
      <c r="AX101" s="148"/>
      <c r="AY101" s="148"/>
      <c r="AZ101" s="148"/>
      <c r="BA101" s="148"/>
      <c r="BB101" s="148"/>
      <c r="BC101" s="148"/>
      <c r="BD101" s="148"/>
      <c r="BE101" s="148"/>
      <c r="BF101" s="148"/>
      <c r="BG101" s="148"/>
      <c r="BH101" s="148"/>
    </row>
    <row r="102" spans="1:60" x14ac:dyDescent="0.2">
      <c r="A102" s="160" t="s">
        <v>169</v>
      </c>
      <c r="B102" s="161" t="s">
        <v>114</v>
      </c>
      <c r="C102" s="179" t="s">
        <v>115</v>
      </c>
      <c r="D102" s="162"/>
      <c r="E102" s="163"/>
      <c r="F102" s="164"/>
      <c r="G102" s="165">
        <f>SUMIF(AG103:AG105,"&lt;&gt;NOR",G103:G105)</f>
        <v>14793.75</v>
      </c>
      <c r="H102" s="159"/>
      <c r="I102" s="159">
        <f>SUM(I103:I105)</f>
        <v>0</v>
      </c>
      <c r="J102" s="159"/>
      <c r="K102" s="159">
        <f>SUM(K103:K105)</f>
        <v>0</v>
      </c>
      <c r="L102" s="159"/>
      <c r="M102" s="159">
        <f>SUM(M103:M105)</f>
        <v>17900.4375</v>
      </c>
      <c r="N102" s="159"/>
      <c r="O102" s="159">
        <f>SUM(O103:O105)</f>
        <v>0</v>
      </c>
      <c r="P102" s="159"/>
      <c r="Q102" s="159">
        <f>SUM(Q103:Q105)</f>
        <v>6.58</v>
      </c>
      <c r="R102" s="159"/>
      <c r="S102" s="159"/>
      <c r="T102" s="159"/>
      <c r="U102" s="159"/>
      <c r="V102" s="159">
        <f>SUM(V103:V105)</f>
        <v>0</v>
      </c>
      <c r="W102" s="159"/>
      <c r="X102" s="159"/>
      <c r="AG102" t="s">
        <v>170</v>
      </c>
    </row>
    <row r="103" spans="1:60" ht="22.5" outlineLevel="1" x14ac:dyDescent="0.2">
      <c r="A103" s="166">
        <v>27</v>
      </c>
      <c r="B103" s="167" t="s">
        <v>568</v>
      </c>
      <c r="C103" s="181" t="s">
        <v>949</v>
      </c>
      <c r="D103" s="168" t="s">
        <v>247</v>
      </c>
      <c r="E103" s="169">
        <v>65.75</v>
      </c>
      <c r="F103" s="170">
        <v>225</v>
      </c>
      <c r="G103" s="171">
        <f>ROUND(E103*F103,2)</f>
        <v>14793.75</v>
      </c>
      <c r="H103" s="158"/>
      <c r="I103" s="157">
        <f>ROUND(E103*H103,2)</f>
        <v>0</v>
      </c>
      <c r="J103" s="158"/>
      <c r="K103" s="157">
        <f>ROUND(E103*J103,2)</f>
        <v>0</v>
      </c>
      <c r="L103" s="157">
        <v>21</v>
      </c>
      <c r="M103" s="157">
        <f>G103*(1+L103/100)</f>
        <v>17900.4375</v>
      </c>
      <c r="N103" s="157">
        <v>0</v>
      </c>
      <c r="O103" s="157">
        <f>ROUND(E103*N103,2)</f>
        <v>0</v>
      </c>
      <c r="P103" s="157">
        <v>0.1</v>
      </c>
      <c r="Q103" s="157">
        <f>ROUND(E103*P103,2)</f>
        <v>6.58</v>
      </c>
      <c r="R103" s="157"/>
      <c r="S103" s="157" t="s">
        <v>174</v>
      </c>
      <c r="T103" s="157" t="s">
        <v>175</v>
      </c>
      <c r="U103" s="157">
        <v>0</v>
      </c>
      <c r="V103" s="157">
        <f>ROUND(E103*U103,2)</f>
        <v>0</v>
      </c>
      <c r="W103" s="157"/>
      <c r="X103" s="157" t="s">
        <v>221</v>
      </c>
      <c r="Y103" s="148"/>
      <c r="Z103" s="148"/>
      <c r="AA103" s="148"/>
      <c r="AB103" s="148"/>
      <c r="AC103" s="148"/>
      <c r="AD103" s="148"/>
      <c r="AE103" s="148"/>
      <c r="AF103" s="148"/>
      <c r="AG103" s="148" t="s">
        <v>222</v>
      </c>
      <c r="AH103" s="148"/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48"/>
      <c r="AW103" s="148"/>
      <c r="AX103" s="148"/>
      <c r="AY103" s="148"/>
      <c r="AZ103" s="148"/>
      <c r="BA103" s="148"/>
      <c r="BB103" s="148"/>
      <c r="BC103" s="148"/>
      <c r="BD103" s="148"/>
      <c r="BE103" s="148"/>
      <c r="BF103" s="148"/>
      <c r="BG103" s="148"/>
      <c r="BH103" s="148"/>
    </row>
    <row r="104" spans="1:60" outlineLevel="1" x14ac:dyDescent="0.2">
      <c r="A104" s="155"/>
      <c r="B104" s="156"/>
      <c r="C104" s="189" t="s">
        <v>950</v>
      </c>
      <c r="D104" s="185"/>
      <c r="E104" s="186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48"/>
      <c r="Z104" s="148"/>
      <c r="AA104" s="148"/>
      <c r="AB104" s="148"/>
      <c r="AC104" s="148"/>
      <c r="AD104" s="148"/>
      <c r="AE104" s="148"/>
      <c r="AF104" s="148"/>
      <c r="AG104" s="148" t="s">
        <v>224</v>
      </c>
      <c r="AH104" s="148">
        <v>0</v>
      </c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48"/>
      <c r="BG104" s="148"/>
      <c r="BH104" s="148"/>
    </row>
    <row r="105" spans="1:60" outlineLevel="1" x14ac:dyDescent="0.2">
      <c r="A105" s="155"/>
      <c r="B105" s="156"/>
      <c r="C105" s="189" t="s">
        <v>951</v>
      </c>
      <c r="D105" s="185"/>
      <c r="E105" s="186">
        <v>65.75</v>
      </c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48"/>
      <c r="Z105" s="148"/>
      <c r="AA105" s="148"/>
      <c r="AB105" s="148"/>
      <c r="AC105" s="148"/>
      <c r="AD105" s="148"/>
      <c r="AE105" s="148"/>
      <c r="AF105" s="148"/>
      <c r="AG105" s="148" t="s">
        <v>224</v>
      </c>
      <c r="AH105" s="148">
        <v>0</v>
      </c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48"/>
      <c r="AW105" s="148"/>
      <c r="AX105" s="148"/>
      <c r="AY105" s="148"/>
      <c r="AZ105" s="148"/>
      <c r="BA105" s="148"/>
      <c r="BB105" s="148"/>
      <c r="BC105" s="148"/>
      <c r="BD105" s="148"/>
      <c r="BE105" s="148"/>
      <c r="BF105" s="148"/>
      <c r="BG105" s="148"/>
      <c r="BH105" s="148"/>
    </row>
    <row r="106" spans="1:60" x14ac:dyDescent="0.2">
      <c r="A106" s="160" t="s">
        <v>169</v>
      </c>
      <c r="B106" s="161" t="s">
        <v>122</v>
      </c>
      <c r="C106" s="179" t="s">
        <v>123</v>
      </c>
      <c r="D106" s="162"/>
      <c r="E106" s="163"/>
      <c r="F106" s="164"/>
      <c r="G106" s="165">
        <f>SUMIF(AG107:AG110,"&lt;&gt;NOR",G107:G110)</f>
        <v>99994.1</v>
      </c>
      <c r="H106" s="159"/>
      <c r="I106" s="159">
        <f>SUM(I107:I110)</f>
        <v>0</v>
      </c>
      <c r="J106" s="159"/>
      <c r="K106" s="159">
        <f>SUM(K107:K110)</f>
        <v>0</v>
      </c>
      <c r="L106" s="159"/>
      <c r="M106" s="159">
        <f>SUM(M107:M110)</f>
        <v>120992.861</v>
      </c>
      <c r="N106" s="159"/>
      <c r="O106" s="159">
        <f>SUM(O107:O110)</f>
        <v>0</v>
      </c>
      <c r="P106" s="159"/>
      <c r="Q106" s="159">
        <f>SUM(Q107:Q110)</f>
        <v>0</v>
      </c>
      <c r="R106" s="159"/>
      <c r="S106" s="159"/>
      <c r="T106" s="159"/>
      <c r="U106" s="159"/>
      <c r="V106" s="159">
        <f>SUM(V107:V110)</f>
        <v>64.510000000000005</v>
      </c>
      <c r="W106" s="159"/>
      <c r="X106" s="159"/>
      <c r="AG106" t="s">
        <v>170</v>
      </c>
    </row>
    <row r="107" spans="1:60" outlineLevel="1" x14ac:dyDescent="0.2">
      <c r="A107" s="166">
        <v>28</v>
      </c>
      <c r="B107" s="167" t="s">
        <v>952</v>
      </c>
      <c r="C107" s="181" t="s">
        <v>953</v>
      </c>
      <c r="D107" s="168" t="s">
        <v>312</v>
      </c>
      <c r="E107" s="169">
        <v>3225.6160500000001</v>
      </c>
      <c r="F107" s="170">
        <v>31</v>
      </c>
      <c r="G107" s="171">
        <f>ROUND(E107*F107,2)</f>
        <v>99994.1</v>
      </c>
      <c r="H107" s="158"/>
      <c r="I107" s="157">
        <f>ROUND(E107*H107,2)</f>
        <v>0</v>
      </c>
      <c r="J107" s="158"/>
      <c r="K107" s="157">
        <f>ROUND(E107*J107,2)</f>
        <v>0</v>
      </c>
      <c r="L107" s="157">
        <v>21</v>
      </c>
      <c r="M107" s="157">
        <f>G107*(1+L107/100)</f>
        <v>120992.861</v>
      </c>
      <c r="N107" s="157">
        <v>0</v>
      </c>
      <c r="O107" s="157">
        <f>ROUND(E107*N107,2)</f>
        <v>0</v>
      </c>
      <c r="P107" s="157">
        <v>0</v>
      </c>
      <c r="Q107" s="157">
        <f>ROUND(E107*P107,2)</f>
        <v>0</v>
      </c>
      <c r="R107" s="157"/>
      <c r="S107" s="157" t="s">
        <v>180</v>
      </c>
      <c r="T107" s="157" t="s">
        <v>180</v>
      </c>
      <c r="U107" s="157">
        <v>0.02</v>
      </c>
      <c r="V107" s="157">
        <f>ROUND(E107*U107,2)</f>
        <v>64.510000000000005</v>
      </c>
      <c r="W107" s="157"/>
      <c r="X107" s="157" t="s">
        <v>393</v>
      </c>
      <c r="Y107" s="148"/>
      <c r="Z107" s="148"/>
      <c r="AA107" s="148"/>
      <c r="AB107" s="148"/>
      <c r="AC107" s="148"/>
      <c r="AD107" s="148"/>
      <c r="AE107" s="148"/>
      <c r="AF107" s="148"/>
      <c r="AG107" s="148" t="s">
        <v>394</v>
      </c>
      <c r="AH107" s="148"/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48"/>
      <c r="AW107" s="148"/>
      <c r="AX107" s="148"/>
      <c r="AY107" s="148"/>
      <c r="AZ107" s="148"/>
      <c r="BA107" s="148"/>
      <c r="BB107" s="148"/>
      <c r="BC107" s="148"/>
      <c r="BD107" s="148"/>
      <c r="BE107" s="148"/>
      <c r="BF107" s="148"/>
      <c r="BG107" s="148"/>
      <c r="BH107" s="148"/>
    </row>
    <row r="108" spans="1:60" outlineLevel="1" x14ac:dyDescent="0.2">
      <c r="A108" s="155"/>
      <c r="B108" s="156"/>
      <c r="C108" s="189" t="s">
        <v>395</v>
      </c>
      <c r="D108" s="185"/>
      <c r="E108" s="186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48"/>
      <c r="Z108" s="148"/>
      <c r="AA108" s="148"/>
      <c r="AB108" s="148"/>
      <c r="AC108" s="148"/>
      <c r="AD108" s="148"/>
      <c r="AE108" s="148"/>
      <c r="AF108" s="148"/>
      <c r="AG108" s="148" t="s">
        <v>224</v>
      </c>
      <c r="AH108" s="148">
        <v>0</v>
      </c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48"/>
      <c r="AW108" s="148"/>
      <c r="AX108" s="148"/>
      <c r="AY108" s="148"/>
      <c r="AZ108" s="148"/>
      <c r="BA108" s="148"/>
      <c r="BB108" s="148"/>
      <c r="BC108" s="148"/>
      <c r="BD108" s="148"/>
      <c r="BE108" s="148"/>
      <c r="BF108" s="148"/>
      <c r="BG108" s="148"/>
      <c r="BH108" s="148"/>
    </row>
    <row r="109" spans="1:60" outlineLevel="1" x14ac:dyDescent="0.2">
      <c r="A109" s="155"/>
      <c r="B109" s="156"/>
      <c r="C109" s="189" t="s">
        <v>954</v>
      </c>
      <c r="D109" s="185"/>
      <c r="E109" s="186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48"/>
      <c r="Z109" s="148"/>
      <c r="AA109" s="148"/>
      <c r="AB109" s="148"/>
      <c r="AC109" s="148"/>
      <c r="AD109" s="148"/>
      <c r="AE109" s="148"/>
      <c r="AF109" s="148"/>
      <c r="AG109" s="148" t="s">
        <v>224</v>
      </c>
      <c r="AH109" s="148">
        <v>0</v>
      </c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48"/>
      <c r="AW109" s="148"/>
      <c r="AX109" s="148"/>
      <c r="AY109" s="148"/>
      <c r="AZ109" s="148"/>
      <c r="BA109" s="148"/>
      <c r="BB109" s="148"/>
      <c r="BC109" s="148"/>
      <c r="BD109" s="148"/>
      <c r="BE109" s="148"/>
      <c r="BF109" s="148"/>
      <c r="BG109" s="148"/>
      <c r="BH109" s="148"/>
    </row>
    <row r="110" spans="1:60" outlineLevel="1" x14ac:dyDescent="0.2">
      <c r="A110" s="155"/>
      <c r="B110" s="156"/>
      <c r="C110" s="189" t="s">
        <v>955</v>
      </c>
      <c r="D110" s="185"/>
      <c r="E110" s="186">
        <v>3225.6160500000001</v>
      </c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48"/>
      <c r="Z110" s="148"/>
      <c r="AA110" s="148"/>
      <c r="AB110" s="148"/>
      <c r="AC110" s="148"/>
      <c r="AD110" s="148"/>
      <c r="AE110" s="148"/>
      <c r="AF110" s="148"/>
      <c r="AG110" s="148" t="s">
        <v>224</v>
      </c>
      <c r="AH110" s="148">
        <v>0</v>
      </c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48"/>
      <c r="BG110" s="148"/>
      <c r="BH110" s="148"/>
    </row>
    <row r="111" spans="1:60" x14ac:dyDescent="0.2">
      <c r="A111" s="160" t="s">
        <v>169</v>
      </c>
      <c r="B111" s="161" t="s">
        <v>138</v>
      </c>
      <c r="C111" s="179" t="s">
        <v>139</v>
      </c>
      <c r="D111" s="162"/>
      <c r="E111" s="163"/>
      <c r="F111" s="164"/>
      <c r="G111" s="165">
        <f>SUMIF(AG112:AG127,"&lt;&gt;NOR",G112:G127)</f>
        <v>2879.8599999999997</v>
      </c>
      <c r="H111" s="159"/>
      <c r="I111" s="159">
        <f>SUM(I112:I127)</f>
        <v>0</v>
      </c>
      <c r="J111" s="159"/>
      <c r="K111" s="159">
        <f>SUM(K112:K127)</f>
        <v>0</v>
      </c>
      <c r="L111" s="159"/>
      <c r="M111" s="159">
        <f>SUM(M112:M127)</f>
        <v>3484.6306000000004</v>
      </c>
      <c r="N111" s="159"/>
      <c r="O111" s="159">
        <f>SUM(O112:O127)</f>
        <v>0</v>
      </c>
      <c r="P111" s="159"/>
      <c r="Q111" s="159">
        <f>SUM(Q112:Q127)</f>
        <v>0</v>
      </c>
      <c r="R111" s="159"/>
      <c r="S111" s="159"/>
      <c r="T111" s="159"/>
      <c r="U111" s="159"/>
      <c r="V111" s="159">
        <f>SUM(V112:V127)</f>
        <v>3.87</v>
      </c>
      <c r="W111" s="159"/>
      <c r="X111" s="159"/>
      <c r="AG111" t="s">
        <v>170</v>
      </c>
    </row>
    <row r="112" spans="1:60" outlineLevel="1" x14ac:dyDescent="0.2">
      <c r="A112" s="166">
        <v>29</v>
      </c>
      <c r="B112" s="167" t="s">
        <v>482</v>
      </c>
      <c r="C112" s="181" t="s">
        <v>483</v>
      </c>
      <c r="D112" s="168" t="s">
        <v>312</v>
      </c>
      <c r="E112" s="169">
        <v>6.5750000000000002</v>
      </c>
      <c r="F112" s="170">
        <v>39</v>
      </c>
      <c r="G112" s="171">
        <f>ROUND(E112*F112,2)</f>
        <v>256.43</v>
      </c>
      <c r="H112" s="158"/>
      <c r="I112" s="157">
        <f>ROUND(E112*H112,2)</f>
        <v>0</v>
      </c>
      <c r="J112" s="158"/>
      <c r="K112" s="157">
        <f>ROUND(E112*J112,2)</f>
        <v>0</v>
      </c>
      <c r="L112" s="157">
        <v>21</v>
      </c>
      <c r="M112" s="157">
        <f>G112*(1+L112/100)</f>
        <v>310.28030000000001</v>
      </c>
      <c r="N112" s="157">
        <v>0</v>
      </c>
      <c r="O112" s="157">
        <f>ROUND(E112*N112,2)</f>
        <v>0</v>
      </c>
      <c r="P112" s="157">
        <v>0</v>
      </c>
      <c r="Q112" s="157">
        <f>ROUND(E112*P112,2)</f>
        <v>0</v>
      </c>
      <c r="R112" s="157"/>
      <c r="S112" s="157" t="s">
        <v>180</v>
      </c>
      <c r="T112" s="157" t="s">
        <v>180</v>
      </c>
      <c r="U112" s="157">
        <v>0.49</v>
      </c>
      <c r="V112" s="157">
        <f>ROUND(E112*U112,2)</f>
        <v>3.22</v>
      </c>
      <c r="W112" s="157"/>
      <c r="X112" s="157" t="s">
        <v>477</v>
      </c>
      <c r="Y112" s="148"/>
      <c r="Z112" s="148"/>
      <c r="AA112" s="148"/>
      <c r="AB112" s="148"/>
      <c r="AC112" s="148"/>
      <c r="AD112" s="148"/>
      <c r="AE112" s="148"/>
      <c r="AF112" s="148"/>
      <c r="AG112" s="148" t="s">
        <v>478</v>
      </c>
      <c r="AH112" s="148"/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</row>
    <row r="113" spans="1:60" ht="22.5" outlineLevel="1" x14ac:dyDescent="0.2">
      <c r="A113" s="155"/>
      <c r="B113" s="156"/>
      <c r="C113" s="189" t="s">
        <v>479</v>
      </c>
      <c r="D113" s="185"/>
      <c r="E113" s="186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48"/>
      <c r="Z113" s="148"/>
      <c r="AA113" s="148"/>
      <c r="AB113" s="148"/>
      <c r="AC113" s="148"/>
      <c r="AD113" s="148"/>
      <c r="AE113" s="148"/>
      <c r="AF113" s="148"/>
      <c r="AG113" s="148" t="s">
        <v>224</v>
      </c>
      <c r="AH113" s="148">
        <v>0</v>
      </c>
      <c r="AI113" s="148"/>
      <c r="AJ113" s="148"/>
      <c r="AK113" s="148"/>
      <c r="AL113" s="148"/>
      <c r="AM113" s="148"/>
      <c r="AN113" s="148"/>
      <c r="AO113" s="148"/>
      <c r="AP113" s="148"/>
      <c r="AQ113" s="148"/>
      <c r="AR113" s="148"/>
      <c r="AS113" s="148"/>
      <c r="AT113" s="148"/>
      <c r="AU113" s="148"/>
      <c r="AV113" s="148"/>
      <c r="AW113" s="148"/>
      <c r="AX113" s="148"/>
      <c r="AY113" s="148"/>
      <c r="AZ113" s="148"/>
      <c r="BA113" s="148"/>
      <c r="BB113" s="148"/>
      <c r="BC113" s="148"/>
      <c r="BD113" s="148"/>
      <c r="BE113" s="148"/>
      <c r="BF113" s="148"/>
      <c r="BG113" s="148"/>
      <c r="BH113" s="148"/>
    </row>
    <row r="114" spans="1:60" outlineLevel="1" x14ac:dyDescent="0.2">
      <c r="A114" s="155"/>
      <c r="B114" s="156"/>
      <c r="C114" s="189" t="s">
        <v>956</v>
      </c>
      <c r="D114" s="185"/>
      <c r="E114" s="186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48"/>
      <c r="Z114" s="148"/>
      <c r="AA114" s="148"/>
      <c r="AB114" s="148"/>
      <c r="AC114" s="148"/>
      <c r="AD114" s="148"/>
      <c r="AE114" s="148"/>
      <c r="AF114" s="148"/>
      <c r="AG114" s="148" t="s">
        <v>224</v>
      </c>
      <c r="AH114" s="148">
        <v>0</v>
      </c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48"/>
      <c r="BG114" s="148"/>
      <c r="BH114" s="148"/>
    </row>
    <row r="115" spans="1:60" outlineLevel="1" x14ac:dyDescent="0.2">
      <c r="A115" s="155"/>
      <c r="B115" s="156"/>
      <c r="C115" s="189" t="s">
        <v>957</v>
      </c>
      <c r="D115" s="185"/>
      <c r="E115" s="186">
        <v>6.5750000000000002</v>
      </c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48"/>
      <c r="Z115" s="148"/>
      <c r="AA115" s="148"/>
      <c r="AB115" s="148"/>
      <c r="AC115" s="148"/>
      <c r="AD115" s="148"/>
      <c r="AE115" s="148"/>
      <c r="AF115" s="148"/>
      <c r="AG115" s="148" t="s">
        <v>224</v>
      </c>
      <c r="AH115" s="148">
        <v>0</v>
      </c>
      <c r="AI115" s="148"/>
      <c r="AJ115" s="148"/>
      <c r="AK115" s="148"/>
      <c r="AL115" s="148"/>
      <c r="AM115" s="148"/>
      <c r="AN115" s="148"/>
      <c r="AO115" s="148"/>
      <c r="AP115" s="148"/>
      <c r="AQ115" s="148"/>
      <c r="AR115" s="148"/>
      <c r="AS115" s="148"/>
      <c r="AT115" s="148"/>
      <c r="AU115" s="148"/>
      <c r="AV115" s="148"/>
      <c r="AW115" s="148"/>
      <c r="AX115" s="148"/>
      <c r="AY115" s="148"/>
      <c r="AZ115" s="148"/>
      <c r="BA115" s="148"/>
      <c r="BB115" s="148"/>
      <c r="BC115" s="148"/>
      <c r="BD115" s="148"/>
      <c r="BE115" s="148"/>
      <c r="BF115" s="148"/>
      <c r="BG115" s="148"/>
      <c r="BH115" s="148"/>
    </row>
    <row r="116" spans="1:60" outlineLevel="1" x14ac:dyDescent="0.2">
      <c r="A116" s="166">
        <v>30</v>
      </c>
      <c r="B116" s="167" t="s">
        <v>485</v>
      </c>
      <c r="C116" s="181" t="s">
        <v>486</v>
      </c>
      <c r="D116" s="168" t="s">
        <v>312</v>
      </c>
      <c r="E116" s="169">
        <v>59.174999999999997</v>
      </c>
      <c r="F116" s="170">
        <v>11</v>
      </c>
      <c r="G116" s="171">
        <f>ROUND(E116*F116,2)</f>
        <v>650.92999999999995</v>
      </c>
      <c r="H116" s="158"/>
      <c r="I116" s="157">
        <f>ROUND(E116*H116,2)</f>
        <v>0</v>
      </c>
      <c r="J116" s="158"/>
      <c r="K116" s="157">
        <f>ROUND(E116*J116,2)</f>
        <v>0</v>
      </c>
      <c r="L116" s="157">
        <v>21</v>
      </c>
      <c r="M116" s="157">
        <f>G116*(1+L116/100)</f>
        <v>787.62529999999992</v>
      </c>
      <c r="N116" s="157">
        <v>0</v>
      </c>
      <c r="O116" s="157">
        <f>ROUND(E116*N116,2)</f>
        <v>0</v>
      </c>
      <c r="P116" s="157">
        <v>0</v>
      </c>
      <c r="Q116" s="157">
        <f>ROUND(E116*P116,2)</f>
        <v>0</v>
      </c>
      <c r="R116" s="157"/>
      <c r="S116" s="157" t="s">
        <v>180</v>
      </c>
      <c r="T116" s="157" t="s">
        <v>180</v>
      </c>
      <c r="U116" s="157">
        <v>0</v>
      </c>
      <c r="V116" s="157">
        <f>ROUND(E116*U116,2)</f>
        <v>0</v>
      </c>
      <c r="W116" s="157"/>
      <c r="X116" s="157" t="s">
        <v>477</v>
      </c>
      <c r="Y116" s="148"/>
      <c r="Z116" s="148"/>
      <c r="AA116" s="148"/>
      <c r="AB116" s="148"/>
      <c r="AC116" s="148"/>
      <c r="AD116" s="148"/>
      <c r="AE116" s="148"/>
      <c r="AF116" s="148"/>
      <c r="AG116" s="148" t="s">
        <v>478</v>
      </c>
      <c r="AH116" s="148"/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48"/>
      <c r="BG116" s="148"/>
      <c r="BH116" s="148"/>
    </row>
    <row r="117" spans="1:60" ht="22.5" outlineLevel="1" x14ac:dyDescent="0.2">
      <c r="A117" s="155"/>
      <c r="B117" s="156"/>
      <c r="C117" s="189" t="s">
        <v>479</v>
      </c>
      <c r="D117" s="185"/>
      <c r="E117" s="186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48"/>
      <c r="Z117" s="148"/>
      <c r="AA117" s="148"/>
      <c r="AB117" s="148"/>
      <c r="AC117" s="148"/>
      <c r="AD117" s="148"/>
      <c r="AE117" s="148"/>
      <c r="AF117" s="148"/>
      <c r="AG117" s="148" t="s">
        <v>224</v>
      </c>
      <c r="AH117" s="148">
        <v>0</v>
      </c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</row>
    <row r="118" spans="1:60" outlineLevel="1" x14ac:dyDescent="0.2">
      <c r="A118" s="155"/>
      <c r="B118" s="156"/>
      <c r="C118" s="189" t="s">
        <v>956</v>
      </c>
      <c r="D118" s="185"/>
      <c r="E118" s="186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48"/>
      <c r="Z118" s="148"/>
      <c r="AA118" s="148"/>
      <c r="AB118" s="148"/>
      <c r="AC118" s="148"/>
      <c r="AD118" s="148"/>
      <c r="AE118" s="148"/>
      <c r="AF118" s="148"/>
      <c r="AG118" s="148" t="s">
        <v>224</v>
      </c>
      <c r="AH118" s="148">
        <v>0</v>
      </c>
      <c r="AI118" s="148"/>
      <c r="AJ118" s="148"/>
      <c r="AK118" s="148"/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48"/>
      <c r="BG118" s="148"/>
      <c r="BH118" s="148"/>
    </row>
    <row r="119" spans="1:60" outlineLevel="1" x14ac:dyDescent="0.2">
      <c r="A119" s="155"/>
      <c r="B119" s="156"/>
      <c r="C119" s="189" t="s">
        <v>958</v>
      </c>
      <c r="D119" s="185"/>
      <c r="E119" s="186">
        <v>59.174999999999997</v>
      </c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48"/>
      <c r="Z119" s="148"/>
      <c r="AA119" s="148"/>
      <c r="AB119" s="148"/>
      <c r="AC119" s="148"/>
      <c r="AD119" s="148"/>
      <c r="AE119" s="148"/>
      <c r="AF119" s="148"/>
      <c r="AG119" s="148" t="s">
        <v>224</v>
      </c>
      <c r="AH119" s="148">
        <v>0</v>
      </c>
      <c r="AI119" s="148"/>
      <c r="AJ119" s="148"/>
      <c r="AK119" s="148"/>
      <c r="AL119" s="148"/>
      <c r="AM119" s="148"/>
      <c r="AN119" s="148"/>
      <c r="AO119" s="148"/>
      <c r="AP119" s="148"/>
      <c r="AQ119" s="148"/>
      <c r="AR119" s="148"/>
      <c r="AS119" s="148"/>
      <c r="AT119" s="148"/>
      <c r="AU119" s="148"/>
      <c r="AV119" s="148"/>
      <c r="AW119" s="148"/>
      <c r="AX119" s="148"/>
      <c r="AY119" s="148"/>
      <c r="AZ119" s="148"/>
      <c r="BA119" s="148"/>
      <c r="BB119" s="148"/>
      <c r="BC119" s="148"/>
      <c r="BD119" s="148"/>
      <c r="BE119" s="148"/>
      <c r="BF119" s="148"/>
      <c r="BG119" s="148"/>
      <c r="BH119" s="148"/>
    </row>
    <row r="120" spans="1:60" outlineLevel="1" x14ac:dyDescent="0.2">
      <c r="A120" s="166">
        <v>31</v>
      </c>
      <c r="B120" s="167" t="s">
        <v>488</v>
      </c>
      <c r="C120" s="181" t="s">
        <v>489</v>
      </c>
      <c r="D120" s="168" t="s">
        <v>312</v>
      </c>
      <c r="E120" s="169">
        <v>6.5750000000000002</v>
      </c>
      <c r="F120" s="170">
        <v>70</v>
      </c>
      <c r="G120" s="171">
        <f>ROUND(E120*F120,2)</f>
        <v>460.25</v>
      </c>
      <c r="H120" s="158"/>
      <c r="I120" s="157">
        <f>ROUND(E120*H120,2)</f>
        <v>0</v>
      </c>
      <c r="J120" s="158"/>
      <c r="K120" s="157">
        <f>ROUND(E120*J120,2)</f>
        <v>0</v>
      </c>
      <c r="L120" s="157">
        <v>21</v>
      </c>
      <c r="M120" s="157">
        <f>G120*(1+L120/100)</f>
        <v>556.90250000000003</v>
      </c>
      <c r="N120" s="157">
        <v>0</v>
      </c>
      <c r="O120" s="157">
        <f>ROUND(E120*N120,2)</f>
        <v>0</v>
      </c>
      <c r="P120" s="157">
        <v>0</v>
      </c>
      <c r="Q120" s="157">
        <f>ROUND(E120*P120,2)</f>
        <v>0</v>
      </c>
      <c r="R120" s="157"/>
      <c r="S120" s="157" t="s">
        <v>180</v>
      </c>
      <c r="T120" s="157" t="s">
        <v>180</v>
      </c>
      <c r="U120" s="157">
        <v>9.9000000000000005E-2</v>
      </c>
      <c r="V120" s="157">
        <f>ROUND(E120*U120,2)</f>
        <v>0.65</v>
      </c>
      <c r="W120" s="157"/>
      <c r="X120" s="157" t="s">
        <v>477</v>
      </c>
      <c r="Y120" s="148"/>
      <c r="Z120" s="148"/>
      <c r="AA120" s="148"/>
      <c r="AB120" s="148"/>
      <c r="AC120" s="148"/>
      <c r="AD120" s="148"/>
      <c r="AE120" s="148"/>
      <c r="AF120" s="148"/>
      <c r="AG120" s="148" t="s">
        <v>478</v>
      </c>
      <c r="AH120" s="148"/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48"/>
      <c r="BG120" s="148"/>
      <c r="BH120" s="148"/>
    </row>
    <row r="121" spans="1:60" ht="22.5" outlineLevel="1" x14ac:dyDescent="0.2">
      <c r="A121" s="155"/>
      <c r="B121" s="156"/>
      <c r="C121" s="189" t="s">
        <v>479</v>
      </c>
      <c r="D121" s="185"/>
      <c r="E121" s="186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48"/>
      <c r="Z121" s="148"/>
      <c r="AA121" s="148"/>
      <c r="AB121" s="148"/>
      <c r="AC121" s="148"/>
      <c r="AD121" s="148"/>
      <c r="AE121" s="148"/>
      <c r="AF121" s="148"/>
      <c r="AG121" s="148" t="s">
        <v>224</v>
      </c>
      <c r="AH121" s="148">
        <v>0</v>
      </c>
      <c r="AI121" s="148"/>
      <c r="AJ121" s="148"/>
      <c r="AK121" s="148"/>
      <c r="AL121" s="148"/>
      <c r="AM121" s="148"/>
      <c r="AN121" s="148"/>
      <c r="AO121" s="148"/>
      <c r="AP121" s="148"/>
      <c r="AQ121" s="148"/>
      <c r="AR121" s="148"/>
      <c r="AS121" s="148"/>
      <c r="AT121" s="148"/>
      <c r="AU121" s="148"/>
      <c r="AV121" s="148"/>
      <c r="AW121" s="148"/>
      <c r="AX121" s="148"/>
      <c r="AY121" s="148"/>
      <c r="AZ121" s="148"/>
      <c r="BA121" s="148"/>
      <c r="BB121" s="148"/>
      <c r="BC121" s="148"/>
      <c r="BD121" s="148"/>
      <c r="BE121" s="148"/>
      <c r="BF121" s="148"/>
      <c r="BG121" s="148"/>
      <c r="BH121" s="148"/>
    </row>
    <row r="122" spans="1:60" outlineLevel="1" x14ac:dyDescent="0.2">
      <c r="A122" s="155"/>
      <c r="B122" s="156"/>
      <c r="C122" s="189" t="s">
        <v>956</v>
      </c>
      <c r="D122" s="185"/>
      <c r="E122" s="186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48"/>
      <c r="Z122" s="148"/>
      <c r="AA122" s="148"/>
      <c r="AB122" s="148"/>
      <c r="AC122" s="148"/>
      <c r="AD122" s="148"/>
      <c r="AE122" s="148"/>
      <c r="AF122" s="148"/>
      <c r="AG122" s="148" t="s">
        <v>224</v>
      </c>
      <c r="AH122" s="148">
        <v>0</v>
      </c>
      <c r="AI122" s="148"/>
      <c r="AJ122" s="148"/>
      <c r="AK122" s="148"/>
      <c r="AL122" s="148"/>
      <c r="AM122" s="148"/>
      <c r="AN122" s="148"/>
      <c r="AO122" s="148"/>
      <c r="AP122" s="148"/>
      <c r="AQ122" s="148"/>
      <c r="AR122" s="148"/>
      <c r="AS122" s="148"/>
      <c r="AT122" s="148"/>
      <c r="AU122" s="148"/>
      <c r="AV122" s="148"/>
      <c r="AW122" s="148"/>
      <c r="AX122" s="148"/>
      <c r="AY122" s="148"/>
      <c r="AZ122" s="148"/>
      <c r="BA122" s="148"/>
      <c r="BB122" s="148"/>
      <c r="BC122" s="148"/>
      <c r="BD122" s="148"/>
      <c r="BE122" s="148"/>
      <c r="BF122" s="148"/>
      <c r="BG122" s="148"/>
      <c r="BH122" s="148"/>
    </row>
    <row r="123" spans="1:60" outlineLevel="1" x14ac:dyDescent="0.2">
      <c r="A123" s="155"/>
      <c r="B123" s="156"/>
      <c r="C123" s="189" t="s">
        <v>957</v>
      </c>
      <c r="D123" s="185"/>
      <c r="E123" s="186">
        <v>6.5750000000000002</v>
      </c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48"/>
      <c r="Z123" s="148"/>
      <c r="AA123" s="148"/>
      <c r="AB123" s="148"/>
      <c r="AC123" s="148"/>
      <c r="AD123" s="148"/>
      <c r="AE123" s="148"/>
      <c r="AF123" s="148"/>
      <c r="AG123" s="148" t="s">
        <v>224</v>
      </c>
      <c r="AH123" s="148">
        <v>0</v>
      </c>
      <c r="AI123" s="148"/>
      <c r="AJ123" s="148"/>
      <c r="AK123" s="148"/>
      <c r="AL123" s="148"/>
      <c r="AM123" s="148"/>
      <c r="AN123" s="148"/>
      <c r="AO123" s="148"/>
      <c r="AP123" s="148"/>
      <c r="AQ123" s="148"/>
      <c r="AR123" s="148"/>
      <c r="AS123" s="148"/>
      <c r="AT123" s="148"/>
      <c r="AU123" s="148"/>
      <c r="AV123" s="148"/>
      <c r="AW123" s="148"/>
      <c r="AX123" s="148"/>
      <c r="AY123" s="148"/>
      <c r="AZ123" s="148"/>
      <c r="BA123" s="148"/>
      <c r="BB123" s="148"/>
      <c r="BC123" s="148"/>
      <c r="BD123" s="148"/>
      <c r="BE123" s="148"/>
      <c r="BF123" s="148"/>
      <c r="BG123" s="148"/>
      <c r="BH123" s="148"/>
    </row>
    <row r="124" spans="1:60" outlineLevel="1" x14ac:dyDescent="0.2">
      <c r="A124" s="166">
        <v>32</v>
      </c>
      <c r="B124" s="167" t="s">
        <v>959</v>
      </c>
      <c r="C124" s="181" t="s">
        <v>960</v>
      </c>
      <c r="D124" s="168" t="s">
        <v>312</v>
      </c>
      <c r="E124" s="169">
        <v>6.5750000000000002</v>
      </c>
      <c r="F124" s="170">
        <v>230</v>
      </c>
      <c r="G124" s="171">
        <f>ROUND(E124*F124,2)</f>
        <v>1512.25</v>
      </c>
      <c r="H124" s="158"/>
      <c r="I124" s="157">
        <f>ROUND(E124*H124,2)</f>
        <v>0</v>
      </c>
      <c r="J124" s="158"/>
      <c r="K124" s="157">
        <f>ROUND(E124*J124,2)</f>
        <v>0</v>
      </c>
      <c r="L124" s="157">
        <v>21</v>
      </c>
      <c r="M124" s="157">
        <f>G124*(1+L124/100)</f>
        <v>1829.8225</v>
      </c>
      <c r="N124" s="157">
        <v>0</v>
      </c>
      <c r="O124" s="157">
        <f>ROUND(E124*N124,2)</f>
        <v>0</v>
      </c>
      <c r="P124" s="157">
        <v>0</v>
      </c>
      <c r="Q124" s="157">
        <f>ROUND(E124*P124,2)</f>
        <v>0</v>
      </c>
      <c r="R124" s="157"/>
      <c r="S124" s="157" t="s">
        <v>180</v>
      </c>
      <c r="T124" s="157" t="s">
        <v>180</v>
      </c>
      <c r="U124" s="157">
        <v>0</v>
      </c>
      <c r="V124" s="157">
        <f>ROUND(E124*U124,2)</f>
        <v>0</v>
      </c>
      <c r="W124" s="157"/>
      <c r="X124" s="157" t="s">
        <v>477</v>
      </c>
      <c r="Y124" s="148"/>
      <c r="Z124" s="148"/>
      <c r="AA124" s="148"/>
      <c r="AB124" s="148"/>
      <c r="AC124" s="148"/>
      <c r="AD124" s="148"/>
      <c r="AE124" s="148"/>
      <c r="AF124" s="148"/>
      <c r="AG124" s="148" t="s">
        <v>478</v>
      </c>
      <c r="AH124" s="148"/>
      <c r="AI124" s="148"/>
      <c r="AJ124" s="148"/>
      <c r="AK124" s="148"/>
      <c r="AL124" s="148"/>
      <c r="AM124" s="148"/>
      <c r="AN124" s="148"/>
      <c r="AO124" s="148"/>
      <c r="AP124" s="148"/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A124" s="148"/>
      <c r="BB124" s="148"/>
      <c r="BC124" s="148"/>
      <c r="BD124" s="148"/>
      <c r="BE124" s="148"/>
      <c r="BF124" s="148"/>
      <c r="BG124" s="148"/>
      <c r="BH124" s="148"/>
    </row>
    <row r="125" spans="1:60" ht="22.5" outlineLevel="1" x14ac:dyDescent="0.2">
      <c r="A125" s="155"/>
      <c r="B125" s="156"/>
      <c r="C125" s="189" t="s">
        <v>479</v>
      </c>
      <c r="D125" s="185"/>
      <c r="E125" s="186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48"/>
      <c r="Z125" s="148"/>
      <c r="AA125" s="148"/>
      <c r="AB125" s="148"/>
      <c r="AC125" s="148"/>
      <c r="AD125" s="148"/>
      <c r="AE125" s="148"/>
      <c r="AF125" s="148"/>
      <c r="AG125" s="148" t="s">
        <v>224</v>
      </c>
      <c r="AH125" s="148">
        <v>0</v>
      </c>
      <c r="AI125" s="148"/>
      <c r="AJ125" s="148"/>
      <c r="AK125" s="148"/>
      <c r="AL125" s="148"/>
      <c r="AM125" s="148"/>
      <c r="AN125" s="148"/>
      <c r="AO125" s="148"/>
      <c r="AP125" s="148"/>
      <c r="AQ125" s="148"/>
      <c r="AR125" s="148"/>
      <c r="AS125" s="148"/>
      <c r="AT125" s="148"/>
      <c r="AU125" s="148"/>
      <c r="AV125" s="148"/>
      <c r="AW125" s="148"/>
      <c r="AX125" s="148"/>
      <c r="AY125" s="148"/>
      <c r="AZ125" s="148"/>
      <c r="BA125" s="148"/>
      <c r="BB125" s="148"/>
      <c r="BC125" s="148"/>
      <c r="BD125" s="148"/>
      <c r="BE125" s="148"/>
      <c r="BF125" s="148"/>
      <c r="BG125" s="148"/>
      <c r="BH125" s="148"/>
    </row>
    <row r="126" spans="1:60" outlineLevel="1" x14ac:dyDescent="0.2">
      <c r="A126" s="155"/>
      <c r="B126" s="156"/>
      <c r="C126" s="189" t="s">
        <v>956</v>
      </c>
      <c r="D126" s="185"/>
      <c r="E126" s="186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48"/>
      <c r="Z126" s="148"/>
      <c r="AA126" s="148"/>
      <c r="AB126" s="148"/>
      <c r="AC126" s="148"/>
      <c r="AD126" s="148"/>
      <c r="AE126" s="148"/>
      <c r="AF126" s="148"/>
      <c r="AG126" s="148" t="s">
        <v>224</v>
      </c>
      <c r="AH126" s="148">
        <v>0</v>
      </c>
      <c r="AI126" s="148"/>
      <c r="AJ126" s="148"/>
      <c r="AK126" s="148"/>
      <c r="AL126" s="148"/>
      <c r="AM126" s="148"/>
      <c r="AN126" s="148"/>
      <c r="AO126" s="148"/>
      <c r="AP126" s="148"/>
      <c r="AQ126" s="148"/>
      <c r="AR126" s="148"/>
      <c r="AS126" s="148"/>
      <c r="AT126" s="148"/>
      <c r="AU126" s="148"/>
      <c r="AV126" s="148"/>
      <c r="AW126" s="148"/>
      <c r="AX126" s="148"/>
      <c r="AY126" s="148"/>
      <c r="AZ126" s="148"/>
      <c r="BA126" s="148"/>
      <c r="BB126" s="148"/>
      <c r="BC126" s="148"/>
      <c r="BD126" s="148"/>
      <c r="BE126" s="148"/>
      <c r="BF126" s="148"/>
      <c r="BG126" s="148"/>
      <c r="BH126" s="148"/>
    </row>
    <row r="127" spans="1:60" outlineLevel="1" x14ac:dyDescent="0.2">
      <c r="A127" s="155"/>
      <c r="B127" s="156"/>
      <c r="C127" s="189" t="s">
        <v>957</v>
      </c>
      <c r="D127" s="185"/>
      <c r="E127" s="186">
        <v>6.5750000000000002</v>
      </c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48"/>
      <c r="Z127" s="148"/>
      <c r="AA127" s="148"/>
      <c r="AB127" s="148"/>
      <c r="AC127" s="148"/>
      <c r="AD127" s="148"/>
      <c r="AE127" s="148"/>
      <c r="AF127" s="148"/>
      <c r="AG127" s="148" t="s">
        <v>224</v>
      </c>
      <c r="AH127" s="148">
        <v>0</v>
      </c>
      <c r="AI127" s="148"/>
      <c r="AJ127" s="148"/>
      <c r="AK127" s="148"/>
      <c r="AL127" s="148"/>
      <c r="AM127" s="148"/>
      <c r="AN127" s="148"/>
      <c r="AO127" s="148"/>
      <c r="AP127" s="148"/>
      <c r="AQ127" s="148"/>
      <c r="AR127" s="148"/>
      <c r="AS127" s="148"/>
      <c r="AT127" s="148"/>
      <c r="AU127" s="148"/>
      <c r="AV127" s="148"/>
      <c r="AW127" s="148"/>
      <c r="AX127" s="148"/>
      <c r="AY127" s="148"/>
      <c r="AZ127" s="148"/>
      <c r="BA127" s="148"/>
      <c r="BB127" s="148"/>
      <c r="BC127" s="148"/>
      <c r="BD127" s="148"/>
      <c r="BE127" s="148"/>
      <c r="BF127" s="148"/>
      <c r="BG127" s="148"/>
      <c r="BH127" s="148"/>
    </row>
    <row r="128" spans="1:60" x14ac:dyDescent="0.2">
      <c r="A128" s="3"/>
      <c r="B128" s="4"/>
      <c r="C128" s="182"/>
      <c r="D128" s="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AE128">
        <v>15</v>
      </c>
      <c r="AF128">
        <v>21</v>
      </c>
      <c r="AG128" t="s">
        <v>156</v>
      </c>
    </row>
    <row r="129" spans="1:33" x14ac:dyDescent="0.2">
      <c r="A129" s="151"/>
      <c r="B129" s="152" t="s">
        <v>31</v>
      </c>
      <c r="C129" s="183"/>
      <c r="D129" s="153"/>
      <c r="E129" s="154"/>
      <c r="F129" s="154"/>
      <c r="G129" s="178">
        <f>G8+G75+G88+G93+G100+G102+G106+G111</f>
        <v>16537971.419999998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AE129">
        <f>SUMIF(L7:L127,AE128,G7:G127)</f>
        <v>0</v>
      </c>
      <c r="AF129">
        <f>SUMIF(L7:L127,AF128,G7:G127)</f>
        <v>16537971.419999998</v>
      </c>
      <c r="AG129" t="s">
        <v>214</v>
      </c>
    </row>
    <row r="130" spans="1:33" x14ac:dyDescent="0.2">
      <c r="A130" s="3"/>
      <c r="B130" s="4"/>
      <c r="C130" s="182"/>
      <c r="D130" s="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33" x14ac:dyDescent="0.2">
      <c r="A131" s="3"/>
      <c r="B131" s="4"/>
      <c r="C131" s="182"/>
      <c r="D131" s="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33" x14ac:dyDescent="0.2">
      <c r="A132" s="268" t="s">
        <v>215</v>
      </c>
      <c r="B132" s="268"/>
      <c r="C132" s="269"/>
      <c r="D132" s="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33" x14ac:dyDescent="0.2">
      <c r="A133" s="249"/>
      <c r="B133" s="250"/>
      <c r="C133" s="251"/>
      <c r="D133" s="250"/>
      <c r="E133" s="250"/>
      <c r="F133" s="250"/>
      <c r="G133" s="25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AG133" t="s">
        <v>216</v>
      </c>
    </row>
    <row r="134" spans="1:33" x14ac:dyDescent="0.2">
      <c r="A134" s="253"/>
      <c r="B134" s="254"/>
      <c r="C134" s="255"/>
      <c r="D134" s="254"/>
      <c r="E134" s="254"/>
      <c r="F134" s="254"/>
      <c r="G134" s="256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33" x14ac:dyDescent="0.2">
      <c r="A135" s="253"/>
      <c r="B135" s="254"/>
      <c r="C135" s="255"/>
      <c r="D135" s="254"/>
      <c r="E135" s="254"/>
      <c r="F135" s="254"/>
      <c r="G135" s="256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33" x14ac:dyDescent="0.2">
      <c r="A136" s="253"/>
      <c r="B136" s="254"/>
      <c r="C136" s="255"/>
      <c r="D136" s="254"/>
      <c r="E136" s="254"/>
      <c r="F136" s="254"/>
      <c r="G136" s="256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33" x14ac:dyDescent="0.2">
      <c r="A137" s="257"/>
      <c r="B137" s="258"/>
      <c r="C137" s="259"/>
      <c r="D137" s="258"/>
      <c r="E137" s="258"/>
      <c r="F137" s="258"/>
      <c r="G137" s="260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33" x14ac:dyDescent="0.2">
      <c r="A138" s="3"/>
      <c r="B138" s="4"/>
      <c r="C138" s="182"/>
      <c r="D138" s="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33" x14ac:dyDescent="0.2">
      <c r="C139" s="184"/>
      <c r="D139" s="10"/>
      <c r="AG139" t="s">
        <v>217</v>
      </c>
    </row>
    <row r="140" spans="1:33" x14ac:dyDescent="0.2">
      <c r="D140" s="10"/>
    </row>
    <row r="141" spans="1:33" x14ac:dyDescent="0.2">
      <c r="D141" s="10"/>
    </row>
    <row r="142" spans="1:33" x14ac:dyDescent="0.2">
      <c r="D142" s="10"/>
    </row>
    <row r="143" spans="1:33" x14ac:dyDescent="0.2">
      <c r="D143" s="10"/>
    </row>
    <row r="144" spans="1:33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VjhLAA2YA4zB2vP0ABYWX1L6u8SimgYkGiu4OZrFxDSKlL+e03klKrILZH18haHsEiB6jnI60EhJPTml4O11gA==" saltValue="AsDEb0TyNkhZcl/MlUpynA==" spinCount="100000" sheet="1"/>
  <customSheetViews>
    <customSheetView guid="{682F88AA-8DBA-43F3-B332-95C2E0316B3E}" hiddenRows="1" hiddenColumns="1">
      <pane ySplit="6" topLeftCell="A8" activePane="bottomLeft" state="frozen"/>
      <selection pane="bottomLeft" sqref="A1:G1"/>
      <pageMargins left="0.59055118110236204" right="0.196850393700787" top="0.78740157499999996" bottom="0.78740157499999996" header="0.3" footer="0.3"/>
      <pageSetup paperSize="9" orientation="portrait" r:id="rId1"/>
      <headerFooter>
        <oddFooter>&amp;RStránka &amp;P z &amp;N&amp;LZpracováno programem BUILDpower S,  © RTS, a.s.</oddFooter>
      </headerFooter>
    </customSheetView>
    <customSheetView guid="{F028DEAD-F36D-4C13-9154-AF3BDABF0A16}" hiddenRows="1" hiddenColumns="1">
      <pane ySplit="6" topLeftCell="A8" activePane="bottomLeft" state="frozen"/>
      <selection pane="bottomLeft" activeCell="A8" sqref="A8"/>
      <pageMargins left="0.59055118110236204" right="0.196850393700787" top="0.78740157499999996" bottom="0.78740157499999996" header="0.3" footer="0.3"/>
      <pageSetup paperSize="9" orientation="portrait" r:id="rId2"/>
      <headerFooter>
        <oddFooter>&amp;RStránka &amp;P z &amp;N&amp;LZpracováno programem BUILDpower S,  © RTS, a.s.</oddFooter>
      </headerFooter>
    </customSheetView>
  </customSheetViews>
  <mergeCells count="6">
    <mergeCell ref="A133:G137"/>
    <mergeCell ref="A1:G1"/>
    <mergeCell ref="C2:G2"/>
    <mergeCell ref="C3:G3"/>
    <mergeCell ref="C4:G4"/>
    <mergeCell ref="A132:C132"/>
  </mergeCells>
  <pageMargins left="0.59055118110236204" right="0.196850393700787" top="0.78740157499999996" bottom="0.78740157499999996" header="0.3" footer="0.3"/>
  <pageSetup paperSize="9" orientation="portrait" r:id="rId3"/>
  <headerFooter>
    <oddFooter>&amp;RStránka &amp;P z &amp;N&amp;LZpracováno programem BUILDpower S,  © RTS, a.s.</oddFooter>
  </headerFooter>
  <legacy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BH5000"/>
  <sheetViews>
    <sheetView workbookViewId="0">
      <pane ySplit="7" topLeftCell="A8" activePane="bottomLeft" state="frozen"/>
      <selection pane="bottomLeft" activeCell="A8" sqref="A8"/>
    </sheetView>
  </sheetViews>
  <sheetFormatPr defaultRowHeight="12.75" outlineLevelRow="1" x14ac:dyDescent="0.2"/>
  <cols>
    <col min="1" max="1" width="3.42578125" customWidth="1"/>
    <col min="2" max="2" width="12.5703125" style="122" customWidth="1"/>
    <col min="3" max="3" width="38.28515625" style="122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0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0" t="s">
        <v>9</v>
      </c>
      <c r="B3" s="49" t="s">
        <v>71</v>
      </c>
      <c r="C3" s="262" t="s">
        <v>72</v>
      </c>
      <c r="D3" s="263"/>
      <c r="E3" s="263"/>
      <c r="F3" s="263"/>
      <c r="G3" s="264"/>
      <c r="AC3" s="122" t="s">
        <v>144</v>
      </c>
      <c r="AG3" t="s">
        <v>146</v>
      </c>
    </row>
    <row r="4" spans="1:60" ht="24.95" customHeight="1" x14ac:dyDescent="0.2">
      <c r="A4" s="141" t="s">
        <v>10</v>
      </c>
      <c r="B4" s="142" t="s">
        <v>71</v>
      </c>
      <c r="C4" s="265" t="s">
        <v>72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4" t="s">
        <v>148</v>
      </c>
      <c r="B6" s="146" t="s">
        <v>149</v>
      </c>
      <c r="C6" s="146" t="s">
        <v>150</v>
      </c>
      <c r="D6" s="145" t="s">
        <v>151</v>
      </c>
      <c r="E6" s="144" t="s">
        <v>152</v>
      </c>
      <c r="F6" s="143" t="s">
        <v>153</v>
      </c>
      <c r="G6" s="144" t="s">
        <v>31</v>
      </c>
      <c r="H6" s="147" t="s">
        <v>32</v>
      </c>
      <c r="I6" s="147" t="s">
        <v>154</v>
      </c>
      <c r="J6" s="147" t="s">
        <v>33</v>
      </c>
      <c r="K6" s="147" t="s">
        <v>155</v>
      </c>
      <c r="L6" s="147" t="s">
        <v>156</v>
      </c>
      <c r="M6" s="147" t="s">
        <v>157</v>
      </c>
      <c r="N6" s="147" t="s">
        <v>158</v>
      </c>
      <c r="O6" s="147" t="s">
        <v>159</v>
      </c>
      <c r="P6" s="147" t="s">
        <v>160</v>
      </c>
      <c r="Q6" s="147" t="s">
        <v>161</v>
      </c>
      <c r="R6" s="147" t="s">
        <v>162</v>
      </c>
      <c r="S6" s="147" t="s">
        <v>163</v>
      </c>
      <c r="T6" s="147" t="s">
        <v>164</v>
      </c>
      <c r="U6" s="147" t="s">
        <v>165</v>
      </c>
      <c r="V6" s="147" t="s">
        <v>166</v>
      </c>
      <c r="W6" s="147" t="s">
        <v>167</v>
      </c>
      <c r="X6" s="147" t="s">
        <v>168</v>
      </c>
    </row>
    <row r="7" spans="1:60" hidden="1" x14ac:dyDescent="0.2">
      <c r="A7" s="3"/>
      <c r="B7" s="4"/>
      <c r="C7" s="4"/>
      <c r="D7" s="6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60" x14ac:dyDescent="0.2">
      <c r="A8" s="160" t="s">
        <v>169</v>
      </c>
      <c r="B8" s="161" t="s">
        <v>94</v>
      </c>
      <c r="C8" s="179" t="s">
        <v>95</v>
      </c>
      <c r="D8" s="162"/>
      <c r="E8" s="163"/>
      <c r="F8" s="164"/>
      <c r="G8" s="165">
        <f>SUMIF(AG9:AG57,"&lt;&gt;NOR",G9:G57)</f>
        <v>449867.29</v>
      </c>
      <c r="H8" s="159"/>
      <c r="I8" s="159">
        <f>SUM(I9:I57)</f>
        <v>0</v>
      </c>
      <c r="J8" s="159"/>
      <c r="K8" s="159">
        <f>SUM(K9:K57)</f>
        <v>0</v>
      </c>
      <c r="L8" s="159"/>
      <c r="M8" s="159">
        <f>SUM(M9:M57)</f>
        <v>544339.42089999991</v>
      </c>
      <c r="N8" s="159"/>
      <c r="O8" s="159">
        <f>SUM(O9:O57)</f>
        <v>202.89999999999998</v>
      </c>
      <c r="P8" s="159"/>
      <c r="Q8" s="159">
        <f>SUM(Q9:Q57)</f>
        <v>0</v>
      </c>
      <c r="R8" s="159"/>
      <c r="S8" s="159"/>
      <c r="T8" s="159"/>
      <c r="U8" s="159"/>
      <c r="V8" s="159">
        <f>SUM(V9:V57)</f>
        <v>1015.6800000000001</v>
      </c>
      <c r="W8" s="159"/>
      <c r="X8" s="159"/>
      <c r="AG8" t="s">
        <v>170</v>
      </c>
    </row>
    <row r="9" spans="1:60" outlineLevel="1" x14ac:dyDescent="0.2">
      <c r="A9" s="166">
        <v>1</v>
      </c>
      <c r="B9" s="167" t="s">
        <v>228</v>
      </c>
      <c r="C9" s="181" t="s">
        <v>229</v>
      </c>
      <c r="D9" s="168" t="s">
        <v>230</v>
      </c>
      <c r="E9" s="169">
        <v>273.0249</v>
      </c>
      <c r="F9" s="170">
        <v>26</v>
      </c>
      <c r="G9" s="171">
        <f>ROUND(E9*F9,2)</f>
        <v>7098.65</v>
      </c>
      <c r="H9" s="158"/>
      <c r="I9" s="157">
        <f>ROUND(E9*H9,2)</f>
        <v>0</v>
      </c>
      <c r="J9" s="158"/>
      <c r="K9" s="157">
        <f>ROUND(E9*J9,2)</f>
        <v>0</v>
      </c>
      <c r="L9" s="157">
        <v>21</v>
      </c>
      <c r="M9" s="157">
        <f>G9*(1+L9/100)</f>
        <v>8589.3665000000001</v>
      </c>
      <c r="N9" s="157">
        <v>0</v>
      </c>
      <c r="O9" s="157">
        <f>ROUND(E9*N9,2)</f>
        <v>0</v>
      </c>
      <c r="P9" s="157">
        <v>0</v>
      </c>
      <c r="Q9" s="157">
        <f>ROUND(E9*P9,2)</f>
        <v>0</v>
      </c>
      <c r="R9" s="157"/>
      <c r="S9" s="157" t="s">
        <v>180</v>
      </c>
      <c r="T9" s="157" t="s">
        <v>180</v>
      </c>
      <c r="U9" s="157">
        <v>8.4000000000000005E-2</v>
      </c>
      <c r="V9" s="157">
        <f>ROUND(E9*U9,2)</f>
        <v>22.93</v>
      </c>
      <c r="W9" s="157"/>
      <c r="X9" s="157" t="s">
        <v>221</v>
      </c>
      <c r="Y9" s="148"/>
      <c r="Z9" s="148"/>
      <c r="AA9" s="148"/>
      <c r="AB9" s="148"/>
      <c r="AC9" s="148"/>
      <c r="AD9" s="148"/>
      <c r="AE9" s="148"/>
      <c r="AF9" s="148"/>
      <c r="AG9" s="148" t="s">
        <v>222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60" outlineLevel="1" x14ac:dyDescent="0.2">
      <c r="A10" s="155"/>
      <c r="B10" s="156"/>
      <c r="C10" s="189" t="s">
        <v>961</v>
      </c>
      <c r="D10" s="185"/>
      <c r="E10" s="186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48"/>
      <c r="Z10" s="148"/>
      <c r="AA10" s="148"/>
      <c r="AB10" s="148"/>
      <c r="AC10" s="148"/>
      <c r="AD10" s="148"/>
      <c r="AE10" s="148"/>
      <c r="AF10" s="148"/>
      <c r="AG10" s="148" t="s">
        <v>224</v>
      </c>
      <c r="AH10" s="148">
        <v>0</v>
      </c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</row>
    <row r="11" spans="1:60" outlineLevel="1" x14ac:dyDescent="0.2">
      <c r="A11" s="155"/>
      <c r="B11" s="156"/>
      <c r="C11" s="190" t="s">
        <v>232</v>
      </c>
      <c r="D11" s="187"/>
      <c r="E11" s="188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48"/>
      <c r="Z11" s="148"/>
      <c r="AA11" s="148"/>
      <c r="AB11" s="148"/>
      <c r="AC11" s="148"/>
      <c r="AD11" s="148"/>
      <c r="AE11" s="148"/>
      <c r="AF11" s="148"/>
      <c r="AG11" s="148" t="s">
        <v>224</v>
      </c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</row>
    <row r="12" spans="1:60" outlineLevel="1" x14ac:dyDescent="0.2">
      <c r="A12" s="155"/>
      <c r="B12" s="156"/>
      <c r="C12" s="191" t="s">
        <v>962</v>
      </c>
      <c r="D12" s="187"/>
      <c r="E12" s="188">
        <v>546.04989999999998</v>
      </c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48"/>
      <c r="Z12" s="148"/>
      <c r="AA12" s="148"/>
      <c r="AB12" s="148"/>
      <c r="AC12" s="148"/>
      <c r="AD12" s="148"/>
      <c r="AE12" s="148"/>
      <c r="AF12" s="148"/>
      <c r="AG12" s="148" t="s">
        <v>224</v>
      </c>
      <c r="AH12" s="148">
        <v>2</v>
      </c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</row>
    <row r="13" spans="1:60" outlineLevel="1" x14ac:dyDescent="0.2">
      <c r="A13" s="155"/>
      <c r="B13" s="156"/>
      <c r="C13" s="190" t="s">
        <v>234</v>
      </c>
      <c r="D13" s="187"/>
      <c r="E13" s="188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48"/>
      <c r="Z13" s="148"/>
      <c r="AA13" s="148"/>
      <c r="AB13" s="148"/>
      <c r="AC13" s="148"/>
      <c r="AD13" s="148"/>
      <c r="AE13" s="148"/>
      <c r="AF13" s="148"/>
      <c r="AG13" s="148" t="s">
        <v>224</v>
      </c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</row>
    <row r="14" spans="1:60" outlineLevel="1" x14ac:dyDescent="0.2">
      <c r="A14" s="155"/>
      <c r="B14" s="156"/>
      <c r="C14" s="189" t="s">
        <v>963</v>
      </c>
      <c r="D14" s="185"/>
      <c r="E14" s="186">
        <v>273.02494999999999</v>
      </c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48"/>
      <c r="Z14" s="148"/>
      <c r="AA14" s="148"/>
      <c r="AB14" s="148"/>
      <c r="AC14" s="148"/>
      <c r="AD14" s="148"/>
      <c r="AE14" s="148"/>
      <c r="AF14" s="148"/>
      <c r="AG14" s="148" t="s">
        <v>224</v>
      </c>
      <c r="AH14" s="148">
        <v>0</v>
      </c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</row>
    <row r="15" spans="1:60" outlineLevel="1" x14ac:dyDescent="0.2">
      <c r="A15" s="166">
        <v>2</v>
      </c>
      <c r="B15" s="167" t="s">
        <v>258</v>
      </c>
      <c r="C15" s="181" t="s">
        <v>259</v>
      </c>
      <c r="D15" s="168" t="s">
        <v>230</v>
      </c>
      <c r="E15" s="169">
        <v>546.04989999999998</v>
      </c>
      <c r="F15" s="170">
        <v>160</v>
      </c>
      <c r="G15" s="171">
        <f>ROUND(E15*F15,2)</f>
        <v>87367.98</v>
      </c>
      <c r="H15" s="158"/>
      <c r="I15" s="157">
        <f>ROUND(E15*H15,2)</f>
        <v>0</v>
      </c>
      <c r="J15" s="158"/>
      <c r="K15" s="157">
        <f>ROUND(E15*J15,2)</f>
        <v>0</v>
      </c>
      <c r="L15" s="157">
        <v>21</v>
      </c>
      <c r="M15" s="157">
        <f>G15*(1+L15/100)</f>
        <v>105715.2558</v>
      </c>
      <c r="N15" s="157">
        <v>0</v>
      </c>
      <c r="O15" s="157">
        <f>ROUND(E15*N15,2)</f>
        <v>0</v>
      </c>
      <c r="P15" s="157">
        <v>0</v>
      </c>
      <c r="Q15" s="157">
        <f>ROUND(E15*P15,2)</f>
        <v>0</v>
      </c>
      <c r="R15" s="157"/>
      <c r="S15" s="157" t="s">
        <v>180</v>
      </c>
      <c r="T15" s="157" t="s">
        <v>180</v>
      </c>
      <c r="U15" s="157">
        <v>0.222</v>
      </c>
      <c r="V15" s="157">
        <f>ROUND(E15*U15,2)</f>
        <v>121.22</v>
      </c>
      <c r="W15" s="157"/>
      <c r="X15" s="157" t="s">
        <v>221</v>
      </c>
      <c r="Y15" s="148"/>
      <c r="Z15" s="148"/>
      <c r="AA15" s="148"/>
      <c r="AB15" s="148"/>
      <c r="AC15" s="148"/>
      <c r="AD15" s="148"/>
      <c r="AE15" s="148"/>
      <c r="AF15" s="148"/>
      <c r="AG15" s="148" t="s">
        <v>222</v>
      </c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</row>
    <row r="16" spans="1:60" outlineLevel="1" x14ac:dyDescent="0.2">
      <c r="A16" s="155"/>
      <c r="B16" s="156"/>
      <c r="C16" s="189" t="s">
        <v>964</v>
      </c>
      <c r="D16" s="185"/>
      <c r="E16" s="186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48"/>
      <c r="Z16" s="148"/>
      <c r="AA16" s="148"/>
      <c r="AB16" s="148"/>
      <c r="AC16" s="148"/>
      <c r="AD16" s="148"/>
      <c r="AE16" s="148"/>
      <c r="AF16" s="148"/>
      <c r="AG16" s="148" t="s">
        <v>224</v>
      </c>
      <c r="AH16" s="148">
        <v>0</v>
      </c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</row>
    <row r="17" spans="1:60" outlineLevel="1" x14ac:dyDescent="0.2">
      <c r="A17" s="155"/>
      <c r="B17" s="156"/>
      <c r="C17" s="189" t="s">
        <v>965</v>
      </c>
      <c r="D17" s="185"/>
      <c r="E17" s="186">
        <v>546.04999999999995</v>
      </c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48"/>
      <c r="Z17" s="148"/>
      <c r="AA17" s="148"/>
      <c r="AB17" s="148"/>
      <c r="AC17" s="148"/>
      <c r="AD17" s="148"/>
      <c r="AE17" s="148"/>
      <c r="AF17" s="148"/>
      <c r="AG17" s="148" t="s">
        <v>224</v>
      </c>
      <c r="AH17" s="148">
        <v>0</v>
      </c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</row>
    <row r="18" spans="1:60" outlineLevel="1" x14ac:dyDescent="0.2">
      <c r="A18" s="166">
        <v>3</v>
      </c>
      <c r="B18" s="167" t="s">
        <v>604</v>
      </c>
      <c r="C18" s="181" t="s">
        <v>605</v>
      </c>
      <c r="D18" s="168" t="s">
        <v>220</v>
      </c>
      <c r="E18" s="169">
        <v>992.81799999999998</v>
      </c>
      <c r="F18" s="170">
        <v>86</v>
      </c>
      <c r="G18" s="171">
        <f>ROUND(E18*F18,2)</f>
        <v>85382.35</v>
      </c>
      <c r="H18" s="158"/>
      <c r="I18" s="157">
        <f>ROUND(E18*H18,2)</f>
        <v>0</v>
      </c>
      <c r="J18" s="158"/>
      <c r="K18" s="157">
        <f>ROUND(E18*J18,2)</f>
        <v>0</v>
      </c>
      <c r="L18" s="157">
        <v>21</v>
      </c>
      <c r="M18" s="157">
        <f>G18*(1+L18/100)</f>
        <v>103312.64350000001</v>
      </c>
      <c r="N18" s="157">
        <v>9.8999999999999999E-4</v>
      </c>
      <c r="O18" s="157">
        <f>ROUND(E18*N18,2)</f>
        <v>0.98</v>
      </c>
      <c r="P18" s="157">
        <v>0</v>
      </c>
      <c r="Q18" s="157">
        <f>ROUND(E18*P18,2)</f>
        <v>0</v>
      </c>
      <c r="R18" s="157"/>
      <c r="S18" s="157" t="s">
        <v>180</v>
      </c>
      <c r="T18" s="157" t="s">
        <v>180</v>
      </c>
      <c r="U18" s="157">
        <v>0.23599999999999999</v>
      </c>
      <c r="V18" s="157">
        <f>ROUND(E18*U18,2)</f>
        <v>234.31</v>
      </c>
      <c r="W18" s="157"/>
      <c r="X18" s="157" t="s">
        <v>221</v>
      </c>
      <c r="Y18" s="148"/>
      <c r="Z18" s="148"/>
      <c r="AA18" s="148"/>
      <c r="AB18" s="148"/>
      <c r="AC18" s="148"/>
      <c r="AD18" s="148"/>
      <c r="AE18" s="148"/>
      <c r="AF18" s="148"/>
      <c r="AG18" s="148" t="s">
        <v>222</v>
      </c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</row>
    <row r="19" spans="1:60" outlineLevel="1" x14ac:dyDescent="0.2">
      <c r="A19" s="155"/>
      <c r="B19" s="156"/>
      <c r="C19" s="189" t="s">
        <v>961</v>
      </c>
      <c r="D19" s="185"/>
      <c r="E19" s="186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48"/>
      <c r="Z19" s="148"/>
      <c r="AA19" s="148"/>
      <c r="AB19" s="148"/>
      <c r="AC19" s="148"/>
      <c r="AD19" s="148"/>
      <c r="AE19" s="148"/>
      <c r="AF19" s="148"/>
      <c r="AG19" s="148" t="s">
        <v>224</v>
      </c>
      <c r="AH19" s="148">
        <v>0</v>
      </c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</row>
    <row r="20" spans="1:60" outlineLevel="1" x14ac:dyDescent="0.2">
      <c r="A20" s="155"/>
      <c r="B20" s="156"/>
      <c r="C20" s="189" t="s">
        <v>966</v>
      </c>
      <c r="D20" s="185"/>
      <c r="E20" s="186">
        <v>992.82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48"/>
      <c r="Z20" s="148"/>
      <c r="AA20" s="148"/>
      <c r="AB20" s="148"/>
      <c r="AC20" s="148"/>
      <c r="AD20" s="148"/>
      <c r="AE20" s="148"/>
      <c r="AF20" s="148"/>
      <c r="AG20" s="148" t="s">
        <v>224</v>
      </c>
      <c r="AH20" s="148">
        <v>0</v>
      </c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</row>
    <row r="21" spans="1:60" outlineLevel="1" x14ac:dyDescent="0.2">
      <c r="A21" s="166">
        <v>4</v>
      </c>
      <c r="B21" s="167" t="s">
        <v>607</v>
      </c>
      <c r="C21" s="181" t="s">
        <v>608</v>
      </c>
      <c r="D21" s="168" t="s">
        <v>220</v>
      </c>
      <c r="E21" s="169">
        <v>992.81799999999998</v>
      </c>
      <c r="F21" s="170">
        <v>43</v>
      </c>
      <c r="G21" s="171">
        <f>ROUND(E21*F21,2)</f>
        <v>42691.17</v>
      </c>
      <c r="H21" s="158"/>
      <c r="I21" s="157">
        <f>ROUND(E21*H21,2)</f>
        <v>0</v>
      </c>
      <c r="J21" s="158"/>
      <c r="K21" s="157">
        <f>ROUND(E21*J21,2)</f>
        <v>0</v>
      </c>
      <c r="L21" s="157">
        <v>21</v>
      </c>
      <c r="M21" s="157">
        <f>G21*(1+L21/100)</f>
        <v>51656.315699999999</v>
      </c>
      <c r="N21" s="157">
        <v>0</v>
      </c>
      <c r="O21" s="157">
        <f>ROUND(E21*N21,2)</f>
        <v>0</v>
      </c>
      <c r="P21" s="157">
        <v>0</v>
      </c>
      <c r="Q21" s="157">
        <f>ROUND(E21*P21,2)</f>
        <v>0</v>
      </c>
      <c r="R21" s="157"/>
      <c r="S21" s="157" t="s">
        <v>180</v>
      </c>
      <c r="T21" s="157" t="s">
        <v>180</v>
      </c>
      <c r="U21" s="157">
        <v>7.0000000000000007E-2</v>
      </c>
      <c r="V21" s="157">
        <f>ROUND(E21*U21,2)</f>
        <v>69.5</v>
      </c>
      <c r="W21" s="157"/>
      <c r="X21" s="157" t="s">
        <v>221</v>
      </c>
      <c r="Y21" s="148"/>
      <c r="Z21" s="148"/>
      <c r="AA21" s="148"/>
      <c r="AB21" s="148"/>
      <c r="AC21" s="148"/>
      <c r="AD21" s="148"/>
      <c r="AE21" s="148"/>
      <c r="AF21" s="148"/>
      <c r="AG21" s="148" t="s">
        <v>222</v>
      </c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</row>
    <row r="22" spans="1:60" outlineLevel="1" x14ac:dyDescent="0.2">
      <c r="A22" s="155"/>
      <c r="B22" s="156"/>
      <c r="C22" s="189" t="s">
        <v>961</v>
      </c>
      <c r="D22" s="185"/>
      <c r="E22" s="186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48"/>
      <c r="Z22" s="148"/>
      <c r="AA22" s="148"/>
      <c r="AB22" s="148"/>
      <c r="AC22" s="148"/>
      <c r="AD22" s="148"/>
      <c r="AE22" s="148"/>
      <c r="AF22" s="148"/>
      <c r="AG22" s="148" t="s">
        <v>224</v>
      </c>
      <c r="AH22" s="148">
        <v>0</v>
      </c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</row>
    <row r="23" spans="1:60" outlineLevel="1" x14ac:dyDescent="0.2">
      <c r="A23" s="155"/>
      <c r="B23" s="156"/>
      <c r="C23" s="189" t="s">
        <v>966</v>
      </c>
      <c r="D23" s="185"/>
      <c r="E23" s="186">
        <v>992.82</v>
      </c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48"/>
      <c r="Z23" s="148"/>
      <c r="AA23" s="148"/>
      <c r="AB23" s="148"/>
      <c r="AC23" s="148"/>
      <c r="AD23" s="148"/>
      <c r="AE23" s="148"/>
      <c r="AF23" s="148"/>
      <c r="AG23" s="148" t="s">
        <v>224</v>
      </c>
      <c r="AH23" s="148">
        <v>0</v>
      </c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</row>
    <row r="24" spans="1:60" outlineLevel="1" x14ac:dyDescent="0.2">
      <c r="A24" s="166">
        <v>5</v>
      </c>
      <c r="B24" s="167" t="s">
        <v>284</v>
      </c>
      <c r="C24" s="181" t="s">
        <v>285</v>
      </c>
      <c r="D24" s="168" t="s">
        <v>230</v>
      </c>
      <c r="E24" s="169">
        <v>546.04989999999998</v>
      </c>
      <c r="F24" s="170">
        <v>70</v>
      </c>
      <c r="G24" s="171">
        <f>ROUND(E24*F24,2)</f>
        <v>38223.49</v>
      </c>
      <c r="H24" s="158"/>
      <c r="I24" s="157">
        <f>ROUND(E24*H24,2)</f>
        <v>0</v>
      </c>
      <c r="J24" s="158"/>
      <c r="K24" s="157">
        <f>ROUND(E24*J24,2)</f>
        <v>0</v>
      </c>
      <c r="L24" s="157">
        <v>21</v>
      </c>
      <c r="M24" s="157">
        <f>G24*(1+L24/100)</f>
        <v>46250.422899999998</v>
      </c>
      <c r="N24" s="157">
        <v>0</v>
      </c>
      <c r="O24" s="157">
        <f>ROUND(E24*N24,2)</f>
        <v>0</v>
      </c>
      <c r="P24" s="157">
        <v>0</v>
      </c>
      <c r="Q24" s="157">
        <f>ROUND(E24*P24,2)</f>
        <v>0</v>
      </c>
      <c r="R24" s="157"/>
      <c r="S24" s="157" t="s">
        <v>180</v>
      </c>
      <c r="T24" s="157" t="s">
        <v>180</v>
      </c>
      <c r="U24" s="157">
        <v>3.9E-2</v>
      </c>
      <c r="V24" s="157">
        <f>ROUND(E24*U24,2)</f>
        <v>21.3</v>
      </c>
      <c r="W24" s="157"/>
      <c r="X24" s="157" t="s">
        <v>221</v>
      </c>
      <c r="Y24" s="148"/>
      <c r="Z24" s="148"/>
      <c r="AA24" s="148"/>
      <c r="AB24" s="148"/>
      <c r="AC24" s="148"/>
      <c r="AD24" s="148"/>
      <c r="AE24" s="148"/>
      <c r="AF24" s="148"/>
      <c r="AG24" s="148" t="s">
        <v>222</v>
      </c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</row>
    <row r="25" spans="1:60" outlineLevel="1" x14ac:dyDescent="0.2">
      <c r="A25" s="155"/>
      <c r="B25" s="156"/>
      <c r="C25" s="189" t="s">
        <v>964</v>
      </c>
      <c r="D25" s="185"/>
      <c r="E25" s="186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48"/>
      <c r="Z25" s="148"/>
      <c r="AA25" s="148"/>
      <c r="AB25" s="148"/>
      <c r="AC25" s="148"/>
      <c r="AD25" s="148"/>
      <c r="AE25" s="148"/>
      <c r="AF25" s="148"/>
      <c r="AG25" s="148" t="s">
        <v>224</v>
      </c>
      <c r="AH25" s="148">
        <v>0</v>
      </c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</row>
    <row r="26" spans="1:60" outlineLevel="1" x14ac:dyDescent="0.2">
      <c r="A26" s="155"/>
      <c r="B26" s="156"/>
      <c r="C26" s="189" t="s">
        <v>965</v>
      </c>
      <c r="D26" s="185"/>
      <c r="E26" s="186">
        <v>546.04999999999995</v>
      </c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48"/>
      <c r="Z26" s="148"/>
      <c r="AA26" s="148"/>
      <c r="AB26" s="148"/>
      <c r="AC26" s="148"/>
      <c r="AD26" s="148"/>
      <c r="AE26" s="148"/>
      <c r="AF26" s="148"/>
      <c r="AG26" s="148" t="s">
        <v>224</v>
      </c>
      <c r="AH26" s="148">
        <v>0</v>
      </c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</row>
    <row r="27" spans="1:60" outlineLevel="1" x14ac:dyDescent="0.2">
      <c r="A27" s="166">
        <v>6</v>
      </c>
      <c r="B27" s="167" t="s">
        <v>286</v>
      </c>
      <c r="C27" s="181" t="s">
        <v>287</v>
      </c>
      <c r="D27" s="168" t="s">
        <v>230</v>
      </c>
      <c r="E27" s="169">
        <v>546.04989999999998</v>
      </c>
      <c r="F27" s="170">
        <v>17</v>
      </c>
      <c r="G27" s="171">
        <f>ROUND(E27*F27,2)</f>
        <v>9282.85</v>
      </c>
      <c r="H27" s="158"/>
      <c r="I27" s="157">
        <f>ROUND(E27*H27,2)</f>
        <v>0</v>
      </c>
      <c r="J27" s="158"/>
      <c r="K27" s="157">
        <f>ROUND(E27*J27,2)</f>
        <v>0</v>
      </c>
      <c r="L27" s="157">
        <v>21</v>
      </c>
      <c r="M27" s="157">
        <f>G27*(1+L27/100)</f>
        <v>11232.2485</v>
      </c>
      <c r="N27" s="157">
        <v>0</v>
      </c>
      <c r="O27" s="157">
        <f>ROUND(E27*N27,2)</f>
        <v>0</v>
      </c>
      <c r="P27" s="157">
        <v>0</v>
      </c>
      <c r="Q27" s="157">
        <f>ROUND(E27*P27,2)</f>
        <v>0</v>
      </c>
      <c r="R27" s="157"/>
      <c r="S27" s="157" t="s">
        <v>180</v>
      </c>
      <c r="T27" s="157" t="s">
        <v>180</v>
      </c>
      <c r="U27" s="157">
        <v>0.51900000000000002</v>
      </c>
      <c r="V27" s="157">
        <f>ROUND(E27*U27,2)</f>
        <v>283.39999999999998</v>
      </c>
      <c r="W27" s="157"/>
      <c r="X27" s="157" t="s">
        <v>221</v>
      </c>
      <c r="Y27" s="148"/>
      <c r="Z27" s="148"/>
      <c r="AA27" s="148"/>
      <c r="AB27" s="148"/>
      <c r="AC27" s="148"/>
      <c r="AD27" s="148"/>
      <c r="AE27" s="148"/>
      <c r="AF27" s="148"/>
      <c r="AG27" s="148" t="s">
        <v>288</v>
      </c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</row>
    <row r="28" spans="1:60" outlineLevel="1" x14ac:dyDescent="0.2">
      <c r="A28" s="155"/>
      <c r="B28" s="156"/>
      <c r="C28" s="189" t="s">
        <v>964</v>
      </c>
      <c r="D28" s="185"/>
      <c r="E28" s="186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48"/>
      <c r="Z28" s="148"/>
      <c r="AA28" s="148"/>
      <c r="AB28" s="148"/>
      <c r="AC28" s="148"/>
      <c r="AD28" s="148"/>
      <c r="AE28" s="148"/>
      <c r="AF28" s="148"/>
      <c r="AG28" s="148" t="s">
        <v>224</v>
      </c>
      <c r="AH28" s="148">
        <v>0</v>
      </c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</row>
    <row r="29" spans="1:60" outlineLevel="1" x14ac:dyDescent="0.2">
      <c r="A29" s="155"/>
      <c r="B29" s="156"/>
      <c r="C29" s="189" t="s">
        <v>965</v>
      </c>
      <c r="D29" s="185"/>
      <c r="E29" s="186">
        <v>546.04999999999995</v>
      </c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48"/>
      <c r="Z29" s="148"/>
      <c r="AA29" s="148"/>
      <c r="AB29" s="148"/>
      <c r="AC29" s="148"/>
      <c r="AD29" s="148"/>
      <c r="AE29" s="148"/>
      <c r="AF29" s="148"/>
      <c r="AG29" s="148" t="s">
        <v>224</v>
      </c>
      <c r="AH29" s="148">
        <v>0</v>
      </c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</row>
    <row r="30" spans="1:60" ht="22.5" outlineLevel="1" x14ac:dyDescent="0.2">
      <c r="A30" s="166">
        <v>7</v>
      </c>
      <c r="B30" s="167" t="s">
        <v>289</v>
      </c>
      <c r="C30" s="181" t="s">
        <v>290</v>
      </c>
      <c r="D30" s="168" t="s">
        <v>230</v>
      </c>
      <c r="E30" s="169">
        <v>130.5772</v>
      </c>
      <c r="F30" s="170">
        <v>159</v>
      </c>
      <c r="G30" s="171">
        <f>ROUND(E30*F30,2)</f>
        <v>20761.77</v>
      </c>
      <c r="H30" s="158"/>
      <c r="I30" s="157">
        <f>ROUND(E30*H30,2)</f>
        <v>0</v>
      </c>
      <c r="J30" s="158"/>
      <c r="K30" s="157">
        <f>ROUND(E30*J30,2)</f>
        <v>0</v>
      </c>
      <c r="L30" s="157">
        <v>21</v>
      </c>
      <c r="M30" s="157">
        <f>G30*(1+L30/100)</f>
        <v>25121.741699999999</v>
      </c>
      <c r="N30" s="157">
        <v>0</v>
      </c>
      <c r="O30" s="157">
        <f>ROUND(E30*N30,2)</f>
        <v>0</v>
      </c>
      <c r="P30" s="157">
        <v>0</v>
      </c>
      <c r="Q30" s="157">
        <f>ROUND(E30*P30,2)</f>
        <v>0</v>
      </c>
      <c r="R30" s="157"/>
      <c r="S30" s="157" t="s">
        <v>180</v>
      </c>
      <c r="T30" s="157" t="s">
        <v>180</v>
      </c>
      <c r="U30" s="157">
        <v>1.0999999999999999E-2</v>
      </c>
      <c r="V30" s="157">
        <f>ROUND(E30*U30,2)</f>
        <v>1.44</v>
      </c>
      <c r="W30" s="157"/>
      <c r="X30" s="157" t="s">
        <v>221</v>
      </c>
      <c r="Y30" s="148"/>
      <c r="Z30" s="148"/>
      <c r="AA30" s="148"/>
      <c r="AB30" s="148"/>
      <c r="AC30" s="148"/>
      <c r="AD30" s="148"/>
      <c r="AE30" s="148"/>
      <c r="AF30" s="148"/>
      <c r="AG30" s="148" t="s">
        <v>222</v>
      </c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</row>
    <row r="31" spans="1:60" outlineLevel="1" x14ac:dyDescent="0.2">
      <c r="A31" s="155"/>
      <c r="B31" s="156"/>
      <c r="C31" s="189" t="s">
        <v>291</v>
      </c>
      <c r="D31" s="185"/>
      <c r="E31" s="186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48"/>
      <c r="Z31" s="148"/>
      <c r="AA31" s="148"/>
      <c r="AB31" s="148"/>
      <c r="AC31" s="148"/>
      <c r="AD31" s="148"/>
      <c r="AE31" s="148"/>
      <c r="AF31" s="148"/>
      <c r="AG31" s="148" t="s">
        <v>224</v>
      </c>
      <c r="AH31" s="148">
        <v>0</v>
      </c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</row>
    <row r="32" spans="1:60" outlineLevel="1" x14ac:dyDescent="0.2">
      <c r="A32" s="155"/>
      <c r="B32" s="156"/>
      <c r="C32" s="189" t="s">
        <v>967</v>
      </c>
      <c r="D32" s="185"/>
      <c r="E32" s="186">
        <v>130.58000000000001</v>
      </c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48"/>
      <c r="Z32" s="148"/>
      <c r="AA32" s="148"/>
      <c r="AB32" s="148"/>
      <c r="AC32" s="148"/>
      <c r="AD32" s="148"/>
      <c r="AE32" s="148"/>
      <c r="AF32" s="148"/>
      <c r="AG32" s="148" t="s">
        <v>224</v>
      </c>
      <c r="AH32" s="148">
        <v>0</v>
      </c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</row>
    <row r="33" spans="1:60" outlineLevel="1" x14ac:dyDescent="0.2">
      <c r="A33" s="166">
        <v>8</v>
      </c>
      <c r="B33" s="167" t="s">
        <v>293</v>
      </c>
      <c r="C33" s="181" t="s">
        <v>294</v>
      </c>
      <c r="D33" s="168" t="s">
        <v>230</v>
      </c>
      <c r="E33" s="169">
        <v>130.5772</v>
      </c>
      <c r="F33" s="170">
        <v>70</v>
      </c>
      <c r="G33" s="171">
        <f>ROUND(E33*F33,2)</f>
        <v>9140.4</v>
      </c>
      <c r="H33" s="158"/>
      <c r="I33" s="157">
        <f>ROUND(E33*H33,2)</f>
        <v>0</v>
      </c>
      <c r="J33" s="158"/>
      <c r="K33" s="157">
        <f>ROUND(E33*J33,2)</f>
        <v>0</v>
      </c>
      <c r="L33" s="157">
        <v>21</v>
      </c>
      <c r="M33" s="157">
        <f>G33*(1+L33/100)</f>
        <v>11059.884</v>
      </c>
      <c r="N33" s="157">
        <v>0</v>
      </c>
      <c r="O33" s="157">
        <f>ROUND(E33*N33,2)</f>
        <v>0</v>
      </c>
      <c r="P33" s="157">
        <v>0</v>
      </c>
      <c r="Q33" s="157">
        <f>ROUND(E33*P33,2)</f>
        <v>0</v>
      </c>
      <c r="R33" s="157"/>
      <c r="S33" s="157" t="s">
        <v>180</v>
      </c>
      <c r="T33" s="157" t="s">
        <v>180</v>
      </c>
      <c r="U33" s="157">
        <v>5.2999999999999999E-2</v>
      </c>
      <c r="V33" s="157">
        <f>ROUND(E33*U33,2)</f>
        <v>6.92</v>
      </c>
      <c r="W33" s="157"/>
      <c r="X33" s="157" t="s">
        <v>221</v>
      </c>
      <c r="Y33" s="148"/>
      <c r="Z33" s="148"/>
      <c r="AA33" s="148"/>
      <c r="AB33" s="148"/>
      <c r="AC33" s="148"/>
      <c r="AD33" s="148"/>
      <c r="AE33" s="148"/>
      <c r="AF33" s="148"/>
      <c r="AG33" s="148" t="s">
        <v>222</v>
      </c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</row>
    <row r="34" spans="1:60" outlineLevel="1" x14ac:dyDescent="0.2">
      <c r="A34" s="155"/>
      <c r="B34" s="156"/>
      <c r="C34" s="189" t="s">
        <v>291</v>
      </c>
      <c r="D34" s="185"/>
      <c r="E34" s="186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48"/>
      <c r="Z34" s="148"/>
      <c r="AA34" s="148"/>
      <c r="AB34" s="148"/>
      <c r="AC34" s="148"/>
      <c r="AD34" s="148"/>
      <c r="AE34" s="148"/>
      <c r="AF34" s="148"/>
      <c r="AG34" s="148" t="s">
        <v>224</v>
      </c>
      <c r="AH34" s="148">
        <v>0</v>
      </c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</row>
    <row r="35" spans="1:60" outlineLevel="1" x14ac:dyDescent="0.2">
      <c r="A35" s="155"/>
      <c r="B35" s="156"/>
      <c r="C35" s="189" t="s">
        <v>967</v>
      </c>
      <c r="D35" s="185"/>
      <c r="E35" s="186">
        <v>130.58000000000001</v>
      </c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48"/>
      <c r="Z35" s="148"/>
      <c r="AA35" s="148"/>
      <c r="AB35" s="148"/>
      <c r="AC35" s="148"/>
      <c r="AD35" s="148"/>
      <c r="AE35" s="148"/>
      <c r="AF35" s="148"/>
      <c r="AG35" s="148" t="s">
        <v>224</v>
      </c>
      <c r="AH35" s="148">
        <v>0</v>
      </c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</row>
    <row r="36" spans="1:60" ht="22.5" outlineLevel="1" x14ac:dyDescent="0.2">
      <c r="A36" s="166">
        <v>9</v>
      </c>
      <c r="B36" s="167" t="s">
        <v>295</v>
      </c>
      <c r="C36" s="181" t="s">
        <v>296</v>
      </c>
      <c r="D36" s="168" t="s">
        <v>230</v>
      </c>
      <c r="E36" s="169">
        <v>130.5772</v>
      </c>
      <c r="F36" s="170">
        <v>11</v>
      </c>
      <c r="G36" s="171">
        <f>ROUND(E36*F36,2)</f>
        <v>1436.35</v>
      </c>
      <c r="H36" s="158"/>
      <c r="I36" s="157">
        <f>ROUND(E36*H36,2)</f>
        <v>0</v>
      </c>
      <c r="J36" s="158"/>
      <c r="K36" s="157">
        <f>ROUND(E36*J36,2)</f>
        <v>0</v>
      </c>
      <c r="L36" s="157">
        <v>21</v>
      </c>
      <c r="M36" s="157">
        <f>G36*(1+L36/100)</f>
        <v>1737.9834999999998</v>
      </c>
      <c r="N36" s="157">
        <v>0</v>
      </c>
      <c r="O36" s="157">
        <f>ROUND(E36*N36,2)</f>
        <v>0</v>
      </c>
      <c r="P36" s="157">
        <v>0</v>
      </c>
      <c r="Q36" s="157">
        <f>ROUND(E36*P36,2)</f>
        <v>0</v>
      </c>
      <c r="R36" s="157"/>
      <c r="S36" s="157" t="s">
        <v>180</v>
      </c>
      <c r="T36" s="157" t="s">
        <v>180</v>
      </c>
      <c r="U36" s="157">
        <v>8.9999999999999993E-3</v>
      </c>
      <c r="V36" s="157">
        <f>ROUND(E36*U36,2)</f>
        <v>1.18</v>
      </c>
      <c r="W36" s="157"/>
      <c r="X36" s="157" t="s">
        <v>221</v>
      </c>
      <c r="Y36" s="148"/>
      <c r="Z36" s="148"/>
      <c r="AA36" s="148"/>
      <c r="AB36" s="148"/>
      <c r="AC36" s="148"/>
      <c r="AD36" s="148"/>
      <c r="AE36" s="148"/>
      <c r="AF36" s="148"/>
      <c r="AG36" s="148" t="s">
        <v>222</v>
      </c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</row>
    <row r="37" spans="1:60" outlineLevel="1" x14ac:dyDescent="0.2">
      <c r="A37" s="155"/>
      <c r="B37" s="156"/>
      <c r="C37" s="189" t="s">
        <v>291</v>
      </c>
      <c r="D37" s="185"/>
      <c r="E37" s="186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48"/>
      <c r="Z37" s="148"/>
      <c r="AA37" s="148"/>
      <c r="AB37" s="148"/>
      <c r="AC37" s="148"/>
      <c r="AD37" s="148"/>
      <c r="AE37" s="148"/>
      <c r="AF37" s="148"/>
      <c r="AG37" s="148" t="s">
        <v>224</v>
      </c>
      <c r="AH37" s="148">
        <v>0</v>
      </c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</row>
    <row r="38" spans="1:60" outlineLevel="1" x14ac:dyDescent="0.2">
      <c r="A38" s="155"/>
      <c r="B38" s="156"/>
      <c r="C38" s="189" t="s">
        <v>967</v>
      </c>
      <c r="D38" s="185"/>
      <c r="E38" s="186">
        <v>130.58000000000001</v>
      </c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48"/>
      <c r="Z38" s="148"/>
      <c r="AA38" s="148"/>
      <c r="AB38" s="148"/>
      <c r="AC38" s="148"/>
      <c r="AD38" s="148"/>
      <c r="AE38" s="148"/>
      <c r="AF38" s="148"/>
      <c r="AG38" s="148" t="s">
        <v>224</v>
      </c>
      <c r="AH38" s="148">
        <v>0</v>
      </c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</row>
    <row r="39" spans="1:60" outlineLevel="1" x14ac:dyDescent="0.2">
      <c r="A39" s="166">
        <v>10</v>
      </c>
      <c r="B39" s="167" t="s">
        <v>297</v>
      </c>
      <c r="C39" s="181" t="s">
        <v>298</v>
      </c>
      <c r="D39" s="168" t="s">
        <v>230</v>
      </c>
      <c r="E39" s="169">
        <v>415.47269999999997</v>
      </c>
      <c r="F39" s="170">
        <v>171</v>
      </c>
      <c r="G39" s="171">
        <f>ROUND(E39*F39,2)</f>
        <v>71045.83</v>
      </c>
      <c r="H39" s="158"/>
      <c r="I39" s="157">
        <f>ROUND(E39*H39,2)</f>
        <v>0</v>
      </c>
      <c r="J39" s="158"/>
      <c r="K39" s="157">
        <f>ROUND(E39*J39,2)</f>
        <v>0</v>
      </c>
      <c r="L39" s="157">
        <v>21</v>
      </c>
      <c r="M39" s="157">
        <f>G39*(1+L39/100)</f>
        <v>85965.454299999998</v>
      </c>
      <c r="N39" s="157">
        <v>0</v>
      </c>
      <c r="O39" s="157">
        <f>ROUND(E39*N39,2)</f>
        <v>0</v>
      </c>
      <c r="P39" s="157">
        <v>0</v>
      </c>
      <c r="Q39" s="157">
        <f>ROUND(E39*P39,2)</f>
        <v>0</v>
      </c>
      <c r="R39" s="157"/>
      <c r="S39" s="157" t="s">
        <v>180</v>
      </c>
      <c r="T39" s="157" t="s">
        <v>180</v>
      </c>
      <c r="U39" s="157">
        <v>0.20200000000000001</v>
      </c>
      <c r="V39" s="157">
        <f>ROUND(E39*U39,2)</f>
        <v>83.93</v>
      </c>
      <c r="W39" s="157"/>
      <c r="X39" s="157" t="s">
        <v>221</v>
      </c>
      <c r="Y39" s="148"/>
      <c r="Z39" s="148"/>
      <c r="AA39" s="148"/>
      <c r="AB39" s="148"/>
      <c r="AC39" s="148"/>
      <c r="AD39" s="148"/>
      <c r="AE39" s="148"/>
      <c r="AF39" s="148"/>
      <c r="AG39" s="148" t="s">
        <v>222</v>
      </c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</row>
    <row r="40" spans="1:60" outlineLevel="1" x14ac:dyDescent="0.2">
      <c r="A40" s="155"/>
      <c r="B40" s="156"/>
      <c r="C40" s="189" t="s">
        <v>964</v>
      </c>
      <c r="D40" s="185"/>
      <c r="E40" s="186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48"/>
      <c r="Z40" s="148"/>
      <c r="AA40" s="148"/>
      <c r="AB40" s="148"/>
      <c r="AC40" s="148"/>
      <c r="AD40" s="148"/>
      <c r="AE40" s="148"/>
      <c r="AF40" s="148"/>
      <c r="AG40" s="148" t="s">
        <v>224</v>
      </c>
      <c r="AH40" s="148">
        <v>0</v>
      </c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</row>
    <row r="41" spans="1:60" outlineLevel="1" x14ac:dyDescent="0.2">
      <c r="A41" s="155"/>
      <c r="B41" s="156"/>
      <c r="C41" s="189" t="s">
        <v>499</v>
      </c>
      <c r="D41" s="185"/>
      <c r="E41" s="186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48"/>
      <c r="Z41" s="148"/>
      <c r="AA41" s="148"/>
      <c r="AB41" s="148"/>
      <c r="AC41" s="148"/>
      <c r="AD41" s="148"/>
      <c r="AE41" s="148"/>
      <c r="AF41" s="148"/>
      <c r="AG41" s="148" t="s">
        <v>224</v>
      </c>
      <c r="AH41" s="148">
        <v>0</v>
      </c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</row>
    <row r="42" spans="1:60" outlineLevel="1" x14ac:dyDescent="0.2">
      <c r="A42" s="155"/>
      <c r="B42" s="156"/>
      <c r="C42" s="189" t="s">
        <v>968</v>
      </c>
      <c r="D42" s="185"/>
      <c r="E42" s="186">
        <v>415.47</v>
      </c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48"/>
      <c r="Z42" s="148"/>
      <c r="AA42" s="148"/>
      <c r="AB42" s="148"/>
      <c r="AC42" s="148"/>
      <c r="AD42" s="148"/>
      <c r="AE42" s="148"/>
      <c r="AF42" s="148"/>
      <c r="AG42" s="148" t="s">
        <v>224</v>
      </c>
      <c r="AH42" s="148">
        <v>0</v>
      </c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</row>
    <row r="43" spans="1:60" outlineLevel="1" x14ac:dyDescent="0.2">
      <c r="A43" s="166">
        <v>11</v>
      </c>
      <c r="B43" s="167" t="s">
        <v>307</v>
      </c>
      <c r="C43" s="181" t="s">
        <v>308</v>
      </c>
      <c r="D43" s="168" t="s">
        <v>230</v>
      </c>
      <c r="E43" s="169">
        <v>106.8359</v>
      </c>
      <c r="F43" s="170">
        <v>171</v>
      </c>
      <c r="G43" s="171">
        <f>ROUND(E43*F43,2)</f>
        <v>18268.939999999999</v>
      </c>
      <c r="H43" s="158"/>
      <c r="I43" s="157">
        <f>ROUND(E43*H43,2)</f>
        <v>0</v>
      </c>
      <c r="J43" s="158"/>
      <c r="K43" s="157">
        <f>ROUND(E43*J43,2)</f>
        <v>0</v>
      </c>
      <c r="L43" s="157">
        <v>21</v>
      </c>
      <c r="M43" s="157">
        <f>G43*(1+L43/100)</f>
        <v>22105.417399999998</v>
      </c>
      <c r="N43" s="157">
        <v>0</v>
      </c>
      <c r="O43" s="157">
        <f>ROUND(E43*N43,2)</f>
        <v>0</v>
      </c>
      <c r="P43" s="157">
        <v>0</v>
      </c>
      <c r="Q43" s="157">
        <f>ROUND(E43*P43,2)</f>
        <v>0</v>
      </c>
      <c r="R43" s="157"/>
      <c r="S43" s="157" t="s">
        <v>180</v>
      </c>
      <c r="T43" s="157" t="s">
        <v>180</v>
      </c>
      <c r="U43" s="157">
        <v>1.587</v>
      </c>
      <c r="V43" s="157">
        <f>ROUND(E43*U43,2)</f>
        <v>169.55</v>
      </c>
      <c r="W43" s="157"/>
      <c r="X43" s="157" t="s">
        <v>221</v>
      </c>
      <c r="Y43" s="148"/>
      <c r="Z43" s="148"/>
      <c r="AA43" s="148"/>
      <c r="AB43" s="148"/>
      <c r="AC43" s="148"/>
      <c r="AD43" s="148"/>
      <c r="AE43" s="148"/>
      <c r="AF43" s="148"/>
      <c r="AG43" s="148" t="s">
        <v>222</v>
      </c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</row>
    <row r="44" spans="1:60" outlineLevel="1" x14ac:dyDescent="0.2">
      <c r="A44" s="155"/>
      <c r="B44" s="156"/>
      <c r="C44" s="189" t="s">
        <v>964</v>
      </c>
      <c r="D44" s="185"/>
      <c r="E44" s="186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48"/>
      <c r="Z44" s="148"/>
      <c r="AA44" s="148"/>
      <c r="AB44" s="148"/>
      <c r="AC44" s="148"/>
      <c r="AD44" s="148"/>
      <c r="AE44" s="148"/>
      <c r="AF44" s="148"/>
      <c r="AG44" s="148" t="s">
        <v>224</v>
      </c>
      <c r="AH44" s="148">
        <v>0</v>
      </c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</row>
    <row r="45" spans="1:60" outlineLevel="1" x14ac:dyDescent="0.2">
      <c r="A45" s="155"/>
      <c r="B45" s="156"/>
      <c r="C45" s="189" t="s">
        <v>969</v>
      </c>
      <c r="D45" s="185"/>
      <c r="E45" s="186">
        <v>106.84</v>
      </c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48"/>
      <c r="Z45" s="148"/>
      <c r="AA45" s="148"/>
      <c r="AB45" s="148"/>
      <c r="AC45" s="148"/>
      <c r="AD45" s="148"/>
      <c r="AE45" s="148"/>
      <c r="AF45" s="148"/>
      <c r="AG45" s="148" t="s">
        <v>224</v>
      </c>
      <c r="AH45" s="148">
        <v>0</v>
      </c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</row>
    <row r="46" spans="1:60" outlineLevel="1" x14ac:dyDescent="0.2">
      <c r="A46" s="166">
        <v>12</v>
      </c>
      <c r="B46" s="167" t="s">
        <v>310</v>
      </c>
      <c r="C46" s="181" t="s">
        <v>311</v>
      </c>
      <c r="D46" s="168" t="s">
        <v>312</v>
      </c>
      <c r="E46" s="169">
        <v>248.0967</v>
      </c>
      <c r="F46" s="170">
        <v>210</v>
      </c>
      <c r="G46" s="171">
        <f>ROUND(E46*F46,2)</f>
        <v>52100.31</v>
      </c>
      <c r="H46" s="158"/>
      <c r="I46" s="157">
        <f>ROUND(E46*H46,2)</f>
        <v>0</v>
      </c>
      <c r="J46" s="158"/>
      <c r="K46" s="157">
        <f>ROUND(E46*J46,2)</f>
        <v>0</v>
      </c>
      <c r="L46" s="157">
        <v>21</v>
      </c>
      <c r="M46" s="157">
        <f>G46*(1+L46/100)</f>
        <v>63041.375099999997</v>
      </c>
      <c r="N46" s="157">
        <v>0</v>
      </c>
      <c r="O46" s="157">
        <f>ROUND(E46*N46,2)</f>
        <v>0</v>
      </c>
      <c r="P46" s="157">
        <v>0</v>
      </c>
      <c r="Q46" s="157">
        <f>ROUND(E46*P46,2)</f>
        <v>0</v>
      </c>
      <c r="R46" s="157"/>
      <c r="S46" s="157" t="s">
        <v>180</v>
      </c>
      <c r="T46" s="157" t="s">
        <v>180</v>
      </c>
      <c r="U46" s="157">
        <v>0</v>
      </c>
      <c r="V46" s="157">
        <f>ROUND(E46*U46,2)</f>
        <v>0</v>
      </c>
      <c r="W46" s="157"/>
      <c r="X46" s="157" t="s">
        <v>221</v>
      </c>
      <c r="Y46" s="148"/>
      <c r="Z46" s="148"/>
      <c r="AA46" s="148"/>
      <c r="AB46" s="148"/>
      <c r="AC46" s="148"/>
      <c r="AD46" s="148"/>
      <c r="AE46" s="148"/>
      <c r="AF46" s="148"/>
      <c r="AG46" s="148" t="s">
        <v>222</v>
      </c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</row>
    <row r="47" spans="1:60" outlineLevel="1" x14ac:dyDescent="0.2">
      <c r="A47" s="155"/>
      <c r="B47" s="156"/>
      <c r="C47" s="189" t="s">
        <v>291</v>
      </c>
      <c r="D47" s="185"/>
      <c r="E47" s="186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48"/>
      <c r="Z47" s="148"/>
      <c r="AA47" s="148"/>
      <c r="AB47" s="148"/>
      <c r="AC47" s="148"/>
      <c r="AD47" s="148"/>
      <c r="AE47" s="148"/>
      <c r="AF47" s="148"/>
      <c r="AG47" s="148" t="s">
        <v>224</v>
      </c>
      <c r="AH47" s="148">
        <v>0</v>
      </c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</row>
    <row r="48" spans="1:60" outlineLevel="1" x14ac:dyDescent="0.2">
      <c r="A48" s="155"/>
      <c r="B48" s="156"/>
      <c r="C48" s="190" t="s">
        <v>232</v>
      </c>
      <c r="D48" s="187"/>
      <c r="E48" s="188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48"/>
      <c r="Z48" s="148"/>
      <c r="AA48" s="148"/>
      <c r="AB48" s="148"/>
      <c r="AC48" s="148"/>
      <c r="AD48" s="148"/>
      <c r="AE48" s="148"/>
      <c r="AF48" s="148"/>
      <c r="AG48" s="148" t="s">
        <v>224</v>
      </c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</row>
    <row r="49" spans="1:60" outlineLevel="1" x14ac:dyDescent="0.2">
      <c r="A49" s="155"/>
      <c r="B49" s="156"/>
      <c r="C49" s="191" t="s">
        <v>970</v>
      </c>
      <c r="D49" s="187"/>
      <c r="E49" s="188">
        <v>130.58000000000001</v>
      </c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48"/>
      <c r="Z49" s="148"/>
      <c r="AA49" s="148"/>
      <c r="AB49" s="148"/>
      <c r="AC49" s="148"/>
      <c r="AD49" s="148"/>
      <c r="AE49" s="148"/>
      <c r="AF49" s="148"/>
      <c r="AG49" s="148" t="s">
        <v>224</v>
      </c>
      <c r="AH49" s="148">
        <v>2</v>
      </c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</row>
    <row r="50" spans="1:60" outlineLevel="1" x14ac:dyDescent="0.2">
      <c r="A50" s="155"/>
      <c r="B50" s="156"/>
      <c r="C50" s="190" t="s">
        <v>234</v>
      </c>
      <c r="D50" s="187"/>
      <c r="E50" s="188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48"/>
      <c r="Z50" s="148"/>
      <c r="AA50" s="148"/>
      <c r="AB50" s="148"/>
      <c r="AC50" s="148"/>
      <c r="AD50" s="148"/>
      <c r="AE50" s="148"/>
      <c r="AF50" s="148"/>
      <c r="AG50" s="148" t="s">
        <v>224</v>
      </c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</row>
    <row r="51" spans="1:60" outlineLevel="1" x14ac:dyDescent="0.2">
      <c r="A51" s="155"/>
      <c r="B51" s="156"/>
      <c r="C51" s="189" t="s">
        <v>971</v>
      </c>
      <c r="D51" s="185"/>
      <c r="E51" s="186">
        <v>248.1</v>
      </c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48"/>
      <c r="Z51" s="148"/>
      <c r="AA51" s="148"/>
      <c r="AB51" s="148"/>
      <c r="AC51" s="148"/>
      <c r="AD51" s="148"/>
      <c r="AE51" s="148"/>
      <c r="AF51" s="148"/>
      <c r="AG51" s="148" t="s">
        <v>224</v>
      </c>
      <c r="AH51" s="148">
        <v>0</v>
      </c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</row>
    <row r="52" spans="1:60" outlineLevel="1" x14ac:dyDescent="0.2">
      <c r="A52" s="166">
        <v>13</v>
      </c>
      <c r="B52" s="167" t="s">
        <v>616</v>
      </c>
      <c r="C52" s="181" t="s">
        <v>617</v>
      </c>
      <c r="D52" s="168" t="s">
        <v>317</v>
      </c>
      <c r="E52" s="169">
        <v>201.91990000000001</v>
      </c>
      <c r="F52" s="170">
        <v>35</v>
      </c>
      <c r="G52" s="171">
        <f>ROUND(E52*F52,2)</f>
        <v>7067.2</v>
      </c>
      <c r="H52" s="158"/>
      <c r="I52" s="157">
        <f>ROUND(E52*H52,2)</f>
        <v>0</v>
      </c>
      <c r="J52" s="158"/>
      <c r="K52" s="157">
        <f>ROUND(E52*J52,2)</f>
        <v>0</v>
      </c>
      <c r="L52" s="157">
        <v>21</v>
      </c>
      <c r="M52" s="157">
        <f>G52*(1+L52/100)</f>
        <v>8551.3119999999999</v>
      </c>
      <c r="N52" s="157">
        <v>1</v>
      </c>
      <c r="O52" s="157">
        <f>ROUND(E52*N52,2)</f>
        <v>201.92</v>
      </c>
      <c r="P52" s="157">
        <v>0</v>
      </c>
      <c r="Q52" s="157">
        <f>ROUND(E52*P52,2)</f>
        <v>0</v>
      </c>
      <c r="R52" s="157" t="s">
        <v>318</v>
      </c>
      <c r="S52" s="157" t="s">
        <v>180</v>
      </c>
      <c r="T52" s="157" t="s">
        <v>180</v>
      </c>
      <c r="U52" s="157">
        <v>0</v>
      </c>
      <c r="V52" s="157">
        <f>ROUND(E52*U52,2)</f>
        <v>0</v>
      </c>
      <c r="W52" s="157"/>
      <c r="X52" s="157" t="s">
        <v>319</v>
      </c>
      <c r="Y52" s="148"/>
      <c r="Z52" s="148"/>
      <c r="AA52" s="148"/>
      <c r="AB52" s="148"/>
      <c r="AC52" s="148"/>
      <c r="AD52" s="148"/>
      <c r="AE52" s="148"/>
      <c r="AF52" s="148"/>
      <c r="AG52" s="148" t="s">
        <v>320</v>
      </c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</row>
    <row r="53" spans="1:60" outlineLevel="1" x14ac:dyDescent="0.2">
      <c r="A53" s="155"/>
      <c r="B53" s="156"/>
      <c r="C53" s="189" t="s">
        <v>964</v>
      </c>
      <c r="D53" s="185"/>
      <c r="E53" s="186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48"/>
      <c r="Z53" s="148"/>
      <c r="AA53" s="148"/>
      <c r="AB53" s="148"/>
      <c r="AC53" s="148"/>
      <c r="AD53" s="148"/>
      <c r="AE53" s="148"/>
      <c r="AF53" s="148"/>
      <c r="AG53" s="148" t="s">
        <v>224</v>
      </c>
      <c r="AH53" s="148">
        <v>0</v>
      </c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</row>
    <row r="54" spans="1:60" outlineLevel="1" x14ac:dyDescent="0.2">
      <c r="A54" s="155"/>
      <c r="B54" s="156"/>
      <c r="C54" s="190" t="s">
        <v>232</v>
      </c>
      <c r="D54" s="187"/>
      <c r="E54" s="188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48"/>
      <c r="Z54" s="148"/>
      <c r="AA54" s="148"/>
      <c r="AB54" s="148"/>
      <c r="AC54" s="148"/>
      <c r="AD54" s="148"/>
      <c r="AE54" s="148"/>
      <c r="AF54" s="148"/>
      <c r="AG54" s="148" t="s">
        <v>224</v>
      </c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</row>
    <row r="55" spans="1:60" outlineLevel="1" x14ac:dyDescent="0.2">
      <c r="A55" s="155"/>
      <c r="B55" s="156"/>
      <c r="C55" s="191" t="s">
        <v>972</v>
      </c>
      <c r="D55" s="187"/>
      <c r="E55" s="188">
        <v>106.84</v>
      </c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48"/>
      <c r="Z55" s="148"/>
      <c r="AA55" s="148"/>
      <c r="AB55" s="148"/>
      <c r="AC55" s="148"/>
      <c r="AD55" s="148"/>
      <c r="AE55" s="148"/>
      <c r="AF55" s="148"/>
      <c r="AG55" s="148" t="s">
        <v>224</v>
      </c>
      <c r="AH55" s="148">
        <v>2</v>
      </c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</row>
    <row r="56" spans="1:60" outlineLevel="1" x14ac:dyDescent="0.2">
      <c r="A56" s="155"/>
      <c r="B56" s="156"/>
      <c r="C56" s="190" t="s">
        <v>234</v>
      </c>
      <c r="D56" s="187"/>
      <c r="E56" s="188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48"/>
      <c r="Z56" s="148"/>
      <c r="AA56" s="148"/>
      <c r="AB56" s="148"/>
      <c r="AC56" s="148"/>
      <c r="AD56" s="148"/>
      <c r="AE56" s="148"/>
      <c r="AF56" s="148"/>
      <c r="AG56" s="148" t="s">
        <v>224</v>
      </c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</row>
    <row r="57" spans="1:60" outlineLevel="1" x14ac:dyDescent="0.2">
      <c r="A57" s="155"/>
      <c r="B57" s="156"/>
      <c r="C57" s="189" t="s">
        <v>973</v>
      </c>
      <c r="D57" s="185"/>
      <c r="E57" s="186">
        <v>201.92</v>
      </c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48"/>
      <c r="Z57" s="148"/>
      <c r="AA57" s="148"/>
      <c r="AB57" s="148"/>
      <c r="AC57" s="148"/>
      <c r="AD57" s="148"/>
      <c r="AE57" s="148"/>
      <c r="AF57" s="148"/>
      <c r="AG57" s="148" t="s">
        <v>224</v>
      </c>
      <c r="AH57" s="148">
        <v>0</v>
      </c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</row>
    <row r="58" spans="1:60" x14ac:dyDescent="0.2">
      <c r="A58" s="160" t="s">
        <v>169</v>
      </c>
      <c r="B58" s="161" t="s">
        <v>100</v>
      </c>
      <c r="C58" s="179" t="s">
        <v>101</v>
      </c>
      <c r="D58" s="162"/>
      <c r="E58" s="163"/>
      <c r="F58" s="164"/>
      <c r="G58" s="165">
        <f>SUMIF(AG59:AG67,"&lt;&gt;NOR",G59:G67)</f>
        <v>25476.68</v>
      </c>
      <c r="H58" s="159"/>
      <c r="I58" s="159">
        <f>SUM(I59:I67)</f>
        <v>0</v>
      </c>
      <c r="J58" s="159"/>
      <c r="K58" s="159">
        <f>SUM(K59:K67)</f>
        <v>0</v>
      </c>
      <c r="L58" s="159"/>
      <c r="M58" s="159">
        <f>SUM(M59:M67)</f>
        <v>30826.782799999997</v>
      </c>
      <c r="N58" s="159"/>
      <c r="O58" s="159">
        <f>SUM(O59:O67)</f>
        <v>31.36</v>
      </c>
      <c r="P58" s="159"/>
      <c r="Q58" s="159">
        <f>SUM(Q59:Q67)</f>
        <v>0</v>
      </c>
      <c r="R58" s="159"/>
      <c r="S58" s="159"/>
      <c r="T58" s="159"/>
      <c r="U58" s="159"/>
      <c r="V58" s="159">
        <f>SUM(V59:V67)</f>
        <v>48.11</v>
      </c>
      <c r="W58" s="159"/>
      <c r="X58" s="159"/>
      <c r="AG58" t="s">
        <v>170</v>
      </c>
    </row>
    <row r="59" spans="1:60" outlineLevel="1" x14ac:dyDescent="0.2">
      <c r="A59" s="166">
        <v>14</v>
      </c>
      <c r="B59" s="167" t="s">
        <v>343</v>
      </c>
      <c r="C59" s="181" t="s">
        <v>344</v>
      </c>
      <c r="D59" s="168" t="s">
        <v>230</v>
      </c>
      <c r="E59" s="169">
        <v>23.741299999999999</v>
      </c>
      <c r="F59" s="170">
        <v>783</v>
      </c>
      <c r="G59" s="171">
        <f>ROUND(E59*F59,2)</f>
        <v>18589.439999999999</v>
      </c>
      <c r="H59" s="158"/>
      <c r="I59" s="157">
        <f>ROUND(E59*H59,2)</f>
        <v>0</v>
      </c>
      <c r="J59" s="158"/>
      <c r="K59" s="157">
        <f>ROUND(E59*J59,2)</f>
        <v>0</v>
      </c>
      <c r="L59" s="157">
        <v>21</v>
      </c>
      <c r="M59" s="157">
        <f>G59*(1+L59/100)</f>
        <v>22493.222399999999</v>
      </c>
      <c r="N59" s="157">
        <v>1.1322000000000001</v>
      </c>
      <c r="O59" s="157">
        <f>ROUND(E59*N59,2)</f>
        <v>26.88</v>
      </c>
      <c r="P59" s="157">
        <v>0</v>
      </c>
      <c r="Q59" s="157">
        <f>ROUND(E59*P59,2)</f>
        <v>0</v>
      </c>
      <c r="R59" s="157"/>
      <c r="S59" s="157" t="s">
        <v>180</v>
      </c>
      <c r="T59" s="157" t="s">
        <v>180</v>
      </c>
      <c r="U59" s="157">
        <v>1.6950000000000001</v>
      </c>
      <c r="V59" s="157">
        <f>ROUND(E59*U59,2)</f>
        <v>40.24</v>
      </c>
      <c r="W59" s="157"/>
      <c r="X59" s="157" t="s">
        <v>221</v>
      </c>
      <c r="Y59" s="148"/>
      <c r="Z59" s="148"/>
      <c r="AA59" s="148"/>
      <c r="AB59" s="148"/>
      <c r="AC59" s="148"/>
      <c r="AD59" s="148"/>
      <c r="AE59" s="148"/>
      <c r="AF59" s="148"/>
      <c r="AG59" s="148" t="s">
        <v>222</v>
      </c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</row>
    <row r="60" spans="1:60" outlineLevel="1" x14ac:dyDescent="0.2">
      <c r="A60" s="155"/>
      <c r="B60" s="156"/>
      <c r="C60" s="189" t="s">
        <v>964</v>
      </c>
      <c r="D60" s="185"/>
      <c r="E60" s="186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48"/>
      <c r="Z60" s="148"/>
      <c r="AA60" s="148"/>
      <c r="AB60" s="148"/>
      <c r="AC60" s="148"/>
      <c r="AD60" s="148"/>
      <c r="AE60" s="148"/>
      <c r="AF60" s="148"/>
      <c r="AG60" s="148" t="s">
        <v>224</v>
      </c>
      <c r="AH60" s="148">
        <v>0</v>
      </c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</row>
    <row r="61" spans="1:60" outlineLevel="1" x14ac:dyDescent="0.2">
      <c r="A61" s="155"/>
      <c r="B61" s="156"/>
      <c r="C61" s="189" t="s">
        <v>974</v>
      </c>
      <c r="D61" s="185"/>
      <c r="E61" s="186">
        <v>23.74</v>
      </c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48"/>
      <c r="Z61" s="148"/>
      <c r="AA61" s="148"/>
      <c r="AB61" s="148"/>
      <c r="AC61" s="148"/>
      <c r="AD61" s="148"/>
      <c r="AE61" s="148"/>
      <c r="AF61" s="148"/>
      <c r="AG61" s="148" t="s">
        <v>224</v>
      </c>
      <c r="AH61" s="148">
        <v>0</v>
      </c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</row>
    <row r="62" spans="1:60" outlineLevel="1" x14ac:dyDescent="0.2">
      <c r="A62" s="166">
        <v>15</v>
      </c>
      <c r="B62" s="167" t="s">
        <v>621</v>
      </c>
      <c r="C62" s="181" t="s">
        <v>622</v>
      </c>
      <c r="D62" s="168" t="s">
        <v>230</v>
      </c>
      <c r="E62" s="169">
        <v>1.78</v>
      </c>
      <c r="F62" s="170">
        <v>2658</v>
      </c>
      <c r="G62" s="171">
        <f>ROUND(E62*F62,2)</f>
        <v>4731.24</v>
      </c>
      <c r="H62" s="158"/>
      <c r="I62" s="157">
        <f>ROUND(E62*H62,2)</f>
        <v>0</v>
      </c>
      <c r="J62" s="158"/>
      <c r="K62" s="157">
        <f>ROUND(E62*J62,2)</f>
        <v>0</v>
      </c>
      <c r="L62" s="157">
        <v>21</v>
      </c>
      <c r="M62" s="157">
        <f>G62*(1+L62/100)</f>
        <v>5724.8003999999992</v>
      </c>
      <c r="N62" s="157">
        <v>2.5</v>
      </c>
      <c r="O62" s="157">
        <f>ROUND(E62*N62,2)</f>
        <v>4.45</v>
      </c>
      <c r="P62" s="157">
        <v>0</v>
      </c>
      <c r="Q62" s="157">
        <f>ROUND(E62*P62,2)</f>
        <v>0</v>
      </c>
      <c r="R62" s="157"/>
      <c r="S62" s="157" t="s">
        <v>180</v>
      </c>
      <c r="T62" s="157" t="s">
        <v>180</v>
      </c>
      <c r="U62" s="157">
        <v>1.1919999999999999</v>
      </c>
      <c r="V62" s="157">
        <f>ROUND(E62*U62,2)</f>
        <v>2.12</v>
      </c>
      <c r="W62" s="157"/>
      <c r="X62" s="157" t="s">
        <v>221</v>
      </c>
      <c r="Y62" s="148"/>
      <c r="Z62" s="148"/>
      <c r="AA62" s="148"/>
      <c r="AB62" s="148"/>
      <c r="AC62" s="148"/>
      <c r="AD62" s="148"/>
      <c r="AE62" s="148"/>
      <c r="AF62" s="148"/>
      <c r="AG62" s="148" t="s">
        <v>222</v>
      </c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</row>
    <row r="63" spans="1:60" outlineLevel="1" x14ac:dyDescent="0.2">
      <c r="A63" s="155"/>
      <c r="B63" s="156"/>
      <c r="C63" s="189" t="s">
        <v>623</v>
      </c>
      <c r="D63" s="185"/>
      <c r="E63" s="186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48"/>
      <c r="Z63" s="148"/>
      <c r="AA63" s="148"/>
      <c r="AB63" s="148"/>
      <c r="AC63" s="148"/>
      <c r="AD63" s="148"/>
      <c r="AE63" s="148"/>
      <c r="AF63" s="148"/>
      <c r="AG63" s="148" t="s">
        <v>224</v>
      </c>
      <c r="AH63" s="148">
        <v>0</v>
      </c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</row>
    <row r="64" spans="1:60" outlineLevel="1" x14ac:dyDescent="0.2">
      <c r="A64" s="155"/>
      <c r="B64" s="156"/>
      <c r="C64" s="189" t="s">
        <v>975</v>
      </c>
      <c r="D64" s="185"/>
      <c r="E64" s="186">
        <v>1.78</v>
      </c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48"/>
      <c r="Z64" s="148"/>
      <c r="AA64" s="148"/>
      <c r="AB64" s="148"/>
      <c r="AC64" s="148"/>
      <c r="AD64" s="148"/>
      <c r="AE64" s="148"/>
      <c r="AF64" s="148"/>
      <c r="AG64" s="148" t="s">
        <v>224</v>
      </c>
      <c r="AH64" s="148">
        <v>0</v>
      </c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</row>
    <row r="65" spans="1:60" outlineLevel="1" x14ac:dyDescent="0.2">
      <c r="A65" s="166">
        <v>16</v>
      </c>
      <c r="B65" s="167" t="s">
        <v>625</v>
      </c>
      <c r="C65" s="181" t="s">
        <v>626</v>
      </c>
      <c r="D65" s="168" t="s">
        <v>220</v>
      </c>
      <c r="E65" s="169">
        <v>7</v>
      </c>
      <c r="F65" s="170">
        <v>308</v>
      </c>
      <c r="G65" s="171">
        <f>ROUND(E65*F65,2)</f>
        <v>2156</v>
      </c>
      <c r="H65" s="158"/>
      <c r="I65" s="157">
        <f>ROUND(E65*H65,2)</f>
        <v>0</v>
      </c>
      <c r="J65" s="158"/>
      <c r="K65" s="157">
        <f>ROUND(E65*J65,2)</f>
        <v>0</v>
      </c>
      <c r="L65" s="157">
        <v>21</v>
      </c>
      <c r="M65" s="157">
        <f>G65*(1+L65/100)</f>
        <v>2608.7599999999998</v>
      </c>
      <c r="N65" s="157">
        <v>4.4200000000000003E-3</v>
      </c>
      <c r="O65" s="157">
        <f>ROUND(E65*N65,2)</f>
        <v>0.03</v>
      </c>
      <c r="P65" s="157">
        <v>0</v>
      </c>
      <c r="Q65" s="157">
        <f>ROUND(E65*P65,2)</f>
        <v>0</v>
      </c>
      <c r="R65" s="157"/>
      <c r="S65" s="157" t="s">
        <v>180</v>
      </c>
      <c r="T65" s="157" t="s">
        <v>180</v>
      </c>
      <c r="U65" s="157">
        <v>0.82099999999999995</v>
      </c>
      <c r="V65" s="157">
        <f>ROUND(E65*U65,2)</f>
        <v>5.75</v>
      </c>
      <c r="W65" s="157"/>
      <c r="X65" s="157" t="s">
        <v>221</v>
      </c>
      <c r="Y65" s="148"/>
      <c r="Z65" s="148"/>
      <c r="AA65" s="148"/>
      <c r="AB65" s="148"/>
      <c r="AC65" s="148"/>
      <c r="AD65" s="148"/>
      <c r="AE65" s="148"/>
      <c r="AF65" s="148"/>
      <c r="AG65" s="148" t="s">
        <v>222</v>
      </c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</row>
    <row r="66" spans="1:60" outlineLevel="1" x14ac:dyDescent="0.2">
      <c r="A66" s="155"/>
      <c r="B66" s="156"/>
      <c r="C66" s="189" t="s">
        <v>623</v>
      </c>
      <c r="D66" s="185"/>
      <c r="E66" s="186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48"/>
      <c r="Z66" s="148"/>
      <c r="AA66" s="148"/>
      <c r="AB66" s="148"/>
      <c r="AC66" s="148"/>
      <c r="AD66" s="148"/>
      <c r="AE66" s="148"/>
      <c r="AF66" s="148"/>
      <c r="AG66" s="148" t="s">
        <v>224</v>
      </c>
      <c r="AH66" s="148">
        <v>0</v>
      </c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</row>
    <row r="67" spans="1:60" outlineLevel="1" x14ac:dyDescent="0.2">
      <c r="A67" s="155"/>
      <c r="B67" s="156"/>
      <c r="C67" s="189" t="s">
        <v>976</v>
      </c>
      <c r="D67" s="185"/>
      <c r="E67" s="186">
        <v>7</v>
      </c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48"/>
      <c r="Z67" s="148"/>
      <c r="AA67" s="148"/>
      <c r="AB67" s="148"/>
      <c r="AC67" s="148"/>
      <c r="AD67" s="148"/>
      <c r="AE67" s="148"/>
      <c r="AF67" s="148"/>
      <c r="AG67" s="148" t="s">
        <v>224</v>
      </c>
      <c r="AH67" s="148">
        <v>0</v>
      </c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</row>
    <row r="68" spans="1:60" x14ac:dyDescent="0.2">
      <c r="A68" s="160" t="s">
        <v>169</v>
      </c>
      <c r="B68" s="161" t="s">
        <v>106</v>
      </c>
      <c r="C68" s="179" t="s">
        <v>107</v>
      </c>
      <c r="D68" s="162"/>
      <c r="E68" s="163"/>
      <c r="F68" s="164"/>
      <c r="G68" s="165">
        <f>SUMIF(AG69:AG105,"&lt;&gt;NOR",G69:G105)</f>
        <v>952174.53</v>
      </c>
      <c r="H68" s="159"/>
      <c r="I68" s="159">
        <f>SUM(I69:I105)</f>
        <v>0</v>
      </c>
      <c r="J68" s="159"/>
      <c r="K68" s="159">
        <f>SUM(K69:K105)</f>
        <v>0</v>
      </c>
      <c r="L68" s="159"/>
      <c r="M68" s="159">
        <f>SUM(M69:M105)</f>
        <v>1152131.1813000003</v>
      </c>
      <c r="N68" s="159"/>
      <c r="O68" s="159">
        <f>SUM(O69:O105)</f>
        <v>6.38</v>
      </c>
      <c r="P68" s="159"/>
      <c r="Q68" s="159">
        <f>SUM(Q69:Q105)</f>
        <v>0</v>
      </c>
      <c r="R68" s="159"/>
      <c r="S68" s="159"/>
      <c r="T68" s="159"/>
      <c r="U68" s="159"/>
      <c r="V68" s="159">
        <f>SUM(V69:V105)</f>
        <v>264.54000000000002</v>
      </c>
      <c r="W68" s="159"/>
      <c r="X68" s="159"/>
      <c r="AG68" t="s">
        <v>170</v>
      </c>
    </row>
    <row r="69" spans="1:60" outlineLevel="1" x14ac:dyDescent="0.2">
      <c r="A69" s="166">
        <v>17</v>
      </c>
      <c r="B69" s="167" t="s">
        <v>628</v>
      </c>
      <c r="C69" s="181" t="s">
        <v>629</v>
      </c>
      <c r="D69" s="168" t="s">
        <v>247</v>
      </c>
      <c r="E69" s="169">
        <v>215.83</v>
      </c>
      <c r="F69" s="170">
        <v>186</v>
      </c>
      <c r="G69" s="171">
        <f>ROUND(E69*F69,2)</f>
        <v>40144.379999999997</v>
      </c>
      <c r="H69" s="158"/>
      <c r="I69" s="157">
        <f>ROUND(E69*H69,2)</f>
        <v>0</v>
      </c>
      <c r="J69" s="158"/>
      <c r="K69" s="157">
        <f>ROUND(E69*J69,2)</f>
        <v>0</v>
      </c>
      <c r="L69" s="157">
        <v>21</v>
      </c>
      <c r="M69" s="157">
        <f>G69*(1+L69/100)</f>
        <v>48574.699799999995</v>
      </c>
      <c r="N69" s="157">
        <v>0</v>
      </c>
      <c r="O69" s="157">
        <f>ROUND(E69*N69,2)</f>
        <v>0</v>
      </c>
      <c r="P69" s="157">
        <v>0</v>
      </c>
      <c r="Q69" s="157">
        <f>ROUND(E69*P69,2)</f>
        <v>0</v>
      </c>
      <c r="R69" s="157"/>
      <c r="S69" s="157" t="s">
        <v>180</v>
      </c>
      <c r="T69" s="157" t="s">
        <v>180</v>
      </c>
      <c r="U69" s="157">
        <v>0.53600000000000003</v>
      </c>
      <c r="V69" s="157">
        <f>ROUND(E69*U69,2)</f>
        <v>115.68</v>
      </c>
      <c r="W69" s="157"/>
      <c r="X69" s="157" t="s">
        <v>221</v>
      </c>
      <c r="Y69" s="148"/>
      <c r="Z69" s="148"/>
      <c r="AA69" s="148"/>
      <c r="AB69" s="148"/>
      <c r="AC69" s="148"/>
      <c r="AD69" s="148"/>
      <c r="AE69" s="148"/>
      <c r="AF69" s="148"/>
      <c r="AG69" s="148" t="s">
        <v>222</v>
      </c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</row>
    <row r="70" spans="1:60" outlineLevel="1" x14ac:dyDescent="0.2">
      <c r="A70" s="155"/>
      <c r="B70" s="156"/>
      <c r="C70" s="189" t="s">
        <v>630</v>
      </c>
      <c r="D70" s="185"/>
      <c r="E70" s="186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48"/>
      <c r="Z70" s="148"/>
      <c r="AA70" s="148"/>
      <c r="AB70" s="148"/>
      <c r="AC70" s="148"/>
      <c r="AD70" s="148"/>
      <c r="AE70" s="148"/>
      <c r="AF70" s="148"/>
      <c r="AG70" s="148" t="s">
        <v>224</v>
      </c>
      <c r="AH70" s="148">
        <v>0</v>
      </c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</row>
    <row r="71" spans="1:60" outlineLevel="1" x14ac:dyDescent="0.2">
      <c r="A71" s="155"/>
      <c r="B71" s="156"/>
      <c r="C71" s="189" t="s">
        <v>977</v>
      </c>
      <c r="D71" s="185"/>
      <c r="E71" s="186">
        <v>215.83</v>
      </c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48"/>
      <c r="Z71" s="148"/>
      <c r="AA71" s="148"/>
      <c r="AB71" s="148"/>
      <c r="AC71" s="148"/>
      <c r="AD71" s="148"/>
      <c r="AE71" s="148"/>
      <c r="AF71" s="148"/>
      <c r="AG71" s="148" t="s">
        <v>224</v>
      </c>
      <c r="AH71" s="148">
        <v>0</v>
      </c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</row>
    <row r="72" spans="1:60" outlineLevel="1" x14ac:dyDescent="0.2">
      <c r="A72" s="166">
        <v>18</v>
      </c>
      <c r="B72" s="167" t="s">
        <v>632</v>
      </c>
      <c r="C72" s="181" t="s">
        <v>633</v>
      </c>
      <c r="D72" s="168" t="s">
        <v>368</v>
      </c>
      <c r="E72" s="169">
        <v>21</v>
      </c>
      <c r="F72" s="170">
        <v>776</v>
      </c>
      <c r="G72" s="171">
        <f>ROUND(E72*F72,2)</f>
        <v>16296</v>
      </c>
      <c r="H72" s="158"/>
      <c r="I72" s="157">
        <f>ROUND(E72*H72,2)</f>
        <v>0</v>
      </c>
      <c r="J72" s="158"/>
      <c r="K72" s="157">
        <f>ROUND(E72*J72,2)</f>
        <v>0</v>
      </c>
      <c r="L72" s="157">
        <v>21</v>
      </c>
      <c r="M72" s="157">
        <f>G72*(1+L72/100)</f>
        <v>19718.16</v>
      </c>
      <c r="N72" s="157">
        <v>1.39E-3</v>
      </c>
      <c r="O72" s="157">
        <f>ROUND(E72*N72,2)</f>
        <v>0.03</v>
      </c>
      <c r="P72" s="157">
        <v>0</v>
      </c>
      <c r="Q72" s="157">
        <f>ROUND(E72*P72,2)</f>
        <v>0</v>
      </c>
      <c r="R72" s="157"/>
      <c r="S72" s="157" t="s">
        <v>180</v>
      </c>
      <c r="T72" s="157" t="s">
        <v>180</v>
      </c>
      <c r="U72" s="157">
        <v>2.1187999999999998</v>
      </c>
      <c r="V72" s="157">
        <f>ROUND(E72*U72,2)</f>
        <v>44.49</v>
      </c>
      <c r="W72" s="157"/>
      <c r="X72" s="157" t="s">
        <v>221</v>
      </c>
      <c r="Y72" s="148"/>
      <c r="Z72" s="148"/>
      <c r="AA72" s="148"/>
      <c r="AB72" s="148"/>
      <c r="AC72" s="148"/>
      <c r="AD72" s="148"/>
      <c r="AE72" s="148"/>
      <c r="AF72" s="148"/>
      <c r="AG72" s="148" t="s">
        <v>222</v>
      </c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</row>
    <row r="73" spans="1:60" outlineLevel="1" x14ac:dyDescent="0.2">
      <c r="A73" s="155"/>
      <c r="B73" s="156"/>
      <c r="C73" s="189" t="s">
        <v>634</v>
      </c>
      <c r="D73" s="185"/>
      <c r="E73" s="186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48"/>
      <c r="Z73" s="148"/>
      <c r="AA73" s="148"/>
      <c r="AB73" s="148"/>
      <c r="AC73" s="148"/>
      <c r="AD73" s="148"/>
      <c r="AE73" s="148"/>
      <c r="AF73" s="148"/>
      <c r="AG73" s="148" t="s">
        <v>224</v>
      </c>
      <c r="AH73" s="148">
        <v>0</v>
      </c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</row>
    <row r="74" spans="1:60" outlineLevel="1" x14ac:dyDescent="0.2">
      <c r="A74" s="155"/>
      <c r="B74" s="156"/>
      <c r="C74" s="189" t="s">
        <v>978</v>
      </c>
      <c r="D74" s="185"/>
      <c r="E74" s="186">
        <v>21</v>
      </c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48"/>
      <c r="Z74" s="148"/>
      <c r="AA74" s="148"/>
      <c r="AB74" s="148"/>
      <c r="AC74" s="148"/>
      <c r="AD74" s="148"/>
      <c r="AE74" s="148"/>
      <c r="AF74" s="148"/>
      <c r="AG74" s="148" t="s">
        <v>224</v>
      </c>
      <c r="AH74" s="148">
        <v>0</v>
      </c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</row>
    <row r="75" spans="1:60" outlineLevel="1" x14ac:dyDescent="0.2">
      <c r="A75" s="172">
        <v>19</v>
      </c>
      <c r="B75" s="173" t="s">
        <v>366</v>
      </c>
      <c r="C75" s="180" t="s">
        <v>636</v>
      </c>
      <c r="D75" s="174" t="s">
        <v>368</v>
      </c>
      <c r="E75" s="175">
        <v>2</v>
      </c>
      <c r="F75" s="176">
        <v>9090</v>
      </c>
      <c r="G75" s="177">
        <f t="shared" ref="G75:G90" si="0">ROUND(E75*F75,2)</f>
        <v>18180</v>
      </c>
      <c r="H75" s="158"/>
      <c r="I75" s="157">
        <f t="shared" ref="I75:I90" si="1">ROUND(E75*H75,2)</f>
        <v>0</v>
      </c>
      <c r="J75" s="158"/>
      <c r="K75" s="157">
        <f t="shared" ref="K75:K90" si="2">ROUND(E75*J75,2)</f>
        <v>0</v>
      </c>
      <c r="L75" s="157">
        <v>21</v>
      </c>
      <c r="M75" s="157">
        <f t="shared" ref="M75:M90" si="3">G75*(1+L75/100)</f>
        <v>21997.8</v>
      </c>
      <c r="N75" s="157">
        <v>0</v>
      </c>
      <c r="O75" s="157">
        <f t="shared" ref="O75:O90" si="4">ROUND(E75*N75,2)</f>
        <v>0</v>
      </c>
      <c r="P75" s="157">
        <v>0</v>
      </c>
      <c r="Q75" s="157">
        <f t="shared" ref="Q75:Q90" si="5">ROUND(E75*P75,2)</f>
        <v>0</v>
      </c>
      <c r="R75" s="157"/>
      <c r="S75" s="157" t="s">
        <v>174</v>
      </c>
      <c r="T75" s="157" t="s">
        <v>175</v>
      </c>
      <c r="U75" s="157">
        <v>0</v>
      </c>
      <c r="V75" s="157">
        <f t="shared" ref="V75:V90" si="6">ROUND(E75*U75,2)</f>
        <v>0</v>
      </c>
      <c r="W75" s="157"/>
      <c r="X75" s="157" t="s">
        <v>221</v>
      </c>
      <c r="Y75" s="148"/>
      <c r="Z75" s="148"/>
      <c r="AA75" s="148"/>
      <c r="AB75" s="148"/>
      <c r="AC75" s="148"/>
      <c r="AD75" s="148"/>
      <c r="AE75" s="148"/>
      <c r="AF75" s="148"/>
      <c r="AG75" s="148" t="s">
        <v>222</v>
      </c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</row>
    <row r="76" spans="1:60" outlineLevel="1" x14ac:dyDescent="0.2">
      <c r="A76" s="172">
        <v>20</v>
      </c>
      <c r="B76" s="173" t="s">
        <v>371</v>
      </c>
      <c r="C76" s="180" t="s">
        <v>637</v>
      </c>
      <c r="D76" s="174" t="s">
        <v>368</v>
      </c>
      <c r="E76" s="175">
        <v>1</v>
      </c>
      <c r="F76" s="176">
        <v>17634</v>
      </c>
      <c r="G76" s="177">
        <f t="shared" si="0"/>
        <v>17634</v>
      </c>
      <c r="H76" s="158"/>
      <c r="I76" s="157">
        <f t="shared" si="1"/>
        <v>0</v>
      </c>
      <c r="J76" s="158"/>
      <c r="K76" s="157">
        <f t="shared" si="2"/>
        <v>0</v>
      </c>
      <c r="L76" s="157">
        <v>21</v>
      </c>
      <c r="M76" s="157">
        <f t="shared" si="3"/>
        <v>21337.14</v>
      </c>
      <c r="N76" s="157">
        <v>0</v>
      </c>
      <c r="O76" s="157">
        <f t="shared" si="4"/>
        <v>0</v>
      </c>
      <c r="P76" s="157">
        <v>0</v>
      </c>
      <c r="Q76" s="157">
        <f t="shared" si="5"/>
        <v>0</v>
      </c>
      <c r="R76" s="157"/>
      <c r="S76" s="157" t="s">
        <v>174</v>
      </c>
      <c r="T76" s="157" t="s">
        <v>175</v>
      </c>
      <c r="U76" s="157">
        <v>0</v>
      </c>
      <c r="V76" s="157">
        <f t="shared" si="6"/>
        <v>0</v>
      </c>
      <c r="W76" s="157"/>
      <c r="X76" s="157" t="s">
        <v>221</v>
      </c>
      <c r="Y76" s="148"/>
      <c r="Z76" s="148"/>
      <c r="AA76" s="148"/>
      <c r="AB76" s="148"/>
      <c r="AC76" s="148"/>
      <c r="AD76" s="148"/>
      <c r="AE76" s="148"/>
      <c r="AF76" s="148"/>
      <c r="AG76" s="148" t="s">
        <v>222</v>
      </c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</row>
    <row r="77" spans="1:60" ht="22.5" outlineLevel="1" x14ac:dyDescent="0.2">
      <c r="A77" s="172">
        <v>21</v>
      </c>
      <c r="B77" s="173" t="s">
        <v>638</v>
      </c>
      <c r="C77" s="180" t="s">
        <v>639</v>
      </c>
      <c r="D77" s="174" t="s">
        <v>368</v>
      </c>
      <c r="E77" s="175">
        <v>2</v>
      </c>
      <c r="F77" s="176">
        <v>18480</v>
      </c>
      <c r="G77" s="177">
        <f t="shared" si="0"/>
        <v>36960</v>
      </c>
      <c r="H77" s="158"/>
      <c r="I77" s="157">
        <f t="shared" si="1"/>
        <v>0</v>
      </c>
      <c r="J77" s="158"/>
      <c r="K77" s="157">
        <f t="shared" si="2"/>
        <v>0</v>
      </c>
      <c r="L77" s="157">
        <v>21</v>
      </c>
      <c r="M77" s="157">
        <f t="shared" si="3"/>
        <v>44721.599999999999</v>
      </c>
      <c r="N77" s="157">
        <v>0</v>
      </c>
      <c r="O77" s="157">
        <f t="shared" si="4"/>
        <v>0</v>
      </c>
      <c r="P77" s="157">
        <v>0</v>
      </c>
      <c r="Q77" s="157">
        <f t="shared" si="5"/>
        <v>0</v>
      </c>
      <c r="R77" s="157"/>
      <c r="S77" s="157" t="s">
        <v>174</v>
      </c>
      <c r="T77" s="157" t="s">
        <v>175</v>
      </c>
      <c r="U77" s="157">
        <v>0</v>
      </c>
      <c r="V77" s="157">
        <f t="shared" si="6"/>
        <v>0</v>
      </c>
      <c r="W77" s="157"/>
      <c r="X77" s="157" t="s">
        <v>221</v>
      </c>
      <c r="Y77" s="148"/>
      <c r="Z77" s="148"/>
      <c r="AA77" s="148"/>
      <c r="AB77" s="148"/>
      <c r="AC77" s="148"/>
      <c r="AD77" s="148"/>
      <c r="AE77" s="148"/>
      <c r="AF77" s="148"/>
      <c r="AG77" s="148" t="s">
        <v>222</v>
      </c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</row>
    <row r="78" spans="1:60" outlineLevel="1" x14ac:dyDescent="0.2">
      <c r="A78" s="172">
        <v>22</v>
      </c>
      <c r="B78" s="173" t="s">
        <v>640</v>
      </c>
      <c r="C78" s="180" t="s">
        <v>641</v>
      </c>
      <c r="D78" s="174" t="s">
        <v>368</v>
      </c>
      <c r="E78" s="175">
        <v>2</v>
      </c>
      <c r="F78" s="176">
        <v>1908</v>
      </c>
      <c r="G78" s="177">
        <f t="shared" si="0"/>
        <v>3816</v>
      </c>
      <c r="H78" s="158"/>
      <c r="I78" s="157">
        <f t="shared" si="1"/>
        <v>0</v>
      </c>
      <c r="J78" s="158"/>
      <c r="K78" s="157">
        <f t="shared" si="2"/>
        <v>0</v>
      </c>
      <c r="L78" s="157">
        <v>21</v>
      </c>
      <c r="M78" s="157">
        <f t="shared" si="3"/>
        <v>4617.3599999999997</v>
      </c>
      <c r="N78" s="157">
        <v>0</v>
      </c>
      <c r="O78" s="157">
        <f t="shared" si="4"/>
        <v>0</v>
      </c>
      <c r="P78" s="157">
        <v>0</v>
      </c>
      <c r="Q78" s="157">
        <f t="shared" si="5"/>
        <v>0</v>
      </c>
      <c r="R78" s="157"/>
      <c r="S78" s="157" t="s">
        <v>174</v>
      </c>
      <c r="T78" s="157" t="s">
        <v>175</v>
      </c>
      <c r="U78" s="157">
        <v>0</v>
      </c>
      <c r="V78" s="157">
        <f t="shared" si="6"/>
        <v>0</v>
      </c>
      <c r="W78" s="157"/>
      <c r="X78" s="157" t="s">
        <v>221</v>
      </c>
      <c r="Y78" s="148"/>
      <c r="Z78" s="148"/>
      <c r="AA78" s="148"/>
      <c r="AB78" s="148"/>
      <c r="AC78" s="148"/>
      <c r="AD78" s="148"/>
      <c r="AE78" s="148"/>
      <c r="AF78" s="148"/>
      <c r="AG78" s="148" t="s">
        <v>222</v>
      </c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</row>
    <row r="79" spans="1:60" outlineLevel="1" x14ac:dyDescent="0.2">
      <c r="A79" s="172">
        <v>23</v>
      </c>
      <c r="B79" s="173" t="s">
        <v>642</v>
      </c>
      <c r="C79" s="180" t="s">
        <v>643</v>
      </c>
      <c r="D79" s="174" t="s">
        <v>368</v>
      </c>
      <c r="E79" s="175">
        <v>1</v>
      </c>
      <c r="F79" s="176">
        <v>2034</v>
      </c>
      <c r="G79" s="177">
        <f t="shared" si="0"/>
        <v>2034</v>
      </c>
      <c r="H79" s="158"/>
      <c r="I79" s="157">
        <f t="shared" si="1"/>
        <v>0</v>
      </c>
      <c r="J79" s="158"/>
      <c r="K79" s="157">
        <f t="shared" si="2"/>
        <v>0</v>
      </c>
      <c r="L79" s="157">
        <v>21</v>
      </c>
      <c r="M79" s="157">
        <f t="shared" si="3"/>
        <v>2461.14</v>
      </c>
      <c r="N79" s="157">
        <v>0</v>
      </c>
      <c r="O79" s="157">
        <f t="shared" si="4"/>
        <v>0</v>
      </c>
      <c r="P79" s="157">
        <v>0</v>
      </c>
      <c r="Q79" s="157">
        <f t="shared" si="5"/>
        <v>0</v>
      </c>
      <c r="R79" s="157"/>
      <c r="S79" s="157" t="s">
        <v>174</v>
      </c>
      <c r="T79" s="157" t="s">
        <v>175</v>
      </c>
      <c r="U79" s="157">
        <v>0</v>
      </c>
      <c r="V79" s="157">
        <f t="shared" si="6"/>
        <v>0</v>
      </c>
      <c r="W79" s="157"/>
      <c r="X79" s="157" t="s">
        <v>221</v>
      </c>
      <c r="Y79" s="148"/>
      <c r="Z79" s="148"/>
      <c r="AA79" s="148"/>
      <c r="AB79" s="148"/>
      <c r="AC79" s="148"/>
      <c r="AD79" s="148"/>
      <c r="AE79" s="148"/>
      <c r="AF79" s="148"/>
      <c r="AG79" s="148" t="s">
        <v>222</v>
      </c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</row>
    <row r="80" spans="1:60" outlineLevel="1" x14ac:dyDescent="0.2">
      <c r="A80" s="172">
        <v>24</v>
      </c>
      <c r="B80" s="173" t="s">
        <v>644</v>
      </c>
      <c r="C80" s="180" t="s">
        <v>645</v>
      </c>
      <c r="D80" s="174" t="s">
        <v>368</v>
      </c>
      <c r="E80" s="175">
        <v>2</v>
      </c>
      <c r="F80" s="176">
        <v>745</v>
      </c>
      <c r="G80" s="177">
        <f t="shared" si="0"/>
        <v>1490</v>
      </c>
      <c r="H80" s="158"/>
      <c r="I80" s="157">
        <f t="shared" si="1"/>
        <v>0</v>
      </c>
      <c r="J80" s="158"/>
      <c r="K80" s="157">
        <f t="shared" si="2"/>
        <v>0</v>
      </c>
      <c r="L80" s="157">
        <v>21</v>
      </c>
      <c r="M80" s="157">
        <f t="shared" si="3"/>
        <v>1802.8999999999999</v>
      </c>
      <c r="N80" s="157">
        <v>0</v>
      </c>
      <c r="O80" s="157">
        <f t="shared" si="4"/>
        <v>0</v>
      </c>
      <c r="P80" s="157">
        <v>0</v>
      </c>
      <c r="Q80" s="157">
        <f t="shared" si="5"/>
        <v>0</v>
      </c>
      <c r="R80" s="157"/>
      <c r="S80" s="157" t="s">
        <v>174</v>
      </c>
      <c r="T80" s="157" t="s">
        <v>175</v>
      </c>
      <c r="U80" s="157">
        <v>0</v>
      </c>
      <c r="V80" s="157">
        <f t="shared" si="6"/>
        <v>0</v>
      </c>
      <c r="W80" s="157"/>
      <c r="X80" s="157" t="s">
        <v>221</v>
      </c>
      <c r="Y80" s="148"/>
      <c r="Z80" s="148"/>
      <c r="AA80" s="148"/>
      <c r="AB80" s="148"/>
      <c r="AC80" s="148"/>
      <c r="AD80" s="148"/>
      <c r="AE80" s="148"/>
      <c r="AF80" s="148"/>
      <c r="AG80" s="148" t="s">
        <v>222</v>
      </c>
      <c r="AH80" s="148"/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</row>
    <row r="81" spans="1:60" outlineLevel="1" x14ac:dyDescent="0.2">
      <c r="A81" s="172">
        <v>25</v>
      </c>
      <c r="B81" s="173" t="s">
        <v>646</v>
      </c>
      <c r="C81" s="180" t="s">
        <v>647</v>
      </c>
      <c r="D81" s="174" t="s">
        <v>368</v>
      </c>
      <c r="E81" s="175">
        <v>3</v>
      </c>
      <c r="F81" s="176">
        <v>565</v>
      </c>
      <c r="G81" s="177">
        <f t="shared" si="0"/>
        <v>1695</v>
      </c>
      <c r="H81" s="158"/>
      <c r="I81" s="157">
        <f t="shared" si="1"/>
        <v>0</v>
      </c>
      <c r="J81" s="158"/>
      <c r="K81" s="157">
        <f t="shared" si="2"/>
        <v>0</v>
      </c>
      <c r="L81" s="157">
        <v>21</v>
      </c>
      <c r="M81" s="157">
        <f t="shared" si="3"/>
        <v>2050.9499999999998</v>
      </c>
      <c r="N81" s="157">
        <v>0</v>
      </c>
      <c r="O81" s="157">
        <f t="shared" si="4"/>
        <v>0</v>
      </c>
      <c r="P81" s="157">
        <v>0</v>
      </c>
      <c r="Q81" s="157">
        <f t="shared" si="5"/>
        <v>0</v>
      </c>
      <c r="R81" s="157"/>
      <c r="S81" s="157" t="s">
        <v>174</v>
      </c>
      <c r="T81" s="157" t="s">
        <v>175</v>
      </c>
      <c r="U81" s="157">
        <v>0</v>
      </c>
      <c r="V81" s="157">
        <f t="shared" si="6"/>
        <v>0</v>
      </c>
      <c r="W81" s="157"/>
      <c r="X81" s="157" t="s">
        <v>221</v>
      </c>
      <c r="Y81" s="148"/>
      <c r="Z81" s="148"/>
      <c r="AA81" s="148"/>
      <c r="AB81" s="148"/>
      <c r="AC81" s="148"/>
      <c r="AD81" s="148"/>
      <c r="AE81" s="148"/>
      <c r="AF81" s="148"/>
      <c r="AG81" s="148" t="s">
        <v>222</v>
      </c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</row>
    <row r="82" spans="1:60" outlineLevel="1" x14ac:dyDescent="0.2">
      <c r="A82" s="172">
        <v>26</v>
      </c>
      <c r="B82" s="173" t="s">
        <v>648</v>
      </c>
      <c r="C82" s="180" t="s">
        <v>649</v>
      </c>
      <c r="D82" s="174" t="s">
        <v>368</v>
      </c>
      <c r="E82" s="175">
        <v>2</v>
      </c>
      <c r="F82" s="176">
        <v>867</v>
      </c>
      <c r="G82" s="177">
        <f t="shared" si="0"/>
        <v>1734</v>
      </c>
      <c r="H82" s="158"/>
      <c r="I82" s="157">
        <f t="shared" si="1"/>
        <v>0</v>
      </c>
      <c r="J82" s="158"/>
      <c r="K82" s="157">
        <f t="shared" si="2"/>
        <v>0</v>
      </c>
      <c r="L82" s="157">
        <v>21</v>
      </c>
      <c r="M82" s="157">
        <f t="shared" si="3"/>
        <v>2098.14</v>
      </c>
      <c r="N82" s="157">
        <v>0</v>
      </c>
      <c r="O82" s="157">
        <f t="shared" si="4"/>
        <v>0</v>
      </c>
      <c r="P82" s="157">
        <v>0</v>
      </c>
      <c r="Q82" s="157">
        <f t="shared" si="5"/>
        <v>0</v>
      </c>
      <c r="R82" s="157"/>
      <c r="S82" s="157" t="s">
        <v>174</v>
      </c>
      <c r="T82" s="157" t="s">
        <v>175</v>
      </c>
      <c r="U82" s="157">
        <v>0</v>
      </c>
      <c r="V82" s="157">
        <f t="shared" si="6"/>
        <v>0</v>
      </c>
      <c r="W82" s="157"/>
      <c r="X82" s="157" t="s">
        <v>221</v>
      </c>
      <c r="Y82" s="148"/>
      <c r="Z82" s="148"/>
      <c r="AA82" s="148"/>
      <c r="AB82" s="148"/>
      <c r="AC82" s="148"/>
      <c r="AD82" s="148"/>
      <c r="AE82" s="148"/>
      <c r="AF82" s="148"/>
      <c r="AG82" s="148" t="s">
        <v>222</v>
      </c>
      <c r="AH82" s="148"/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48"/>
      <c r="BG82" s="148"/>
      <c r="BH82" s="148"/>
    </row>
    <row r="83" spans="1:60" outlineLevel="1" x14ac:dyDescent="0.2">
      <c r="A83" s="172">
        <v>27</v>
      </c>
      <c r="B83" s="173" t="s">
        <v>650</v>
      </c>
      <c r="C83" s="180" t="s">
        <v>651</v>
      </c>
      <c r="D83" s="174" t="s">
        <v>368</v>
      </c>
      <c r="E83" s="175">
        <v>3</v>
      </c>
      <c r="F83" s="176">
        <v>1130</v>
      </c>
      <c r="G83" s="177">
        <f t="shared" si="0"/>
        <v>3390</v>
      </c>
      <c r="H83" s="158"/>
      <c r="I83" s="157">
        <f t="shared" si="1"/>
        <v>0</v>
      </c>
      <c r="J83" s="158"/>
      <c r="K83" s="157">
        <f t="shared" si="2"/>
        <v>0</v>
      </c>
      <c r="L83" s="157">
        <v>21</v>
      </c>
      <c r="M83" s="157">
        <f t="shared" si="3"/>
        <v>4101.8999999999996</v>
      </c>
      <c r="N83" s="157">
        <v>0</v>
      </c>
      <c r="O83" s="157">
        <f t="shared" si="4"/>
        <v>0</v>
      </c>
      <c r="P83" s="157">
        <v>0</v>
      </c>
      <c r="Q83" s="157">
        <f t="shared" si="5"/>
        <v>0</v>
      </c>
      <c r="R83" s="157"/>
      <c r="S83" s="157" t="s">
        <v>174</v>
      </c>
      <c r="T83" s="157" t="s">
        <v>175</v>
      </c>
      <c r="U83" s="157">
        <v>0</v>
      </c>
      <c r="V83" s="157">
        <f t="shared" si="6"/>
        <v>0</v>
      </c>
      <c r="W83" s="157"/>
      <c r="X83" s="157" t="s">
        <v>221</v>
      </c>
      <c r="Y83" s="148"/>
      <c r="Z83" s="148"/>
      <c r="AA83" s="148"/>
      <c r="AB83" s="148"/>
      <c r="AC83" s="148"/>
      <c r="AD83" s="148"/>
      <c r="AE83" s="148"/>
      <c r="AF83" s="148"/>
      <c r="AG83" s="148" t="s">
        <v>222</v>
      </c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</row>
    <row r="84" spans="1:60" outlineLevel="1" x14ac:dyDescent="0.2">
      <c r="A84" s="172">
        <v>28</v>
      </c>
      <c r="B84" s="173" t="s">
        <v>652</v>
      </c>
      <c r="C84" s="180" t="s">
        <v>653</v>
      </c>
      <c r="D84" s="174" t="s">
        <v>368</v>
      </c>
      <c r="E84" s="175">
        <v>2</v>
      </c>
      <c r="F84" s="176">
        <v>1130</v>
      </c>
      <c r="G84" s="177">
        <f t="shared" si="0"/>
        <v>2260</v>
      </c>
      <c r="H84" s="158"/>
      <c r="I84" s="157">
        <f t="shared" si="1"/>
        <v>0</v>
      </c>
      <c r="J84" s="158"/>
      <c r="K84" s="157">
        <f t="shared" si="2"/>
        <v>0</v>
      </c>
      <c r="L84" s="157">
        <v>21</v>
      </c>
      <c r="M84" s="157">
        <f t="shared" si="3"/>
        <v>2734.6</v>
      </c>
      <c r="N84" s="157">
        <v>0</v>
      </c>
      <c r="O84" s="157">
        <f t="shared" si="4"/>
        <v>0</v>
      </c>
      <c r="P84" s="157">
        <v>0</v>
      </c>
      <c r="Q84" s="157">
        <f t="shared" si="5"/>
        <v>0</v>
      </c>
      <c r="R84" s="157"/>
      <c r="S84" s="157" t="s">
        <v>174</v>
      </c>
      <c r="T84" s="157" t="s">
        <v>175</v>
      </c>
      <c r="U84" s="157">
        <v>0</v>
      </c>
      <c r="V84" s="157">
        <f t="shared" si="6"/>
        <v>0</v>
      </c>
      <c r="W84" s="157"/>
      <c r="X84" s="157" t="s">
        <v>221</v>
      </c>
      <c r="Y84" s="148"/>
      <c r="Z84" s="148"/>
      <c r="AA84" s="148"/>
      <c r="AB84" s="148"/>
      <c r="AC84" s="148"/>
      <c r="AD84" s="148"/>
      <c r="AE84" s="148"/>
      <c r="AF84" s="148"/>
      <c r="AG84" s="148" t="s">
        <v>222</v>
      </c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</row>
    <row r="85" spans="1:60" outlineLevel="1" x14ac:dyDescent="0.2">
      <c r="A85" s="172">
        <v>29</v>
      </c>
      <c r="B85" s="173" t="s">
        <v>654</v>
      </c>
      <c r="C85" s="180" t="s">
        <v>655</v>
      </c>
      <c r="D85" s="174" t="s">
        <v>368</v>
      </c>
      <c r="E85" s="175">
        <v>27</v>
      </c>
      <c r="F85" s="176">
        <v>198</v>
      </c>
      <c r="G85" s="177">
        <f t="shared" si="0"/>
        <v>5346</v>
      </c>
      <c r="H85" s="158"/>
      <c r="I85" s="157">
        <f t="shared" si="1"/>
        <v>0</v>
      </c>
      <c r="J85" s="158"/>
      <c r="K85" s="157">
        <f t="shared" si="2"/>
        <v>0</v>
      </c>
      <c r="L85" s="157">
        <v>21</v>
      </c>
      <c r="M85" s="157">
        <f t="shared" si="3"/>
        <v>6468.66</v>
      </c>
      <c r="N85" s="157">
        <v>0</v>
      </c>
      <c r="O85" s="157">
        <f t="shared" si="4"/>
        <v>0</v>
      </c>
      <c r="P85" s="157">
        <v>0</v>
      </c>
      <c r="Q85" s="157">
        <f t="shared" si="5"/>
        <v>0</v>
      </c>
      <c r="R85" s="157"/>
      <c r="S85" s="157" t="s">
        <v>174</v>
      </c>
      <c r="T85" s="157" t="s">
        <v>175</v>
      </c>
      <c r="U85" s="157">
        <v>0</v>
      </c>
      <c r="V85" s="157">
        <f t="shared" si="6"/>
        <v>0</v>
      </c>
      <c r="W85" s="157"/>
      <c r="X85" s="157" t="s">
        <v>221</v>
      </c>
      <c r="Y85" s="148"/>
      <c r="Z85" s="148"/>
      <c r="AA85" s="148"/>
      <c r="AB85" s="148"/>
      <c r="AC85" s="148"/>
      <c r="AD85" s="148"/>
      <c r="AE85" s="148"/>
      <c r="AF85" s="148"/>
      <c r="AG85" s="148" t="s">
        <v>222</v>
      </c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</row>
    <row r="86" spans="1:60" outlineLevel="1" x14ac:dyDescent="0.2">
      <c r="A86" s="172">
        <v>30</v>
      </c>
      <c r="B86" s="173" t="s">
        <v>656</v>
      </c>
      <c r="C86" s="180" t="s">
        <v>657</v>
      </c>
      <c r="D86" s="174" t="s">
        <v>368</v>
      </c>
      <c r="E86" s="175">
        <v>79</v>
      </c>
      <c r="F86" s="176">
        <v>455</v>
      </c>
      <c r="G86" s="177">
        <f t="shared" si="0"/>
        <v>35945</v>
      </c>
      <c r="H86" s="158"/>
      <c r="I86" s="157">
        <f t="shared" si="1"/>
        <v>0</v>
      </c>
      <c r="J86" s="158"/>
      <c r="K86" s="157">
        <f t="shared" si="2"/>
        <v>0</v>
      </c>
      <c r="L86" s="157">
        <v>21</v>
      </c>
      <c r="M86" s="157">
        <f t="shared" si="3"/>
        <v>43493.45</v>
      </c>
      <c r="N86" s="157">
        <v>0</v>
      </c>
      <c r="O86" s="157">
        <f t="shared" si="4"/>
        <v>0</v>
      </c>
      <c r="P86" s="157">
        <v>0</v>
      </c>
      <c r="Q86" s="157">
        <f t="shared" si="5"/>
        <v>0</v>
      </c>
      <c r="R86" s="157"/>
      <c r="S86" s="157" t="s">
        <v>174</v>
      </c>
      <c r="T86" s="157" t="s">
        <v>175</v>
      </c>
      <c r="U86" s="157">
        <v>0</v>
      </c>
      <c r="V86" s="157">
        <f t="shared" si="6"/>
        <v>0</v>
      </c>
      <c r="W86" s="157"/>
      <c r="X86" s="157" t="s">
        <v>221</v>
      </c>
      <c r="Y86" s="148"/>
      <c r="Z86" s="148"/>
      <c r="AA86" s="148"/>
      <c r="AB86" s="148"/>
      <c r="AC86" s="148"/>
      <c r="AD86" s="148"/>
      <c r="AE86" s="148"/>
      <c r="AF86" s="148"/>
      <c r="AG86" s="148" t="s">
        <v>222</v>
      </c>
      <c r="AH86" s="148"/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</row>
    <row r="87" spans="1:60" outlineLevel="1" x14ac:dyDescent="0.2">
      <c r="A87" s="172">
        <v>31</v>
      </c>
      <c r="B87" s="173" t="s">
        <v>723</v>
      </c>
      <c r="C87" s="180" t="s">
        <v>979</v>
      </c>
      <c r="D87" s="174" t="s">
        <v>247</v>
      </c>
      <c r="E87" s="175">
        <v>7.5</v>
      </c>
      <c r="F87" s="176">
        <v>1970</v>
      </c>
      <c r="G87" s="177">
        <f t="shared" si="0"/>
        <v>14775</v>
      </c>
      <c r="H87" s="158"/>
      <c r="I87" s="157">
        <f t="shared" si="1"/>
        <v>0</v>
      </c>
      <c r="J87" s="158"/>
      <c r="K87" s="157">
        <f t="shared" si="2"/>
        <v>0</v>
      </c>
      <c r="L87" s="157">
        <v>21</v>
      </c>
      <c r="M87" s="157">
        <f t="shared" si="3"/>
        <v>17877.75</v>
      </c>
      <c r="N87" s="157">
        <v>0</v>
      </c>
      <c r="O87" s="157">
        <f t="shared" si="4"/>
        <v>0</v>
      </c>
      <c r="P87" s="157">
        <v>0</v>
      </c>
      <c r="Q87" s="157">
        <f t="shared" si="5"/>
        <v>0</v>
      </c>
      <c r="R87" s="157"/>
      <c r="S87" s="157" t="s">
        <v>174</v>
      </c>
      <c r="T87" s="157" t="s">
        <v>175</v>
      </c>
      <c r="U87" s="157">
        <v>0</v>
      </c>
      <c r="V87" s="157">
        <f t="shared" si="6"/>
        <v>0</v>
      </c>
      <c r="W87" s="157"/>
      <c r="X87" s="157" t="s">
        <v>221</v>
      </c>
      <c r="Y87" s="148"/>
      <c r="Z87" s="148"/>
      <c r="AA87" s="148"/>
      <c r="AB87" s="148"/>
      <c r="AC87" s="148"/>
      <c r="AD87" s="148"/>
      <c r="AE87" s="148"/>
      <c r="AF87" s="148"/>
      <c r="AG87" s="148" t="s">
        <v>222</v>
      </c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8"/>
      <c r="BD87" s="148"/>
      <c r="BE87" s="148"/>
      <c r="BF87" s="148"/>
      <c r="BG87" s="148"/>
      <c r="BH87" s="148"/>
    </row>
    <row r="88" spans="1:60" outlineLevel="1" x14ac:dyDescent="0.2">
      <c r="A88" s="172">
        <v>32</v>
      </c>
      <c r="B88" s="173" t="s">
        <v>658</v>
      </c>
      <c r="C88" s="180" t="s">
        <v>659</v>
      </c>
      <c r="D88" s="174" t="s">
        <v>247</v>
      </c>
      <c r="E88" s="175">
        <v>215.83</v>
      </c>
      <c r="F88" s="176">
        <v>18</v>
      </c>
      <c r="G88" s="177">
        <f t="shared" si="0"/>
        <v>3884.94</v>
      </c>
      <c r="H88" s="158"/>
      <c r="I88" s="157">
        <f t="shared" si="1"/>
        <v>0</v>
      </c>
      <c r="J88" s="158"/>
      <c r="K88" s="157">
        <f t="shared" si="2"/>
        <v>0</v>
      </c>
      <c r="L88" s="157">
        <v>21</v>
      </c>
      <c r="M88" s="157">
        <f t="shared" si="3"/>
        <v>4700.7773999999999</v>
      </c>
      <c r="N88" s="157">
        <v>0</v>
      </c>
      <c r="O88" s="157">
        <f t="shared" si="4"/>
        <v>0</v>
      </c>
      <c r="P88" s="157">
        <v>0</v>
      </c>
      <c r="Q88" s="157">
        <f t="shared" si="5"/>
        <v>0</v>
      </c>
      <c r="R88" s="157"/>
      <c r="S88" s="157" t="s">
        <v>180</v>
      </c>
      <c r="T88" s="157" t="s">
        <v>180</v>
      </c>
      <c r="U88" s="157">
        <v>5.5E-2</v>
      </c>
      <c r="V88" s="157">
        <f t="shared" si="6"/>
        <v>11.87</v>
      </c>
      <c r="W88" s="157"/>
      <c r="X88" s="157" t="s">
        <v>221</v>
      </c>
      <c r="Y88" s="148"/>
      <c r="Z88" s="148"/>
      <c r="AA88" s="148"/>
      <c r="AB88" s="148"/>
      <c r="AC88" s="148"/>
      <c r="AD88" s="148"/>
      <c r="AE88" s="148"/>
      <c r="AF88" s="148"/>
      <c r="AG88" s="148" t="s">
        <v>222</v>
      </c>
      <c r="AH88" s="148"/>
      <c r="AI88" s="148"/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48"/>
      <c r="AW88" s="148"/>
      <c r="AX88" s="148"/>
      <c r="AY88" s="148"/>
      <c r="AZ88" s="148"/>
      <c r="BA88" s="148"/>
      <c r="BB88" s="148"/>
      <c r="BC88" s="148"/>
      <c r="BD88" s="148"/>
      <c r="BE88" s="148"/>
      <c r="BF88" s="148"/>
      <c r="BG88" s="148"/>
      <c r="BH88" s="148"/>
    </row>
    <row r="89" spans="1:60" outlineLevel="1" x14ac:dyDescent="0.2">
      <c r="A89" s="172">
        <v>33</v>
      </c>
      <c r="B89" s="173" t="s">
        <v>660</v>
      </c>
      <c r="C89" s="180" t="s">
        <v>661</v>
      </c>
      <c r="D89" s="174" t="s">
        <v>247</v>
      </c>
      <c r="E89" s="175">
        <v>215.83</v>
      </c>
      <c r="F89" s="176">
        <v>128</v>
      </c>
      <c r="G89" s="177">
        <f t="shared" si="0"/>
        <v>27626.240000000002</v>
      </c>
      <c r="H89" s="158"/>
      <c r="I89" s="157">
        <f t="shared" si="1"/>
        <v>0</v>
      </c>
      <c r="J89" s="158"/>
      <c r="K89" s="157">
        <f t="shared" si="2"/>
        <v>0</v>
      </c>
      <c r="L89" s="157">
        <v>21</v>
      </c>
      <c r="M89" s="157">
        <f t="shared" si="3"/>
        <v>33427.750400000004</v>
      </c>
      <c r="N89" s="157">
        <v>0</v>
      </c>
      <c r="O89" s="157">
        <f t="shared" si="4"/>
        <v>0</v>
      </c>
      <c r="P89" s="157">
        <v>0</v>
      </c>
      <c r="Q89" s="157">
        <f t="shared" si="5"/>
        <v>0</v>
      </c>
      <c r="R89" s="157"/>
      <c r="S89" s="157" t="s">
        <v>180</v>
      </c>
      <c r="T89" s="157" t="s">
        <v>180</v>
      </c>
      <c r="U89" s="157">
        <v>0.4</v>
      </c>
      <c r="V89" s="157">
        <f t="shared" si="6"/>
        <v>86.33</v>
      </c>
      <c r="W89" s="157"/>
      <c r="X89" s="157" t="s">
        <v>221</v>
      </c>
      <c r="Y89" s="148"/>
      <c r="Z89" s="148"/>
      <c r="AA89" s="148"/>
      <c r="AB89" s="148"/>
      <c r="AC89" s="148"/>
      <c r="AD89" s="148"/>
      <c r="AE89" s="148"/>
      <c r="AF89" s="148"/>
      <c r="AG89" s="148" t="s">
        <v>222</v>
      </c>
      <c r="AH89" s="148"/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  <c r="AV89" s="148"/>
      <c r="AW89" s="148"/>
      <c r="AX89" s="148"/>
      <c r="AY89" s="148"/>
      <c r="AZ89" s="148"/>
      <c r="BA89" s="148"/>
      <c r="BB89" s="148"/>
      <c r="BC89" s="148"/>
      <c r="BD89" s="148"/>
      <c r="BE89" s="148"/>
      <c r="BF89" s="148"/>
      <c r="BG89" s="148"/>
      <c r="BH89" s="148"/>
    </row>
    <row r="90" spans="1:60" outlineLevel="1" x14ac:dyDescent="0.2">
      <c r="A90" s="166">
        <v>34</v>
      </c>
      <c r="B90" s="167" t="s">
        <v>662</v>
      </c>
      <c r="C90" s="181" t="s">
        <v>663</v>
      </c>
      <c r="D90" s="168" t="s">
        <v>247</v>
      </c>
      <c r="E90" s="169">
        <v>237.41300000000001</v>
      </c>
      <c r="F90" s="170">
        <v>12</v>
      </c>
      <c r="G90" s="171">
        <f t="shared" si="0"/>
        <v>2848.96</v>
      </c>
      <c r="H90" s="158"/>
      <c r="I90" s="157">
        <f t="shared" si="1"/>
        <v>0</v>
      </c>
      <c r="J90" s="158"/>
      <c r="K90" s="157">
        <f t="shared" si="2"/>
        <v>0</v>
      </c>
      <c r="L90" s="157">
        <v>21</v>
      </c>
      <c r="M90" s="157">
        <f t="shared" si="3"/>
        <v>3447.2415999999998</v>
      </c>
      <c r="N90" s="157">
        <v>0</v>
      </c>
      <c r="O90" s="157">
        <f t="shared" si="4"/>
        <v>0</v>
      </c>
      <c r="P90" s="157">
        <v>0</v>
      </c>
      <c r="Q90" s="157">
        <f t="shared" si="5"/>
        <v>0</v>
      </c>
      <c r="R90" s="157"/>
      <c r="S90" s="157" t="s">
        <v>180</v>
      </c>
      <c r="T90" s="157" t="s">
        <v>180</v>
      </c>
      <c r="U90" s="157">
        <v>2.5999999999999999E-2</v>
      </c>
      <c r="V90" s="157">
        <f t="shared" si="6"/>
        <v>6.17</v>
      </c>
      <c r="W90" s="157"/>
      <c r="X90" s="157" t="s">
        <v>221</v>
      </c>
      <c r="Y90" s="148"/>
      <c r="Z90" s="148"/>
      <c r="AA90" s="148"/>
      <c r="AB90" s="148"/>
      <c r="AC90" s="148"/>
      <c r="AD90" s="148"/>
      <c r="AE90" s="148"/>
      <c r="AF90" s="148"/>
      <c r="AG90" s="148" t="s">
        <v>222</v>
      </c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</row>
    <row r="91" spans="1:60" outlineLevel="1" x14ac:dyDescent="0.2">
      <c r="A91" s="155"/>
      <c r="B91" s="156"/>
      <c r="C91" s="189" t="s">
        <v>980</v>
      </c>
      <c r="D91" s="185"/>
      <c r="E91" s="186">
        <v>237.41</v>
      </c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48"/>
      <c r="Z91" s="148"/>
      <c r="AA91" s="148"/>
      <c r="AB91" s="148"/>
      <c r="AC91" s="148"/>
      <c r="AD91" s="148"/>
      <c r="AE91" s="148"/>
      <c r="AF91" s="148"/>
      <c r="AG91" s="148" t="s">
        <v>224</v>
      </c>
      <c r="AH91" s="148">
        <v>0</v>
      </c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</row>
    <row r="92" spans="1:60" ht="22.5" outlineLevel="1" x14ac:dyDescent="0.2">
      <c r="A92" s="166">
        <v>35</v>
      </c>
      <c r="B92" s="167" t="s">
        <v>568</v>
      </c>
      <c r="C92" s="181" t="s">
        <v>664</v>
      </c>
      <c r="D92" s="168" t="s">
        <v>247</v>
      </c>
      <c r="E92" s="169">
        <v>226.6215</v>
      </c>
      <c r="F92" s="170">
        <v>2568</v>
      </c>
      <c r="G92" s="171">
        <f>ROUND(E92*F92,2)</f>
        <v>581964.01</v>
      </c>
      <c r="H92" s="158"/>
      <c r="I92" s="157">
        <f>ROUND(E92*H92,2)</f>
        <v>0</v>
      </c>
      <c r="J92" s="158"/>
      <c r="K92" s="157">
        <f>ROUND(E92*J92,2)</f>
        <v>0</v>
      </c>
      <c r="L92" s="157">
        <v>21</v>
      </c>
      <c r="M92" s="157">
        <f>G92*(1+L92/100)</f>
        <v>704176.45209999999</v>
      </c>
      <c r="N92" s="157">
        <v>2.8000000000000001E-2</v>
      </c>
      <c r="O92" s="157">
        <f>ROUND(E92*N92,2)</f>
        <v>6.35</v>
      </c>
      <c r="P92" s="157">
        <v>0</v>
      </c>
      <c r="Q92" s="157">
        <f>ROUND(E92*P92,2)</f>
        <v>0</v>
      </c>
      <c r="R92" s="157"/>
      <c r="S92" s="157" t="s">
        <v>174</v>
      </c>
      <c r="T92" s="157" t="s">
        <v>175</v>
      </c>
      <c r="U92" s="157">
        <v>0</v>
      </c>
      <c r="V92" s="157">
        <f>ROUND(E92*U92,2)</f>
        <v>0</v>
      </c>
      <c r="W92" s="157"/>
      <c r="X92" s="157" t="s">
        <v>221</v>
      </c>
      <c r="Y92" s="148"/>
      <c r="Z92" s="148"/>
      <c r="AA92" s="148"/>
      <c r="AB92" s="148"/>
      <c r="AC92" s="148"/>
      <c r="AD92" s="148"/>
      <c r="AE92" s="148"/>
      <c r="AF92" s="148"/>
      <c r="AG92" s="148" t="s">
        <v>222</v>
      </c>
      <c r="AH92" s="148"/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</row>
    <row r="93" spans="1:60" outlineLevel="1" x14ac:dyDescent="0.2">
      <c r="A93" s="155"/>
      <c r="B93" s="156"/>
      <c r="C93" s="189" t="s">
        <v>630</v>
      </c>
      <c r="D93" s="185"/>
      <c r="E93" s="186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48"/>
      <c r="Z93" s="148"/>
      <c r="AA93" s="148"/>
      <c r="AB93" s="148"/>
      <c r="AC93" s="148"/>
      <c r="AD93" s="148"/>
      <c r="AE93" s="148"/>
      <c r="AF93" s="148"/>
      <c r="AG93" s="148" t="s">
        <v>224</v>
      </c>
      <c r="AH93" s="148">
        <v>0</v>
      </c>
      <c r="AI93" s="148"/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  <c r="AT93" s="148"/>
      <c r="AU93" s="148"/>
      <c r="AV93" s="148"/>
      <c r="AW93" s="148"/>
      <c r="AX93" s="148"/>
      <c r="AY93" s="148"/>
      <c r="AZ93" s="148"/>
      <c r="BA93" s="148"/>
      <c r="BB93" s="148"/>
      <c r="BC93" s="148"/>
      <c r="BD93" s="148"/>
      <c r="BE93" s="148"/>
      <c r="BF93" s="148"/>
      <c r="BG93" s="148"/>
      <c r="BH93" s="148"/>
    </row>
    <row r="94" spans="1:60" outlineLevel="1" x14ac:dyDescent="0.2">
      <c r="A94" s="155"/>
      <c r="B94" s="156"/>
      <c r="C94" s="189" t="s">
        <v>981</v>
      </c>
      <c r="D94" s="185"/>
      <c r="E94" s="186">
        <v>226.62</v>
      </c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48"/>
      <c r="Z94" s="148"/>
      <c r="AA94" s="148"/>
      <c r="AB94" s="148"/>
      <c r="AC94" s="148"/>
      <c r="AD94" s="148"/>
      <c r="AE94" s="148"/>
      <c r="AF94" s="148"/>
      <c r="AG94" s="148" t="s">
        <v>224</v>
      </c>
      <c r="AH94" s="148">
        <v>0</v>
      </c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48"/>
      <c r="BE94" s="148"/>
      <c r="BF94" s="148"/>
      <c r="BG94" s="148"/>
      <c r="BH94" s="148"/>
    </row>
    <row r="95" spans="1:60" outlineLevel="1" x14ac:dyDescent="0.2">
      <c r="A95" s="172">
        <v>36</v>
      </c>
      <c r="B95" s="173" t="s">
        <v>666</v>
      </c>
      <c r="C95" s="180" t="s">
        <v>667</v>
      </c>
      <c r="D95" s="174" t="s">
        <v>368</v>
      </c>
      <c r="E95" s="175">
        <v>1</v>
      </c>
      <c r="F95" s="176">
        <v>4972</v>
      </c>
      <c r="G95" s="177">
        <f t="shared" ref="G95:G105" si="7">ROUND(E95*F95,2)</f>
        <v>4972</v>
      </c>
      <c r="H95" s="158"/>
      <c r="I95" s="157">
        <f t="shared" ref="I95:I105" si="8">ROUND(E95*H95,2)</f>
        <v>0</v>
      </c>
      <c r="J95" s="158"/>
      <c r="K95" s="157">
        <f t="shared" ref="K95:K105" si="9">ROUND(E95*J95,2)</f>
        <v>0</v>
      </c>
      <c r="L95" s="157">
        <v>21</v>
      </c>
      <c r="M95" s="157">
        <f t="shared" ref="M95:M105" si="10">G95*(1+L95/100)</f>
        <v>6016.12</v>
      </c>
      <c r="N95" s="157">
        <v>0</v>
      </c>
      <c r="O95" s="157">
        <f t="shared" ref="O95:O105" si="11">ROUND(E95*N95,2)</f>
        <v>0</v>
      </c>
      <c r="P95" s="157">
        <v>0</v>
      </c>
      <c r="Q95" s="157">
        <f t="shared" ref="Q95:Q105" si="12">ROUND(E95*P95,2)</f>
        <v>0</v>
      </c>
      <c r="R95" s="157"/>
      <c r="S95" s="157" t="s">
        <v>174</v>
      </c>
      <c r="T95" s="157" t="s">
        <v>175</v>
      </c>
      <c r="U95" s="157">
        <v>0</v>
      </c>
      <c r="V95" s="157">
        <f t="shared" ref="V95:V105" si="13">ROUND(E95*U95,2)</f>
        <v>0</v>
      </c>
      <c r="W95" s="157"/>
      <c r="X95" s="157" t="s">
        <v>221</v>
      </c>
      <c r="Y95" s="148"/>
      <c r="Z95" s="148"/>
      <c r="AA95" s="148"/>
      <c r="AB95" s="148"/>
      <c r="AC95" s="148"/>
      <c r="AD95" s="148"/>
      <c r="AE95" s="148"/>
      <c r="AF95" s="148"/>
      <c r="AG95" s="148" t="s">
        <v>222</v>
      </c>
      <c r="AH95" s="148"/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48"/>
      <c r="AW95" s="148"/>
      <c r="AX95" s="148"/>
      <c r="AY95" s="148"/>
      <c r="AZ95" s="148"/>
      <c r="BA95" s="148"/>
      <c r="BB95" s="148"/>
      <c r="BC95" s="148"/>
      <c r="BD95" s="148"/>
      <c r="BE95" s="148"/>
      <c r="BF95" s="148"/>
      <c r="BG95" s="148"/>
      <c r="BH95" s="148"/>
    </row>
    <row r="96" spans="1:60" outlineLevel="1" x14ac:dyDescent="0.2">
      <c r="A96" s="172">
        <v>37</v>
      </c>
      <c r="B96" s="173" t="s">
        <v>668</v>
      </c>
      <c r="C96" s="180" t="s">
        <v>669</v>
      </c>
      <c r="D96" s="174" t="s">
        <v>368</v>
      </c>
      <c r="E96" s="175">
        <v>1</v>
      </c>
      <c r="F96" s="176">
        <v>4972</v>
      </c>
      <c r="G96" s="177">
        <f t="shared" si="7"/>
        <v>4972</v>
      </c>
      <c r="H96" s="158"/>
      <c r="I96" s="157">
        <f t="shared" si="8"/>
        <v>0</v>
      </c>
      <c r="J96" s="158"/>
      <c r="K96" s="157">
        <f t="shared" si="9"/>
        <v>0</v>
      </c>
      <c r="L96" s="157">
        <v>21</v>
      </c>
      <c r="M96" s="157">
        <f t="shared" si="10"/>
        <v>6016.12</v>
      </c>
      <c r="N96" s="157">
        <v>0</v>
      </c>
      <c r="O96" s="157">
        <f t="shared" si="11"/>
        <v>0</v>
      </c>
      <c r="P96" s="157">
        <v>0</v>
      </c>
      <c r="Q96" s="157">
        <f t="shared" si="12"/>
        <v>0</v>
      </c>
      <c r="R96" s="157"/>
      <c r="S96" s="157" t="s">
        <v>174</v>
      </c>
      <c r="T96" s="157" t="s">
        <v>175</v>
      </c>
      <c r="U96" s="157">
        <v>0</v>
      </c>
      <c r="V96" s="157">
        <f t="shared" si="13"/>
        <v>0</v>
      </c>
      <c r="W96" s="157"/>
      <c r="X96" s="157" t="s">
        <v>221</v>
      </c>
      <c r="Y96" s="148"/>
      <c r="Z96" s="148"/>
      <c r="AA96" s="148"/>
      <c r="AB96" s="148"/>
      <c r="AC96" s="148"/>
      <c r="AD96" s="148"/>
      <c r="AE96" s="148"/>
      <c r="AF96" s="148"/>
      <c r="AG96" s="148" t="s">
        <v>222</v>
      </c>
      <c r="AH96" s="148"/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48"/>
      <c r="AW96" s="148"/>
      <c r="AX96" s="148"/>
      <c r="AY96" s="148"/>
      <c r="AZ96" s="148"/>
      <c r="BA96" s="148"/>
      <c r="BB96" s="148"/>
      <c r="BC96" s="148"/>
      <c r="BD96" s="148"/>
      <c r="BE96" s="148"/>
      <c r="BF96" s="148"/>
      <c r="BG96" s="148"/>
      <c r="BH96" s="148"/>
    </row>
    <row r="97" spans="1:60" ht="22.5" outlineLevel="1" x14ac:dyDescent="0.2">
      <c r="A97" s="172">
        <v>38</v>
      </c>
      <c r="B97" s="173" t="s">
        <v>670</v>
      </c>
      <c r="C97" s="180" t="s">
        <v>671</v>
      </c>
      <c r="D97" s="174" t="s">
        <v>368</v>
      </c>
      <c r="E97" s="175">
        <v>2</v>
      </c>
      <c r="F97" s="176">
        <v>3722</v>
      </c>
      <c r="G97" s="177">
        <f t="shared" si="7"/>
        <v>7444</v>
      </c>
      <c r="H97" s="158"/>
      <c r="I97" s="157">
        <f t="shared" si="8"/>
        <v>0</v>
      </c>
      <c r="J97" s="158"/>
      <c r="K97" s="157">
        <f t="shared" si="9"/>
        <v>0</v>
      </c>
      <c r="L97" s="157">
        <v>21</v>
      </c>
      <c r="M97" s="157">
        <f t="shared" si="10"/>
        <v>9007.24</v>
      </c>
      <c r="N97" s="157">
        <v>0</v>
      </c>
      <c r="O97" s="157">
        <f t="shared" si="11"/>
        <v>0</v>
      </c>
      <c r="P97" s="157">
        <v>0</v>
      </c>
      <c r="Q97" s="157">
        <f t="shared" si="12"/>
        <v>0</v>
      </c>
      <c r="R97" s="157"/>
      <c r="S97" s="157" t="s">
        <v>174</v>
      </c>
      <c r="T97" s="157" t="s">
        <v>175</v>
      </c>
      <c r="U97" s="157">
        <v>0</v>
      </c>
      <c r="V97" s="157">
        <f t="shared" si="13"/>
        <v>0</v>
      </c>
      <c r="W97" s="157"/>
      <c r="X97" s="157" t="s">
        <v>221</v>
      </c>
      <c r="Y97" s="148"/>
      <c r="Z97" s="148"/>
      <c r="AA97" s="148"/>
      <c r="AB97" s="148"/>
      <c r="AC97" s="148"/>
      <c r="AD97" s="148"/>
      <c r="AE97" s="148"/>
      <c r="AF97" s="148"/>
      <c r="AG97" s="148" t="s">
        <v>222</v>
      </c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48"/>
    </row>
    <row r="98" spans="1:60" outlineLevel="1" x14ac:dyDescent="0.2">
      <c r="A98" s="172">
        <v>39</v>
      </c>
      <c r="B98" s="173" t="s">
        <v>672</v>
      </c>
      <c r="C98" s="180" t="s">
        <v>673</v>
      </c>
      <c r="D98" s="174" t="s">
        <v>368</v>
      </c>
      <c r="E98" s="175">
        <v>2</v>
      </c>
      <c r="F98" s="176">
        <v>6581</v>
      </c>
      <c r="G98" s="177">
        <f t="shared" si="7"/>
        <v>13162</v>
      </c>
      <c r="H98" s="158"/>
      <c r="I98" s="157">
        <f t="shared" si="8"/>
        <v>0</v>
      </c>
      <c r="J98" s="158"/>
      <c r="K98" s="157">
        <f t="shared" si="9"/>
        <v>0</v>
      </c>
      <c r="L98" s="157">
        <v>21</v>
      </c>
      <c r="M98" s="157">
        <f t="shared" si="10"/>
        <v>15926.02</v>
      </c>
      <c r="N98" s="157">
        <v>0</v>
      </c>
      <c r="O98" s="157">
        <f t="shared" si="11"/>
        <v>0</v>
      </c>
      <c r="P98" s="157">
        <v>0</v>
      </c>
      <c r="Q98" s="157">
        <f t="shared" si="12"/>
        <v>0</v>
      </c>
      <c r="R98" s="157"/>
      <c r="S98" s="157" t="s">
        <v>174</v>
      </c>
      <c r="T98" s="157" t="s">
        <v>175</v>
      </c>
      <c r="U98" s="157">
        <v>0</v>
      </c>
      <c r="V98" s="157">
        <f t="shared" si="13"/>
        <v>0</v>
      </c>
      <c r="W98" s="157"/>
      <c r="X98" s="157" t="s">
        <v>221</v>
      </c>
      <c r="Y98" s="148"/>
      <c r="Z98" s="148"/>
      <c r="AA98" s="148"/>
      <c r="AB98" s="148"/>
      <c r="AC98" s="148"/>
      <c r="AD98" s="148"/>
      <c r="AE98" s="148"/>
      <c r="AF98" s="148"/>
      <c r="AG98" s="148" t="s">
        <v>222</v>
      </c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</row>
    <row r="99" spans="1:60" outlineLevel="1" x14ac:dyDescent="0.2">
      <c r="A99" s="172">
        <v>40</v>
      </c>
      <c r="B99" s="173" t="s">
        <v>674</v>
      </c>
      <c r="C99" s="180" t="s">
        <v>982</v>
      </c>
      <c r="D99" s="174" t="s">
        <v>368</v>
      </c>
      <c r="E99" s="175">
        <v>2</v>
      </c>
      <c r="F99" s="176">
        <v>9579</v>
      </c>
      <c r="G99" s="177">
        <f t="shared" si="7"/>
        <v>19158</v>
      </c>
      <c r="H99" s="158"/>
      <c r="I99" s="157">
        <f t="shared" si="8"/>
        <v>0</v>
      </c>
      <c r="J99" s="158"/>
      <c r="K99" s="157">
        <f t="shared" si="9"/>
        <v>0</v>
      </c>
      <c r="L99" s="157">
        <v>21</v>
      </c>
      <c r="M99" s="157">
        <f t="shared" si="10"/>
        <v>23181.18</v>
      </c>
      <c r="N99" s="157">
        <v>0</v>
      </c>
      <c r="O99" s="157">
        <f t="shared" si="11"/>
        <v>0</v>
      </c>
      <c r="P99" s="157">
        <v>0</v>
      </c>
      <c r="Q99" s="157">
        <f t="shared" si="12"/>
        <v>0</v>
      </c>
      <c r="R99" s="157"/>
      <c r="S99" s="157" t="s">
        <v>174</v>
      </c>
      <c r="T99" s="157" t="s">
        <v>175</v>
      </c>
      <c r="U99" s="157">
        <v>0</v>
      </c>
      <c r="V99" s="157">
        <f t="shared" si="13"/>
        <v>0</v>
      </c>
      <c r="W99" s="157"/>
      <c r="X99" s="157" t="s">
        <v>221</v>
      </c>
      <c r="Y99" s="148"/>
      <c r="Z99" s="148"/>
      <c r="AA99" s="148"/>
      <c r="AB99" s="148"/>
      <c r="AC99" s="148"/>
      <c r="AD99" s="148"/>
      <c r="AE99" s="148"/>
      <c r="AF99" s="148"/>
      <c r="AG99" s="148" t="s">
        <v>222</v>
      </c>
      <c r="AH99" s="148"/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48"/>
      <c r="AW99" s="148"/>
      <c r="AX99" s="148"/>
      <c r="AY99" s="148"/>
      <c r="AZ99" s="148"/>
      <c r="BA99" s="148"/>
      <c r="BB99" s="148"/>
      <c r="BC99" s="148"/>
      <c r="BD99" s="148"/>
      <c r="BE99" s="148"/>
      <c r="BF99" s="148"/>
      <c r="BG99" s="148"/>
      <c r="BH99" s="148"/>
    </row>
    <row r="100" spans="1:60" outlineLevel="1" x14ac:dyDescent="0.2">
      <c r="A100" s="172">
        <v>41</v>
      </c>
      <c r="B100" s="173" t="s">
        <v>676</v>
      </c>
      <c r="C100" s="180" t="s">
        <v>679</v>
      </c>
      <c r="D100" s="174" t="s">
        <v>368</v>
      </c>
      <c r="E100" s="175">
        <v>2</v>
      </c>
      <c r="F100" s="176">
        <v>8968</v>
      </c>
      <c r="G100" s="177">
        <f t="shared" si="7"/>
        <v>17936</v>
      </c>
      <c r="H100" s="158"/>
      <c r="I100" s="157">
        <f t="shared" si="8"/>
        <v>0</v>
      </c>
      <c r="J100" s="158"/>
      <c r="K100" s="157">
        <f t="shared" si="9"/>
        <v>0</v>
      </c>
      <c r="L100" s="157">
        <v>21</v>
      </c>
      <c r="M100" s="157">
        <f t="shared" si="10"/>
        <v>21702.559999999998</v>
      </c>
      <c r="N100" s="157">
        <v>0</v>
      </c>
      <c r="O100" s="157">
        <f t="shared" si="11"/>
        <v>0</v>
      </c>
      <c r="P100" s="157">
        <v>0</v>
      </c>
      <c r="Q100" s="157">
        <f t="shared" si="12"/>
        <v>0</v>
      </c>
      <c r="R100" s="157"/>
      <c r="S100" s="157" t="s">
        <v>174</v>
      </c>
      <c r="T100" s="157" t="s">
        <v>175</v>
      </c>
      <c r="U100" s="157">
        <v>0</v>
      </c>
      <c r="V100" s="157">
        <f t="shared" si="13"/>
        <v>0</v>
      </c>
      <c r="W100" s="157"/>
      <c r="X100" s="157" t="s">
        <v>221</v>
      </c>
      <c r="Y100" s="148"/>
      <c r="Z100" s="148"/>
      <c r="AA100" s="148"/>
      <c r="AB100" s="148"/>
      <c r="AC100" s="148"/>
      <c r="AD100" s="148"/>
      <c r="AE100" s="148"/>
      <c r="AF100" s="148"/>
      <c r="AG100" s="148" t="s">
        <v>222</v>
      </c>
      <c r="AH100" s="148"/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  <c r="AV100" s="148"/>
      <c r="AW100" s="148"/>
      <c r="AX100" s="148"/>
      <c r="AY100" s="148"/>
      <c r="AZ100" s="148"/>
      <c r="BA100" s="148"/>
      <c r="BB100" s="148"/>
      <c r="BC100" s="148"/>
      <c r="BD100" s="148"/>
      <c r="BE100" s="148"/>
      <c r="BF100" s="148"/>
      <c r="BG100" s="148"/>
      <c r="BH100" s="148"/>
    </row>
    <row r="101" spans="1:60" outlineLevel="1" x14ac:dyDescent="0.2">
      <c r="A101" s="172">
        <v>42</v>
      </c>
      <c r="B101" s="173" t="s">
        <v>678</v>
      </c>
      <c r="C101" s="180" t="s">
        <v>983</v>
      </c>
      <c r="D101" s="174" t="s">
        <v>368</v>
      </c>
      <c r="E101" s="175">
        <v>2</v>
      </c>
      <c r="F101" s="176">
        <v>7106</v>
      </c>
      <c r="G101" s="177">
        <f t="shared" si="7"/>
        <v>14212</v>
      </c>
      <c r="H101" s="158"/>
      <c r="I101" s="157">
        <f t="shared" si="8"/>
        <v>0</v>
      </c>
      <c r="J101" s="158"/>
      <c r="K101" s="157">
        <f t="shared" si="9"/>
        <v>0</v>
      </c>
      <c r="L101" s="157">
        <v>21</v>
      </c>
      <c r="M101" s="157">
        <f t="shared" si="10"/>
        <v>17196.52</v>
      </c>
      <c r="N101" s="157">
        <v>0</v>
      </c>
      <c r="O101" s="157">
        <f t="shared" si="11"/>
        <v>0</v>
      </c>
      <c r="P101" s="157">
        <v>0</v>
      </c>
      <c r="Q101" s="157">
        <f t="shared" si="12"/>
        <v>0</v>
      </c>
      <c r="R101" s="157"/>
      <c r="S101" s="157" t="s">
        <v>174</v>
      </c>
      <c r="T101" s="157" t="s">
        <v>175</v>
      </c>
      <c r="U101" s="157">
        <v>0</v>
      </c>
      <c r="V101" s="157">
        <f t="shared" si="13"/>
        <v>0</v>
      </c>
      <c r="W101" s="157"/>
      <c r="X101" s="157" t="s">
        <v>221</v>
      </c>
      <c r="Y101" s="148"/>
      <c r="Z101" s="148"/>
      <c r="AA101" s="148"/>
      <c r="AB101" s="148"/>
      <c r="AC101" s="148"/>
      <c r="AD101" s="148"/>
      <c r="AE101" s="148"/>
      <c r="AF101" s="148"/>
      <c r="AG101" s="148" t="s">
        <v>222</v>
      </c>
      <c r="AH101" s="148"/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48"/>
      <c r="AW101" s="148"/>
      <c r="AX101" s="148"/>
      <c r="AY101" s="148"/>
      <c r="AZ101" s="148"/>
      <c r="BA101" s="148"/>
      <c r="BB101" s="148"/>
      <c r="BC101" s="148"/>
      <c r="BD101" s="148"/>
      <c r="BE101" s="148"/>
      <c r="BF101" s="148"/>
      <c r="BG101" s="148"/>
      <c r="BH101" s="148"/>
    </row>
    <row r="102" spans="1:60" outlineLevel="1" x14ac:dyDescent="0.2">
      <c r="A102" s="172">
        <v>43</v>
      </c>
      <c r="B102" s="173" t="s">
        <v>680</v>
      </c>
      <c r="C102" s="180" t="s">
        <v>984</v>
      </c>
      <c r="D102" s="174" t="s">
        <v>368</v>
      </c>
      <c r="E102" s="175">
        <v>6</v>
      </c>
      <c r="F102" s="176">
        <v>6361</v>
      </c>
      <c r="G102" s="177">
        <f t="shared" si="7"/>
        <v>38166</v>
      </c>
      <c r="H102" s="158"/>
      <c r="I102" s="157">
        <f t="shared" si="8"/>
        <v>0</v>
      </c>
      <c r="J102" s="158"/>
      <c r="K102" s="157">
        <f t="shared" si="9"/>
        <v>0</v>
      </c>
      <c r="L102" s="157">
        <v>21</v>
      </c>
      <c r="M102" s="157">
        <f t="shared" si="10"/>
        <v>46180.86</v>
      </c>
      <c r="N102" s="157">
        <v>0</v>
      </c>
      <c r="O102" s="157">
        <f t="shared" si="11"/>
        <v>0</v>
      </c>
      <c r="P102" s="157">
        <v>0</v>
      </c>
      <c r="Q102" s="157">
        <f t="shared" si="12"/>
        <v>0</v>
      </c>
      <c r="R102" s="157"/>
      <c r="S102" s="157" t="s">
        <v>174</v>
      </c>
      <c r="T102" s="157" t="s">
        <v>175</v>
      </c>
      <c r="U102" s="157">
        <v>0</v>
      </c>
      <c r="V102" s="157">
        <f t="shared" si="13"/>
        <v>0</v>
      </c>
      <c r="W102" s="157"/>
      <c r="X102" s="157" t="s">
        <v>221</v>
      </c>
      <c r="Y102" s="148"/>
      <c r="Z102" s="148"/>
      <c r="AA102" s="148"/>
      <c r="AB102" s="148"/>
      <c r="AC102" s="148"/>
      <c r="AD102" s="148"/>
      <c r="AE102" s="148"/>
      <c r="AF102" s="148"/>
      <c r="AG102" s="148" t="s">
        <v>222</v>
      </c>
      <c r="AH102" s="148"/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48"/>
      <c r="AW102" s="148"/>
      <c r="AX102" s="148"/>
      <c r="AY102" s="148"/>
      <c r="AZ102" s="148"/>
      <c r="BA102" s="148"/>
      <c r="BB102" s="148"/>
      <c r="BC102" s="148"/>
      <c r="BD102" s="148"/>
      <c r="BE102" s="148"/>
      <c r="BF102" s="148"/>
      <c r="BG102" s="148"/>
      <c r="BH102" s="148"/>
    </row>
    <row r="103" spans="1:60" outlineLevel="1" x14ac:dyDescent="0.2">
      <c r="A103" s="172">
        <v>44</v>
      </c>
      <c r="B103" s="173" t="s">
        <v>682</v>
      </c>
      <c r="C103" s="180" t="s">
        <v>985</v>
      </c>
      <c r="D103" s="174" t="s">
        <v>368</v>
      </c>
      <c r="E103" s="175">
        <v>1</v>
      </c>
      <c r="F103" s="176">
        <v>6147</v>
      </c>
      <c r="G103" s="177">
        <f t="shared" si="7"/>
        <v>6147</v>
      </c>
      <c r="H103" s="158"/>
      <c r="I103" s="157">
        <f t="shared" si="8"/>
        <v>0</v>
      </c>
      <c r="J103" s="158"/>
      <c r="K103" s="157">
        <f t="shared" si="9"/>
        <v>0</v>
      </c>
      <c r="L103" s="157">
        <v>21</v>
      </c>
      <c r="M103" s="157">
        <f t="shared" si="10"/>
        <v>7437.87</v>
      </c>
      <c r="N103" s="157">
        <v>0</v>
      </c>
      <c r="O103" s="157">
        <f t="shared" si="11"/>
        <v>0</v>
      </c>
      <c r="P103" s="157">
        <v>0</v>
      </c>
      <c r="Q103" s="157">
        <f t="shared" si="12"/>
        <v>0</v>
      </c>
      <c r="R103" s="157"/>
      <c r="S103" s="157" t="s">
        <v>174</v>
      </c>
      <c r="T103" s="157" t="s">
        <v>175</v>
      </c>
      <c r="U103" s="157">
        <v>0</v>
      </c>
      <c r="V103" s="157">
        <f t="shared" si="13"/>
        <v>0</v>
      </c>
      <c r="W103" s="157"/>
      <c r="X103" s="157" t="s">
        <v>221</v>
      </c>
      <c r="Y103" s="148"/>
      <c r="Z103" s="148"/>
      <c r="AA103" s="148"/>
      <c r="AB103" s="148"/>
      <c r="AC103" s="148"/>
      <c r="AD103" s="148"/>
      <c r="AE103" s="148"/>
      <c r="AF103" s="148"/>
      <c r="AG103" s="148" t="s">
        <v>222</v>
      </c>
      <c r="AH103" s="148"/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48"/>
      <c r="AW103" s="148"/>
      <c r="AX103" s="148"/>
      <c r="AY103" s="148"/>
      <c r="AZ103" s="148"/>
      <c r="BA103" s="148"/>
      <c r="BB103" s="148"/>
      <c r="BC103" s="148"/>
      <c r="BD103" s="148"/>
      <c r="BE103" s="148"/>
      <c r="BF103" s="148"/>
      <c r="BG103" s="148"/>
      <c r="BH103" s="148"/>
    </row>
    <row r="104" spans="1:60" outlineLevel="1" x14ac:dyDescent="0.2">
      <c r="A104" s="172">
        <v>45</v>
      </c>
      <c r="B104" s="173" t="s">
        <v>751</v>
      </c>
      <c r="C104" s="180" t="s">
        <v>681</v>
      </c>
      <c r="D104" s="174" t="s">
        <v>368</v>
      </c>
      <c r="E104" s="175">
        <v>1</v>
      </c>
      <c r="F104" s="176">
        <v>6873</v>
      </c>
      <c r="G104" s="177">
        <f t="shared" si="7"/>
        <v>6873</v>
      </c>
      <c r="H104" s="158"/>
      <c r="I104" s="157">
        <f t="shared" si="8"/>
        <v>0</v>
      </c>
      <c r="J104" s="158"/>
      <c r="K104" s="157">
        <f t="shared" si="9"/>
        <v>0</v>
      </c>
      <c r="L104" s="157">
        <v>21</v>
      </c>
      <c r="M104" s="157">
        <f t="shared" si="10"/>
        <v>8316.33</v>
      </c>
      <c r="N104" s="157">
        <v>0</v>
      </c>
      <c r="O104" s="157">
        <f t="shared" si="11"/>
        <v>0</v>
      </c>
      <c r="P104" s="157">
        <v>0</v>
      </c>
      <c r="Q104" s="157">
        <f t="shared" si="12"/>
        <v>0</v>
      </c>
      <c r="R104" s="157"/>
      <c r="S104" s="157" t="s">
        <v>174</v>
      </c>
      <c r="T104" s="157" t="s">
        <v>175</v>
      </c>
      <c r="U104" s="157">
        <v>0</v>
      </c>
      <c r="V104" s="157">
        <f t="shared" si="13"/>
        <v>0</v>
      </c>
      <c r="W104" s="157"/>
      <c r="X104" s="157" t="s">
        <v>221</v>
      </c>
      <c r="Y104" s="148"/>
      <c r="Z104" s="148"/>
      <c r="AA104" s="148"/>
      <c r="AB104" s="148"/>
      <c r="AC104" s="148"/>
      <c r="AD104" s="148"/>
      <c r="AE104" s="148"/>
      <c r="AF104" s="148"/>
      <c r="AG104" s="148" t="s">
        <v>222</v>
      </c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48"/>
      <c r="BG104" s="148"/>
      <c r="BH104" s="148"/>
    </row>
    <row r="105" spans="1:60" outlineLevel="1" x14ac:dyDescent="0.2">
      <c r="A105" s="172">
        <v>46</v>
      </c>
      <c r="B105" s="173" t="s">
        <v>986</v>
      </c>
      <c r="C105" s="180" t="s">
        <v>987</v>
      </c>
      <c r="D105" s="174" t="s">
        <v>368</v>
      </c>
      <c r="E105" s="175">
        <v>1</v>
      </c>
      <c r="F105" s="176">
        <v>1109</v>
      </c>
      <c r="G105" s="177">
        <f t="shared" si="7"/>
        <v>1109</v>
      </c>
      <c r="H105" s="158"/>
      <c r="I105" s="157">
        <f t="shared" si="8"/>
        <v>0</v>
      </c>
      <c r="J105" s="158"/>
      <c r="K105" s="157">
        <f t="shared" si="9"/>
        <v>0</v>
      </c>
      <c r="L105" s="157">
        <v>21</v>
      </c>
      <c r="M105" s="157">
        <f t="shared" si="10"/>
        <v>1341.8899999999999</v>
      </c>
      <c r="N105" s="157">
        <v>0</v>
      </c>
      <c r="O105" s="157">
        <f t="shared" si="11"/>
        <v>0</v>
      </c>
      <c r="P105" s="157">
        <v>0</v>
      </c>
      <c r="Q105" s="157">
        <f t="shared" si="12"/>
        <v>0</v>
      </c>
      <c r="R105" s="157"/>
      <c r="S105" s="157" t="s">
        <v>174</v>
      </c>
      <c r="T105" s="157" t="s">
        <v>175</v>
      </c>
      <c r="U105" s="157">
        <v>0</v>
      </c>
      <c r="V105" s="157">
        <f t="shared" si="13"/>
        <v>0</v>
      </c>
      <c r="W105" s="157"/>
      <c r="X105" s="157" t="s">
        <v>221</v>
      </c>
      <c r="Y105" s="148"/>
      <c r="Z105" s="148"/>
      <c r="AA105" s="148"/>
      <c r="AB105" s="148"/>
      <c r="AC105" s="148"/>
      <c r="AD105" s="148"/>
      <c r="AE105" s="148"/>
      <c r="AF105" s="148"/>
      <c r="AG105" s="148" t="s">
        <v>222</v>
      </c>
      <c r="AH105" s="148"/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48"/>
      <c r="AW105" s="148"/>
      <c r="AX105" s="148"/>
      <c r="AY105" s="148"/>
      <c r="AZ105" s="148"/>
      <c r="BA105" s="148"/>
      <c r="BB105" s="148"/>
      <c r="BC105" s="148"/>
      <c r="BD105" s="148"/>
      <c r="BE105" s="148"/>
      <c r="BF105" s="148"/>
      <c r="BG105" s="148"/>
      <c r="BH105" s="148"/>
    </row>
    <row r="106" spans="1:60" x14ac:dyDescent="0.2">
      <c r="A106" s="160" t="s">
        <v>169</v>
      </c>
      <c r="B106" s="161" t="s">
        <v>122</v>
      </c>
      <c r="C106" s="179" t="s">
        <v>123</v>
      </c>
      <c r="D106" s="162"/>
      <c r="E106" s="163"/>
      <c r="F106" s="164"/>
      <c r="G106" s="165">
        <f>SUMIF(AG107:AG110,"&lt;&gt;NOR",G107:G110)</f>
        <v>25748.29</v>
      </c>
      <c r="H106" s="159"/>
      <c r="I106" s="159">
        <f>SUM(I107:I110)</f>
        <v>0</v>
      </c>
      <c r="J106" s="159"/>
      <c r="K106" s="159">
        <f>SUM(K107:K110)</f>
        <v>0</v>
      </c>
      <c r="L106" s="159"/>
      <c r="M106" s="159">
        <f>SUM(M107:M110)</f>
        <v>31155.430899999999</v>
      </c>
      <c r="N106" s="159"/>
      <c r="O106" s="159">
        <f>SUM(O107:O110)</f>
        <v>0</v>
      </c>
      <c r="P106" s="159"/>
      <c r="Q106" s="159">
        <f>SUM(Q107:Q110)</f>
        <v>0</v>
      </c>
      <c r="R106" s="159"/>
      <c r="S106" s="159"/>
      <c r="T106" s="159"/>
      <c r="U106" s="159"/>
      <c r="V106" s="159">
        <f>SUM(V107:V110)</f>
        <v>108.72</v>
      </c>
      <c r="W106" s="159"/>
      <c r="X106" s="159"/>
      <c r="AG106" t="s">
        <v>170</v>
      </c>
    </row>
    <row r="107" spans="1:60" ht="22.5" outlineLevel="1" x14ac:dyDescent="0.2">
      <c r="A107" s="166">
        <v>47</v>
      </c>
      <c r="B107" s="167" t="s">
        <v>391</v>
      </c>
      <c r="C107" s="181" t="s">
        <v>392</v>
      </c>
      <c r="D107" s="168" t="s">
        <v>312</v>
      </c>
      <c r="E107" s="169">
        <v>240.63821999999999</v>
      </c>
      <c r="F107" s="170">
        <v>107</v>
      </c>
      <c r="G107" s="171">
        <f>ROUND(E107*F107,2)</f>
        <v>25748.29</v>
      </c>
      <c r="H107" s="158"/>
      <c r="I107" s="157">
        <f>ROUND(E107*H107,2)</f>
        <v>0</v>
      </c>
      <c r="J107" s="158"/>
      <c r="K107" s="157">
        <f>ROUND(E107*J107,2)</f>
        <v>0</v>
      </c>
      <c r="L107" s="157">
        <v>21</v>
      </c>
      <c r="M107" s="157">
        <f>G107*(1+L107/100)</f>
        <v>31155.430899999999</v>
      </c>
      <c r="N107" s="157">
        <v>0</v>
      </c>
      <c r="O107" s="157">
        <f>ROUND(E107*N107,2)</f>
        <v>0</v>
      </c>
      <c r="P107" s="157">
        <v>0</v>
      </c>
      <c r="Q107" s="157">
        <f>ROUND(E107*P107,2)</f>
        <v>0</v>
      </c>
      <c r="R107" s="157"/>
      <c r="S107" s="157" t="s">
        <v>180</v>
      </c>
      <c r="T107" s="157" t="s">
        <v>180</v>
      </c>
      <c r="U107" s="157">
        <v>0.45179999999999998</v>
      </c>
      <c r="V107" s="157">
        <f>ROUND(E107*U107,2)</f>
        <v>108.72</v>
      </c>
      <c r="W107" s="157"/>
      <c r="X107" s="157" t="s">
        <v>393</v>
      </c>
      <c r="Y107" s="148"/>
      <c r="Z107" s="148"/>
      <c r="AA107" s="148"/>
      <c r="AB107" s="148"/>
      <c r="AC107" s="148"/>
      <c r="AD107" s="148"/>
      <c r="AE107" s="148"/>
      <c r="AF107" s="148"/>
      <c r="AG107" s="148" t="s">
        <v>394</v>
      </c>
      <c r="AH107" s="148"/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48"/>
      <c r="AW107" s="148"/>
      <c r="AX107" s="148"/>
      <c r="AY107" s="148"/>
      <c r="AZ107" s="148"/>
      <c r="BA107" s="148"/>
      <c r="BB107" s="148"/>
      <c r="BC107" s="148"/>
      <c r="BD107" s="148"/>
      <c r="BE107" s="148"/>
      <c r="BF107" s="148"/>
      <c r="BG107" s="148"/>
      <c r="BH107" s="148"/>
    </row>
    <row r="108" spans="1:60" outlineLevel="1" x14ac:dyDescent="0.2">
      <c r="A108" s="155"/>
      <c r="B108" s="156"/>
      <c r="C108" s="189" t="s">
        <v>395</v>
      </c>
      <c r="D108" s="185"/>
      <c r="E108" s="186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48"/>
      <c r="Z108" s="148"/>
      <c r="AA108" s="148"/>
      <c r="AB108" s="148"/>
      <c r="AC108" s="148"/>
      <c r="AD108" s="148"/>
      <c r="AE108" s="148"/>
      <c r="AF108" s="148"/>
      <c r="AG108" s="148" t="s">
        <v>224</v>
      </c>
      <c r="AH108" s="148">
        <v>0</v>
      </c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48"/>
      <c r="AW108" s="148"/>
      <c r="AX108" s="148"/>
      <c r="AY108" s="148"/>
      <c r="AZ108" s="148"/>
      <c r="BA108" s="148"/>
      <c r="BB108" s="148"/>
      <c r="BC108" s="148"/>
      <c r="BD108" s="148"/>
      <c r="BE108" s="148"/>
      <c r="BF108" s="148"/>
      <c r="BG108" s="148"/>
      <c r="BH108" s="148"/>
    </row>
    <row r="109" spans="1:60" outlineLevel="1" x14ac:dyDescent="0.2">
      <c r="A109" s="155"/>
      <c r="B109" s="156"/>
      <c r="C109" s="189" t="s">
        <v>988</v>
      </c>
      <c r="D109" s="185"/>
      <c r="E109" s="186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48"/>
      <c r="Z109" s="148"/>
      <c r="AA109" s="148"/>
      <c r="AB109" s="148"/>
      <c r="AC109" s="148"/>
      <c r="AD109" s="148"/>
      <c r="AE109" s="148"/>
      <c r="AF109" s="148"/>
      <c r="AG109" s="148" t="s">
        <v>224</v>
      </c>
      <c r="AH109" s="148">
        <v>0</v>
      </c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48"/>
      <c r="AW109" s="148"/>
      <c r="AX109" s="148"/>
      <c r="AY109" s="148"/>
      <c r="AZ109" s="148"/>
      <c r="BA109" s="148"/>
      <c r="BB109" s="148"/>
      <c r="BC109" s="148"/>
      <c r="BD109" s="148"/>
      <c r="BE109" s="148"/>
      <c r="BF109" s="148"/>
      <c r="BG109" s="148"/>
      <c r="BH109" s="148"/>
    </row>
    <row r="110" spans="1:60" outlineLevel="1" x14ac:dyDescent="0.2">
      <c r="A110" s="155"/>
      <c r="B110" s="156"/>
      <c r="C110" s="189" t="s">
        <v>989</v>
      </c>
      <c r="D110" s="185"/>
      <c r="E110" s="186">
        <v>240.63821999999999</v>
      </c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48"/>
      <c r="Z110" s="148"/>
      <c r="AA110" s="148"/>
      <c r="AB110" s="148"/>
      <c r="AC110" s="148"/>
      <c r="AD110" s="148"/>
      <c r="AE110" s="148"/>
      <c r="AF110" s="148"/>
      <c r="AG110" s="148" t="s">
        <v>224</v>
      </c>
      <c r="AH110" s="148">
        <v>0</v>
      </c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48"/>
      <c r="BG110" s="148"/>
      <c r="BH110" s="148"/>
    </row>
    <row r="111" spans="1:60" x14ac:dyDescent="0.2">
      <c r="A111" s="160" t="s">
        <v>169</v>
      </c>
      <c r="B111" s="161" t="s">
        <v>126</v>
      </c>
      <c r="C111" s="179" t="s">
        <v>127</v>
      </c>
      <c r="D111" s="162"/>
      <c r="E111" s="163"/>
      <c r="F111" s="164"/>
      <c r="G111" s="165">
        <f>SUMIF(AG112:AG114,"&lt;&gt;NOR",G112:G114)</f>
        <v>5568</v>
      </c>
      <c r="H111" s="159"/>
      <c r="I111" s="159">
        <f>SUM(I112:I114)</f>
        <v>0</v>
      </c>
      <c r="J111" s="159"/>
      <c r="K111" s="159">
        <f>SUM(K112:K114)</f>
        <v>0</v>
      </c>
      <c r="L111" s="159"/>
      <c r="M111" s="159">
        <f>SUM(M112:M114)</f>
        <v>6737.28</v>
      </c>
      <c r="N111" s="159"/>
      <c r="O111" s="159">
        <f>SUM(O112:O114)</f>
        <v>0.01</v>
      </c>
      <c r="P111" s="159"/>
      <c r="Q111" s="159">
        <f>SUM(Q112:Q114)</f>
        <v>0</v>
      </c>
      <c r="R111" s="159"/>
      <c r="S111" s="159"/>
      <c r="T111" s="159"/>
      <c r="U111" s="159"/>
      <c r="V111" s="159">
        <f>SUM(V112:V114)</f>
        <v>10.75</v>
      </c>
      <c r="W111" s="159"/>
      <c r="X111" s="159"/>
      <c r="AG111" t="s">
        <v>170</v>
      </c>
    </row>
    <row r="112" spans="1:60" ht="22.5" outlineLevel="1" x14ac:dyDescent="0.2">
      <c r="A112" s="166">
        <v>48</v>
      </c>
      <c r="B112" s="167" t="s">
        <v>686</v>
      </c>
      <c r="C112" s="181" t="s">
        <v>687</v>
      </c>
      <c r="D112" s="168" t="s">
        <v>247</v>
      </c>
      <c r="E112" s="169">
        <v>232</v>
      </c>
      <c r="F112" s="170">
        <v>24</v>
      </c>
      <c r="G112" s="171">
        <f>ROUND(E112*F112,2)</f>
        <v>5568</v>
      </c>
      <c r="H112" s="158"/>
      <c r="I112" s="157">
        <f>ROUND(E112*H112,2)</f>
        <v>0</v>
      </c>
      <c r="J112" s="158"/>
      <c r="K112" s="157">
        <f>ROUND(E112*J112,2)</f>
        <v>0</v>
      </c>
      <c r="L112" s="157">
        <v>21</v>
      </c>
      <c r="M112" s="157">
        <f>G112*(1+L112/100)</f>
        <v>6737.28</v>
      </c>
      <c r="N112" s="157">
        <v>4.0000000000000003E-5</v>
      </c>
      <c r="O112" s="157">
        <f>ROUND(E112*N112,2)</f>
        <v>0.01</v>
      </c>
      <c r="P112" s="157">
        <v>0</v>
      </c>
      <c r="Q112" s="157">
        <f>ROUND(E112*P112,2)</f>
        <v>0</v>
      </c>
      <c r="R112" s="157"/>
      <c r="S112" s="157" t="s">
        <v>180</v>
      </c>
      <c r="T112" s="157" t="s">
        <v>180</v>
      </c>
      <c r="U112" s="157">
        <v>4.6330000000000003E-2</v>
      </c>
      <c r="V112" s="157">
        <f>ROUND(E112*U112,2)</f>
        <v>10.75</v>
      </c>
      <c r="W112" s="157"/>
      <c r="X112" s="157" t="s">
        <v>221</v>
      </c>
      <c r="Y112" s="148"/>
      <c r="Z112" s="148"/>
      <c r="AA112" s="148"/>
      <c r="AB112" s="148"/>
      <c r="AC112" s="148"/>
      <c r="AD112" s="148"/>
      <c r="AE112" s="148"/>
      <c r="AF112" s="148"/>
      <c r="AG112" s="148" t="s">
        <v>404</v>
      </c>
      <c r="AH112" s="148"/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</row>
    <row r="113" spans="1:60" outlineLevel="1" x14ac:dyDescent="0.2">
      <c r="A113" s="155"/>
      <c r="B113" s="156"/>
      <c r="C113" s="189" t="s">
        <v>688</v>
      </c>
      <c r="D113" s="185"/>
      <c r="E113" s="186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48"/>
      <c r="Z113" s="148"/>
      <c r="AA113" s="148"/>
      <c r="AB113" s="148"/>
      <c r="AC113" s="148"/>
      <c r="AD113" s="148"/>
      <c r="AE113" s="148"/>
      <c r="AF113" s="148"/>
      <c r="AG113" s="148" t="s">
        <v>224</v>
      </c>
      <c r="AH113" s="148">
        <v>0</v>
      </c>
      <c r="AI113" s="148"/>
      <c r="AJ113" s="148"/>
      <c r="AK113" s="148"/>
      <c r="AL113" s="148"/>
      <c r="AM113" s="148"/>
      <c r="AN113" s="148"/>
      <c r="AO113" s="148"/>
      <c r="AP113" s="148"/>
      <c r="AQ113" s="148"/>
      <c r="AR113" s="148"/>
      <c r="AS113" s="148"/>
      <c r="AT113" s="148"/>
      <c r="AU113" s="148"/>
      <c r="AV113" s="148"/>
      <c r="AW113" s="148"/>
      <c r="AX113" s="148"/>
      <c r="AY113" s="148"/>
      <c r="AZ113" s="148"/>
      <c r="BA113" s="148"/>
      <c r="BB113" s="148"/>
      <c r="BC113" s="148"/>
      <c r="BD113" s="148"/>
      <c r="BE113" s="148"/>
      <c r="BF113" s="148"/>
      <c r="BG113" s="148"/>
      <c r="BH113" s="148"/>
    </row>
    <row r="114" spans="1:60" outlineLevel="1" x14ac:dyDescent="0.2">
      <c r="A114" s="155"/>
      <c r="B114" s="156"/>
      <c r="C114" s="189" t="s">
        <v>990</v>
      </c>
      <c r="D114" s="185"/>
      <c r="E114" s="186">
        <v>232</v>
      </c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48"/>
      <c r="Z114" s="148"/>
      <c r="AA114" s="148"/>
      <c r="AB114" s="148"/>
      <c r="AC114" s="148"/>
      <c r="AD114" s="148"/>
      <c r="AE114" s="148"/>
      <c r="AF114" s="148"/>
      <c r="AG114" s="148" t="s">
        <v>224</v>
      </c>
      <c r="AH114" s="148">
        <v>0</v>
      </c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48"/>
      <c r="BG114" s="148"/>
      <c r="BH114" s="148"/>
    </row>
    <row r="115" spans="1:60" x14ac:dyDescent="0.2">
      <c r="A115" s="3"/>
      <c r="B115" s="4"/>
      <c r="C115" s="182"/>
      <c r="D115" s="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AE115">
        <v>15</v>
      </c>
      <c r="AF115">
        <v>21</v>
      </c>
      <c r="AG115" t="s">
        <v>156</v>
      </c>
    </row>
    <row r="116" spans="1:60" x14ac:dyDescent="0.2">
      <c r="A116" s="151"/>
      <c r="B116" s="152" t="s">
        <v>31</v>
      </c>
      <c r="C116" s="183"/>
      <c r="D116" s="153"/>
      <c r="E116" s="154"/>
      <c r="F116" s="154"/>
      <c r="G116" s="178">
        <f>G8+G58+G68+G106+G111</f>
        <v>1458834.79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AE116">
        <f>SUMIF(L7:L114,AE115,G7:G114)</f>
        <v>0</v>
      </c>
      <c r="AF116">
        <f>SUMIF(L7:L114,AF115,G7:G114)</f>
        <v>1458834.79</v>
      </c>
      <c r="AG116" t="s">
        <v>214</v>
      </c>
    </row>
    <row r="117" spans="1:60" x14ac:dyDescent="0.2">
      <c r="A117" s="3"/>
      <c r="B117" s="4"/>
      <c r="C117" s="182"/>
      <c r="D117" s="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60" x14ac:dyDescent="0.2">
      <c r="A118" s="3"/>
      <c r="B118" s="4"/>
      <c r="C118" s="182"/>
      <c r="D118" s="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60" x14ac:dyDescent="0.2">
      <c r="A119" s="268" t="s">
        <v>215</v>
      </c>
      <c r="B119" s="268"/>
      <c r="C119" s="269"/>
      <c r="D119" s="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60" x14ac:dyDescent="0.2">
      <c r="A120" s="249"/>
      <c r="B120" s="250"/>
      <c r="C120" s="251"/>
      <c r="D120" s="250"/>
      <c r="E120" s="250"/>
      <c r="F120" s="250"/>
      <c r="G120" s="25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AG120" t="s">
        <v>216</v>
      </c>
    </row>
    <row r="121" spans="1:60" x14ac:dyDescent="0.2">
      <c r="A121" s="253"/>
      <c r="B121" s="254"/>
      <c r="C121" s="255"/>
      <c r="D121" s="254"/>
      <c r="E121" s="254"/>
      <c r="F121" s="254"/>
      <c r="G121" s="256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60" x14ac:dyDescent="0.2">
      <c r="A122" s="253"/>
      <c r="B122" s="254"/>
      <c r="C122" s="255"/>
      <c r="D122" s="254"/>
      <c r="E122" s="254"/>
      <c r="F122" s="254"/>
      <c r="G122" s="256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60" x14ac:dyDescent="0.2">
      <c r="A123" s="253"/>
      <c r="B123" s="254"/>
      <c r="C123" s="255"/>
      <c r="D123" s="254"/>
      <c r="E123" s="254"/>
      <c r="F123" s="254"/>
      <c r="G123" s="256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60" x14ac:dyDescent="0.2">
      <c r="A124" s="257"/>
      <c r="B124" s="258"/>
      <c r="C124" s="259"/>
      <c r="D124" s="258"/>
      <c r="E124" s="258"/>
      <c r="F124" s="258"/>
      <c r="G124" s="260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60" x14ac:dyDescent="0.2">
      <c r="A125" s="3"/>
      <c r="B125" s="4"/>
      <c r="C125" s="182"/>
      <c r="D125" s="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60" x14ac:dyDescent="0.2">
      <c r="C126" s="184"/>
      <c r="D126" s="10"/>
      <c r="AG126" t="s">
        <v>217</v>
      </c>
    </row>
    <row r="127" spans="1:60" x14ac:dyDescent="0.2">
      <c r="D127" s="10"/>
    </row>
    <row r="128" spans="1:60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jfV28H2anPexIgevRPrvTuTHFm60oO7azOdF3q/u3GhO9ilGaKCtb4d3g8r8aILgWFHd+Ccd6KYTl+cRqnGlPw==" saltValue="3BDWFmlm1/JfnvO5F9WfBw==" spinCount="100000" sheet="1"/>
  <customSheetViews>
    <customSheetView guid="{682F88AA-8DBA-43F3-B332-95C2E0316B3E}" hiddenRows="1" hiddenColumns="1">
      <pane ySplit="6" topLeftCell="A8" activePane="bottomLeft" state="frozen"/>
      <selection pane="bottomLeft" sqref="A1:G1"/>
      <pageMargins left="0.59055118110236204" right="0.196850393700787" top="0.78740157499999996" bottom="0.78740157499999996" header="0.3" footer="0.3"/>
      <pageSetup paperSize="9" orientation="portrait" r:id="rId1"/>
      <headerFooter>
        <oddFooter>&amp;RStránka &amp;P z &amp;N&amp;LZpracováno programem BUILDpower S,  © RTS, a.s.</oddFooter>
      </headerFooter>
    </customSheetView>
    <customSheetView guid="{F028DEAD-F36D-4C13-9154-AF3BDABF0A16}" hiddenRows="1" hiddenColumns="1">
      <pane ySplit="6" topLeftCell="A8" activePane="bottomLeft" state="frozen"/>
      <selection pane="bottomLeft" activeCell="A8" sqref="A8"/>
      <pageMargins left="0.59055118110236204" right="0.196850393700787" top="0.78740157499999996" bottom="0.78740157499999996" header="0.3" footer="0.3"/>
      <pageSetup paperSize="9" orientation="portrait" r:id="rId2"/>
      <headerFooter>
        <oddFooter>&amp;RStránka &amp;P z &amp;N&amp;LZpracováno programem BUILDpower S,  © RTS, a.s.</oddFooter>
      </headerFooter>
    </customSheetView>
  </customSheetViews>
  <mergeCells count="6">
    <mergeCell ref="A120:G124"/>
    <mergeCell ref="A1:G1"/>
    <mergeCell ref="C2:G2"/>
    <mergeCell ref="C3:G3"/>
    <mergeCell ref="C4:G4"/>
    <mergeCell ref="A119:C119"/>
  </mergeCells>
  <pageMargins left="0.59055118110236204" right="0.196850393700787" top="0.78740157499999996" bottom="0.78740157499999996" header="0.3" footer="0.3"/>
  <pageSetup paperSize="9" orientation="portrait" r:id="rId3"/>
  <headerFooter>
    <oddFooter>&amp;RStránka &amp;P z &amp;N&amp;LZpracováno programem BUILDpower S,  © RTS, a.s.</oddFooter>
  </headerFooter>
  <legacy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BH5000"/>
  <sheetViews>
    <sheetView workbookViewId="0">
      <pane ySplit="7" topLeftCell="A8" activePane="bottomLeft" state="frozen"/>
      <selection pane="bottomLeft" activeCell="A8" sqref="A8"/>
    </sheetView>
  </sheetViews>
  <sheetFormatPr defaultRowHeight="12.75" outlineLevelRow="1" x14ac:dyDescent="0.2"/>
  <cols>
    <col min="1" max="1" width="3.42578125" customWidth="1"/>
    <col min="2" max="2" width="12.5703125" style="122" customWidth="1"/>
    <col min="3" max="3" width="38.28515625" style="122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0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0" t="s">
        <v>9</v>
      </c>
      <c r="B3" s="49" t="s">
        <v>73</v>
      </c>
      <c r="C3" s="262" t="s">
        <v>74</v>
      </c>
      <c r="D3" s="263"/>
      <c r="E3" s="263"/>
      <c r="F3" s="263"/>
      <c r="G3" s="264"/>
      <c r="AC3" s="122" t="s">
        <v>144</v>
      </c>
      <c r="AG3" t="s">
        <v>146</v>
      </c>
    </row>
    <row r="4" spans="1:60" ht="24.95" customHeight="1" x14ac:dyDescent="0.2">
      <c r="A4" s="141" t="s">
        <v>10</v>
      </c>
      <c r="B4" s="142" t="s">
        <v>73</v>
      </c>
      <c r="C4" s="265" t="s">
        <v>74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4" t="s">
        <v>148</v>
      </c>
      <c r="B6" s="146" t="s">
        <v>149</v>
      </c>
      <c r="C6" s="146" t="s">
        <v>150</v>
      </c>
      <c r="D6" s="145" t="s">
        <v>151</v>
      </c>
      <c r="E6" s="144" t="s">
        <v>152</v>
      </c>
      <c r="F6" s="143" t="s">
        <v>153</v>
      </c>
      <c r="G6" s="144" t="s">
        <v>31</v>
      </c>
      <c r="H6" s="147" t="s">
        <v>32</v>
      </c>
      <c r="I6" s="147" t="s">
        <v>154</v>
      </c>
      <c r="J6" s="147" t="s">
        <v>33</v>
      </c>
      <c r="K6" s="147" t="s">
        <v>155</v>
      </c>
      <c r="L6" s="147" t="s">
        <v>156</v>
      </c>
      <c r="M6" s="147" t="s">
        <v>157</v>
      </c>
      <c r="N6" s="147" t="s">
        <v>158</v>
      </c>
      <c r="O6" s="147" t="s">
        <v>159</v>
      </c>
      <c r="P6" s="147" t="s">
        <v>160</v>
      </c>
      <c r="Q6" s="147" t="s">
        <v>161</v>
      </c>
      <c r="R6" s="147" t="s">
        <v>162</v>
      </c>
      <c r="S6" s="147" t="s">
        <v>163</v>
      </c>
      <c r="T6" s="147" t="s">
        <v>164</v>
      </c>
      <c r="U6" s="147" t="s">
        <v>165</v>
      </c>
      <c r="V6" s="147" t="s">
        <v>166</v>
      </c>
      <c r="W6" s="147" t="s">
        <v>167</v>
      </c>
      <c r="X6" s="147" t="s">
        <v>168</v>
      </c>
    </row>
    <row r="7" spans="1:60" hidden="1" x14ac:dyDescent="0.2">
      <c r="A7" s="3"/>
      <c r="B7" s="4"/>
      <c r="C7" s="4"/>
      <c r="D7" s="6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60" x14ac:dyDescent="0.2">
      <c r="A8" s="160" t="s">
        <v>169</v>
      </c>
      <c r="B8" s="161" t="s">
        <v>94</v>
      </c>
      <c r="C8" s="179" t="s">
        <v>95</v>
      </c>
      <c r="D8" s="162"/>
      <c r="E8" s="163"/>
      <c r="F8" s="164"/>
      <c r="G8" s="165">
        <f>SUMIF(AG9:AG57,"&lt;&gt;NOR",G9:G57)</f>
        <v>35320.47</v>
      </c>
      <c r="H8" s="159"/>
      <c r="I8" s="159">
        <f>SUM(I9:I57)</f>
        <v>0</v>
      </c>
      <c r="J8" s="159"/>
      <c r="K8" s="159">
        <f>SUM(K9:K57)</f>
        <v>0</v>
      </c>
      <c r="L8" s="159"/>
      <c r="M8" s="159">
        <f>SUM(M9:M57)</f>
        <v>42737.768700000001</v>
      </c>
      <c r="N8" s="159"/>
      <c r="O8" s="159">
        <f>SUM(O9:O57)</f>
        <v>18.38</v>
      </c>
      <c r="P8" s="159"/>
      <c r="Q8" s="159">
        <f>SUM(Q9:Q57)</f>
        <v>0</v>
      </c>
      <c r="R8" s="159"/>
      <c r="S8" s="159"/>
      <c r="T8" s="159"/>
      <c r="U8" s="159"/>
      <c r="V8" s="159">
        <f>SUM(V9:V57)</f>
        <v>82.18</v>
      </c>
      <c r="W8" s="159"/>
      <c r="X8" s="159"/>
      <c r="AG8" t="s">
        <v>170</v>
      </c>
    </row>
    <row r="9" spans="1:60" outlineLevel="1" x14ac:dyDescent="0.2">
      <c r="A9" s="166">
        <v>1</v>
      </c>
      <c r="B9" s="167" t="s">
        <v>228</v>
      </c>
      <c r="C9" s="181" t="s">
        <v>229</v>
      </c>
      <c r="D9" s="168" t="s">
        <v>230</v>
      </c>
      <c r="E9" s="169">
        <v>19.374300000000002</v>
      </c>
      <c r="F9" s="170">
        <v>26</v>
      </c>
      <c r="G9" s="171">
        <f>ROUND(E9*F9,2)</f>
        <v>503.73</v>
      </c>
      <c r="H9" s="158"/>
      <c r="I9" s="157">
        <f>ROUND(E9*H9,2)</f>
        <v>0</v>
      </c>
      <c r="J9" s="158"/>
      <c r="K9" s="157">
        <f>ROUND(E9*J9,2)</f>
        <v>0</v>
      </c>
      <c r="L9" s="157">
        <v>21</v>
      </c>
      <c r="M9" s="157">
        <f>G9*(1+L9/100)</f>
        <v>609.51329999999996</v>
      </c>
      <c r="N9" s="157">
        <v>0</v>
      </c>
      <c r="O9" s="157">
        <f>ROUND(E9*N9,2)</f>
        <v>0</v>
      </c>
      <c r="P9" s="157">
        <v>0</v>
      </c>
      <c r="Q9" s="157">
        <f>ROUND(E9*P9,2)</f>
        <v>0</v>
      </c>
      <c r="R9" s="157"/>
      <c r="S9" s="157" t="s">
        <v>180</v>
      </c>
      <c r="T9" s="157" t="s">
        <v>180</v>
      </c>
      <c r="U9" s="157">
        <v>8.4000000000000005E-2</v>
      </c>
      <c r="V9" s="157">
        <f>ROUND(E9*U9,2)</f>
        <v>1.63</v>
      </c>
      <c r="W9" s="157"/>
      <c r="X9" s="157" t="s">
        <v>221</v>
      </c>
      <c r="Y9" s="148"/>
      <c r="Z9" s="148"/>
      <c r="AA9" s="148"/>
      <c r="AB9" s="148"/>
      <c r="AC9" s="148"/>
      <c r="AD9" s="148"/>
      <c r="AE9" s="148"/>
      <c r="AF9" s="148"/>
      <c r="AG9" s="148" t="s">
        <v>222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60" outlineLevel="1" x14ac:dyDescent="0.2">
      <c r="A10" s="155"/>
      <c r="B10" s="156"/>
      <c r="C10" s="189" t="s">
        <v>991</v>
      </c>
      <c r="D10" s="185"/>
      <c r="E10" s="186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48"/>
      <c r="Z10" s="148"/>
      <c r="AA10" s="148"/>
      <c r="AB10" s="148"/>
      <c r="AC10" s="148"/>
      <c r="AD10" s="148"/>
      <c r="AE10" s="148"/>
      <c r="AF10" s="148"/>
      <c r="AG10" s="148" t="s">
        <v>224</v>
      </c>
      <c r="AH10" s="148">
        <v>0</v>
      </c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</row>
    <row r="11" spans="1:60" outlineLevel="1" x14ac:dyDescent="0.2">
      <c r="A11" s="155"/>
      <c r="B11" s="156"/>
      <c r="C11" s="190" t="s">
        <v>232</v>
      </c>
      <c r="D11" s="187"/>
      <c r="E11" s="188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48"/>
      <c r="Z11" s="148"/>
      <c r="AA11" s="148"/>
      <c r="AB11" s="148"/>
      <c r="AC11" s="148"/>
      <c r="AD11" s="148"/>
      <c r="AE11" s="148"/>
      <c r="AF11" s="148"/>
      <c r="AG11" s="148" t="s">
        <v>224</v>
      </c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</row>
    <row r="12" spans="1:60" outlineLevel="1" x14ac:dyDescent="0.2">
      <c r="A12" s="155"/>
      <c r="B12" s="156"/>
      <c r="C12" s="191" t="s">
        <v>992</v>
      </c>
      <c r="D12" s="187"/>
      <c r="E12" s="188">
        <v>38.748600000000003</v>
      </c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48"/>
      <c r="Z12" s="148"/>
      <c r="AA12" s="148"/>
      <c r="AB12" s="148"/>
      <c r="AC12" s="148"/>
      <c r="AD12" s="148"/>
      <c r="AE12" s="148"/>
      <c r="AF12" s="148"/>
      <c r="AG12" s="148" t="s">
        <v>224</v>
      </c>
      <c r="AH12" s="148">
        <v>2</v>
      </c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</row>
    <row r="13" spans="1:60" outlineLevel="1" x14ac:dyDescent="0.2">
      <c r="A13" s="155"/>
      <c r="B13" s="156"/>
      <c r="C13" s="190" t="s">
        <v>234</v>
      </c>
      <c r="D13" s="187"/>
      <c r="E13" s="188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48"/>
      <c r="Z13" s="148"/>
      <c r="AA13" s="148"/>
      <c r="AB13" s="148"/>
      <c r="AC13" s="148"/>
      <c r="AD13" s="148"/>
      <c r="AE13" s="148"/>
      <c r="AF13" s="148"/>
      <c r="AG13" s="148" t="s">
        <v>224</v>
      </c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</row>
    <row r="14" spans="1:60" outlineLevel="1" x14ac:dyDescent="0.2">
      <c r="A14" s="155"/>
      <c r="B14" s="156"/>
      <c r="C14" s="189" t="s">
        <v>993</v>
      </c>
      <c r="D14" s="185"/>
      <c r="E14" s="186">
        <v>19.374300000000002</v>
      </c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48"/>
      <c r="Z14" s="148"/>
      <c r="AA14" s="148"/>
      <c r="AB14" s="148"/>
      <c r="AC14" s="148"/>
      <c r="AD14" s="148"/>
      <c r="AE14" s="148"/>
      <c r="AF14" s="148"/>
      <c r="AG14" s="148" t="s">
        <v>224</v>
      </c>
      <c r="AH14" s="148">
        <v>0</v>
      </c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</row>
    <row r="15" spans="1:60" outlineLevel="1" x14ac:dyDescent="0.2">
      <c r="A15" s="166">
        <v>2</v>
      </c>
      <c r="B15" s="167" t="s">
        <v>258</v>
      </c>
      <c r="C15" s="181" t="s">
        <v>259</v>
      </c>
      <c r="D15" s="168" t="s">
        <v>230</v>
      </c>
      <c r="E15" s="169">
        <v>38.748600000000003</v>
      </c>
      <c r="F15" s="170">
        <v>160</v>
      </c>
      <c r="G15" s="171">
        <f>ROUND(E15*F15,2)</f>
        <v>6199.78</v>
      </c>
      <c r="H15" s="158"/>
      <c r="I15" s="157">
        <f>ROUND(E15*H15,2)</f>
        <v>0</v>
      </c>
      <c r="J15" s="158"/>
      <c r="K15" s="157">
        <f>ROUND(E15*J15,2)</f>
        <v>0</v>
      </c>
      <c r="L15" s="157">
        <v>21</v>
      </c>
      <c r="M15" s="157">
        <f>G15*(1+L15/100)</f>
        <v>7501.7337999999991</v>
      </c>
      <c r="N15" s="157">
        <v>0</v>
      </c>
      <c r="O15" s="157">
        <f>ROUND(E15*N15,2)</f>
        <v>0</v>
      </c>
      <c r="P15" s="157">
        <v>0</v>
      </c>
      <c r="Q15" s="157">
        <f>ROUND(E15*P15,2)</f>
        <v>0</v>
      </c>
      <c r="R15" s="157"/>
      <c r="S15" s="157" t="s">
        <v>180</v>
      </c>
      <c r="T15" s="157" t="s">
        <v>180</v>
      </c>
      <c r="U15" s="157">
        <v>0.222</v>
      </c>
      <c r="V15" s="157">
        <f>ROUND(E15*U15,2)</f>
        <v>8.6</v>
      </c>
      <c r="W15" s="157"/>
      <c r="X15" s="157" t="s">
        <v>221</v>
      </c>
      <c r="Y15" s="148"/>
      <c r="Z15" s="148"/>
      <c r="AA15" s="148"/>
      <c r="AB15" s="148"/>
      <c r="AC15" s="148"/>
      <c r="AD15" s="148"/>
      <c r="AE15" s="148"/>
      <c r="AF15" s="148"/>
      <c r="AG15" s="148" t="s">
        <v>222</v>
      </c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</row>
    <row r="16" spans="1:60" outlineLevel="1" x14ac:dyDescent="0.2">
      <c r="A16" s="155"/>
      <c r="B16" s="156"/>
      <c r="C16" s="189" t="s">
        <v>991</v>
      </c>
      <c r="D16" s="185"/>
      <c r="E16" s="186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48"/>
      <c r="Z16" s="148"/>
      <c r="AA16" s="148"/>
      <c r="AB16" s="148"/>
      <c r="AC16" s="148"/>
      <c r="AD16" s="148"/>
      <c r="AE16" s="148"/>
      <c r="AF16" s="148"/>
      <c r="AG16" s="148" t="s">
        <v>224</v>
      </c>
      <c r="AH16" s="148">
        <v>0</v>
      </c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</row>
    <row r="17" spans="1:60" outlineLevel="1" x14ac:dyDescent="0.2">
      <c r="A17" s="155"/>
      <c r="B17" s="156"/>
      <c r="C17" s="189" t="s">
        <v>994</v>
      </c>
      <c r="D17" s="185"/>
      <c r="E17" s="186">
        <v>38.75</v>
      </c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48"/>
      <c r="Z17" s="148"/>
      <c r="AA17" s="148"/>
      <c r="AB17" s="148"/>
      <c r="AC17" s="148"/>
      <c r="AD17" s="148"/>
      <c r="AE17" s="148"/>
      <c r="AF17" s="148"/>
      <c r="AG17" s="148" t="s">
        <v>224</v>
      </c>
      <c r="AH17" s="148">
        <v>0</v>
      </c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</row>
    <row r="18" spans="1:60" outlineLevel="1" x14ac:dyDescent="0.2">
      <c r="A18" s="166">
        <v>3</v>
      </c>
      <c r="B18" s="167" t="s">
        <v>604</v>
      </c>
      <c r="C18" s="181" t="s">
        <v>605</v>
      </c>
      <c r="D18" s="168" t="s">
        <v>220</v>
      </c>
      <c r="E18" s="169">
        <v>70.451999999999998</v>
      </c>
      <c r="F18" s="170">
        <v>86</v>
      </c>
      <c r="G18" s="171">
        <f>ROUND(E18*F18,2)</f>
        <v>6058.87</v>
      </c>
      <c r="H18" s="158"/>
      <c r="I18" s="157">
        <f>ROUND(E18*H18,2)</f>
        <v>0</v>
      </c>
      <c r="J18" s="158"/>
      <c r="K18" s="157">
        <f>ROUND(E18*J18,2)</f>
        <v>0</v>
      </c>
      <c r="L18" s="157">
        <v>21</v>
      </c>
      <c r="M18" s="157">
        <f>G18*(1+L18/100)</f>
        <v>7331.2326999999996</v>
      </c>
      <c r="N18" s="157">
        <v>9.8999999999999999E-4</v>
      </c>
      <c r="O18" s="157">
        <f>ROUND(E18*N18,2)</f>
        <v>7.0000000000000007E-2</v>
      </c>
      <c r="P18" s="157">
        <v>0</v>
      </c>
      <c r="Q18" s="157">
        <f>ROUND(E18*P18,2)</f>
        <v>0</v>
      </c>
      <c r="R18" s="157"/>
      <c r="S18" s="157" t="s">
        <v>180</v>
      </c>
      <c r="T18" s="157" t="s">
        <v>180</v>
      </c>
      <c r="U18" s="157">
        <v>0.23599999999999999</v>
      </c>
      <c r="V18" s="157">
        <f>ROUND(E18*U18,2)</f>
        <v>16.63</v>
      </c>
      <c r="W18" s="157"/>
      <c r="X18" s="157" t="s">
        <v>221</v>
      </c>
      <c r="Y18" s="148"/>
      <c r="Z18" s="148"/>
      <c r="AA18" s="148"/>
      <c r="AB18" s="148"/>
      <c r="AC18" s="148"/>
      <c r="AD18" s="148"/>
      <c r="AE18" s="148"/>
      <c r="AF18" s="148"/>
      <c r="AG18" s="148" t="s">
        <v>222</v>
      </c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</row>
    <row r="19" spans="1:60" outlineLevel="1" x14ac:dyDescent="0.2">
      <c r="A19" s="155"/>
      <c r="B19" s="156"/>
      <c r="C19" s="189" t="s">
        <v>991</v>
      </c>
      <c r="D19" s="185"/>
      <c r="E19" s="186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48"/>
      <c r="Z19" s="148"/>
      <c r="AA19" s="148"/>
      <c r="AB19" s="148"/>
      <c r="AC19" s="148"/>
      <c r="AD19" s="148"/>
      <c r="AE19" s="148"/>
      <c r="AF19" s="148"/>
      <c r="AG19" s="148" t="s">
        <v>224</v>
      </c>
      <c r="AH19" s="148">
        <v>0</v>
      </c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</row>
    <row r="20" spans="1:60" outlineLevel="1" x14ac:dyDescent="0.2">
      <c r="A20" s="155"/>
      <c r="B20" s="156"/>
      <c r="C20" s="189" t="s">
        <v>995</v>
      </c>
      <c r="D20" s="185"/>
      <c r="E20" s="186">
        <v>70.45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48"/>
      <c r="Z20" s="148"/>
      <c r="AA20" s="148"/>
      <c r="AB20" s="148"/>
      <c r="AC20" s="148"/>
      <c r="AD20" s="148"/>
      <c r="AE20" s="148"/>
      <c r="AF20" s="148"/>
      <c r="AG20" s="148" t="s">
        <v>224</v>
      </c>
      <c r="AH20" s="148">
        <v>0</v>
      </c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</row>
    <row r="21" spans="1:60" outlineLevel="1" x14ac:dyDescent="0.2">
      <c r="A21" s="166">
        <v>4</v>
      </c>
      <c r="B21" s="167" t="s">
        <v>607</v>
      </c>
      <c r="C21" s="181" t="s">
        <v>608</v>
      </c>
      <c r="D21" s="168" t="s">
        <v>220</v>
      </c>
      <c r="E21" s="169">
        <v>70.451999999999998</v>
      </c>
      <c r="F21" s="170">
        <v>43</v>
      </c>
      <c r="G21" s="171">
        <f>ROUND(E21*F21,2)</f>
        <v>3029.44</v>
      </c>
      <c r="H21" s="158"/>
      <c r="I21" s="157">
        <f>ROUND(E21*H21,2)</f>
        <v>0</v>
      </c>
      <c r="J21" s="158"/>
      <c r="K21" s="157">
        <f>ROUND(E21*J21,2)</f>
        <v>0</v>
      </c>
      <c r="L21" s="157">
        <v>21</v>
      </c>
      <c r="M21" s="157">
        <f>G21*(1+L21/100)</f>
        <v>3665.6223999999997</v>
      </c>
      <c r="N21" s="157">
        <v>0</v>
      </c>
      <c r="O21" s="157">
        <f>ROUND(E21*N21,2)</f>
        <v>0</v>
      </c>
      <c r="P21" s="157">
        <v>0</v>
      </c>
      <c r="Q21" s="157">
        <f>ROUND(E21*P21,2)</f>
        <v>0</v>
      </c>
      <c r="R21" s="157"/>
      <c r="S21" s="157" t="s">
        <v>180</v>
      </c>
      <c r="T21" s="157" t="s">
        <v>180</v>
      </c>
      <c r="U21" s="157">
        <v>7.0000000000000007E-2</v>
      </c>
      <c r="V21" s="157">
        <f>ROUND(E21*U21,2)</f>
        <v>4.93</v>
      </c>
      <c r="W21" s="157"/>
      <c r="X21" s="157" t="s">
        <v>221</v>
      </c>
      <c r="Y21" s="148"/>
      <c r="Z21" s="148"/>
      <c r="AA21" s="148"/>
      <c r="AB21" s="148"/>
      <c r="AC21" s="148"/>
      <c r="AD21" s="148"/>
      <c r="AE21" s="148"/>
      <c r="AF21" s="148"/>
      <c r="AG21" s="148" t="s">
        <v>222</v>
      </c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</row>
    <row r="22" spans="1:60" outlineLevel="1" x14ac:dyDescent="0.2">
      <c r="A22" s="155"/>
      <c r="B22" s="156"/>
      <c r="C22" s="189" t="s">
        <v>991</v>
      </c>
      <c r="D22" s="185"/>
      <c r="E22" s="186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48"/>
      <c r="Z22" s="148"/>
      <c r="AA22" s="148"/>
      <c r="AB22" s="148"/>
      <c r="AC22" s="148"/>
      <c r="AD22" s="148"/>
      <c r="AE22" s="148"/>
      <c r="AF22" s="148"/>
      <c r="AG22" s="148" t="s">
        <v>224</v>
      </c>
      <c r="AH22" s="148">
        <v>0</v>
      </c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</row>
    <row r="23" spans="1:60" outlineLevel="1" x14ac:dyDescent="0.2">
      <c r="A23" s="155"/>
      <c r="B23" s="156"/>
      <c r="C23" s="189" t="s">
        <v>995</v>
      </c>
      <c r="D23" s="185"/>
      <c r="E23" s="186">
        <v>70.45</v>
      </c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48"/>
      <c r="Z23" s="148"/>
      <c r="AA23" s="148"/>
      <c r="AB23" s="148"/>
      <c r="AC23" s="148"/>
      <c r="AD23" s="148"/>
      <c r="AE23" s="148"/>
      <c r="AF23" s="148"/>
      <c r="AG23" s="148" t="s">
        <v>224</v>
      </c>
      <c r="AH23" s="148">
        <v>0</v>
      </c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</row>
    <row r="24" spans="1:60" outlineLevel="1" x14ac:dyDescent="0.2">
      <c r="A24" s="166">
        <v>5</v>
      </c>
      <c r="B24" s="167" t="s">
        <v>284</v>
      </c>
      <c r="C24" s="181" t="s">
        <v>285</v>
      </c>
      <c r="D24" s="168" t="s">
        <v>230</v>
      </c>
      <c r="E24" s="169">
        <v>38.748600000000003</v>
      </c>
      <c r="F24" s="170">
        <v>70</v>
      </c>
      <c r="G24" s="171">
        <f>ROUND(E24*F24,2)</f>
        <v>2712.4</v>
      </c>
      <c r="H24" s="158"/>
      <c r="I24" s="157">
        <f>ROUND(E24*H24,2)</f>
        <v>0</v>
      </c>
      <c r="J24" s="158"/>
      <c r="K24" s="157">
        <f>ROUND(E24*J24,2)</f>
        <v>0</v>
      </c>
      <c r="L24" s="157">
        <v>21</v>
      </c>
      <c r="M24" s="157">
        <f>G24*(1+L24/100)</f>
        <v>3282.0039999999999</v>
      </c>
      <c r="N24" s="157">
        <v>0</v>
      </c>
      <c r="O24" s="157">
        <f>ROUND(E24*N24,2)</f>
        <v>0</v>
      </c>
      <c r="P24" s="157">
        <v>0</v>
      </c>
      <c r="Q24" s="157">
        <f>ROUND(E24*P24,2)</f>
        <v>0</v>
      </c>
      <c r="R24" s="157"/>
      <c r="S24" s="157" t="s">
        <v>180</v>
      </c>
      <c r="T24" s="157" t="s">
        <v>180</v>
      </c>
      <c r="U24" s="157">
        <v>3.9E-2</v>
      </c>
      <c r="V24" s="157">
        <f>ROUND(E24*U24,2)</f>
        <v>1.51</v>
      </c>
      <c r="W24" s="157"/>
      <c r="X24" s="157" t="s">
        <v>221</v>
      </c>
      <c r="Y24" s="148"/>
      <c r="Z24" s="148"/>
      <c r="AA24" s="148"/>
      <c r="AB24" s="148"/>
      <c r="AC24" s="148"/>
      <c r="AD24" s="148"/>
      <c r="AE24" s="148"/>
      <c r="AF24" s="148"/>
      <c r="AG24" s="148" t="s">
        <v>222</v>
      </c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</row>
    <row r="25" spans="1:60" outlineLevel="1" x14ac:dyDescent="0.2">
      <c r="A25" s="155"/>
      <c r="B25" s="156"/>
      <c r="C25" s="189" t="s">
        <v>991</v>
      </c>
      <c r="D25" s="185"/>
      <c r="E25" s="186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48"/>
      <c r="Z25" s="148"/>
      <c r="AA25" s="148"/>
      <c r="AB25" s="148"/>
      <c r="AC25" s="148"/>
      <c r="AD25" s="148"/>
      <c r="AE25" s="148"/>
      <c r="AF25" s="148"/>
      <c r="AG25" s="148" t="s">
        <v>224</v>
      </c>
      <c r="AH25" s="148">
        <v>0</v>
      </c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</row>
    <row r="26" spans="1:60" outlineLevel="1" x14ac:dyDescent="0.2">
      <c r="A26" s="155"/>
      <c r="B26" s="156"/>
      <c r="C26" s="189" t="s">
        <v>994</v>
      </c>
      <c r="D26" s="185"/>
      <c r="E26" s="186">
        <v>38.75</v>
      </c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48"/>
      <c r="Z26" s="148"/>
      <c r="AA26" s="148"/>
      <c r="AB26" s="148"/>
      <c r="AC26" s="148"/>
      <c r="AD26" s="148"/>
      <c r="AE26" s="148"/>
      <c r="AF26" s="148"/>
      <c r="AG26" s="148" t="s">
        <v>224</v>
      </c>
      <c r="AH26" s="148">
        <v>0</v>
      </c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</row>
    <row r="27" spans="1:60" outlineLevel="1" x14ac:dyDescent="0.2">
      <c r="A27" s="166">
        <v>6</v>
      </c>
      <c r="B27" s="167" t="s">
        <v>286</v>
      </c>
      <c r="C27" s="181" t="s">
        <v>287</v>
      </c>
      <c r="D27" s="168" t="s">
        <v>230</v>
      </c>
      <c r="E27" s="169">
        <v>38.748600000000003</v>
      </c>
      <c r="F27" s="170">
        <v>17</v>
      </c>
      <c r="G27" s="171">
        <f>ROUND(E27*F27,2)</f>
        <v>658.73</v>
      </c>
      <c r="H27" s="158"/>
      <c r="I27" s="157">
        <f>ROUND(E27*H27,2)</f>
        <v>0</v>
      </c>
      <c r="J27" s="158"/>
      <c r="K27" s="157">
        <f>ROUND(E27*J27,2)</f>
        <v>0</v>
      </c>
      <c r="L27" s="157">
        <v>21</v>
      </c>
      <c r="M27" s="157">
        <f>G27*(1+L27/100)</f>
        <v>797.06330000000003</v>
      </c>
      <c r="N27" s="157">
        <v>0</v>
      </c>
      <c r="O27" s="157">
        <f>ROUND(E27*N27,2)</f>
        <v>0</v>
      </c>
      <c r="P27" s="157">
        <v>0</v>
      </c>
      <c r="Q27" s="157">
        <f>ROUND(E27*P27,2)</f>
        <v>0</v>
      </c>
      <c r="R27" s="157"/>
      <c r="S27" s="157" t="s">
        <v>180</v>
      </c>
      <c r="T27" s="157" t="s">
        <v>180</v>
      </c>
      <c r="U27" s="157">
        <v>0.51900000000000002</v>
      </c>
      <c r="V27" s="157">
        <f>ROUND(E27*U27,2)</f>
        <v>20.11</v>
      </c>
      <c r="W27" s="157"/>
      <c r="X27" s="157" t="s">
        <v>221</v>
      </c>
      <c r="Y27" s="148"/>
      <c r="Z27" s="148"/>
      <c r="AA27" s="148"/>
      <c r="AB27" s="148"/>
      <c r="AC27" s="148"/>
      <c r="AD27" s="148"/>
      <c r="AE27" s="148"/>
      <c r="AF27" s="148"/>
      <c r="AG27" s="148" t="s">
        <v>288</v>
      </c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</row>
    <row r="28" spans="1:60" outlineLevel="1" x14ac:dyDescent="0.2">
      <c r="A28" s="155"/>
      <c r="B28" s="156"/>
      <c r="C28" s="189" t="s">
        <v>991</v>
      </c>
      <c r="D28" s="185"/>
      <c r="E28" s="186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48"/>
      <c r="Z28" s="148"/>
      <c r="AA28" s="148"/>
      <c r="AB28" s="148"/>
      <c r="AC28" s="148"/>
      <c r="AD28" s="148"/>
      <c r="AE28" s="148"/>
      <c r="AF28" s="148"/>
      <c r="AG28" s="148" t="s">
        <v>224</v>
      </c>
      <c r="AH28" s="148">
        <v>0</v>
      </c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</row>
    <row r="29" spans="1:60" outlineLevel="1" x14ac:dyDescent="0.2">
      <c r="A29" s="155"/>
      <c r="B29" s="156"/>
      <c r="C29" s="189" t="s">
        <v>994</v>
      </c>
      <c r="D29" s="185"/>
      <c r="E29" s="186">
        <v>38.75</v>
      </c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48"/>
      <c r="Z29" s="148"/>
      <c r="AA29" s="148"/>
      <c r="AB29" s="148"/>
      <c r="AC29" s="148"/>
      <c r="AD29" s="148"/>
      <c r="AE29" s="148"/>
      <c r="AF29" s="148"/>
      <c r="AG29" s="148" t="s">
        <v>224</v>
      </c>
      <c r="AH29" s="148">
        <v>0</v>
      </c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</row>
    <row r="30" spans="1:60" ht="22.5" outlineLevel="1" x14ac:dyDescent="0.2">
      <c r="A30" s="166">
        <v>7</v>
      </c>
      <c r="B30" s="167" t="s">
        <v>289</v>
      </c>
      <c r="C30" s="181" t="s">
        <v>290</v>
      </c>
      <c r="D30" s="168" t="s">
        <v>230</v>
      </c>
      <c r="E30" s="169">
        <v>11.8399</v>
      </c>
      <c r="F30" s="170">
        <v>159</v>
      </c>
      <c r="G30" s="171">
        <f>ROUND(E30*F30,2)</f>
        <v>1882.54</v>
      </c>
      <c r="H30" s="158"/>
      <c r="I30" s="157">
        <f>ROUND(E30*H30,2)</f>
        <v>0</v>
      </c>
      <c r="J30" s="158"/>
      <c r="K30" s="157">
        <f>ROUND(E30*J30,2)</f>
        <v>0</v>
      </c>
      <c r="L30" s="157">
        <v>21</v>
      </c>
      <c r="M30" s="157">
        <f>G30*(1+L30/100)</f>
        <v>2277.8733999999999</v>
      </c>
      <c r="N30" s="157">
        <v>0</v>
      </c>
      <c r="O30" s="157">
        <f>ROUND(E30*N30,2)</f>
        <v>0</v>
      </c>
      <c r="P30" s="157">
        <v>0</v>
      </c>
      <c r="Q30" s="157">
        <f>ROUND(E30*P30,2)</f>
        <v>0</v>
      </c>
      <c r="R30" s="157"/>
      <c r="S30" s="157" t="s">
        <v>180</v>
      </c>
      <c r="T30" s="157" t="s">
        <v>180</v>
      </c>
      <c r="U30" s="157">
        <v>1.0999999999999999E-2</v>
      </c>
      <c r="V30" s="157">
        <f>ROUND(E30*U30,2)</f>
        <v>0.13</v>
      </c>
      <c r="W30" s="157"/>
      <c r="X30" s="157" t="s">
        <v>221</v>
      </c>
      <c r="Y30" s="148"/>
      <c r="Z30" s="148"/>
      <c r="AA30" s="148"/>
      <c r="AB30" s="148"/>
      <c r="AC30" s="148"/>
      <c r="AD30" s="148"/>
      <c r="AE30" s="148"/>
      <c r="AF30" s="148"/>
      <c r="AG30" s="148" t="s">
        <v>222</v>
      </c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</row>
    <row r="31" spans="1:60" outlineLevel="1" x14ac:dyDescent="0.2">
      <c r="A31" s="155"/>
      <c r="B31" s="156"/>
      <c r="C31" s="189" t="s">
        <v>291</v>
      </c>
      <c r="D31" s="185"/>
      <c r="E31" s="186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48"/>
      <c r="Z31" s="148"/>
      <c r="AA31" s="148"/>
      <c r="AB31" s="148"/>
      <c r="AC31" s="148"/>
      <c r="AD31" s="148"/>
      <c r="AE31" s="148"/>
      <c r="AF31" s="148"/>
      <c r="AG31" s="148" t="s">
        <v>224</v>
      </c>
      <c r="AH31" s="148">
        <v>0</v>
      </c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</row>
    <row r="32" spans="1:60" outlineLevel="1" x14ac:dyDescent="0.2">
      <c r="A32" s="155"/>
      <c r="B32" s="156"/>
      <c r="C32" s="189" t="s">
        <v>996</v>
      </c>
      <c r="D32" s="185"/>
      <c r="E32" s="186">
        <v>11.84</v>
      </c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48"/>
      <c r="Z32" s="148"/>
      <c r="AA32" s="148"/>
      <c r="AB32" s="148"/>
      <c r="AC32" s="148"/>
      <c r="AD32" s="148"/>
      <c r="AE32" s="148"/>
      <c r="AF32" s="148"/>
      <c r="AG32" s="148" t="s">
        <v>224</v>
      </c>
      <c r="AH32" s="148">
        <v>0</v>
      </c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</row>
    <row r="33" spans="1:60" outlineLevel="1" x14ac:dyDescent="0.2">
      <c r="A33" s="166">
        <v>8</v>
      </c>
      <c r="B33" s="167" t="s">
        <v>610</v>
      </c>
      <c r="C33" s="181" t="s">
        <v>611</v>
      </c>
      <c r="D33" s="168" t="s">
        <v>230</v>
      </c>
      <c r="E33" s="169">
        <v>11.8399</v>
      </c>
      <c r="F33" s="170">
        <v>213</v>
      </c>
      <c r="G33" s="171">
        <f>ROUND(E33*F33,2)</f>
        <v>2521.9</v>
      </c>
      <c r="H33" s="158"/>
      <c r="I33" s="157">
        <f>ROUND(E33*H33,2)</f>
        <v>0</v>
      </c>
      <c r="J33" s="158"/>
      <c r="K33" s="157">
        <f>ROUND(E33*J33,2)</f>
        <v>0</v>
      </c>
      <c r="L33" s="157">
        <v>21</v>
      </c>
      <c r="M33" s="157">
        <f>G33*(1+L33/100)</f>
        <v>3051.4989999999998</v>
      </c>
      <c r="N33" s="157">
        <v>0</v>
      </c>
      <c r="O33" s="157">
        <f>ROUND(E33*N33,2)</f>
        <v>0</v>
      </c>
      <c r="P33" s="157">
        <v>0</v>
      </c>
      <c r="Q33" s="157">
        <f>ROUND(E33*P33,2)</f>
        <v>0</v>
      </c>
      <c r="R33" s="157"/>
      <c r="S33" s="157" t="s">
        <v>180</v>
      </c>
      <c r="T33" s="157" t="s">
        <v>180</v>
      </c>
      <c r="U33" s="157">
        <v>0.65200000000000002</v>
      </c>
      <c r="V33" s="157">
        <f>ROUND(E33*U33,2)</f>
        <v>7.72</v>
      </c>
      <c r="W33" s="157"/>
      <c r="X33" s="157" t="s">
        <v>221</v>
      </c>
      <c r="Y33" s="148"/>
      <c r="Z33" s="148"/>
      <c r="AA33" s="148"/>
      <c r="AB33" s="148"/>
      <c r="AC33" s="148"/>
      <c r="AD33" s="148"/>
      <c r="AE33" s="148"/>
      <c r="AF33" s="148"/>
      <c r="AG33" s="148" t="s">
        <v>222</v>
      </c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</row>
    <row r="34" spans="1:60" outlineLevel="1" x14ac:dyDescent="0.2">
      <c r="A34" s="155"/>
      <c r="B34" s="156"/>
      <c r="C34" s="189" t="s">
        <v>291</v>
      </c>
      <c r="D34" s="185"/>
      <c r="E34" s="186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48"/>
      <c r="Z34" s="148"/>
      <c r="AA34" s="148"/>
      <c r="AB34" s="148"/>
      <c r="AC34" s="148"/>
      <c r="AD34" s="148"/>
      <c r="AE34" s="148"/>
      <c r="AF34" s="148"/>
      <c r="AG34" s="148" t="s">
        <v>224</v>
      </c>
      <c r="AH34" s="148">
        <v>0</v>
      </c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</row>
    <row r="35" spans="1:60" outlineLevel="1" x14ac:dyDescent="0.2">
      <c r="A35" s="155"/>
      <c r="B35" s="156"/>
      <c r="C35" s="189" t="s">
        <v>996</v>
      </c>
      <c r="D35" s="185"/>
      <c r="E35" s="186">
        <v>11.84</v>
      </c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48"/>
      <c r="Z35" s="148"/>
      <c r="AA35" s="148"/>
      <c r="AB35" s="148"/>
      <c r="AC35" s="148"/>
      <c r="AD35" s="148"/>
      <c r="AE35" s="148"/>
      <c r="AF35" s="148"/>
      <c r="AG35" s="148" t="s">
        <v>224</v>
      </c>
      <c r="AH35" s="148">
        <v>0</v>
      </c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</row>
    <row r="36" spans="1:60" ht="22.5" outlineLevel="1" x14ac:dyDescent="0.2">
      <c r="A36" s="166">
        <v>9</v>
      </c>
      <c r="B36" s="167" t="s">
        <v>295</v>
      </c>
      <c r="C36" s="181" t="s">
        <v>296</v>
      </c>
      <c r="D36" s="168" t="s">
        <v>230</v>
      </c>
      <c r="E36" s="169">
        <v>11.8399</v>
      </c>
      <c r="F36" s="170">
        <v>11</v>
      </c>
      <c r="G36" s="171">
        <f>ROUND(E36*F36,2)</f>
        <v>130.24</v>
      </c>
      <c r="H36" s="158"/>
      <c r="I36" s="157">
        <f>ROUND(E36*H36,2)</f>
        <v>0</v>
      </c>
      <c r="J36" s="158"/>
      <c r="K36" s="157">
        <f>ROUND(E36*J36,2)</f>
        <v>0</v>
      </c>
      <c r="L36" s="157">
        <v>21</v>
      </c>
      <c r="M36" s="157">
        <f>G36*(1+L36/100)</f>
        <v>157.59040000000002</v>
      </c>
      <c r="N36" s="157">
        <v>0</v>
      </c>
      <c r="O36" s="157">
        <f>ROUND(E36*N36,2)</f>
        <v>0</v>
      </c>
      <c r="P36" s="157">
        <v>0</v>
      </c>
      <c r="Q36" s="157">
        <f>ROUND(E36*P36,2)</f>
        <v>0</v>
      </c>
      <c r="R36" s="157"/>
      <c r="S36" s="157" t="s">
        <v>180</v>
      </c>
      <c r="T36" s="157" t="s">
        <v>180</v>
      </c>
      <c r="U36" s="157">
        <v>8.9999999999999993E-3</v>
      </c>
      <c r="V36" s="157">
        <f>ROUND(E36*U36,2)</f>
        <v>0.11</v>
      </c>
      <c r="W36" s="157"/>
      <c r="X36" s="157" t="s">
        <v>221</v>
      </c>
      <c r="Y36" s="148"/>
      <c r="Z36" s="148"/>
      <c r="AA36" s="148"/>
      <c r="AB36" s="148"/>
      <c r="AC36" s="148"/>
      <c r="AD36" s="148"/>
      <c r="AE36" s="148"/>
      <c r="AF36" s="148"/>
      <c r="AG36" s="148" t="s">
        <v>222</v>
      </c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</row>
    <row r="37" spans="1:60" outlineLevel="1" x14ac:dyDescent="0.2">
      <c r="A37" s="155"/>
      <c r="B37" s="156"/>
      <c r="C37" s="189" t="s">
        <v>291</v>
      </c>
      <c r="D37" s="185"/>
      <c r="E37" s="186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48"/>
      <c r="Z37" s="148"/>
      <c r="AA37" s="148"/>
      <c r="AB37" s="148"/>
      <c r="AC37" s="148"/>
      <c r="AD37" s="148"/>
      <c r="AE37" s="148"/>
      <c r="AF37" s="148"/>
      <c r="AG37" s="148" t="s">
        <v>224</v>
      </c>
      <c r="AH37" s="148">
        <v>0</v>
      </c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</row>
    <row r="38" spans="1:60" outlineLevel="1" x14ac:dyDescent="0.2">
      <c r="A38" s="155"/>
      <c r="B38" s="156"/>
      <c r="C38" s="189" t="s">
        <v>996</v>
      </c>
      <c r="D38" s="185"/>
      <c r="E38" s="186">
        <v>11.84</v>
      </c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48"/>
      <c r="Z38" s="148"/>
      <c r="AA38" s="148"/>
      <c r="AB38" s="148"/>
      <c r="AC38" s="148"/>
      <c r="AD38" s="148"/>
      <c r="AE38" s="148"/>
      <c r="AF38" s="148"/>
      <c r="AG38" s="148" t="s">
        <v>224</v>
      </c>
      <c r="AH38" s="148">
        <v>0</v>
      </c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</row>
    <row r="39" spans="1:60" outlineLevel="1" x14ac:dyDescent="0.2">
      <c r="A39" s="166">
        <v>10</v>
      </c>
      <c r="B39" s="167" t="s">
        <v>297</v>
      </c>
      <c r="C39" s="181" t="s">
        <v>298</v>
      </c>
      <c r="D39" s="168" t="s">
        <v>230</v>
      </c>
      <c r="E39" s="169">
        <v>26.908799999999999</v>
      </c>
      <c r="F39" s="170">
        <v>171</v>
      </c>
      <c r="G39" s="171">
        <f>ROUND(E39*F39,2)</f>
        <v>4601.3999999999996</v>
      </c>
      <c r="H39" s="158"/>
      <c r="I39" s="157">
        <f>ROUND(E39*H39,2)</f>
        <v>0</v>
      </c>
      <c r="J39" s="158"/>
      <c r="K39" s="157">
        <f>ROUND(E39*J39,2)</f>
        <v>0</v>
      </c>
      <c r="L39" s="157">
        <v>21</v>
      </c>
      <c r="M39" s="157">
        <f>G39*(1+L39/100)</f>
        <v>5567.6939999999995</v>
      </c>
      <c r="N39" s="157">
        <v>0</v>
      </c>
      <c r="O39" s="157">
        <f>ROUND(E39*N39,2)</f>
        <v>0</v>
      </c>
      <c r="P39" s="157">
        <v>0</v>
      </c>
      <c r="Q39" s="157">
        <f>ROUND(E39*P39,2)</f>
        <v>0</v>
      </c>
      <c r="R39" s="157"/>
      <c r="S39" s="157" t="s">
        <v>180</v>
      </c>
      <c r="T39" s="157" t="s">
        <v>180</v>
      </c>
      <c r="U39" s="157">
        <v>0.20200000000000001</v>
      </c>
      <c r="V39" s="157">
        <f>ROUND(E39*U39,2)</f>
        <v>5.44</v>
      </c>
      <c r="W39" s="157"/>
      <c r="X39" s="157" t="s">
        <v>221</v>
      </c>
      <c r="Y39" s="148"/>
      <c r="Z39" s="148"/>
      <c r="AA39" s="148"/>
      <c r="AB39" s="148"/>
      <c r="AC39" s="148"/>
      <c r="AD39" s="148"/>
      <c r="AE39" s="148"/>
      <c r="AF39" s="148"/>
      <c r="AG39" s="148" t="s">
        <v>222</v>
      </c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</row>
    <row r="40" spans="1:60" outlineLevel="1" x14ac:dyDescent="0.2">
      <c r="A40" s="155"/>
      <c r="B40" s="156"/>
      <c r="C40" s="189" t="s">
        <v>499</v>
      </c>
      <c r="D40" s="185"/>
      <c r="E40" s="186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48"/>
      <c r="Z40" s="148"/>
      <c r="AA40" s="148"/>
      <c r="AB40" s="148"/>
      <c r="AC40" s="148"/>
      <c r="AD40" s="148"/>
      <c r="AE40" s="148"/>
      <c r="AF40" s="148"/>
      <c r="AG40" s="148" t="s">
        <v>224</v>
      </c>
      <c r="AH40" s="148">
        <v>0</v>
      </c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</row>
    <row r="41" spans="1:60" outlineLevel="1" x14ac:dyDescent="0.2">
      <c r="A41" s="155"/>
      <c r="B41" s="156"/>
      <c r="C41" s="189" t="s">
        <v>991</v>
      </c>
      <c r="D41" s="185"/>
      <c r="E41" s="186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48"/>
      <c r="Z41" s="148"/>
      <c r="AA41" s="148"/>
      <c r="AB41" s="148"/>
      <c r="AC41" s="148"/>
      <c r="AD41" s="148"/>
      <c r="AE41" s="148"/>
      <c r="AF41" s="148"/>
      <c r="AG41" s="148" t="s">
        <v>224</v>
      </c>
      <c r="AH41" s="148">
        <v>0</v>
      </c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</row>
    <row r="42" spans="1:60" outlineLevel="1" x14ac:dyDescent="0.2">
      <c r="A42" s="155"/>
      <c r="B42" s="156"/>
      <c r="C42" s="189" t="s">
        <v>997</v>
      </c>
      <c r="D42" s="185"/>
      <c r="E42" s="186">
        <v>26.91</v>
      </c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48"/>
      <c r="Z42" s="148"/>
      <c r="AA42" s="148"/>
      <c r="AB42" s="148"/>
      <c r="AC42" s="148"/>
      <c r="AD42" s="148"/>
      <c r="AE42" s="148"/>
      <c r="AF42" s="148"/>
      <c r="AG42" s="148" t="s">
        <v>224</v>
      </c>
      <c r="AH42" s="148">
        <v>0</v>
      </c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</row>
    <row r="43" spans="1:60" outlineLevel="1" x14ac:dyDescent="0.2">
      <c r="A43" s="166">
        <v>11</v>
      </c>
      <c r="B43" s="167" t="s">
        <v>307</v>
      </c>
      <c r="C43" s="181" t="s">
        <v>308</v>
      </c>
      <c r="D43" s="168" t="s">
        <v>230</v>
      </c>
      <c r="E43" s="169">
        <v>9.6872000000000007</v>
      </c>
      <c r="F43" s="170">
        <v>171</v>
      </c>
      <c r="G43" s="171">
        <f>ROUND(E43*F43,2)</f>
        <v>1656.51</v>
      </c>
      <c r="H43" s="158"/>
      <c r="I43" s="157">
        <f>ROUND(E43*H43,2)</f>
        <v>0</v>
      </c>
      <c r="J43" s="158"/>
      <c r="K43" s="157">
        <f>ROUND(E43*J43,2)</f>
        <v>0</v>
      </c>
      <c r="L43" s="157">
        <v>21</v>
      </c>
      <c r="M43" s="157">
        <f>G43*(1+L43/100)</f>
        <v>2004.3770999999999</v>
      </c>
      <c r="N43" s="157">
        <v>0</v>
      </c>
      <c r="O43" s="157">
        <f>ROUND(E43*N43,2)</f>
        <v>0</v>
      </c>
      <c r="P43" s="157">
        <v>0</v>
      </c>
      <c r="Q43" s="157">
        <f>ROUND(E43*P43,2)</f>
        <v>0</v>
      </c>
      <c r="R43" s="157"/>
      <c r="S43" s="157" t="s">
        <v>180</v>
      </c>
      <c r="T43" s="157" t="s">
        <v>180</v>
      </c>
      <c r="U43" s="157">
        <v>1.587</v>
      </c>
      <c r="V43" s="157">
        <f>ROUND(E43*U43,2)</f>
        <v>15.37</v>
      </c>
      <c r="W43" s="157"/>
      <c r="X43" s="157" t="s">
        <v>221</v>
      </c>
      <c r="Y43" s="148"/>
      <c r="Z43" s="148"/>
      <c r="AA43" s="148"/>
      <c r="AB43" s="148"/>
      <c r="AC43" s="148"/>
      <c r="AD43" s="148"/>
      <c r="AE43" s="148"/>
      <c r="AF43" s="148"/>
      <c r="AG43" s="148" t="s">
        <v>222</v>
      </c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</row>
    <row r="44" spans="1:60" outlineLevel="1" x14ac:dyDescent="0.2">
      <c r="A44" s="155"/>
      <c r="B44" s="156"/>
      <c r="C44" s="189" t="s">
        <v>991</v>
      </c>
      <c r="D44" s="185"/>
      <c r="E44" s="186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48"/>
      <c r="Z44" s="148"/>
      <c r="AA44" s="148"/>
      <c r="AB44" s="148"/>
      <c r="AC44" s="148"/>
      <c r="AD44" s="148"/>
      <c r="AE44" s="148"/>
      <c r="AF44" s="148"/>
      <c r="AG44" s="148" t="s">
        <v>224</v>
      </c>
      <c r="AH44" s="148">
        <v>0</v>
      </c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</row>
    <row r="45" spans="1:60" outlineLevel="1" x14ac:dyDescent="0.2">
      <c r="A45" s="155"/>
      <c r="B45" s="156"/>
      <c r="C45" s="189" t="s">
        <v>998</v>
      </c>
      <c r="D45" s="185"/>
      <c r="E45" s="186">
        <v>9.69</v>
      </c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48"/>
      <c r="Z45" s="148"/>
      <c r="AA45" s="148"/>
      <c r="AB45" s="148"/>
      <c r="AC45" s="148"/>
      <c r="AD45" s="148"/>
      <c r="AE45" s="148"/>
      <c r="AF45" s="148"/>
      <c r="AG45" s="148" t="s">
        <v>224</v>
      </c>
      <c r="AH45" s="148">
        <v>0</v>
      </c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</row>
    <row r="46" spans="1:60" outlineLevel="1" x14ac:dyDescent="0.2">
      <c r="A46" s="166">
        <v>12</v>
      </c>
      <c r="B46" s="167" t="s">
        <v>310</v>
      </c>
      <c r="C46" s="181" t="s">
        <v>311</v>
      </c>
      <c r="D46" s="168" t="s">
        <v>312</v>
      </c>
      <c r="E46" s="169">
        <v>22.495799999999999</v>
      </c>
      <c r="F46" s="170">
        <v>210</v>
      </c>
      <c r="G46" s="171">
        <f>ROUND(E46*F46,2)</f>
        <v>4724.12</v>
      </c>
      <c r="H46" s="158"/>
      <c r="I46" s="157">
        <f>ROUND(E46*H46,2)</f>
        <v>0</v>
      </c>
      <c r="J46" s="158"/>
      <c r="K46" s="157">
        <f>ROUND(E46*J46,2)</f>
        <v>0</v>
      </c>
      <c r="L46" s="157">
        <v>21</v>
      </c>
      <c r="M46" s="157">
        <f>G46*(1+L46/100)</f>
        <v>5716.1851999999999</v>
      </c>
      <c r="N46" s="157">
        <v>0</v>
      </c>
      <c r="O46" s="157">
        <f>ROUND(E46*N46,2)</f>
        <v>0</v>
      </c>
      <c r="P46" s="157">
        <v>0</v>
      </c>
      <c r="Q46" s="157">
        <f>ROUND(E46*P46,2)</f>
        <v>0</v>
      </c>
      <c r="R46" s="157"/>
      <c r="S46" s="157" t="s">
        <v>180</v>
      </c>
      <c r="T46" s="157" t="s">
        <v>180</v>
      </c>
      <c r="U46" s="157">
        <v>0</v>
      </c>
      <c r="V46" s="157">
        <f>ROUND(E46*U46,2)</f>
        <v>0</v>
      </c>
      <c r="W46" s="157"/>
      <c r="X46" s="157" t="s">
        <v>221</v>
      </c>
      <c r="Y46" s="148"/>
      <c r="Z46" s="148"/>
      <c r="AA46" s="148"/>
      <c r="AB46" s="148"/>
      <c r="AC46" s="148"/>
      <c r="AD46" s="148"/>
      <c r="AE46" s="148"/>
      <c r="AF46" s="148"/>
      <c r="AG46" s="148" t="s">
        <v>222</v>
      </c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</row>
    <row r="47" spans="1:60" outlineLevel="1" x14ac:dyDescent="0.2">
      <c r="A47" s="155"/>
      <c r="B47" s="156"/>
      <c r="C47" s="189" t="s">
        <v>291</v>
      </c>
      <c r="D47" s="185"/>
      <c r="E47" s="186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48"/>
      <c r="Z47" s="148"/>
      <c r="AA47" s="148"/>
      <c r="AB47" s="148"/>
      <c r="AC47" s="148"/>
      <c r="AD47" s="148"/>
      <c r="AE47" s="148"/>
      <c r="AF47" s="148"/>
      <c r="AG47" s="148" t="s">
        <v>224</v>
      </c>
      <c r="AH47" s="148">
        <v>0</v>
      </c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</row>
    <row r="48" spans="1:60" outlineLevel="1" x14ac:dyDescent="0.2">
      <c r="A48" s="155"/>
      <c r="B48" s="156"/>
      <c r="C48" s="190" t="s">
        <v>232</v>
      </c>
      <c r="D48" s="187"/>
      <c r="E48" s="188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48"/>
      <c r="Z48" s="148"/>
      <c r="AA48" s="148"/>
      <c r="AB48" s="148"/>
      <c r="AC48" s="148"/>
      <c r="AD48" s="148"/>
      <c r="AE48" s="148"/>
      <c r="AF48" s="148"/>
      <c r="AG48" s="148" t="s">
        <v>224</v>
      </c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</row>
    <row r="49" spans="1:60" outlineLevel="1" x14ac:dyDescent="0.2">
      <c r="A49" s="155"/>
      <c r="B49" s="156"/>
      <c r="C49" s="191" t="s">
        <v>999</v>
      </c>
      <c r="D49" s="187"/>
      <c r="E49" s="188">
        <v>11.84</v>
      </c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48"/>
      <c r="Z49" s="148"/>
      <c r="AA49" s="148"/>
      <c r="AB49" s="148"/>
      <c r="AC49" s="148"/>
      <c r="AD49" s="148"/>
      <c r="AE49" s="148"/>
      <c r="AF49" s="148"/>
      <c r="AG49" s="148" t="s">
        <v>224</v>
      </c>
      <c r="AH49" s="148">
        <v>2</v>
      </c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</row>
    <row r="50" spans="1:60" outlineLevel="1" x14ac:dyDescent="0.2">
      <c r="A50" s="155"/>
      <c r="B50" s="156"/>
      <c r="C50" s="190" t="s">
        <v>234</v>
      </c>
      <c r="D50" s="187"/>
      <c r="E50" s="188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48"/>
      <c r="Z50" s="148"/>
      <c r="AA50" s="148"/>
      <c r="AB50" s="148"/>
      <c r="AC50" s="148"/>
      <c r="AD50" s="148"/>
      <c r="AE50" s="148"/>
      <c r="AF50" s="148"/>
      <c r="AG50" s="148" t="s">
        <v>224</v>
      </c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</row>
    <row r="51" spans="1:60" outlineLevel="1" x14ac:dyDescent="0.2">
      <c r="A51" s="155"/>
      <c r="B51" s="156"/>
      <c r="C51" s="189" t="s">
        <v>1000</v>
      </c>
      <c r="D51" s="185"/>
      <c r="E51" s="186">
        <v>22.5</v>
      </c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48"/>
      <c r="Z51" s="148"/>
      <c r="AA51" s="148"/>
      <c r="AB51" s="148"/>
      <c r="AC51" s="148"/>
      <c r="AD51" s="148"/>
      <c r="AE51" s="148"/>
      <c r="AF51" s="148"/>
      <c r="AG51" s="148" t="s">
        <v>224</v>
      </c>
      <c r="AH51" s="148">
        <v>0</v>
      </c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</row>
    <row r="52" spans="1:60" outlineLevel="1" x14ac:dyDescent="0.2">
      <c r="A52" s="166">
        <v>13</v>
      </c>
      <c r="B52" s="167" t="s">
        <v>616</v>
      </c>
      <c r="C52" s="181" t="s">
        <v>617</v>
      </c>
      <c r="D52" s="168" t="s">
        <v>317</v>
      </c>
      <c r="E52" s="169">
        <v>18.308800000000002</v>
      </c>
      <c r="F52" s="170">
        <v>35</v>
      </c>
      <c r="G52" s="171">
        <f>ROUND(E52*F52,2)</f>
        <v>640.80999999999995</v>
      </c>
      <c r="H52" s="158"/>
      <c r="I52" s="157">
        <f>ROUND(E52*H52,2)</f>
        <v>0</v>
      </c>
      <c r="J52" s="158"/>
      <c r="K52" s="157">
        <f>ROUND(E52*J52,2)</f>
        <v>0</v>
      </c>
      <c r="L52" s="157">
        <v>21</v>
      </c>
      <c r="M52" s="157">
        <f>G52*(1+L52/100)</f>
        <v>775.38009999999986</v>
      </c>
      <c r="N52" s="157">
        <v>1</v>
      </c>
      <c r="O52" s="157">
        <f>ROUND(E52*N52,2)</f>
        <v>18.309999999999999</v>
      </c>
      <c r="P52" s="157">
        <v>0</v>
      </c>
      <c r="Q52" s="157">
        <f>ROUND(E52*P52,2)</f>
        <v>0</v>
      </c>
      <c r="R52" s="157" t="s">
        <v>318</v>
      </c>
      <c r="S52" s="157" t="s">
        <v>180</v>
      </c>
      <c r="T52" s="157" t="s">
        <v>180</v>
      </c>
      <c r="U52" s="157">
        <v>0</v>
      </c>
      <c r="V52" s="157">
        <f>ROUND(E52*U52,2)</f>
        <v>0</v>
      </c>
      <c r="W52" s="157"/>
      <c r="X52" s="157" t="s">
        <v>319</v>
      </c>
      <c r="Y52" s="148"/>
      <c r="Z52" s="148"/>
      <c r="AA52" s="148"/>
      <c r="AB52" s="148"/>
      <c r="AC52" s="148"/>
      <c r="AD52" s="148"/>
      <c r="AE52" s="148"/>
      <c r="AF52" s="148"/>
      <c r="AG52" s="148" t="s">
        <v>320</v>
      </c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</row>
    <row r="53" spans="1:60" outlineLevel="1" x14ac:dyDescent="0.2">
      <c r="A53" s="155"/>
      <c r="B53" s="156"/>
      <c r="C53" s="189" t="s">
        <v>991</v>
      </c>
      <c r="D53" s="185"/>
      <c r="E53" s="186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48"/>
      <c r="Z53" s="148"/>
      <c r="AA53" s="148"/>
      <c r="AB53" s="148"/>
      <c r="AC53" s="148"/>
      <c r="AD53" s="148"/>
      <c r="AE53" s="148"/>
      <c r="AF53" s="148"/>
      <c r="AG53" s="148" t="s">
        <v>224</v>
      </c>
      <c r="AH53" s="148">
        <v>0</v>
      </c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</row>
    <row r="54" spans="1:60" outlineLevel="1" x14ac:dyDescent="0.2">
      <c r="A54" s="155"/>
      <c r="B54" s="156"/>
      <c r="C54" s="190" t="s">
        <v>232</v>
      </c>
      <c r="D54" s="187"/>
      <c r="E54" s="188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48"/>
      <c r="Z54" s="148"/>
      <c r="AA54" s="148"/>
      <c r="AB54" s="148"/>
      <c r="AC54" s="148"/>
      <c r="AD54" s="148"/>
      <c r="AE54" s="148"/>
      <c r="AF54" s="148"/>
      <c r="AG54" s="148" t="s">
        <v>224</v>
      </c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</row>
    <row r="55" spans="1:60" outlineLevel="1" x14ac:dyDescent="0.2">
      <c r="A55" s="155"/>
      <c r="B55" s="156"/>
      <c r="C55" s="191" t="s">
        <v>1001</v>
      </c>
      <c r="D55" s="187"/>
      <c r="E55" s="188">
        <v>9.69</v>
      </c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48"/>
      <c r="Z55" s="148"/>
      <c r="AA55" s="148"/>
      <c r="AB55" s="148"/>
      <c r="AC55" s="148"/>
      <c r="AD55" s="148"/>
      <c r="AE55" s="148"/>
      <c r="AF55" s="148"/>
      <c r="AG55" s="148" t="s">
        <v>224</v>
      </c>
      <c r="AH55" s="148">
        <v>2</v>
      </c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</row>
    <row r="56" spans="1:60" outlineLevel="1" x14ac:dyDescent="0.2">
      <c r="A56" s="155"/>
      <c r="B56" s="156"/>
      <c r="C56" s="190" t="s">
        <v>234</v>
      </c>
      <c r="D56" s="187"/>
      <c r="E56" s="188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48"/>
      <c r="Z56" s="148"/>
      <c r="AA56" s="148"/>
      <c r="AB56" s="148"/>
      <c r="AC56" s="148"/>
      <c r="AD56" s="148"/>
      <c r="AE56" s="148"/>
      <c r="AF56" s="148"/>
      <c r="AG56" s="148" t="s">
        <v>224</v>
      </c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</row>
    <row r="57" spans="1:60" outlineLevel="1" x14ac:dyDescent="0.2">
      <c r="A57" s="155"/>
      <c r="B57" s="156"/>
      <c r="C57" s="189" t="s">
        <v>1002</v>
      </c>
      <c r="D57" s="185"/>
      <c r="E57" s="186">
        <v>18.309999999999999</v>
      </c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48"/>
      <c r="Z57" s="148"/>
      <c r="AA57" s="148"/>
      <c r="AB57" s="148"/>
      <c r="AC57" s="148"/>
      <c r="AD57" s="148"/>
      <c r="AE57" s="148"/>
      <c r="AF57" s="148"/>
      <c r="AG57" s="148" t="s">
        <v>224</v>
      </c>
      <c r="AH57" s="148">
        <v>0</v>
      </c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</row>
    <row r="58" spans="1:60" x14ac:dyDescent="0.2">
      <c r="A58" s="160" t="s">
        <v>169</v>
      </c>
      <c r="B58" s="161" t="s">
        <v>100</v>
      </c>
      <c r="C58" s="179" t="s">
        <v>101</v>
      </c>
      <c r="D58" s="162"/>
      <c r="E58" s="163"/>
      <c r="F58" s="164"/>
      <c r="G58" s="165">
        <f>SUMIF(AG59:AG71,"&lt;&gt;NOR",G59:G71)</f>
        <v>2998.8900000000003</v>
      </c>
      <c r="H58" s="159"/>
      <c r="I58" s="159">
        <f>SUM(I59:I71)</f>
        <v>0</v>
      </c>
      <c r="J58" s="159"/>
      <c r="K58" s="159">
        <f>SUM(K59:K71)</f>
        <v>0</v>
      </c>
      <c r="L58" s="159"/>
      <c r="M58" s="159">
        <f>SUM(M59:M71)</f>
        <v>3628.6569</v>
      </c>
      <c r="N58" s="159"/>
      <c r="O58" s="159">
        <f>SUM(O59:O71)</f>
        <v>2.9899999999999998</v>
      </c>
      <c r="P58" s="159"/>
      <c r="Q58" s="159">
        <f>SUM(Q59:Q71)</f>
        <v>0</v>
      </c>
      <c r="R58" s="159"/>
      <c r="S58" s="159"/>
      <c r="T58" s="159"/>
      <c r="U58" s="159"/>
      <c r="V58" s="159">
        <f>SUM(V59:V71)</f>
        <v>5.88</v>
      </c>
      <c r="W58" s="159"/>
      <c r="X58" s="159"/>
      <c r="AG58" t="s">
        <v>170</v>
      </c>
    </row>
    <row r="59" spans="1:60" outlineLevel="1" x14ac:dyDescent="0.2">
      <c r="A59" s="166">
        <v>14</v>
      </c>
      <c r="B59" s="167" t="s">
        <v>343</v>
      </c>
      <c r="C59" s="181" t="s">
        <v>344</v>
      </c>
      <c r="D59" s="168" t="s">
        <v>230</v>
      </c>
      <c r="E59" s="169">
        <v>2.1526999999999998</v>
      </c>
      <c r="F59" s="170">
        <v>783</v>
      </c>
      <c r="G59" s="171">
        <f>ROUND(E59*F59,2)</f>
        <v>1685.56</v>
      </c>
      <c r="H59" s="158"/>
      <c r="I59" s="157">
        <f>ROUND(E59*H59,2)</f>
        <v>0</v>
      </c>
      <c r="J59" s="158"/>
      <c r="K59" s="157">
        <f>ROUND(E59*J59,2)</f>
        <v>0</v>
      </c>
      <c r="L59" s="157">
        <v>21</v>
      </c>
      <c r="M59" s="157">
        <f>G59*(1+L59/100)</f>
        <v>2039.5275999999999</v>
      </c>
      <c r="N59" s="157">
        <v>1.1322000000000001</v>
      </c>
      <c r="O59" s="157">
        <f>ROUND(E59*N59,2)</f>
        <v>2.44</v>
      </c>
      <c r="P59" s="157">
        <v>0</v>
      </c>
      <c r="Q59" s="157">
        <f>ROUND(E59*P59,2)</f>
        <v>0</v>
      </c>
      <c r="R59" s="157"/>
      <c r="S59" s="157" t="s">
        <v>180</v>
      </c>
      <c r="T59" s="157" t="s">
        <v>180</v>
      </c>
      <c r="U59" s="157">
        <v>1.6950000000000001</v>
      </c>
      <c r="V59" s="157">
        <f>ROUND(E59*U59,2)</f>
        <v>3.65</v>
      </c>
      <c r="W59" s="157"/>
      <c r="X59" s="157" t="s">
        <v>221</v>
      </c>
      <c r="Y59" s="148"/>
      <c r="Z59" s="148"/>
      <c r="AA59" s="148"/>
      <c r="AB59" s="148"/>
      <c r="AC59" s="148"/>
      <c r="AD59" s="148"/>
      <c r="AE59" s="148"/>
      <c r="AF59" s="148"/>
      <c r="AG59" s="148" t="s">
        <v>222</v>
      </c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</row>
    <row r="60" spans="1:60" outlineLevel="1" x14ac:dyDescent="0.2">
      <c r="A60" s="155"/>
      <c r="B60" s="156"/>
      <c r="C60" s="189" t="s">
        <v>991</v>
      </c>
      <c r="D60" s="185"/>
      <c r="E60" s="186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48"/>
      <c r="Z60" s="148"/>
      <c r="AA60" s="148"/>
      <c r="AB60" s="148"/>
      <c r="AC60" s="148"/>
      <c r="AD60" s="148"/>
      <c r="AE60" s="148"/>
      <c r="AF60" s="148"/>
      <c r="AG60" s="148" t="s">
        <v>224</v>
      </c>
      <c r="AH60" s="148">
        <v>0</v>
      </c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</row>
    <row r="61" spans="1:60" outlineLevel="1" x14ac:dyDescent="0.2">
      <c r="A61" s="155"/>
      <c r="B61" s="156"/>
      <c r="C61" s="189" t="s">
        <v>1003</v>
      </c>
      <c r="D61" s="185"/>
      <c r="E61" s="186">
        <v>2.15</v>
      </c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48"/>
      <c r="Z61" s="148"/>
      <c r="AA61" s="148"/>
      <c r="AB61" s="148"/>
      <c r="AC61" s="148"/>
      <c r="AD61" s="148"/>
      <c r="AE61" s="148"/>
      <c r="AF61" s="148"/>
      <c r="AG61" s="148" t="s">
        <v>224</v>
      </c>
      <c r="AH61" s="148">
        <v>0</v>
      </c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</row>
    <row r="62" spans="1:60" outlineLevel="1" x14ac:dyDescent="0.2">
      <c r="A62" s="166">
        <v>15</v>
      </c>
      <c r="B62" s="167" t="s">
        <v>621</v>
      </c>
      <c r="C62" s="181" t="s">
        <v>622</v>
      </c>
      <c r="D62" s="168" t="s">
        <v>230</v>
      </c>
      <c r="E62" s="169">
        <v>0.216</v>
      </c>
      <c r="F62" s="170">
        <v>2658</v>
      </c>
      <c r="G62" s="171">
        <f>ROUND(E62*F62,2)</f>
        <v>574.13</v>
      </c>
      <c r="H62" s="158"/>
      <c r="I62" s="157">
        <f>ROUND(E62*H62,2)</f>
        <v>0</v>
      </c>
      <c r="J62" s="158"/>
      <c r="K62" s="157">
        <f>ROUND(E62*J62,2)</f>
        <v>0</v>
      </c>
      <c r="L62" s="157">
        <v>21</v>
      </c>
      <c r="M62" s="157">
        <f>G62*(1+L62/100)</f>
        <v>694.69729999999993</v>
      </c>
      <c r="N62" s="157">
        <v>2.5</v>
      </c>
      <c r="O62" s="157">
        <f>ROUND(E62*N62,2)</f>
        <v>0.54</v>
      </c>
      <c r="P62" s="157">
        <v>0</v>
      </c>
      <c r="Q62" s="157">
        <f>ROUND(E62*P62,2)</f>
        <v>0</v>
      </c>
      <c r="R62" s="157"/>
      <c r="S62" s="157" t="s">
        <v>180</v>
      </c>
      <c r="T62" s="157" t="s">
        <v>180</v>
      </c>
      <c r="U62" s="157">
        <v>1.1919999999999999</v>
      </c>
      <c r="V62" s="157">
        <f>ROUND(E62*U62,2)</f>
        <v>0.26</v>
      </c>
      <c r="W62" s="157"/>
      <c r="X62" s="157" t="s">
        <v>221</v>
      </c>
      <c r="Y62" s="148"/>
      <c r="Z62" s="148"/>
      <c r="AA62" s="148"/>
      <c r="AB62" s="148"/>
      <c r="AC62" s="148"/>
      <c r="AD62" s="148"/>
      <c r="AE62" s="148"/>
      <c r="AF62" s="148"/>
      <c r="AG62" s="148" t="s">
        <v>222</v>
      </c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</row>
    <row r="63" spans="1:60" outlineLevel="1" x14ac:dyDescent="0.2">
      <c r="A63" s="155"/>
      <c r="B63" s="156"/>
      <c r="C63" s="189" t="s">
        <v>703</v>
      </c>
      <c r="D63" s="185"/>
      <c r="E63" s="186">
        <v>0.05</v>
      </c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48"/>
      <c r="Z63" s="148"/>
      <c r="AA63" s="148"/>
      <c r="AB63" s="148"/>
      <c r="AC63" s="148"/>
      <c r="AD63" s="148"/>
      <c r="AE63" s="148"/>
      <c r="AF63" s="148"/>
      <c r="AG63" s="148" t="s">
        <v>224</v>
      </c>
      <c r="AH63" s="148">
        <v>0</v>
      </c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</row>
    <row r="64" spans="1:60" outlineLevel="1" x14ac:dyDescent="0.2">
      <c r="A64" s="155"/>
      <c r="B64" s="156"/>
      <c r="C64" s="189" t="s">
        <v>703</v>
      </c>
      <c r="D64" s="185"/>
      <c r="E64" s="186">
        <v>0.05</v>
      </c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48"/>
      <c r="Z64" s="148"/>
      <c r="AA64" s="148"/>
      <c r="AB64" s="148"/>
      <c r="AC64" s="148"/>
      <c r="AD64" s="148"/>
      <c r="AE64" s="148"/>
      <c r="AF64" s="148"/>
      <c r="AG64" s="148" t="s">
        <v>224</v>
      </c>
      <c r="AH64" s="148">
        <v>0</v>
      </c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</row>
    <row r="65" spans="1:60" outlineLevel="1" x14ac:dyDescent="0.2">
      <c r="A65" s="155"/>
      <c r="B65" s="156"/>
      <c r="C65" s="189" t="s">
        <v>704</v>
      </c>
      <c r="D65" s="185"/>
      <c r="E65" s="186">
        <v>0.06</v>
      </c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48"/>
      <c r="Z65" s="148"/>
      <c r="AA65" s="148"/>
      <c r="AB65" s="148"/>
      <c r="AC65" s="148"/>
      <c r="AD65" s="148"/>
      <c r="AE65" s="148"/>
      <c r="AF65" s="148"/>
      <c r="AG65" s="148" t="s">
        <v>224</v>
      </c>
      <c r="AH65" s="148">
        <v>0</v>
      </c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</row>
    <row r="66" spans="1:60" outlineLevel="1" x14ac:dyDescent="0.2">
      <c r="A66" s="155"/>
      <c r="B66" s="156"/>
      <c r="C66" s="189" t="s">
        <v>704</v>
      </c>
      <c r="D66" s="185"/>
      <c r="E66" s="186">
        <v>0.06</v>
      </c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48"/>
      <c r="Z66" s="148"/>
      <c r="AA66" s="148"/>
      <c r="AB66" s="148"/>
      <c r="AC66" s="148"/>
      <c r="AD66" s="148"/>
      <c r="AE66" s="148"/>
      <c r="AF66" s="148"/>
      <c r="AG66" s="148" t="s">
        <v>224</v>
      </c>
      <c r="AH66" s="148">
        <v>0</v>
      </c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</row>
    <row r="67" spans="1:60" outlineLevel="1" x14ac:dyDescent="0.2">
      <c r="A67" s="166">
        <v>16</v>
      </c>
      <c r="B67" s="167" t="s">
        <v>625</v>
      </c>
      <c r="C67" s="181" t="s">
        <v>626</v>
      </c>
      <c r="D67" s="168" t="s">
        <v>220</v>
      </c>
      <c r="E67" s="169">
        <v>2.4</v>
      </c>
      <c r="F67" s="170">
        <v>308</v>
      </c>
      <c r="G67" s="171">
        <f>ROUND(E67*F67,2)</f>
        <v>739.2</v>
      </c>
      <c r="H67" s="158"/>
      <c r="I67" s="157">
        <f>ROUND(E67*H67,2)</f>
        <v>0</v>
      </c>
      <c r="J67" s="158"/>
      <c r="K67" s="157">
        <f>ROUND(E67*J67,2)</f>
        <v>0</v>
      </c>
      <c r="L67" s="157">
        <v>21</v>
      </c>
      <c r="M67" s="157">
        <f>G67*(1+L67/100)</f>
        <v>894.43200000000002</v>
      </c>
      <c r="N67" s="157">
        <v>4.4200000000000003E-3</v>
      </c>
      <c r="O67" s="157">
        <f>ROUND(E67*N67,2)</f>
        <v>0.01</v>
      </c>
      <c r="P67" s="157">
        <v>0</v>
      </c>
      <c r="Q67" s="157">
        <f>ROUND(E67*P67,2)</f>
        <v>0</v>
      </c>
      <c r="R67" s="157"/>
      <c r="S67" s="157" t="s">
        <v>180</v>
      </c>
      <c r="T67" s="157" t="s">
        <v>180</v>
      </c>
      <c r="U67" s="157">
        <v>0.82099999999999995</v>
      </c>
      <c r="V67" s="157">
        <f>ROUND(E67*U67,2)</f>
        <v>1.97</v>
      </c>
      <c r="W67" s="157"/>
      <c r="X67" s="157" t="s">
        <v>221</v>
      </c>
      <c r="Y67" s="148"/>
      <c r="Z67" s="148"/>
      <c r="AA67" s="148"/>
      <c r="AB67" s="148"/>
      <c r="AC67" s="148"/>
      <c r="AD67" s="148"/>
      <c r="AE67" s="148"/>
      <c r="AF67" s="148"/>
      <c r="AG67" s="148" t="s">
        <v>222</v>
      </c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</row>
    <row r="68" spans="1:60" outlineLevel="1" x14ac:dyDescent="0.2">
      <c r="A68" s="155"/>
      <c r="B68" s="156"/>
      <c r="C68" s="189" t="s">
        <v>705</v>
      </c>
      <c r="D68" s="185"/>
      <c r="E68" s="186">
        <v>0.56000000000000005</v>
      </c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48"/>
      <c r="Z68" s="148"/>
      <c r="AA68" s="148"/>
      <c r="AB68" s="148"/>
      <c r="AC68" s="148"/>
      <c r="AD68" s="148"/>
      <c r="AE68" s="148"/>
      <c r="AF68" s="148"/>
      <c r="AG68" s="148" t="s">
        <v>224</v>
      </c>
      <c r="AH68" s="148">
        <v>0</v>
      </c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</row>
    <row r="69" spans="1:60" outlineLevel="1" x14ac:dyDescent="0.2">
      <c r="A69" s="155"/>
      <c r="B69" s="156"/>
      <c r="C69" s="189" t="s">
        <v>705</v>
      </c>
      <c r="D69" s="185"/>
      <c r="E69" s="186">
        <v>0.56000000000000005</v>
      </c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48"/>
      <c r="Z69" s="148"/>
      <c r="AA69" s="148"/>
      <c r="AB69" s="148"/>
      <c r="AC69" s="148"/>
      <c r="AD69" s="148"/>
      <c r="AE69" s="148"/>
      <c r="AF69" s="148"/>
      <c r="AG69" s="148" t="s">
        <v>224</v>
      </c>
      <c r="AH69" s="148">
        <v>0</v>
      </c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</row>
    <row r="70" spans="1:60" outlineLevel="1" x14ac:dyDescent="0.2">
      <c r="A70" s="155"/>
      <c r="B70" s="156"/>
      <c r="C70" s="189" t="s">
        <v>706</v>
      </c>
      <c r="D70" s="185"/>
      <c r="E70" s="186">
        <v>0.64</v>
      </c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48"/>
      <c r="Z70" s="148"/>
      <c r="AA70" s="148"/>
      <c r="AB70" s="148"/>
      <c r="AC70" s="148"/>
      <c r="AD70" s="148"/>
      <c r="AE70" s="148"/>
      <c r="AF70" s="148"/>
      <c r="AG70" s="148" t="s">
        <v>224</v>
      </c>
      <c r="AH70" s="148">
        <v>0</v>
      </c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</row>
    <row r="71" spans="1:60" outlineLevel="1" x14ac:dyDescent="0.2">
      <c r="A71" s="155"/>
      <c r="B71" s="156"/>
      <c r="C71" s="189" t="s">
        <v>706</v>
      </c>
      <c r="D71" s="185"/>
      <c r="E71" s="186">
        <v>0.64</v>
      </c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48"/>
      <c r="Z71" s="148"/>
      <c r="AA71" s="148"/>
      <c r="AB71" s="148"/>
      <c r="AC71" s="148"/>
      <c r="AD71" s="148"/>
      <c r="AE71" s="148"/>
      <c r="AF71" s="148"/>
      <c r="AG71" s="148" t="s">
        <v>224</v>
      </c>
      <c r="AH71" s="148">
        <v>0</v>
      </c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</row>
    <row r="72" spans="1:60" x14ac:dyDescent="0.2">
      <c r="A72" s="160" t="s">
        <v>169</v>
      </c>
      <c r="B72" s="161" t="s">
        <v>106</v>
      </c>
      <c r="C72" s="179" t="s">
        <v>107</v>
      </c>
      <c r="D72" s="162"/>
      <c r="E72" s="163"/>
      <c r="F72" s="164"/>
      <c r="G72" s="165">
        <f>SUMIF(AG73:AG112,"&lt;&gt;NOR",G73:G112)</f>
        <v>190373.44</v>
      </c>
      <c r="H72" s="159"/>
      <c r="I72" s="159">
        <f>SUM(I73:I112)</f>
        <v>0</v>
      </c>
      <c r="J72" s="159"/>
      <c r="K72" s="159">
        <f>SUM(K73:K112)</f>
        <v>0</v>
      </c>
      <c r="L72" s="159"/>
      <c r="M72" s="159">
        <f>SUM(M73:M112)</f>
        <v>230351.86239999998</v>
      </c>
      <c r="N72" s="159"/>
      <c r="O72" s="159">
        <f>SUM(O73:O112)</f>
        <v>0.57999999999999996</v>
      </c>
      <c r="P72" s="159"/>
      <c r="Q72" s="159">
        <f>SUM(Q73:Q112)</f>
        <v>0</v>
      </c>
      <c r="R72" s="159"/>
      <c r="S72" s="159"/>
      <c r="T72" s="159"/>
      <c r="U72" s="159"/>
      <c r="V72" s="159">
        <f>SUM(V73:V112)</f>
        <v>39.94</v>
      </c>
      <c r="W72" s="159"/>
      <c r="X72" s="159"/>
      <c r="AG72" t="s">
        <v>170</v>
      </c>
    </row>
    <row r="73" spans="1:60" outlineLevel="1" x14ac:dyDescent="0.2">
      <c r="A73" s="166">
        <v>17</v>
      </c>
      <c r="B73" s="167" t="s">
        <v>707</v>
      </c>
      <c r="C73" s="181" t="s">
        <v>708</v>
      </c>
      <c r="D73" s="168" t="s">
        <v>247</v>
      </c>
      <c r="E73" s="169">
        <v>19.57</v>
      </c>
      <c r="F73" s="170">
        <v>123</v>
      </c>
      <c r="G73" s="171">
        <f>ROUND(E73*F73,2)</f>
        <v>2407.11</v>
      </c>
      <c r="H73" s="158"/>
      <c r="I73" s="157">
        <f>ROUND(E73*H73,2)</f>
        <v>0</v>
      </c>
      <c r="J73" s="158"/>
      <c r="K73" s="157">
        <f>ROUND(E73*J73,2)</f>
        <v>0</v>
      </c>
      <c r="L73" s="157">
        <v>21</v>
      </c>
      <c r="M73" s="157">
        <f>G73*(1+L73/100)</f>
        <v>2912.6031000000003</v>
      </c>
      <c r="N73" s="157">
        <v>0</v>
      </c>
      <c r="O73" s="157">
        <f>ROUND(E73*N73,2)</f>
        <v>0</v>
      </c>
      <c r="P73" s="157">
        <v>0</v>
      </c>
      <c r="Q73" s="157">
        <f>ROUND(E73*P73,2)</f>
        <v>0</v>
      </c>
      <c r="R73" s="157"/>
      <c r="S73" s="157" t="s">
        <v>180</v>
      </c>
      <c r="T73" s="157" t="s">
        <v>180</v>
      </c>
      <c r="U73" s="157">
        <v>0.40899999999999997</v>
      </c>
      <c r="V73" s="157">
        <f>ROUND(E73*U73,2)</f>
        <v>8</v>
      </c>
      <c r="W73" s="157"/>
      <c r="X73" s="157" t="s">
        <v>221</v>
      </c>
      <c r="Y73" s="148"/>
      <c r="Z73" s="148"/>
      <c r="AA73" s="148"/>
      <c r="AB73" s="148"/>
      <c r="AC73" s="148"/>
      <c r="AD73" s="148"/>
      <c r="AE73" s="148"/>
      <c r="AF73" s="148"/>
      <c r="AG73" s="148" t="s">
        <v>222</v>
      </c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</row>
    <row r="74" spans="1:60" outlineLevel="1" x14ac:dyDescent="0.2">
      <c r="A74" s="155"/>
      <c r="B74" s="156"/>
      <c r="C74" s="189" t="s">
        <v>709</v>
      </c>
      <c r="D74" s="185"/>
      <c r="E74" s="186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48"/>
      <c r="Z74" s="148"/>
      <c r="AA74" s="148"/>
      <c r="AB74" s="148"/>
      <c r="AC74" s="148"/>
      <c r="AD74" s="148"/>
      <c r="AE74" s="148"/>
      <c r="AF74" s="148"/>
      <c r="AG74" s="148" t="s">
        <v>224</v>
      </c>
      <c r="AH74" s="148">
        <v>0</v>
      </c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</row>
    <row r="75" spans="1:60" outlineLevel="1" x14ac:dyDescent="0.2">
      <c r="A75" s="155"/>
      <c r="B75" s="156"/>
      <c r="C75" s="189" t="s">
        <v>1004</v>
      </c>
      <c r="D75" s="185"/>
      <c r="E75" s="186">
        <v>19.57</v>
      </c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48"/>
      <c r="Z75" s="148"/>
      <c r="AA75" s="148"/>
      <c r="AB75" s="148"/>
      <c r="AC75" s="148"/>
      <c r="AD75" s="148"/>
      <c r="AE75" s="148"/>
      <c r="AF75" s="148"/>
      <c r="AG75" s="148" t="s">
        <v>224</v>
      </c>
      <c r="AH75" s="148">
        <v>0</v>
      </c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</row>
    <row r="76" spans="1:60" outlineLevel="1" x14ac:dyDescent="0.2">
      <c r="A76" s="166">
        <v>18</v>
      </c>
      <c r="B76" s="167" t="s">
        <v>711</v>
      </c>
      <c r="C76" s="181" t="s">
        <v>712</v>
      </c>
      <c r="D76" s="168" t="s">
        <v>368</v>
      </c>
      <c r="E76" s="169">
        <v>16</v>
      </c>
      <c r="F76" s="170">
        <v>569</v>
      </c>
      <c r="G76" s="171">
        <f>ROUND(E76*F76,2)</f>
        <v>9104</v>
      </c>
      <c r="H76" s="158"/>
      <c r="I76" s="157">
        <f>ROUND(E76*H76,2)</f>
        <v>0</v>
      </c>
      <c r="J76" s="158"/>
      <c r="K76" s="157">
        <f>ROUND(E76*J76,2)</f>
        <v>0</v>
      </c>
      <c r="L76" s="157">
        <v>21</v>
      </c>
      <c r="M76" s="157">
        <f>G76*(1+L76/100)</f>
        <v>11015.84</v>
      </c>
      <c r="N76" s="157">
        <v>2.1000000000000001E-4</v>
      </c>
      <c r="O76" s="157">
        <f>ROUND(E76*N76,2)</f>
        <v>0</v>
      </c>
      <c r="P76" s="157">
        <v>0</v>
      </c>
      <c r="Q76" s="157">
        <f>ROUND(E76*P76,2)</f>
        <v>0</v>
      </c>
      <c r="R76" s="157"/>
      <c r="S76" s="157" t="s">
        <v>180</v>
      </c>
      <c r="T76" s="157" t="s">
        <v>180</v>
      </c>
      <c r="U76" s="157">
        <v>1.6504000000000001</v>
      </c>
      <c r="V76" s="157">
        <f>ROUND(E76*U76,2)</f>
        <v>26.41</v>
      </c>
      <c r="W76" s="157"/>
      <c r="X76" s="157" t="s">
        <v>221</v>
      </c>
      <c r="Y76" s="148"/>
      <c r="Z76" s="148"/>
      <c r="AA76" s="148"/>
      <c r="AB76" s="148"/>
      <c r="AC76" s="148"/>
      <c r="AD76" s="148"/>
      <c r="AE76" s="148"/>
      <c r="AF76" s="148"/>
      <c r="AG76" s="148" t="s">
        <v>222</v>
      </c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</row>
    <row r="77" spans="1:60" outlineLevel="1" x14ac:dyDescent="0.2">
      <c r="A77" s="155"/>
      <c r="B77" s="156"/>
      <c r="C77" s="189" t="s">
        <v>634</v>
      </c>
      <c r="D77" s="185"/>
      <c r="E77" s="186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48"/>
      <c r="Z77" s="148"/>
      <c r="AA77" s="148"/>
      <c r="AB77" s="148"/>
      <c r="AC77" s="148"/>
      <c r="AD77" s="148"/>
      <c r="AE77" s="148"/>
      <c r="AF77" s="148"/>
      <c r="AG77" s="148" t="s">
        <v>224</v>
      </c>
      <c r="AH77" s="148">
        <v>0</v>
      </c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</row>
    <row r="78" spans="1:60" outlineLevel="1" x14ac:dyDescent="0.2">
      <c r="A78" s="155"/>
      <c r="B78" s="156"/>
      <c r="C78" s="189" t="s">
        <v>1005</v>
      </c>
      <c r="D78" s="185"/>
      <c r="E78" s="186">
        <v>16</v>
      </c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48"/>
      <c r="Z78" s="148"/>
      <c r="AA78" s="148"/>
      <c r="AB78" s="148"/>
      <c r="AC78" s="148"/>
      <c r="AD78" s="148"/>
      <c r="AE78" s="148"/>
      <c r="AF78" s="148"/>
      <c r="AG78" s="148" t="s">
        <v>224</v>
      </c>
      <c r="AH78" s="148">
        <v>0</v>
      </c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</row>
    <row r="79" spans="1:60" ht="22.5" outlineLevel="1" x14ac:dyDescent="0.2">
      <c r="A79" s="172">
        <v>19</v>
      </c>
      <c r="B79" s="173" t="s">
        <v>366</v>
      </c>
      <c r="C79" s="180" t="s">
        <v>714</v>
      </c>
      <c r="D79" s="174" t="s">
        <v>368</v>
      </c>
      <c r="E79" s="175">
        <v>1</v>
      </c>
      <c r="F79" s="176">
        <v>10651</v>
      </c>
      <c r="G79" s="177">
        <f t="shared" ref="G79:G98" si="0">ROUND(E79*F79,2)</f>
        <v>10651</v>
      </c>
      <c r="H79" s="158"/>
      <c r="I79" s="157">
        <f t="shared" ref="I79:I98" si="1">ROUND(E79*H79,2)</f>
        <v>0</v>
      </c>
      <c r="J79" s="158"/>
      <c r="K79" s="157">
        <f t="shared" ref="K79:K98" si="2">ROUND(E79*J79,2)</f>
        <v>0</v>
      </c>
      <c r="L79" s="157">
        <v>21</v>
      </c>
      <c r="M79" s="157">
        <f t="shared" ref="M79:M98" si="3">G79*(1+L79/100)</f>
        <v>12887.71</v>
      </c>
      <c r="N79" s="157">
        <v>0</v>
      </c>
      <c r="O79" s="157">
        <f t="shared" ref="O79:O98" si="4">ROUND(E79*N79,2)</f>
        <v>0</v>
      </c>
      <c r="P79" s="157">
        <v>0</v>
      </c>
      <c r="Q79" s="157">
        <f t="shared" ref="Q79:Q98" si="5">ROUND(E79*P79,2)</f>
        <v>0</v>
      </c>
      <c r="R79" s="157"/>
      <c r="S79" s="157" t="s">
        <v>174</v>
      </c>
      <c r="T79" s="157" t="s">
        <v>175</v>
      </c>
      <c r="U79" s="157">
        <v>0</v>
      </c>
      <c r="V79" s="157">
        <f t="shared" ref="V79:V98" si="6">ROUND(E79*U79,2)</f>
        <v>0</v>
      </c>
      <c r="W79" s="157"/>
      <c r="X79" s="157" t="s">
        <v>221</v>
      </c>
      <c r="Y79" s="148"/>
      <c r="Z79" s="148"/>
      <c r="AA79" s="148"/>
      <c r="AB79" s="148"/>
      <c r="AC79" s="148"/>
      <c r="AD79" s="148"/>
      <c r="AE79" s="148"/>
      <c r="AF79" s="148"/>
      <c r="AG79" s="148" t="s">
        <v>222</v>
      </c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</row>
    <row r="80" spans="1:60" ht="22.5" outlineLevel="1" x14ac:dyDescent="0.2">
      <c r="A80" s="172">
        <v>20</v>
      </c>
      <c r="B80" s="173" t="s">
        <v>371</v>
      </c>
      <c r="C80" s="180" t="s">
        <v>715</v>
      </c>
      <c r="D80" s="174" t="s">
        <v>368</v>
      </c>
      <c r="E80" s="175">
        <v>2</v>
      </c>
      <c r="F80" s="176">
        <v>5590</v>
      </c>
      <c r="G80" s="177">
        <f t="shared" si="0"/>
        <v>11180</v>
      </c>
      <c r="H80" s="158"/>
      <c r="I80" s="157">
        <f t="shared" si="1"/>
        <v>0</v>
      </c>
      <c r="J80" s="158"/>
      <c r="K80" s="157">
        <f t="shared" si="2"/>
        <v>0</v>
      </c>
      <c r="L80" s="157">
        <v>21</v>
      </c>
      <c r="M80" s="157">
        <f t="shared" si="3"/>
        <v>13527.8</v>
      </c>
      <c r="N80" s="157">
        <v>0</v>
      </c>
      <c r="O80" s="157">
        <f t="shared" si="4"/>
        <v>0</v>
      </c>
      <c r="P80" s="157">
        <v>0</v>
      </c>
      <c r="Q80" s="157">
        <f t="shared" si="5"/>
        <v>0</v>
      </c>
      <c r="R80" s="157"/>
      <c r="S80" s="157" t="s">
        <v>174</v>
      </c>
      <c r="T80" s="157" t="s">
        <v>175</v>
      </c>
      <c r="U80" s="157">
        <v>0</v>
      </c>
      <c r="V80" s="157">
        <f t="shared" si="6"/>
        <v>0</v>
      </c>
      <c r="W80" s="157"/>
      <c r="X80" s="157" t="s">
        <v>221</v>
      </c>
      <c r="Y80" s="148"/>
      <c r="Z80" s="148"/>
      <c r="AA80" s="148"/>
      <c r="AB80" s="148"/>
      <c r="AC80" s="148"/>
      <c r="AD80" s="148"/>
      <c r="AE80" s="148"/>
      <c r="AF80" s="148"/>
      <c r="AG80" s="148" t="s">
        <v>222</v>
      </c>
      <c r="AH80" s="148"/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</row>
    <row r="81" spans="1:60" outlineLevel="1" x14ac:dyDescent="0.2">
      <c r="A81" s="172">
        <v>21</v>
      </c>
      <c r="B81" s="173" t="s">
        <v>638</v>
      </c>
      <c r="C81" s="180" t="s">
        <v>716</v>
      </c>
      <c r="D81" s="174" t="s">
        <v>368</v>
      </c>
      <c r="E81" s="175">
        <v>1</v>
      </c>
      <c r="F81" s="176">
        <v>11417</v>
      </c>
      <c r="G81" s="177">
        <f t="shared" si="0"/>
        <v>11417</v>
      </c>
      <c r="H81" s="158"/>
      <c r="I81" s="157">
        <f t="shared" si="1"/>
        <v>0</v>
      </c>
      <c r="J81" s="158"/>
      <c r="K81" s="157">
        <f t="shared" si="2"/>
        <v>0</v>
      </c>
      <c r="L81" s="157">
        <v>21</v>
      </c>
      <c r="M81" s="157">
        <f t="shared" si="3"/>
        <v>13814.57</v>
      </c>
      <c r="N81" s="157">
        <v>0</v>
      </c>
      <c r="O81" s="157">
        <f t="shared" si="4"/>
        <v>0</v>
      </c>
      <c r="P81" s="157">
        <v>0</v>
      </c>
      <c r="Q81" s="157">
        <f t="shared" si="5"/>
        <v>0</v>
      </c>
      <c r="R81" s="157"/>
      <c r="S81" s="157" t="s">
        <v>174</v>
      </c>
      <c r="T81" s="157" t="s">
        <v>175</v>
      </c>
      <c r="U81" s="157">
        <v>0</v>
      </c>
      <c r="V81" s="157">
        <f t="shared" si="6"/>
        <v>0</v>
      </c>
      <c r="W81" s="157"/>
      <c r="X81" s="157" t="s">
        <v>221</v>
      </c>
      <c r="Y81" s="148"/>
      <c r="Z81" s="148"/>
      <c r="AA81" s="148"/>
      <c r="AB81" s="148"/>
      <c r="AC81" s="148"/>
      <c r="AD81" s="148"/>
      <c r="AE81" s="148"/>
      <c r="AF81" s="148"/>
      <c r="AG81" s="148" t="s">
        <v>222</v>
      </c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</row>
    <row r="82" spans="1:60" outlineLevel="1" x14ac:dyDescent="0.2">
      <c r="A82" s="172">
        <v>22</v>
      </c>
      <c r="B82" s="173" t="s">
        <v>640</v>
      </c>
      <c r="C82" s="180" t="s">
        <v>717</v>
      </c>
      <c r="D82" s="174" t="s">
        <v>368</v>
      </c>
      <c r="E82" s="175">
        <v>1</v>
      </c>
      <c r="F82" s="176">
        <v>13596</v>
      </c>
      <c r="G82" s="177">
        <f t="shared" si="0"/>
        <v>13596</v>
      </c>
      <c r="H82" s="158"/>
      <c r="I82" s="157">
        <f t="shared" si="1"/>
        <v>0</v>
      </c>
      <c r="J82" s="158"/>
      <c r="K82" s="157">
        <f t="shared" si="2"/>
        <v>0</v>
      </c>
      <c r="L82" s="157">
        <v>21</v>
      </c>
      <c r="M82" s="157">
        <f t="shared" si="3"/>
        <v>16451.16</v>
      </c>
      <c r="N82" s="157">
        <v>0</v>
      </c>
      <c r="O82" s="157">
        <f t="shared" si="4"/>
        <v>0</v>
      </c>
      <c r="P82" s="157">
        <v>0</v>
      </c>
      <c r="Q82" s="157">
        <f t="shared" si="5"/>
        <v>0</v>
      </c>
      <c r="R82" s="157"/>
      <c r="S82" s="157" t="s">
        <v>174</v>
      </c>
      <c r="T82" s="157" t="s">
        <v>175</v>
      </c>
      <c r="U82" s="157">
        <v>0</v>
      </c>
      <c r="V82" s="157">
        <f t="shared" si="6"/>
        <v>0</v>
      </c>
      <c r="W82" s="157"/>
      <c r="X82" s="157" t="s">
        <v>221</v>
      </c>
      <c r="Y82" s="148"/>
      <c r="Z82" s="148"/>
      <c r="AA82" s="148"/>
      <c r="AB82" s="148"/>
      <c r="AC82" s="148"/>
      <c r="AD82" s="148"/>
      <c r="AE82" s="148"/>
      <c r="AF82" s="148"/>
      <c r="AG82" s="148" t="s">
        <v>222</v>
      </c>
      <c r="AH82" s="148"/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48"/>
      <c r="BG82" s="148"/>
      <c r="BH82" s="148"/>
    </row>
    <row r="83" spans="1:60" outlineLevel="1" x14ac:dyDescent="0.2">
      <c r="A83" s="172">
        <v>23</v>
      </c>
      <c r="B83" s="173" t="s">
        <v>642</v>
      </c>
      <c r="C83" s="180" t="s">
        <v>718</v>
      </c>
      <c r="D83" s="174" t="s">
        <v>368</v>
      </c>
      <c r="E83" s="175">
        <v>1</v>
      </c>
      <c r="F83" s="176">
        <v>11295</v>
      </c>
      <c r="G83" s="177">
        <f t="shared" si="0"/>
        <v>11295</v>
      </c>
      <c r="H83" s="158"/>
      <c r="I83" s="157">
        <f t="shared" si="1"/>
        <v>0</v>
      </c>
      <c r="J83" s="158"/>
      <c r="K83" s="157">
        <f t="shared" si="2"/>
        <v>0</v>
      </c>
      <c r="L83" s="157">
        <v>21</v>
      </c>
      <c r="M83" s="157">
        <f t="shared" si="3"/>
        <v>13666.949999999999</v>
      </c>
      <c r="N83" s="157">
        <v>0</v>
      </c>
      <c r="O83" s="157">
        <f t="shared" si="4"/>
        <v>0</v>
      </c>
      <c r="P83" s="157">
        <v>0</v>
      </c>
      <c r="Q83" s="157">
        <f t="shared" si="5"/>
        <v>0</v>
      </c>
      <c r="R83" s="157"/>
      <c r="S83" s="157" t="s">
        <v>174</v>
      </c>
      <c r="T83" s="157" t="s">
        <v>175</v>
      </c>
      <c r="U83" s="157">
        <v>0</v>
      </c>
      <c r="V83" s="157">
        <f t="shared" si="6"/>
        <v>0</v>
      </c>
      <c r="W83" s="157"/>
      <c r="X83" s="157" t="s">
        <v>221</v>
      </c>
      <c r="Y83" s="148"/>
      <c r="Z83" s="148"/>
      <c r="AA83" s="148"/>
      <c r="AB83" s="148"/>
      <c r="AC83" s="148"/>
      <c r="AD83" s="148"/>
      <c r="AE83" s="148"/>
      <c r="AF83" s="148"/>
      <c r="AG83" s="148" t="s">
        <v>222</v>
      </c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</row>
    <row r="84" spans="1:60" outlineLevel="1" x14ac:dyDescent="0.2">
      <c r="A84" s="172">
        <v>24</v>
      </c>
      <c r="B84" s="173" t="s">
        <v>644</v>
      </c>
      <c r="C84" s="180" t="s">
        <v>719</v>
      </c>
      <c r="D84" s="174" t="s">
        <v>368</v>
      </c>
      <c r="E84" s="175">
        <v>1</v>
      </c>
      <c r="F84" s="176">
        <v>2470</v>
      </c>
      <c r="G84" s="177">
        <f t="shared" si="0"/>
        <v>2470</v>
      </c>
      <c r="H84" s="158"/>
      <c r="I84" s="157">
        <f t="shared" si="1"/>
        <v>0</v>
      </c>
      <c r="J84" s="158"/>
      <c r="K84" s="157">
        <f t="shared" si="2"/>
        <v>0</v>
      </c>
      <c r="L84" s="157">
        <v>21</v>
      </c>
      <c r="M84" s="157">
        <f t="shared" si="3"/>
        <v>2988.7</v>
      </c>
      <c r="N84" s="157">
        <v>0</v>
      </c>
      <c r="O84" s="157">
        <f t="shared" si="4"/>
        <v>0</v>
      </c>
      <c r="P84" s="157">
        <v>0</v>
      </c>
      <c r="Q84" s="157">
        <f t="shared" si="5"/>
        <v>0</v>
      </c>
      <c r="R84" s="157"/>
      <c r="S84" s="157" t="s">
        <v>174</v>
      </c>
      <c r="T84" s="157" t="s">
        <v>175</v>
      </c>
      <c r="U84" s="157">
        <v>0</v>
      </c>
      <c r="V84" s="157">
        <f t="shared" si="6"/>
        <v>0</v>
      </c>
      <c r="W84" s="157"/>
      <c r="X84" s="157" t="s">
        <v>221</v>
      </c>
      <c r="Y84" s="148"/>
      <c r="Z84" s="148"/>
      <c r="AA84" s="148"/>
      <c r="AB84" s="148"/>
      <c r="AC84" s="148"/>
      <c r="AD84" s="148"/>
      <c r="AE84" s="148"/>
      <c r="AF84" s="148"/>
      <c r="AG84" s="148" t="s">
        <v>222</v>
      </c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</row>
    <row r="85" spans="1:60" outlineLevel="1" x14ac:dyDescent="0.2">
      <c r="A85" s="172">
        <v>25</v>
      </c>
      <c r="B85" s="173" t="s">
        <v>646</v>
      </c>
      <c r="C85" s="180" t="s">
        <v>647</v>
      </c>
      <c r="D85" s="174" t="s">
        <v>368</v>
      </c>
      <c r="E85" s="175">
        <v>1</v>
      </c>
      <c r="F85" s="176">
        <v>565</v>
      </c>
      <c r="G85" s="177">
        <f t="shared" si="0"/>
        <v>565</v>
      </c>
      <c r="H85" s="158"/>
      <c r="I85" s="157">
        <f t="shared" si="1"/>
        <v>0</v>
      </c>
      <c r="J85" s="158"/>
      <c r="K85" s="157">
        <f t="shared" si="2"/>
        <v>0</v>
      </c>
      <c r="L85" s="157">
        <v>21</v>
      </c>
      <c r="M85" s="157">
        <f t="shared" si="3"/>
        <v>683.65</v>
      </c>
      <c r="N85" s="157">
        <v>0</v>
      </c>
      <c r="O85" s="157">
        <f t="shared" si="4"/>
        <v>0</v>
      </c>
      <c r="P85" s="157">
        <v>0</v>
      </c>
      <c r="Q85" s="157">
        <f t="shared" si="5"/>
        <v>0</v>
      </c>
      <c r="R85" s="157"/>
      <c r="S85" s="157" t="s">
        <v>174</v>
      </c>
      <c r="T85" s="157" t="s">
        <v>175</v>
      </c>
      <c r="U85" s="157">
        <v>0</v>
      </c>
      <c r="V85" s="157">
        <f t="shared" si="6"/>
        <v>0</v>
      </c>
      <c r="W85" s="157"/>
      <c r="X85" s="157" t="s">
        <v>221</v>
      </c>
      <c r="Y85" s="148"/>
      <c r="Z85" s="148"/>
      <c r="AA85" s="148"/>
      <c r="AB85" s="148"/>
      <c r="AC85" s="148"/>
      <c r="AD85" s="148"/>
      <c r="AE85" s="148"/>
      <c r="AF85" s="148"/>
      <c r="AG85" s="148" t="s">
        <v>222</v>
      </c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</row>
    <row r="86" spans="1:60" outlineLevel="1" x14ac:dyDescent="0.2">
      <c r="A86" s="172">
        <v>26</v>
      </c>
      <c r="B86" s="173" t="s">
        <v>648</v>
      </c>
      <c r="C86" s="180" t="s">
        <v>720</v>
      </c>
      <c r="D86" s="174" t="s">
        <v>368</v>
      </c>
      <c r="E86" s="175">
        <v>1</v>
      </c>
      <c r="F86" s="176">
        <v>2034</v>
      </c>
      <c r="G86" s="177">
        <f t="shared" si="0"/>
        <v>2034</v>
      </c>
      <c r="H86" s="158"/>
      <c r="I86" s="157">
        <f t="shared" si="1"/>
        <v>0</v>
      </c>
      <c r="J86" s="158"/>
      <c r="K86" s="157">
        <f t="shared" si="2"/>
        <v>0</v>
      </c>
      <c r="L86" s="157">
        <v>21</v>
      </c>
      <c r="M86" s="157">
        <f t="shared" si="3"/>
        <v>2461.14</v>
      </c>
      <c r="N86" s="157">
        <v>0</v>
      </c>
      <c r="O86" s="157">
        <f t="shared" si="4"/>
        <v>0</v>
      </c>
      <c r="P86" s="157">
        <v>0</v>
      </c>
      <c r="Q86" s="157">
        <f t="shared" si="5"/>
        <v>0</v>
      </c>
      <c r="R86" s="157"/>
      <c r="S86" s="157" t="s">
        <v>174</v>
      </c>
      <c r="T86" s="157" t="s">
        <v>175</v>
      </c>
      <c r="U86" s="157">
        <v>0</v>
      </c>
      <c r="V86" s="157">
        <f t="shared" si="6"/>
        <v>0</v>
      </c>
      <c r="W86" s="157"/>
      <c r="X86" s="157" t="s">
        <v>221</v>
      </c>
      <c r="Y86" s="148"/>
      <c r="Z86" s="148"/>
      <c r="AA86" s="148"/>
      <c r="AB86" s="148"/>
      <c r="AC86" s="148"/>
      <c r="AD86" s="148"/>
      <c r="AE86" s="148"/>
      <c r="AF86" s="148"/>
      <c r="AG86" s="148" t="s">
        <v>222</v>
      </c>
      <c r="AH86" s="148"/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</row>
    <row r="87" spans="1:60" outlineLevel="1" x14ac:dyDescent="0.2">
      <c r="A87" s="172">
        <v>27</v>
      </c>
      <c r="B87" s="173" t="s">
        <v>650</v>
      </c>
      <c r="C87" s="180" t="s">
        <v>651</v>
      </c>
      <c r="D87" s="174" t="s">
        <v>368</v>
      </c>
      <c r="E87" s="175">
        <v>1</v>
      </c>
      <c r="F87" s="176">
        <v>1130</v>
      </c>
      <c r="G87" s="177">
        <f t="shared" si="0"/>
        <v>1130</v>
      </c>
      <c r="H87" s="158"/>
      <c r="I87" s="157">
        <f t="shared" si="1"/>
        <v>0</v>
      </c>
      <c r="J87" s="158"/>
      <c r="K87" s="157">
        <f t="shared" si="2"/>
        <v>0</v>
      </c>
      <c r="L87" s="157">
        <v>21</v>
      </c>
      <c r="M87" s="157">
        <f t="shared" si="3"/>
        <v>1367.3</v>
      </c>
      <c r="N87" s="157">
        <v>0</v>
      </c>
      <c r="O87" s="157">
        <f t="shared" si="4"/>
        <v>0</v>
      </c>
      <c r="P87" s="157">
        <v>0</v>
      </c>
      <c r="Q87" s="157">
        <f t="shared" si="5"/>
        <v>0</v>
      </c>
      <c r="R87" s="157"/>
      <c r="S87" s="157" t="s">
        <v>174</v>
      </c>
      <c r="T87" s="157" t="s">
        <v>175</v>
      </c>
      <c r="U87" s="157">
        <v>0</v>
      </c>
      <c r="V87" s="157">
        <f t="shared" si="6"/>
        <v>0</v>
      </c>
      <c r="W87" s="157"/>
      <c r="X87" s="157" t="s">
        <v>221</v>
      </c>
      <c r="Y87" s="148"/>
      <c r="Z87" s="148"/>
      <c r="AA87" s="148"/>
      <c r="AB87" s="148"/>
      <c r="AC87" s="148"/>
      <c r="AD87" s="148"/>
      <c r="AE87" s="148"/>
      <c r="AF87" s="148"/>
      <c r="AG87" s="148" t="s">
        <v>222</v>
      </c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8"/>
      <c r="BD87" s="148"/>
      <c r="BE87" s="148"/>
      <c r="BF87" s="148"/>
      <c r="BG87" s="148"/>
      <c r="BH87" s="148"/>
    </row>
    <row r="88" spans="1:60" outlineLevel="1" x14ac:dyDescent="0.2">
      <c r="A88" s="172">
        <v>28</v>
      </c>
      <c r="B88" s="173" t="s">
        <v>652</v>
      </c>
      <c r="C88" s="180" t="s">
        <v>721</v>
      </c>
      <c r="D88" s="174" t="s">
        <v>368</v>
      </c>
      <c r="E88" s="175">
        <v>2</v>
      </c>
      <c r="F88" s="176">
        <v>555</v>
      </c>
      <c r="G88" s="177">
        <f t="shared" si="0"/>
        <v>1110</v>
      </c>
      <c r="H88" s="158"/>
      <c r="I88" s="157">
        <f t="shared" si="1"/>
        <v>0</v>
      </c>
      <c r="J88" s="158"/>
      <c r="K88" s="157">
        <f t="shared" si="2"/>
        <v>0</v>
      </c>
      <c r="L88" s="157">
        <v>21</v>
      </c>
      <c r="M88" s="157">
        <f t="shared" si="3"/>
        <v>1343.1</v>
      </c>
      <c r="N88" s="157">
        <v>0</v>
      </c>
      <c r="O88" s="157">
        <f t="shared" si="4"/>
        <v>0</v>
      </c>
      <c r="P88" s="157">
        <v>0</v>
      </c>
      <c r="Q88" s="157">
        <f t="shared" si="5"/>
        <v>0</v>
      </c>
      <c r="R88" s="157"/>
      <c r="S88" s="157" t="s">
        <v>174</v>
      </c>
      <c r="T88" s="157" t="s">
        <v>175</v>
      </c>
      <c r="U88" s="157">
        <v>0</v>
      </c>
      <c r="V88" s="157">
        <f t="shared" si="6"/>
        <v>0</v>
      </c>
      <c r="W88" s="157"/>
      <c r="X88" s="157" t="s">
        <v>221</v>
      </c>
      <c r="Y88" s="148"/>
      <c r="Z88" s="148"/>
      <c r="AA88" s="148"/>
      <c r="AB88" s="148"/>
      <c r="AC88" s="148"/>
      <c r="AD88" s="148"/>
      <c r="AE88" s="148"/>
      <c r="AF88" s="148"/>
      <c r="AG88" s="148" t="s">
        <v>222</v>
      </c>
      <c r="AH88" s="148"/>
      <c r="AI88" s="148"/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48"/>
      <c r="AW88" s="148"/>
      <c r="AX88" s="148"/>
      <c r="AY88" s="148"/>
      <c r="AZ88" s="148"/>
      <c r="BA88" s="148"/>
      <c r="BB88" s="148"/>
      <c r="BC88" s="148"/>
      <c r="BD88" s="148"/>
      <c r="BE88" s="148"/>
      <c r="BF88" s="148"/>
      <c r="BG88" s="148"/>
      <c r="BH88" s="148"/>
    </row>
    <row r="89" spans="1:60" outlineLevel="1" x14ac:dyDescent="0.2">
      <c r="A89" s="172">
        <v>29</v>
      </c>
      <c r="B89" s="173" t="s">
        <v>654</v>
      </c>
      <c r="C89" s="180" t="s">
        <v>655</v>
      </c>
      <c r="D89" s="174" t="s">
        <v>368</v>
      </c>
      <c r="E89" s="175">
        <v>3</v>
      </c>
      <c r="F89" s="176">
        <v>198</v>
      </c>
      <c r="G89" s="177">
        <f t="shared" si="0"/>
        <v>594</v>
      </c>
      <c r="H89" s="158"/>
      <c r="I89" s="157">
        <f t="shared" si="1"/>
        <v>0</v>
      </c>
      <c r="J89" s="158"/>
      <c r="K89" s="157">
        <f t="shared" si="2"/>
        <v>0</v>
      </c>
      <c r="L89" s="157">
        <v>21</v>
      </c>
      <c r="M89" s="157">
        <f t="shared" si="3"/>
        <v>718.74</v>
      </c>
      <c r="N89" s="157">
        <v>0</v>
      </c>
      <c r="O89" s="157">
        <f t="shared" si="4"/>
        <v>0</v>
      </c>
      <c r="P89" s="157">
        <v>0</v>
      </c>
      <c r="Q89" s="157">
        <f t="shared" si="5"/>
        <v>0</v>
      </c>
      <c r="R89" s="157"/>
      <c r="S89" s="157" t="s">
        <v>174</v>
      </c>
      <c r="T89" s="157" t="s">
        <v>175</v>
      </c>
      <c r="U89" s="157">
        <v>0</v>
      </c>
      <c r="V89" s="157">
        <f t="shared" si="6"/>
        <v>0</v>
      </c>
      <c r="W89" s="157"/>
      <c r="X89" s="157" t="s">
        <v>221</v>
      </c>
      <c r="Y89" s="148"/>
      <c r="Z89" s="148"/>
      <c r="AA89" s="148"/>
      <c r="AB89" s="148"/>
      <c r="AC89" s="148"/>
      <c r="AD89" s="148"/>
      <c r="AE89" s="148"/>
      <c r="AF89" s="148"/>
      <c r="AG89" s="148" t="s">
        <v>222</v>
      </c>
      <c r="AH89" s="148"/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  <c r="AV89" s="148"/>
      <c r="AW89" s="148"/>
      <c r="AX89" s="148"/>
      <c r="AY89" s="148"/>
      <c r="AZ89" s="148"/>
      <c r="BA89" s="148"/>
      <c r="BB89" s="148"/>
      <c r="BC89" s="148"/>
      <c r="BD89" s="148"/>
      <c r="BE89" s="148"/>
      <c r="BF89" s="148"/>
      <c r="BG89" s="148"/>
      <c r="BH89" s="148"/>
    </row>
    <row r="90" spans="1:60" outlineLevel="1" x14ac:dyDescent="0.2">
      <c r="A90" s="172">
        <v>30</v>
      </c>
      <c r="B90" s="173" t="s">
        <v>656</v>
      </c>
      <c r="C90" s="180" t="s">
        <v>722</v>
      </c>
      <c r="D90" s="174" t="s">
        <v>368</v>
      </c>
      <c r="E90" s="175">
        <v>4</v>
      </c>
      <c r="F90" s="176">
        <v>455</v>
      </c>
      <c r="G90" s="177">
        <f t="shared" si="0"/>
        <v>1820</v>
      </c>
      <c r="H90" s="158"/>
      <c r="I90" s="157">
        <f t="shared" si="1"/>
        <v>0</v>
      </c>
      <c r="J90" s="158"/>
      <c r="K90" s="157">
        <f t="shared" si="2"/>
        <v>0</v>
      </c>
      <c r="L90" s="157">
        <v>21</v>
      </c>
      <c r="M90" s="157">
        <f t="shared" si="3"/>
        <v>2202.1999999999998</v>
      </c>
      <c r="N90" s="157">
        <v>0</v>
      </c>
      <c r="O90" s="157">
        <f t="shared" si="4"/>
        <v>0</v>
      </c>
      <c r="P90" s="157">
        <v>0</v>
      </c>
      <c r="Q90" s="157">
        <f t="shared" si="5"/>
        <v>0</v>
      </c>
      <c r="R90" s="157"/>
      <c r="S90" s="157" t="s">
        <v>174</v>
      </c>
      <c r="T90" s="157" t="s">
        <v>175</v>
      </c>
      <c r="U90" s="157">
        <v>0</v>
      </c>
      <c r="V90" s="157">
        <f t="shared" si="6"/>
        <v>0</v>
      </c>
      <c r="W90" s="157"/>
      <c r="X90" s="157" t="s">
        <v>221</v>
      </c>
      <c r="Y90" s="148"/>
      <c r="Z90" s="148"/>
      <c r="AA90" s="148"/>
      <c r="AB90" s="148"/>
      <c r="AC90" s="148"/>
      <c r="AD90" s="148"/>
      <c r="AE90" s="148"/>
      <c r="AF90" s="148"/>
      <c r="AG90" s="148" t="s">
        <v>222</v>
      </c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</row>
    <row r="91" spans="1:60" outlineLevel="1" x14ac:dyDescent="0.2">
      <c r="A91" s="172">
        <v>31</v>
      </c>
      <c r="B91" s="173" t="s">
        <v>723</v>
      </c>
      <c r="C91" s="180" t="s">
        <v>1006</v>
      </c>
      <c r="D91" s="174" t="s">
        <v>368</v>
      </c>
      <c r="E91" s="175">
        <v>5</v>
      </c>
      <c r="F91" s="176">
        <v>215</v>
      </c>
      <c r="G91" s="177">
        <f t="shared" si="0"/>
        <v>1075</v>
      </c>
      <c r="H91" s="158"/>
      <c r="I91" s="157">
        <f t="shared" si="1"/>
        <v>0</v>
      </c>
      <c r="J91" s="158"/>
      <c r="K91" s="157">
        <f t="shared" si="2"/>
        <v>0</v>
      </c>
      <c r="L91" s="157">
        <v>21</v>
      </c>
      <c r="M91" s="157">
        <f t="shared" si="3"/>
        <v>1300.75</v>
      </c>
      <c r="N91" s="157">
        <v>0</v>
      </c>
      <c r="O91" s="157">
        <f t="shared" si="4"/>
        <v>0</v>
      </c>
      <c r="P91" s="157">
        <v>0</v>
      </c>
      <c r="Q91" s="157">
        <f t="shared" si="5"/>
        <v>0</v>
      </c>
      <c r="R91" s="157"/>
      <c r="S91" s="157" t="s">
        <v>174</v>
      </c>
      <c r="T91" s="157" t="s">
        <v>175</v>
      </c>
      <c r="U91" s="157">
        <v>0</v>
      </c>
      <c r="V91" s="157">
        <f t="shared" si="6"/>
        <v>0</v>
      </c>
      <c r="W91" s="157"/>
      <c r="X91" s="157" t="s">
        <v>221</v>
      </c>
      <c r="Y91" s="148"/>
      <c r="Z91" s="148"/>
      <c r="AA91" s="148"/>
      <c r="AB91" s="148"/>
      <c r="AC91" s="148"/>
      <c r="AD91" s="148"/>
      <c r="AE91" s="148"/>
      <c r="AF91" s="148"/>
      <c r="AG91" s="148" t="s">
        <v>222</v>
      </c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</row>
    <row r="92" spans="1:60" outlineLevel="1" x14ac:dyDescent="0.2">
      <c r="A92" s="172">
        <v>32</v>
      </c>
      <c r="B92" s="173" t="s">
        <v>725</v>
      </c>
      <c r="C92" s="180" t="s">
        <v>1007</v>
      </c>
      <c r="D92" s="174" t="s">
        <v>368</v>
      </c>
      <c r="E92" s="175">
        <v>2</v>
      </c>
      <c r="F92" s="176">
        <v>475</v>
      </c>
      <c r="G92" s="177">
        <f t="shared" si="0"/>
        <v>950</v>
      </c>
      <c r="H92" s="158"/>
      <c r="I92" s="157">
        <f t="shared" si="1"/>
        <v>0</v>
      </c>
      <c r="J92" s="158"/>
      <c r="K92" s="157">
        <f t="shared" si="2"/>
        <v>0</v>
      </c>
      <c r="L92" s="157">
        <v>21</v>
      </c>
      <c r="M92" s="157">
        <f t="shared" si="3"/>
        <v>1149.5</v>
      </c>
      <c r="N92" s="157">
        <v>0</v>
      </c>
      <c r="O92" s="157">
        <f t="shared" si="4"/>
        <v>0</v>
      </c>
      <c r="P92" s="157">
        <v>0</v>
      </c>
      <c r="Q92" s="157">
        <f t="shared" si="5"/>
        <v>0</v>
      </c>
      <c r="R92" s="157"/>
      <c r="S92" s="157" t="s">
        <v>174</v>
      </c>
      <c r="T92" s="157" t="s">
        <v>175</v>
      </c>
      <c r="U92" s="157">
        <v>0</v>
      </c>
      <c r="V92" s="157">
        <f t="shared" si="6"/>
        <v>0</v>
      </c>
      <c r="W92" s="157"/>
      <c r="X92" s="157" t="s">
        <v>221</v>
      </c>
      <c r="Y92" s="148"/>
      <c r="Z92" s="148"/>
      <c r="AA92" s="148"/>
      <c r="AB92" s="148"/>
      <c r="AC92" s="148"/>
      <c r="AD92" s="148"/>
      <c r="AE92" s="148"/>
      <c r="AF92" s="148"/>
      <c r="AG92" s="148" t="s">
        <v>222</v>
      </c>
      <c r="AH92" s="148"/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</row>
    <row r="93" spans="1:60" ht="22.5" outlineLevel="1" x14ac:dyDescent="0.2">
      <c r="A93" s="172">
        <v>33</v>
      </c>
      <c r="B93" s="173" t="s">
        <v>727</v>
      </c>
      <c r="C93" s="180" t="s">
        <v>734</v>
      </c>
      <c r="D93" s="174" t="s">
        <v>368</v>
      </c>
      <c r="E93" s="175">
        <v>1</v>
      </c>
      <c r="F93" s="176">
        <v>1260</v>
      </c>
      <c r="G93" s="177">
        <f t="shared" si="0"/>
        <v>1260</v>
      </c>
      <c r="H93" s="158"/>
      <c r="I93" s="157">
        <f t="shared" si="1"/>
        <v>0</v>
      </c>
      <c r="J93" s="158"/>
      <c r="K93" s="157">
        <f t="shared" si="2"/>
        <v>0</v>
      </c>
      <c r="L93" s="157">
        <v>21</v>
      </c>
      <c r="M93" s="157">
        <f t="shared" si="3"/>
        <v>1524.6</v>
      </c>
      <c r="N93" s="157">
        <v>0</v>
      </c>
      <c r="O93" s="157">
        <f t="shared" si="4"/>
        <v>0</v>
      </c>
      <c r="P93" s="157">
        <v>0</v>
      </c>
      <c r="Q93" s="157">
        <f t="shared" si="5"/>
        <v>0</v>
      </c>
      <c r="R93" s="157"/>
      <c r="S93" s="157" t="s">
        <v>174</v>
      </c>
      <c r="T93" s="157" t="s">
        <v>175</v>
      </c>
      <c r="U93" s="157">
        <v>0</v>
      </c>
      <c r="V93" s="157">
        <f t="shared" si="6"/>
        <v>0</v>
      </c>
      <c r="W93" s="157"/>
      <c r="X93" s="157" t="s">
        <v>221</v>
      </c>
      <c r="Y93" s="148"/>
      <c r="Z93" s="148"/>
      <c r="AA93" s="148"/>
      <c r="AB93" s="148"/>
      <c r="AC93" s="148"/>
      <c r="AD93" s="148"/>
      <c r="AE93" s="148"/>
      <c r="AF93" s="148"/>
      <c r="AG93" s="148" t="s">
        <v>222</v>
      </c>
      <c r="AH93" s="148"/>
      <c r="AI93" s="148"/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  <c r="AT93" s="148"/>
      <c r="AU93" s="148"/>
      <c r="AV93" s="148"/>
      <c r="AW93" s="148"/>
      <c r="AX93" s="148"/>
      <c r="AY93" s="148"/>
      <c r="AZ93" s="148"/>
      <c r="BA93" s="148"/>
      <c r="BB93" s="148"/>
      <c r="BC93" s="148"/>
      <c r="BD93" s="148"/>
      <c r="BE93" s="148"/>
      <c r="BF93" s="148"/>
      <c r="BG93" s="148"/>
      <c r="BH93" s="148"/>
    </row>
    <row r="94" spans="1:60" ht="22.5" outlineLevel="1" x14ac:dyDescent="0.2">
      <c r="A94" s="172">
        <v>34</v>
      </c>
      <c r="B94" s="173" t="s">
        <v>729</v>
      </c>
      <c r="C94" s="180" t="s">
        <v>1008</v>
      </c>
      <c r="D94" s="174" t="s">
        <v>368</v>
      </c>
      <c r="E94" s="175">
        <v>1</v>
      </c>
      <c r="F94" s="176">
        <v>150</v>
      </c>
      <c r="G94" s="177">
        <f t="shared" si="0"/>
        <v>150</v>
      </c>
      <c r="H94" s="158"/>
      <c r="I94" s="157">
        <f t="shared" si="1"/>
        <v>0</v>
      </c>
      <c r="J94" s="158"/>
      <c r="K94" s="157">
        <f t="shared" si="2"/>
        <v>0</v>
      </c>
      <c r="L94" s="157">
        <v>21</v>
      </c>
      <c r="M94" s="157">
        <f t="shared" si="3"/>
        <v>181.5</v>
      </c>
      <c r="N94" s="157">
        <v>0</v>
      </c>
      <c r="O94" s="157">
        <f t="shared" si="4"/>
        <v>0</v>
      </c>
      <c r="P94" s="157">
        <v>0</v>
      </c>
      <c r="Q94" s="157">
        <f t="shared" si="5"/>
        <v>0</v>
      </c>
      <c r="R94" s="157"/>
      <c r="S94" s="157" t="s">
        <v>174</v>
      </c>
      <c r="T94" s="157" t="s">
        <v>175</v>
      </c>
      <c r="U94" s="157">
        <v>0</v>
      </c>
      <c r="V94" s="157">
        <f t="shared" si="6"/>
        <v>0</v>
      </c>
      <c r="W94" s="157"/>
      <c r="X94" s="157" t="s">
        <v>221</v>
      </c>
      <c r="Y94" s="148"/>
      <c r="Z94" s="148"/>
      <c r="AA94" s="148"/>
      <c r="AB94" s="148"/>
      <c r="AC94" s="148"/>
      <c r="AD94" s="148"/>
      <c r="AE94" s="148"/>
      <c r="AF94" s="148"/>
      <c r="AG94" s="148" t="s">
        <v>222</v>
      </c>
      <c r="AH94" s="148"/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48"/>
      <c r="BE94" s="148"/>
      <c r="BF94" s="148"/>
      <c r="BG94" s="148"/>
      <c r="BH94" s="148"/>
    </row>
    <row r="95" spans="1:60" ht="22.5" outlineLevel="1" x14ac:dyDescent="0.2">
      <c r="A95" s="172">
        <v>35</v>
      </c>
      <c r="B95" s="173" t="s">
        <v>731</v>
      </c>
      <c r="C95" s="180" t="s">
        <v>1009</v>
      </c>
      <c r="D95" s="174" t="s">
        <v>247</v>
      </c>
      <c r="E95" s="175">
        <v>9</v>
      </c>
      <c r="F95" s="176">
        <v>365</v>
      </c>
      <c r="G95" s="177">
        <f t="shared" si="0"/>
        <v>3285</v>
      </c>
      <c r="H95" s="158"/>
      <c r="I95" s="157">
        <f t="shared" si="1"/>
        <v>0</v>
      </c>
      <c r="J95" s="158"/>
      <c r="K95" s="157">
        <f t="shared" si="2"/>
        <v>0</v>
      </c>
      <c r="L95" s="157">
        <v>21</v>
      </c>
      <c r="M95" s="157">
        <f t="shared" si="3"/>
        <v>3974.85</v>
      </c>
      <c r="N95" s="157">
        <v>0</v>
      </c>
      <c r="O95" s="157">
        <f t="shared" si="4"/>
        <v>0</v>
      </c>
      <c r="P95" s="157">
        <v>0</v>
      </c>
      <c r="Q95" s="157">
        <f t="shared" si="5"/>
        <v>0</v>
      </c>
      <c r="R95" s="157"/>
      <c r="S95" s="157" t="s">
        <v>174</v>
      </c>
      <c r="T95" s="157" t="s">
        <v>175</v>
      </c>
      <c r="U95" s="157">
        <v>0</v>
      </c>
      <c r="V95" s="157">
        <f t="shared" si="6"/>
        <v>0</v>
      </c>
      <c r="W95" s="157"/>
      <c r="X95" s="157" t="s">
        <v>221</v>
      </c>
      <c r="Y95" s="148"/>
      <c r="Z95" s="148"/>
      <c r="AA95" s="148"/>
      <c r="AB95" s="148"/>
      <c r="AC95" s="148"/>
      <c r="AD95" s="148"/>
      <c r="AE95" s="148"/>
      <c r="AF95" s="148"/>
      <c r="AG95" s="148" t="s">
        <v>222</v>
      </c>
      <c r="AH95" s="148"/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48"/>
      <c r="AW95" s="148"/>
      <c r="AX95" s="148"/>
      <c r="AY95" s="148"/>
      <c r="AZ95" s="148"/>
      <c r="BA95" s="148"/>
      <c r="BB95" s="148"/>
      <c r="BC95" s="148"/>
      <c r="BD95" s="148"/>
      <c r="BE95" s="148"/>
      <c r="BF95" s="148"/>
      <c r="BG95" s="148"/>
      <c r="BH95" s="148"/>
    </row>
    <row r="96" spans="1:60" outlineLevel="1" x14ac:dyDescent="0.2">
      <c r="A96" s="172">
        <v>36</v>
      </c>
      <c r="B96" s="173" t="s">
        <v>735</v>
      </c>
      <c r="C96" s="180" t="s">
        <v>736</v>
      </c>
      <c r="D96" s="174" t="s">
        <v>247</v>
      </c>
      <c r="E96" s="175">
        <v>19.57</v>
      </c>
      <c r="F96" s="176">
        <v>14</v>
      </c>
      <c r="G96" s="177">
        <f t="shared" si="0"/>
        <v>273.98</v>
      </c>
      <c r="H96" s="158"/>
      <c r="I96" s="157">
        <f t="shared" si="1"/>
        <v>0</v>
      </c>
      <c r="J96" s="158"/>
      <c r="K96" s="157">
        <f t="shared" si="2"/>
        <v>0</v>
      </c>
      <c r="L96" s="157">
        <v>21</v>
      </c>
      <c r="M96" s="157">
        <f t="shared" si="3"/>
        <v>331.51580000000001</v>
      </c>
      <c r="N96" s="157">
        <v>0</v>
      </c>
      <c r="O96" s="157">
        <f t="shared" si="4"/>
        <v>0</v>
      </c>
      <c r="P96" s="157">
        <v>0</v>
      </c>
      <c r="Q96" s="157">
        <f t="shared" si="5"/>
        <v>0</v>
      </c>
      <c r="R96" s="157"/>
      <c r="S96" s="157" t="s">
        <v>180</v>
      </c>
      <c r="T96" s="157" t="s">
        <v>180</v>
      </c>
      <c r="U96" s="157">
        <v>4.3999999999999997E-2</v>
      </c>
      <c r="V96" s="157">
        <f t="shared" si="6"/>
        <v>0.86</v>
      </c>
      <c r="W96" s="157"/>
      <c r="X96" s="157" t="s">
        <v>221</v>
      </c>
      <c r="Y96" s="148"/>
      <c r="Z96" s="148"/>
      <c r="AA96" s="148"/>
      <c r="AB96" s="148"/>
      <c r="AC96" s="148"/>
      <c r="AD96" s="148"/>
      <c r="AE96" s="148"/>
      <c r="AF96" s="148"/>
      <c r="AG96" s="148" t="s">
        <v>222</v>
      </c>
      <c r="AH96" s="148"/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48"/>
      <c r="AW96" s="148"/>
      <c r="AX96" s="148"/>
      <c r="AY96" s="148"/>
      <c r="AZ96" s="148"/>
      <c r="BA96" s="148"/>
      <c r="BB96" s="148"/>
      <c r="BC96" s="148"/>
      <c r="BD96" s="148"/>
      <c r="BE96" s="148"/>
      <c r="BF96" s="148"/>
      <c r="BG96" s="148"/>
      <c r="BH96" s="148"/>
    </row>
    <row r="97" spans="1:60" outlineLevel="1" x14ac:dyDescent="0.2">
      <c r="A97" s="172">
        <v>37</v>
      </c>
      <c r="B97" s="173" t="s">
        <v>737</v>
      </c>
      <c r="C97" s="180" t="s">
        <v>738</v>
      </c>
      <c r="D97" s="174" t="s">
        <v>247</v>
      </c>
      <c r="E97" s="175">
        <v>19.57</v>
      </c>
      <c r="F97" s="176">
        <v>66</v>
      </c>
      <c r="G97" s="177">
        <f t="shared" si="0"/>
        <v>1291.6199999999999</v>
      </c>
      <c r="H97" s="158"/>
      <c r="I97" s="157">
        <f t="shared" si="1"/>
        <v>0</v>
      </c>
      <c r="J97" s="158"/>
      <c r="K97" s="157">
        <f t="shared" si="2"/>
        <v>0</v>
      </c>
      <c r="L97" s="157">
        <v>21</v>
      </c>
      <c r="M97" s="157">
        <f t="shared" si="3"/>
        <v>1562.8601999999998</v>
      </c>
      <c r="N97" s="157">
        <v>0</v>
      </c>
      <c r="O97" s="157">
        <f t="shared" si="4"/>
        <v>0</v>
      </c>
      <c r="P97" s="157">
        <v>0</v>
      </c>
      <c r="Q97" s="157">
        <f t="shared" si="5"/>
        <v>0</v>
      </c>
      <c r="R97" s="157"/>
      <c r="S97" s="157" t="s">
        <v>180</v>
      </c>
      <c r="T97" s="157" t="s">
        <v>180</v>
      </c>
      <c r="U97" s="157">
        <v>0.21</v>
      </c>
      <c r="V97" s="157">
        <f t="shared" si="6"/>
        <v>4.1100000000000003</v>
      </c>
      <c r="W97" s="157"/>
      <c r="X97" s="157" t="s">
        <v>221</v>
      </c>
      <c r="Y97" s="148"/>
      <c r="Z97" s="148"/>
      <c r="AA97" s="148"/>
      <c r="AB97" s="148"/>
      <c r="AC97" s="148"/>
      <c r="AD97" s="148"/>
      <c r="AE97" s="148"/>
      <c r="AF97" s="148"/>
      <c r="AG97" s="148" t="s">
        <v>222</v>
      </c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48"/>
    </row>
    <row r="98" spans="1:60" outlineLevel="1" x14ac:dyDescent="0.2">
      <c r="A98" s="166">
        <v>38</v>
      </c>
      <c r="B98" s="167" t="s">
        <v>662</v>
      </c>
      <c r="C98" s="181" t="s">
        <v>663</v>
      </c>
      <c r="D98" s="168" t="s">
        <v>247</v>
      </c>
      <c r="E98" s="169">
        <v>21.527000000000001</v>
      </c>
      <c r="F98" s="170">
        <v>12</v>
      </c>
      <c r="G98" s="171">
        <f t="shared" si="0"/>
        <v>258.32</v>
      </c>
      <c r="H98" s="158"/>
      <c r="I98" s="157">
        <f t="shared" si="1"/>
        <v>0</v>
      </c>
      <c r="J98" s="158"/>
      <c r="K98" s="157">
        <f t="shared" si="2"/>
        <v>0</v>
      </c>
      <c r="L98" s="157">
        <v>21</v>
      </c>
      <c r="M98" s="157">
        <f t="shared" si="3"/>
        <v>312.56719999999996</v>
      </c>
      <c r="N98" s="157">
        <v>0</v>
      </c>
      <c r="O98" s="157">
        <f t="shared" si="4"/>
        <v>0</v>
      </c>
      <c r="P98" s="157">
        <v>0</v>
      </c>
      <c r="Q98" s="157">
        <f t="shared" si="5"/>
        <v>0</v>
      </c>
      <c r="R98" s="157"/>
      <c r="S98" s="157" t="s">
        <v>180</v>
      </c>
      <c r="T98" s="157" t="s">
        <v>180</v>
      </c>
      <c r="U98" s="157">
        <v>2.5999999999999999E-2</v>
      </c>
      <c r="V98" s="157">
        <f t="shared" si="6"/>
        <v>0.56000000000000005</v>
      </c>
      <c r="W98" s="157"/>
      <c r="X98" s="157" t="s">
        <v>221</v>
      </c>
      <c r="Y98" s="148"/>
      <c r="Z98" s="148"/>
      <c r="AA98" s="148"/>
      <c r="AB98" s="148"/>
      <c r="AC98" s="148"/>
      <c r="AD98" s="148"/>
      <c r="AE98" s="148"/>
      <c r="AF98" s="148"/>
      <c r="AG98" s="148" t="s">
        <v>222</v>
      </c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</row>
    <row r="99" spans="1:60" outlineLevel="1" x14ac:dyDescent="0.2">
      <c r="A99" s="155"/>
      <c r="B99" s="156"/>
      <c r="C99" s="189" t="s">
        <v>1010</v>
      </c>
      <c r="D99" s="185"/>
      <c r="E99" s="186">
        <v>21.53</v>
      </c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48"/>
      <c r="Z99" s="148"/>
      <c r="AA99" s="148"/>
      <c r="AB99" s="148"/>
      <c r="AC99" s="148"/>
      <c r="AD99" s="148"/>
      <c r="AE99" s="148"/>
      <c r="AF99" s="148"/>
      <c r="AG99" s="148" t="s">
        <v>224</v>
      </c>
      <c r="AH99" s="148">
        <v>0</v>
      </c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48"/>
      <c r="AW99" s="148"/>
      <c r="AX99" s="148"/>
      <c r="AY99" s="148"/>
      <c r="AZ99" s="148"/>
      <c r="BA99" s="148"/>
      <c r="BB99" s="148"/>
      <c r="BC99" s="148"/>
      <c r="BD99" s="148"/>
      <c r="BE99" s="148"/>
      <c r="BF99" s="148"/>
      <c r="BG99" s="148"/>
      <c r="BH99" s="148"/>
    </row>
    <row r="100" spans="1:60" ht="22.5" outlineLevel="1" x14ac:dyDescent="0.2">
      <c r="A100" s="166">
        <v>39</v>
      </c>
      <c r="B100" s="167" t="s">
        <v>568</v>
      </c>
      <c r="C100" s="181" t="s">
        <v>740</v>
      </c>
      <c r="D100" s="168" t="s">
        <v>247</v>
      </c>
      <c r="E100" s="169">
        <v>20.548500000000001</v>
      </c>
      <c r="F100" s="170">
        <v>2225</v>
      </c>
      <c r="G100" s="171">
        <f>ROUND(E100*F100,2)</f>
        <v>45720.41</v>
      </c>
      <c r="H100" s="158"/>
      <c r="I100" s="157">
        <f>ROUND(E100*H100,2)</f>
        <v>0</v>
      </c>
      <c r="J100" s="158"/>
      <c r="K100" s="157">
        <f>ROUND(E100*J100,2)</f>
        <v>0</v>
      </c>
      <c r="L100" s="157">
        <v>21</v>
      </c>
      <c r="M100" s="157">
        <f>G100*(1+L100/100)</f>
        <v>55321.696100000001</v>
      </c>
      <c r="N100" s="157">
        <v>2.8000000000000001E-2</v>
      </c>
      <c r="O100" s="157">
        <f>ROUND(E100*N100,2)</f>
        <v>0.57999999999999996</v>
      </c>
      <c r="P100" s="157">
        <v>0</v>
      </c>
      <c r="Q100" s="157">
        <f>ROUND(E100*P100,2)</f>
        <v>0</v>
      </c>
      <c r="R100" s="157"/>
      <c r="S100" s="157" t="s">
        <v>174</v>
      </c>
      <c r="T100" s="157" t="s">
        <v>175</v>
      </c>
      <c r="U100" s="157">
        <v>0</v>
      </c>
      <c r="V100" s="157">
        <f>ROUND(E100*U100,2)</f>
        <v>0</v>
      </c>
      <c r="W100" s="157"/>
      <c r="X100" s="157" t="s">
        <v>221</v>
      </c>
      <c r="Y100" s="148"/>
      <c r="Z100" s="148"/>
      <c r="AA100" s="148"/>
      <c r="AB100" s="148"/>
      <c r="AC100" s="148"/>
      <c r="AD100" s="148"/>
      <c r="AE100" s="148"/>
      <c r="AF100" s="148"/>
      <c r="AG100" s="148" t="s">
        <v>222</v>
      </c>
      <c r="AH100" s="148"/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  <c r="AV100" s="148"/>
      <c r="AW100" s="148"/>
      <c r="AX100" s="148"/>
      <c r="AY100" s="148"/>
      <c r="AZ100" s="148"/>
      <c r="BA100" s="148"/>
      <c r="BB100" s="148"/>
      <c r="BC100" s="148"/>
      <c r="BD100" s="148"/>
      <c r="BE100" s="148"/>
      <c r="BF100" s="148"/>
      <c r="BG100" s="148"/>
      <c r="BH100" s="148"/>
    </row>
    <row r="101" spans="1:60" outlineLevel="1" x14ac:dyDescent="0.2">
      <c r="A101" s="155"/>
      <c r="B101" s="156"/>
      <c r="C101" s="189" t="s">
        <v>709</v>
      </c>
      <c r="D101" s="185"/>
      <c r="E101" s="186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48"/>
      <c r="Z101" s="148"/>
      <c r="AA101" s="148"/>
      <c r="AB101" s="148"/>
      <c r="AC101" s="148"/>
      <c r="AD101" s="148"/>
      <c r="AE101" s="148"/>
      <c r="AF101" s="148"/>
      <c r="AG101" s="148" t="s">
        <v>224</v>
      </c>
      <c r="AH101" s="148">
        <v>0</v>
      </c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48"/>
      <c r="AW101" s="148"/>
      <c r="AX101" s="148"/>
      <c r="AY101" s="148"/>
      <c r="AZ101" s="148"/>
      <c r="BA101" s="148"/>
      <c r="BB101" s="148"/>
      <c r="BC101" s="148"/>
      <c r="BD101" s="148"/>
      <c r="BE101" s="148"/>
      <c r="BF101" s="148"/>
      <c r="BG101" s="148"/>
      <c r="BH101" s="148"/>
    </row>
    <row r="102" spans="1:60" outlineLevel="1" x14ac:dyDescent="0.2">
      <c r="A102" s="155"/>
      <c r="B102" s="156"/>
      <c r="C102" s="189" t="s">
        <v>1011</v>
      </c>
      <c r="D102" s="185"/>
      <c r="E102" s="186">
        <v>20.55</v>
      </c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48"/>
      <c r="Z102" s="148"/>
      <c r="AA102" s="148"/>
      <c r="AB102" s="148"/>
      <c r="AC102" s="148"/>
      <c r="AD102" s="148"/>
      <c r="AE102" s="148"/>
      <c r="AF102" s="148"/>
      <c r="AG102" s="148" t="s">
        <v>224</v>
      </c>
      <c r="AH102" s="148">
        <v>0</v>
      </c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48"/>
      <c r="AW102" s="148"/>
      <c r="AX102" s="148"/>
      <c r="AY102" s="148"/>
      <c r="AZ102" s="148"/>
      <c r="BA102" s="148"/>
      <c r="BB102" s="148"/>
      <c r="BC102" s="148"/>
      <c r="BD102" s="148"/>
      <c r="BE102" s="148"/>
      <c r="BF102" s="148"/>
      <c r="BG102" s="148"/>
      <c r="BH102" s="148"/>
    </row>
    <row r="103" spans="1:60" outlineLevel="1" x14ac:dyDescent="0.2">
      <c r="A103" s="172">
        <v>40</v>
      </c>
      <c r="B103" s="173" t="s">
        <v>666</v>
      </c>
      <c r="C103" s="180" t="s">
        <v>742</v>
      </c>
      <c r="D103" s="174" t="s">
        <v>368</v>
      </c>
      <c r="E103" s="175">
        <v>1</v>
      </c>
      <c r="F103" s="176">
        <v>2910</v>
      </c>
      <c r="G103" s="177">
        <f t="shared" ref="G103:G112" si="7">ROUND(E103*F103,2)</f>
        <v>2910</v>
      </c>
      <c r="H103" s="158"/>
      <c r="I103" s="157">
        <f t="shared" ref="I103:I112" si="8">ROUND(E103*H103,2)</f>
        <v>0</v>
      </c>
      <c r="J103" s="158"/>
      <c r="K103" s="157">
        <f t="shared" ref="K103:K112" si="9">ROUND(E103*J103,2)</f>
        <v>0</v>
      </c>
      <c r="L103" s="157">
        <v>21</v>
      </c>
      <c r="M103" s="157">
        <f t="shared" ref="M103:M112" si="10">G103*(1+L103/100)</f>
        <v>3521.1</v>
      </c>
      <c r="N103" s="157">
        <v>0</v>
      </c>
      <c r="O103" s="157">
        <f t="shared" ref="O103:O112" si="11">ROUND(E103*N103,2)</f>
        <v>0</v>
      </c>
      <c r="P103" s="157">
        <v>0</v>
      </c>
      <c r="Q103" s="157">
        <f t="shared" ref="Q103:Q112" si="12">ROUND(E103*P103,2)</f>
        <v>0</v>
      </c>
      <c r="R103" s="157"/>
      <c r="S103" s="157" t="s">
        <v>174</v>
      </c>
      <c r="T103" s="157" t="s">
        <v>175</v>
      </c>
      <c r="U103" s="157">
        <v>0</v>
      </c>
      <c r="V103" s="157">
        <f t="shared" ref="V103:V112" si="13">ROUND(E103*U103,2)</f>
        <v>0</v>
      </c>
      <c r="W103" s="157"/>
      <c r="X103" s="157" t="s">
        <v>221</v>
      </c>
      <c r="Y103" s="148"/>
      <c r="Z103" s="148"/>
      <c r="AA103" s="148"/>
      <c r="AB103" s="148"/>
      <c r="AC103" s="148"/>
      <c r="AD103" s="148"/>
      <c r="AE103" s="148"/>
      <c r="AF103" s="148"/>
      <c r="AG103" s="148" t="s">
        <v>222</v>
      </c>
      <c r="AH103" s="148"/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48"/>
      <c r="AW103" s="148"/>
      <c r="AX103" s="148"/>
      <c r="AY103" s="148"/>
      <c r="AZ103" s="148"/>
      <c r="BA103" s="148"/>
      <c r="BB103" s="148"/>
      <c r="BC103" s="148"/>
      <c r="BD103" s="148"/>
      <c r="BE103" s="148"/>
      <c r="BF103" s="148"/>
      <c r="BG103" s="148"/>
      <c r="BH103" s="148"/>
    </row>
    <row r="104" spans="1:60" outlineLevel="1" x14ac:dyDescent="0.2">
      <c r="A104" s="172">
        <v>41</v>
      </c>
      <c r="B104" s="173" t="s">
        <v>668</v>
      </c>
      <c r="C104" s="180" t="s">
        <v>749</v>
      </c>
      <c r="D104" s="174" t="s">
        <v>368</v>
      </c>
      <c r="E104" s="175">
        <v>4</v>
      </c>
      <c r="F104" s="176">
        <v>3618</v>
      </c>
      <c r="G104" s="177">
        <f t="shared" si="7"/>
        <v>14472</v>
      </c>
      <c r="H104" s="158"/>
      <c r="I104" s="157">
        <f t="shared" si="8"/>
        <v>0</v>
      </c>
      <c r="J104" s="158"/>
      <c r="K104" s="157">
        <f t="shared" si="9"/>
        <v>0</v>
      </c>
      <c r="L104" s="157">
        <v>21</v>
      </c>
      <c r="M104" s="157">
        <f t="shared" si="10"/>
        <v>17511.12</v>
      </c>
      <c r="N104" s="157">
        <v>0</v>
      </c>
      <c r="O104" s="157">
        <f t="shared" si="11"/>
        <v>0</v>
      </c>
      <c r="P104" s="157">
        <v>0</v>
      </c>
      <c r="Q104" s="157">
        <f t="shared" si="12"/>
        <v>0</v>
      </c>
      <c r="R104" s="157"/>
      <c r="S104" s="157" t="s">
        <v>174</v>
      </c>
      <c r="T104" s="157" t="s">
        <v>175</v>
      </c>
      <c r="U104" s="157">
        <v>0</v>
      </c>
      <c r="V104" s="157">
        <f t="shared" si="13"/>
        <v>0</v>
      </c>
      <c r="W104" s="157"/>
      <c r="X104" s="157" t="s">
        <v>221</v>
      </c>
      <c r="Y104" s="148"/>
      <c r="Z104" s="148"/>
      <c r="AA104" s="148"/>
      <c r="AB104" s="148"/>
      <c r="AC104" s="148"/>
      <c r="AD104" s="148"/>
      <c r="AE104" s="148"/>
      <c r="AF104" s="148"/>
      <c r="AG104" s="148" t="s">
        <v>222</v>
      </c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48"/>
      <c r="BG104" s="148"/>
      <c r="BH104" s="148"/>
    </row>
    <row r="105" spans="1:60" ht="22.5" outlineLevel="1" x14ac:dyDescent="0.2">
      <c r="A105" s="172">
        <v>42</v>
      </c>
      <c r="B105" s="173" t="s">
        <v>670</v>
      </c>
      <c r="C105" s="180" t="s">
        <v>747</v>
      </c>
      <c r="D105" s="174" t="s">
        <v>368</v>
      </c>
      <c r="E105" s="175">
        <v>1</v>
      </c>
      <c r="F105" s="176">
        <v>3967</v>
      </c>
      <c r="G105" s="177">
        <f t="shared" si="7"/>
        <v>3967</v>
      </c>
      <c r="H105" s="158"/>
      <c r="I105" s="157">
        <f t="shared" si="8"/>
        <v>0</v>
      </c>
      <c r="J105" s="158"/>
      <c r="K105" s="157">
        <f t="shared" si="9"/>
        <v>0</v>
      </c>
      <c r="L105" s="157">
        <v>21</v>
      </c>
      <c r="M105" s="157">
        <f t="shared" si="10"/>
        <v>4800.07</v>
      </c>
      <c r="N105" s="157">
        <v>0</v>
      </c>
      <c r="O105" s="157">
        <f t="shared" si="11"/>
        <v>0</v>
      </c>
      <c r="P105" s="157">
        <v>0</v>
      </c>
      <c r="Q105" s="157">
        <f t="shared" si="12"/>
        <v>0</v>
      </c>
      <c r="R105" s="157"/>
      <c r="S105" s="157" t="s">
        <v>174</v>
      </c>
      <c r="T105" s="157" t="s">
        <v>175</v>
      </c>
      <c r="U105" s="157">
        <v>0</v>
      </c>
      <c r="V105" s="157">
        <f t="shared" si="13"/>
        <v>0</v>
      </c>
      <c r="W105" s="157"/>
      <c r="X105" s="157" t="s">
        <v>221</v>
      </c>
      <c r="Y105" s="148"/>
      <c r="Z105" s="148"/>
      <c r="AA105" s="148"/>
      <c r="AB105" s="148"/>
      <c r="AC105" s="148"/>
      <c r="AD105" s="148"/>
      <c r="AE105" s="148"/>
      <c r="AF105" s="148"/>
      <c r="AG105" s="148" t="s">
        <v>222</v>
      </c>
      <c r="AH105" s="148"/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48"/>
      <c r="AW105" s="148"/>
      <c r="AX105" s="148"/>
      <c r="AY105" s="148"/>
      <c r="AZ105" s="148"/>
      <c r="BA105" s="148"/>
      <c r="BB105" s="148"/>
      <c r="BC105" s="148"/>
      <c r="BD105" s="148"/>
      <c r="BE105" s="148"/>
      <c r="BF105" s="148"/>
      <c r="BG105" s="148"/>
      <c r="BH105" s="148"/>
    </row>
    <row r="106" spans="1:60" outlineLevel="1" x14ac:dyDescent="0.2">
      <c r="A106" s="172">
        <v>43</v>
      </c>
      <c r="B106" s="173" t="s">
        <v>672</v>
      </c>
      <c r="C106" s="180" t="s">
        <v>743</v>
      </c>
      <c r="D106" s="174" t="s">
        <v>368</v>
      </c>
      <c r="E106" s="175">
        <v>1</v>
      </c>
      <c r="F106" s="176">
        <v>7719</v>
      </c>
      <c r="G106" s="177">
        <f t="shared" si="7"/>
        <v>7719</v>
      </c>
      <c r="H106" s="158"/>
      <c r="I106" s="157">
        <f t="shared" si="8"/>
        <v>0</v>
      </c>
      <c r="J106" s="158"/>
      <c r="K106" s="157">
        <f t="shared" si="9"/>
        <v>0</v>
      </c>
      <c r="L106" s="157">
        <v>21</v>
      </c>
      <c r="M106" s="157">
        <f t="shared" si="10"/>
        <v>9339.99</v>
      </c>
      <c r="N106" s="157">
        <v>0</v>
      </c>
      <c r="O106" s="157">
        <f t="shared" si="11"/>
        <v>0</v>
      </c>
      <c r="P106" s="157">
        <v>0</v>
      </c>
      <c r="Q106" s="157">
        <f t="shared" si="12"/>
        <v>0</v>
      </c>
      <c r="R106" s="157"/>
      <c r="S106" s="157" t="s">
        <v>174</v>
      </c>
      <c r="T106" s="157" t="s">
        <v>175</v>
      </c>
      <c r="U106" s="157">
        <v>0</v>
      </c>
      <c r="V106" s="157">
        <f t="shared" si="13"/>
        <v>0</v>
      </c>
      <c r="W106" s="157"/>
      <c r="X106" s="157" t="s">
        <v>221</v>
      </c>
      <c r="Y106" s="148"/>
      <c r="Z106" s="148"/>
      <c r="AA106" s="148"/>
      <c r="AB106" s="148"/>
      <c r="AC106" s="148"/>
      <c r="AD106" s="148"/>
      <c r="AE106" s="148"/>
      <c r="AF106" s="148"/>
      <c r="AG106" s="148" t="s">
        <v>222</v>
      </c>
      <c r="AH106" s="148"/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  <c r="AU106" s="148"/>
      <c r="AV106" s="148"/>
      <c r="AW106" s="148"/>
      <c r="AX106" s="148"/>
      <c r="AY106" s="148"/>
      <c r="AZ106" s="148"/>
      <c r="BA106" s="148"/>
      <c r="BB106" s="148"/>
      <c r="BC106" s="148"/>
      <c r="BD106" s="148"/>
      <c r="BE106" s="148"/>
      <c r="BF106" s="148"/>
      <c r="BG106" s="148"/>
      <c r="BH106" s="148"/>
    </row>
    <row r="107" spans="1:60" outlineLevel="1" x14ac:dyDescent="0.2">
      <c r="A107" s="172">
        <v>44</v>
      </c>
      <c r="B107" s="173" t="s">
        <v>674</v>
      </c>
      <c r="C107" s="180" t="s">
        <v>1012</v>
      </c>
      <c r="D107" s="174" t="s">
        <v>368</v>
      </c>
      <c r="E107" s="175">
        <v>2</v>
      </c>
      <c r="F107" s="176">
        <v>5095</v>
      </c>
      <c r="G107" s="177">
        <f t="shared" si="7"/>
        <v>10190</v>
      </c>
      <c r="H107" s="158"/>
      <c r="I107" s="157">
        <f t="shared" si="8"/>
        <v>0</v>
      </c>
      <c r="J107" s="158"/>
      <c r="K107" s="157">
        <f t="shared" si="9"/>
        <v>0</v>
      </c>
      <c r="L107" s="157">
        <v>21</v>
      </c>
      <c r="M107" s="157">
        <f t="shared" si="10"/>
        <v>12329.9</v>
      </c>
      <c r="N107" s="157">
        <v>0</v>
      </c>
      <c r="O107" s="157">
        <f t="shared" si="11"/>
        <v>0</v>
      </c>
      <c r="P107" s="157">
        <v>0</v>
      </c>
      <c r="Q107" s="157">
        <f t="shared" si="12"/>
        <v>0</v>
      </c>
      <c r="R107" s="157"/>
      <c r="S107" s="157" t="s">
        <v>174</v>
      </c>
      <c r="T107" s="157" t="s">
        <v>175</v>
      </c>
      <c r="U107" s="157">
        <v>0</v>
      </c>
      <c r="V107" s="157">
        <f t="shared" si="13"/>
        <v>0</v>
      </c>
      <c r="W107" s="157"/>
      <c r="X107" s="157" t="s">
        <v>221</v>
      </c>
      <c r="Y107" s="148"/>
      <c r="Z107" s="148"/>
      <c r="AA107" s="148"/>
      <c r="AB107" s="148"/>
      <c r="AC107" s="148"/>
      <c r="AD107" s="148"/>
      <c r="AE107" s="148"/>
      <c r="AF107" s="148"/>
      <c r="AG107" s="148" t="s">
        <v>222</v>
      </c>
      <c r="AH107" s="148"/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48"/>
      <c r="AW107" s="148"/>
      <c r="AX107" s="148"/>
      <c r="AY107" s="148"/>
      <c r="AZ107" s="148"/>
      <c r="BA107" s="148"/>
      <c r="BB107" s="148"/>
      <c r="BC107" s="148"/>
      <c r="BD107" s="148"/>
      <c r="BE107" s="148"/>
      <c r="BF107" s="148"/>
      <c r="BG107" s="148"/>
      <c r="BH107" s="148"/>
    </row>
    <row r="108" spans="1:60" ht="22.5" outlineLevel="1" x14ac:dyDescent="0.2">
      <c r="A108" s="172">
        <v>45</v>
      </c>
      <c r="B108" s="173" t="s">
        <v>676</v>
      </c>
      <c r="C108" s="180" t="s">
        <v>745</v>
      </c>
      <c r="D108" s="174" t="s">
        <v>368</v>
      </c>
      <c r="E108" s="175">
        <v>2</v>
      </c>
      <c r="F108" s="176">
        <v>2894</v>
      </c>
      <c r="G108" s="177">
        <f t="shared" si="7"/>
        <v>5788</v>
      </c>
      <c r="H108" s="158"/>
      <c r="I108" s="157">
        <f t="shared" si="8"/>
        <v>0</v>
      </c>
      <c r="J108" s="158"/>
      <c r="K108" s="157">
        <f t="shared" si="9"/>
        <v>0</v>
      </c>
      <c r="L108" s="157">
        <v>21</v>
      </c>
      <c r="M108" s="157">
        <f t="shared" si="10"/>
        <v>7003.48</v>
      </c>
      <c r="N108" s="157">
        <v>0</v>
      </c>
      <c r="O108" s="157">
        <f t="shared" si="11"/>
        <v>0</v>
      </c>
      <c r="P108" s="157">
        <v>0</v>
      </c>
      <c r="Q108" s="157">
        <f t="shared" si="12"/>
        <v>0</v>
      </c>
      <c r="R108" s="157"/>
      <c r="S108" s="157" t="s">
        <v>174</v>
      </c>
      <c r="T108" s="157" t="s">
        <v>175</v>
      </c>
      <c r="U108" s="157">
        <v>0</v>
      </c>
      <c r="V108" s="157">
        <f t="shared" si="13"/>
        <v>0</v>
      </c>
      <c r="W108" s="157"/>
      <c r="X108" s="157" t="s">
        <v>221</v>
      </c>
      <c r="Y108" s="148"/>
      <c r="Z108" s="148"/>
      <c r="AA108" s="148"/>
      <c r="AB108" s="148"/>
      <c r="AC108" s="148"/>
      <c r="AD108" s="148"/>
      <c r="AE108" s="148"/>
      <c r="AF108" s="148"/>
      <c r="AG108" s="148" t="s">
        <v>222</v>
      </c>
      <c r="AH108" s="148"/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48"/>
      <c r="AW108" s="148"/>
      <c r="AX108" s="148"/>
      <c r="AY108" s="148"/>
      <c r="AZ108" s="148"/>
      <c r="BA108" s="148"/>
      <c r="BB108" s="148"/>
      <c r="BC108" s="148"/>
      <c r="BD108" s="148"/>
      <c r="BE108" s="148"/>
      <c r="BF108" s="148"/>
      <c r="BG108" s="148"/>
      <c r="BH108" s="148"/>
    </row>
    <row r="109" spans="1:60" outlineLevel="1" x14ac:dyDescent="0.2">
      <c r="A109" s="172">
        <v>46</v>
      </c>
      <c r="B109" s="173" t="s">
        <v>678</v>
      </c>
      <c r="C109" s="180" t="s">
        <v>1013</v>
      </c>
      <c r="D109" s="174" t="s">
        <v>368</v>
      </c>
      <c r="E109" s="175">
        <v>2</v>
      </c>
      <c r="F109" s="176">
        <v>1872</v>
      </c>
      <c r="G109" s="177">
        <f t="shared" si="7"/>
        <v>3744</v>
      </c>
      <c r="H109" s="158"/>
      <c r="I109" s="157">
        <f t="shared" si="8"/>
        <v>0</v>
      </c>
      <c r="J109" s="158"/>
      <c r="K109" s="157">
        <f t="shared" si="9"/>
        <v>0</v>
      </c>
      <c r="L109" s="157">
        <v>21</v>
      </c>
      <c r="M109" s="157">
        <f t="shared" si="10"/>
        <v>4530.24</v>
      </c>
      <c r="N109" s="157">
        <v>0</v>
      </c>
      <c r="O109" s="157">
        <f t="shared" si="11"/>
        <v>0</v>
      </c>
      <c r="P109" s="157">
        <v>0</v>
      </c>
      <c r="Q109" s="157">
        <f t="shared" si="12"/>
        <v>0</v>
      </c>
      <c r="R109" s="157"/>
      <c r="S109" s="157" t="s">
        <v>174</v>
      </c>
      <c r="T109" s="157" t="s">
        <v>175</v>
      </c>
      <c r="U109" s="157">
        <v>0</v>
      </c>
      <c r="V109" s="157">
        <f t="shared" si="13"/>
        <v>0</v>
      </c>
      <c r="W109" s="157"/>
      <c r="X109" s="157" t="s">
        <v>221</v>
      </c>
      <c r="Y109" s="148"/>
      <c r="Z109" s="148"/>
      <c r="AA109" s="148"/>
      <c r="AB109" s="148"/>
      <c r="AC109" s="148"/>
      <c r="AD109" s="148"/>
      <c r="AE109" s="148"/>
      <c r="AF109" s="148"/>
      <c r="AG109" s="148" t="s">
        <v>222</v>
      </c>
      <c r="AH109" s="148"/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48"/>
      <c r="AW109" s="148"/>
      <c r="AX109" s="148"/>
      <c r="AY109" s="148"/>
      <c r="AZ109" s="148"/>
      <c r="BA109" s="148"/>
      <c r="BB109" s="148"/>
      <c r="BC109" s="148"/>
      <c r="BD109" s="148"/>
      <c r="BE109" s="148"/>
      <c r="BF109" s="148"/>
      <c r="BG109" s="148"/>
      <c r="BH109" s="148"/>
    </row>
    <row r="110" spans="1:60" ht="22.5" outlineLevel="1" x14ac:dyDescent="0.2">
      <c r="A110" s="172">
        <v>47</v>
      </c>
      <c r="B110" s="173" t="s">
        <v>680</v>
      </c>
      <c r="C110" s="180" t="s">
        <v>1014</v>
      </c>
      <c r="D110" s="174" t="s">
        <v>368</v>
      </c>
      <c r="E110" s="175">
        <v>1</v>
      </c>
      <c r="F110" s="176">
        <v>3129</v>
      </c>
      <c r="G110" s="177">
        <f t="shared" si="7"/>
        <v>3129</v>
      </c>
      <c r="H110" s="158"/>
      <c r="I110" s="157">
        <f t="shared" si="8"/>
        <v>0</v>
      </c>
      <c r="J110" s="158"/>
      <c r="K110" s="157">
        <f t="shared" si="9"/>
        <v>0</v>
      </c>
      <c r="L110" s="157">
        <v>21</v>
      </c>
      <c r="M110" s="157">
        <f t="shared" si="10"/>
        <v>3786.0899999999997</v>
      </c>
      <c r="N110" s="157">
        <v>0</v>
      </c>
      <c r="O110" s="157">
        <f t="shared" si="11"/>
        <v>0</v>
      </c>
      <c r="P110" s="157">
        <v>0</v>
      </c>
      <c r="Q110" s="157">
        <f t="shared" si="12"/>
        <v>0</v>
      </c>
      <c r="R110" s="157"/>
      <c r="S110" s="157" t="s">
        <v>174</v>
      </c>
      <c r="T110" s="157" t="s">
        <v>175</v>
      </c>
      <c r="U110" s="157">
        <v>0</v>
      </c>
      <c r="V110" s="157">
        <f t="shared" si="13"/>
        <v>0</v>
      </c>
      <c r="W110" s="157"/>
      <c r="X110" s="157" t="s">
        <v>221</v>
      </c>
      <c r="Y110" s="148"/>
      <c r="Z110" s="148"/>
      <c r="AA110" s="148"/>
      <c r="AB110" s="148"/>
      <c r="AC110" s="148"/>
      <c r="AD110" s="148"/>
      <c r="AE110" s="148"/>
      <c r="AF110" s="148"/>
      <c r="AG110" s="148" t="s">
        <v>222</v>
      </c>
      <c r="AH110" s="148"/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48"/>
      <c r="BG110" s="148"/>
      <c r="BH110" s="148"/>
    </row>
    <row r="111" spans="1:60" ht="22.5" outlineLevel="1" x14ac:dyDescent="0.2">
      <c r="A111" s="172">
        <v>48</v>
      </c>
      <c r="B111" s="173" t="s">
        <v>682</v>
      </c>
      <c r="C111" s="180" t="s">
        <v>1015</v>
      </c>
      <c r="D111" s="174" t="s">
        <v>368</v>
      </c>
      <c r="E111" s="175">
        <v>1</v>
      </c>
      <c r="F111" s="176">
        <v>2686</v>
      </c>
      <c r="G111" s="177">
        <f t="shared" si="7"/>
        <v>2686</v>
      </c>
      <c r="H111" s="158"/>
      <c r="I111" s="157">
        <f t="shared" si="8"/>
        <v>0</v>
      </c>
      <c r="J111" s="158"/>
      <c r="K111" s="157">
        <f t="shared" si="9"/>
        <v>0</v>
      </c>
      <c r="L111" s="157">
        <v>21</v>
      </c>
      <c r="M111" s="157">
        <f t="shared" si="10"/>
        <v>3250.06</v>
      </c>
      <c r="N111" s="157">
        <v>0</v>
      </c>
      <c r="O111" s="157">
        <f t="shared" si="11"/>
        <v>0</v>
      </c>
      <c r="P111" s="157">
        <v>0</v>
      </c>
      <c r="Q111" s="157">
        <f t="shared" si="12"/>
        <v>0</v>
      </c>
      <c r="R111" s="157"/>
      <c r="S111" s="157" t="s">
        <v>174</v>
      </c>
      <c r="T111" s="157" t="s">
        <v>175</v>
      </c>
      <c r="U111" s="157">
        <v>0</v>
      </c>
      <c r="V111" s="157">
        <f t="shared" si="13"/>
        <v>0</v>
      </c>
      <c r="W111" s="157"/>
      <c r="X111" s="157" t="s">
        <v>221</v>
      </c>
      <c r="Y111" s="148"/>
      <c r="Z111" s="148"/>
      <c r="AA111" s="148"/>
      <c r="AB111" s="148"/>
      <c r="AC111" s="148"/>
      <c r="AD111" s="148"/>
      <c r="AE111" s="148"/>
      <c r="AF111" s="148"/>
      <c r="AG111" s="148" t="s">
        <v>222</v>
      </c>
      <c r="AH111" s="148"/>
      <c r="AI111" s="148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48"/>
      <c r="BG111" s="148"/>
      <c r="BH111" s="148"/>
    </row>
    <row r="112" spans="1:60" ht="22.5" outlineLevel="1" x14ac:dyDescent="0.2">
      <c r="A112" s="172">
        <v>49</v>
      </c>
      <c r="B112" s="173" t="s">
        <v>751</v>
      </c>
      <c r="C112" s="180" t="s">
        <v>746</v>
      </c>
      <c r="D112" s="174" t="s">
        <v>368</v>
      </c>
      <c r="E112" s="175">
        <v>1</v>
      </c>
      <c r="F112" s="176">
        <v>2131</v>
      </c>
      <c r="G112" s="177">
        <f t="shared" si="7"/>
        <v>2131</v>
      </c>
      <c r="H112" s="158"/>
      <c r="I112" s="157">
        <f t="shared" si="8"/>
        <v>0</v>
      </c>
      <c r="J112" s="158"/>
      <c r="K112" s="157">
        <f t="shared" si="9"/>
        <v>0</v>
      </c>
      <c r="L112" s="157">
        <v>21</v>
      </c>
      <c r="M112" s="157">
        <f t="shared" si="10"/>
        <v>2578.5099999999998</v>
      </c>
      <c r="N112" s="157">
        <v>0</v>
      </c>
      <c r="O112" s="157">
        <f t="shared" si="11"/>
        <v>0</v>
      </c>
      <c r="P112" s="157">
        <v>0</v>
      </c>
      <c r="Q112" s="157">
        <f t="shared" si="12"/>
        <v>0</v>
      </c>
      <c r="R112" s="157"/>
      <c r="S112" s="157" t="s">
        <v>174</v>
      </c>
      <c r="T112" s="157" t="s">
        <v>175</v>
      </c>
      <c r="U112" s="157">
        <v>0</v>
      </c>
      <c r="V112" s="157">
        <f t="shared" si="13"/>
        <v>0</v>
      </c>
      <c r="W112" s="157"/>
      <c r="X112" s="157" t="s">
        <v>221</v>
      </c>
      <c r="Y112" s="148"/>
      <c r="Z112" s="148"/>
      <c r="AA112" s="148"/>
      <c r="AB112" s="148"/>
      <c r="AC112" s="148"/>
      <c r="AD112" s="148"/>
      <c r="AE112" s="148"/>
      <c r="AF112" s="148"/>
      <c r="AG112" s="148" t="s">
        <v>222</v>
      </c>
      <c r="AH112" s="148"/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</row>
    <row r="113" spans="1:60" x14ac:dyDescent="0.2">
      <c r="A113" s="160" t="s">
        <v>169</v>
      </c>
      <c r="B113" s="161" t="s">
        <v>122</v>
      </c>
      <c r="C113" s="179" t="s">
        <v>123</v>
      </c>
      <c r="D113" s="162"/>
      <c r="E113" s="163"/>
      <c r="F113" s="164"/>
      <c r="G113" s="165">
        <f>SUMIF(AG114:AG117,"&lt;&gt;NOR",G114:G117)</f>
        <v>2348.13</v>
      </c>
      <c r="H113" s="159"/>
      <c r="I113" s="159">
        <f>SUM(I114:I117)</f>
        <v>0</v>
      </c>
      <c r="J113" s="159"/>
      <c r="K113" s="159">
        <f>SUM(K114:K117)</f>
        <v>0</v>
      </c>
      <c r="L113" s="159"/>
      <c r="M113" s="159">
        <f>SUM(M114:M117)</f>
        <v>2841.2373000000002</v>
      </c>
      <c r="N113" s="159"/>
      <c r="O113" s="159">
        <f>SUM(O114:O117)</f>
        <v>0</v>
      </c>
      <c r="P113" s="159"/>
      <c r="Q113" s="159">
        <f>SUM(Q114:Q117)</f>
        <v>0</v>
      </c>
      <c r="R113" s="159"/>
      <c r="S113" s="159"/>
      <c r="T113" s="159"/>
      <c r="U113" s="159"/>
      <c r="V113" s="159">
        <f>SUM(V114:V117)</f>
        <v>9.91</v>
      </c>
      <c r="W113" s="159"/>
      <c r="X113" s="159"/>
      <c r="AG113" t="s">
        <v>170</v>
      </c>
    </row>
    <row r="114" spans="1:60" ht="22.5" outlineLevel="1" x14ac:dyDescent="0.2">
      <c r="A114" s="166">
        <v>50</v>
      </c>
      <c r="B114" s="167" t="s">
        <v>391</v>
      </c>
      <c r="C114" s="181" t="s">
        <v>392</v>
      </c>
      <c r="D114" s="168" t="s">
        <v>312</v>
      </c>
      <c r="E114" s="169">
        <v>21.945160000000001</v>
      </c>
      <c r="F114" s="170">
        <v>107</v>
      </c>
      <c r="G114" s="171">
        <f>ROUND(E114*F114,2)</f>
        <v>2348.13</v>
      </c>
      <c r="H114" s="158"/>
      <c r="I114" s="157">
        <f>ROUND(E114*H114,2)</f>
        <v>0</v>
      </c>
      <c r="J114" s="158"/>
      <c r="K114" s="157">
        <f>ROUND(E114*J114,2)</f>
        <v>0</v>
      </c>
      <c r="L114" s="157">
        <v>21</v>
      </c>
      <c r="M114" s="157">
        <f>G114*(1+L114/100)</f>
        <v>2841.2373000000002</v>
      </c>
      <c r="N114" s="157">
        <v>0</v>
      </c>
      <c r="O114" s="157">
        <f>ROUND(E114*N114,2)</f>
        <v>0</v>
      </c>
      <c r="P114" s="157">
        <v>0</v>
      </c>
      <c r="Q114" s="157">
        <f>ROUND(E114*P114,2)</f>
        <v>0</v>
      </c>
      <c r="R114" s="157"/>
      <c r="S114" s="157" t="s">
        <v>180</v>
      </c>
      <c r="T114" s="157" t="s">
        <v>180</v>
      </c>
      <c r="U114" s="157">
        <v>0.45179999999999998</v>
      </c>
      <c r="V114" s="157">
        <f>ROUND(E114*U114,2)</f>
        <v>9.91</v>
      </c>
      <c r="W114" s="157"/>
      <c r="X114" s="157" t="s">
        <v>393</v>
      </c>
      <c r="Y114" s="148"/>
      <c r="Z114" s="148"/>
      <c r="AA114" s="148"/>
      <c r="AB114" s="148"/>
      <c r="AC114" s="148"/>
      <c r="AD114" s="148"/>
      <c r="AE114" s="148"/>
      <c r="AF114" s="148"/>
      <c r="AG114" s="148" t="s">
        <v>394</v>
      </c>
      <c r="AH114" s="148"/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48"/>
      <c r="BG114" s="148"/>
      <c r="BH114" s="148"/>
    </row>
    <row r="115" spans="1:60" outlineLevel="1" x14ac:dyDescent="0.2">
      <c r="A115" s="155"/>
      <c r="B115" s="156"/>
      <c r="C115" s="189" t="s">
        <v>395</v>
      </c>
      <c r="D115" s="185"/>
      <c r="E115" s="186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48"/>
      <c r="Z115" s="148"/>
      <c r="AA115" s="148"/>
      <c r="AB115" s="148"/>
      <c r="AC115" s="148"/>
      <c r="AD115" s="148"/>
      <c r="AE115" s="148"/>
      <c r="AF115" s="148"/>
      <c r="AG115" s="148" t="s">
        <v>224</v>
      </c>
      <c r="AH115" s="148">
        <v>0</v>
      </c>
      <c r="AI115" s="148"/>
      <c r="AJ115" s="148"/>
      <c r="AK115" s="148"/>
      <c r="AL115" s="148"/>
      <c r="AM115" s="148"/>
      <c r="AN115" s="148"/>
      <c r="AO115" s="148"/>
      <c r="AP115" s="148"/>
      <c r="AQ115" s="148"/>
      <c r="AR115" s="148"/>
      <c r="AS115" s="148"/>
      <c r="AT115" s="148"/>
      <c r="AU115" s="148"/>
      <c r="AV115" s="148"/>
      <c r="AW115" s="148"/>
      <c r="AX115" s="148"/>
      <c r="AY115" s="148"/>
      <c r="AZ115" s="148"/>
      <c r="BA115" s="148"/>
      <c r="BB115" s="148"/>
      <c r="BC115" s="148"/>
      <c r="BD115" s="148"/>
      <c r="BE115" s="148"/>
      <c r="BF115" s="148"/>
      <c r="BG115" s="148"/>
      <c r="BH115" s="148"/>
    </row>
    <row r="116" spans="1:60" outlineLevel="1" x14ac:dyDescent="0.2">
      <c r="A116" s="155"/>
      <c r="B116" s="156"/>
      <c r="C116" s="189" t="s">
        <v>1016</v>
      </c>
      <c r="D116" s="185"/>
      <c r="E116" s="186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48"/>
      <c r="Z116" s="148"/>
      <c r="AA116" s="148"/>
      <c r="AB116" s="148"/>
      <c r="AC116" s="148"/>
      <c r="AD116" s="148"/>
      <c r="AE116" s="148"/>
      <c r="AF116" s="148"/>
      <c r="AG116" s="148" t="s">
        <v>224</v>
      </c>
      <c r="AH116" s="148">
        <v>0</v>
      </c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48"/>
      <c r="BG116" s="148"/>
      <c r="BH116" s="148"/>
    </row>
    <row r="117" spans="1:60" outlineLevel="1" x14ac:dyDescent="0.2">
      <c r="A117" s="155"/>
      <c r="B117" s="156"/>
      <c r="C117" s="189" t="s">
        <v>1017</v>
      </c>
      <c r="D117" s="185"/>
      <c r="E117" s="186">
        <v>21.945160000000001</v>
      </c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48"/>
      <c r="Z117" s="148"/>
      <c r="AA117" s="148"/>
      <c r="AB117" s="148"/>
      <c r="AC117" s="148"/>
      <c r="AD117" s="148"/>
      <c r="AE117" s="148"/>
      <c r="AF117" s="148"/>
      <c r="AG117" s="148" t="s">
        <v>224</v>
      </c>
      <c r="AH117" s="148">
        <v>0</v>
      </c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</row>
    <row r="118" spans="1:60" x14ac:dyDescent="0.2">
      <c r="A118" s="160" t="s">
        <v>169</v>
      </c>
      <c r="B118" s="161" t="s">
        <v>126</v>
      </c>
      <c r="C118" s="179" t="s">
        <v>127</v>
      </c>
      <c r="D118" s="162"/>
      <c r="E118" s="163"/>
      <c r="F118" s="164"/>
      <c r="G118" s="165">
        <f>SUMIF(AG119:AG121,"&lt;&gt;NOR",G119:G121)</f>
        <v>540</v>
      </c>
      <c r="H118" s="159"/>
      <c r="I118" s="159">
        <f>SUM(I119:I121)</f>
        <v>0</v>
      </c>
      <c r="J118" s="159"/>
      <c r="K118" s="159">
        <f>SUM(K119:K121)</f>
        <v>0</v>
      </c>
      <c r="L118" s="159"/>
      <c r="M118" s="159">
        <f>SUM(M119:M121)</f>
        <v>653.4</v>
      </c>
      <c r="N118" s="159"/>
      <c r="O118" s="159">
        <f>SUM(O119:O121)</f>
        <v>0</v>
      </c>
      <c r="P118" s="159"/>
      <c r="Q118" s="159">
        <f>SUM(Q119:Q121)</f>
        <v>0</v>
      </c>
      <c r="R118" s="159"/>
      <c r="S118" s="159"/>
      <c r="T118" s="159"/>
      <c r="U118" s="159"/>
      <c r="V118" s="159">
        <f>SUM(V119:V121)</f>
        <v>1.04</v>
      </c>
      <c r="W118" s="159"/>
      <c r="X118" s="159"/>
      <c r="AG118" t="s">
        <v>170</v>
      </c>
    </row>
    <row r="119" spans="1:60" ht="22.5" outlineLevel="1" x14ac:dyDescent="0.2">
      <c r="A119" s="166">
        <v>51</v>
      </c>
      <c r="B119" s="167" t="s">
        <v>686</v>
      </c>
      <c r="C119" s="181" t="s">
        <v>687</v>
      </c>
      <c r="D119" s="168" t="s">
        <v>247</v>
      </c>
      <c r="E119" s="169">
        <v>22.5</v>
      </c>
      <c r="F119" s="170">
        <v>24</v>
      </c>
      <c r="G119" s="171">
        <f>ROUND(E119*F119,2)</f>
        <v>540</v>
      </c>
      <c r="H119" s="158"/>
      <c r="I119" s="157">
        <f>ROUND(E119*H119,2)</f>
        <v>0</v>
      </c>
      <c r="J119" s="158"/>
      <c r="K119" s="157">
        <f>ROUND(E119*J119,2)</f>
        <v>0</v>
      </c>
      <c r="L119" s="157">
        <v>21</v>
      </c>
      <c r="M119" s="157">
        <f>G119*(1+L119/100)</f>
        <v>653.4</v>
      </c>
      <c r="N119" s="157">
        <v>4.0000000000000003E-5</v>
      </c>
      <c r="O119" s="157">
        <f>ROUND(E119*N119,2)</f>
        <v>0</v>
      </c>
      <c r="P119" s="157">
        <v>0</v>
      </c>
      <c r="Q119" s="157">
        <f>ROUND(E119*P119,2)</f>
        <v>0</v>
      </c>
      <c r="R119" s="157"/>
      <c r="S119" s="157" t="s">
        <v>180</v>
      </c>
      <c r="T119" s="157" t="s">
        <v>180</v>
      </c>
      <c r="U119" s="157">
        <v>4.6330000000000003E-2</v>
      </c>
      <c r="V119" s="157">
        <f>ROUND(E119*U119,2)</f>
        <v>1.04</v>
      </c>
      <c r="W119" s="157"/>
      <c r="X119" s="157" t="s">
        <v>221</v>
      </c>
      <c r="Y119" s="148"/>
      <c r="Z119" s="148"/>
      <c r="AA119" s="148"/>
      <c r="AB119" s="148"/>
      <c r="AC119" s="148"/>
      <c r="AD119" s="148"/>
      <c r="AE119" s="148"/>
      <c r="AF119" s="148"/>
      <c r="AG119" s="148" t="s">
        <v>404</v>
      </c>
      <c r="AH119" s="148"/>
      <c r="AI119" s="148"/>
      <c r="AJ119" s="148"/>
      <c r="AK119" s="148"/>
      <c r="AL119" s="148"/>
      <c r="AM119" s="148"/>
      <c r="AN119" s="148"/>
      <c r="AO119" s="148"/>
      <c r="AP119" s="148"/>
      <c r="AQ119" s="148"/>
      <c r="AR119" s="148"/>
      <c r="AS119" s="148"/>
      <c r="AT119" s="148"/>
      <c r="AU119" s="148"/>
      <c r="AV119" s="148"/>
      <c r="AW119" s="148"/>
      <c r="AX119" s="148"/>
      <c r="AY119" s="148"/>
      <c r="AZ119" s="148"/>
      <c r="BA119" s="148"/>
      <c r="BB119" s="148"/>
      <c r="BC119" s="148"/>
      <c r="BD119" s="148"/>
      <c r="BE119" s="148"/>
      <c r="BF119" s="148"/>
      <c r="BG119" s="148"/>
      <c r="BH119" s="148"/>
    </row>
    <row r="120" spans="1:60" outlineLevel="1" x14ac:dyDescent="0.2">
      <c r="A120" s="155"/>
      <c r="B120" s="156"/>
      <c r="C120" s="189" t="s">
        <v>688</v>
      </c>
      <c r="D120" s="185"/>
      <c r="E120" s="186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48"/>
      <c r="Z120" s="148"/>
      <c r="AA120" s="148"/>
      <c r="AB120" s="148"/>
      <c r="AC120" s="148"/>
      <c r="AD120" s="148"/>
      <c r="AE120" s="148"/>
      <c r="AF120" s="148"/>
      <c r="AG120" s="148" t="s">
        <v>224</v>
      </c>
      <c r="AH120" s="148">
        <v>0</v>
      </c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48"/>
      <c r="BG120" s="148"/>
      <c r="BH120" s="148"/>
    </row>
    <row r="121" spans="1:60" outlineLevel="1" x14ac:dyDescent="0.2">
      <c r="A121" s="155"/>
      <c r="B121" s="156"/>
      <c r="C121" s="189" t="s">
        <v>1018</v>
      </c>
      <c r="D121" s="185"/>
      <c r="E121" s="186">
        <v>22.5</v>
      </c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48"/>
      <c r="Z121" s="148"/>
      <c r="AA121" s="148"/>
      <c r="AB121" s="148"/>
      <c r="AC121" s="148"/>
      <c r="AD121" s="148"/>
      <c r="AE121" s="148"/>
      <c r="AF121" s="148"/>
      <c r="AG121" s="148" t="s">
        <v>224</v>
      </c>
      <c r="AH121" s="148">
        <v>0</v>
      </c>
      <c r="AI121" s="148"/>
      <c r="AJ121" s="148"/>
      <c r="AK121" s="148"/>
      <c r="AL121" s="148"/>
      <c r="AM121" s="148"/>
      <c r="AN121" s="148"/>
      <c r="AO121" s="148"/>
      <c r="AP121" s="148"/>
      <c r="AQ121" s="148"/>
      <c r="AR121" s="148"/>
      <c r="AS121" s="148"/>
      <c r="AT121" s="148"/>
      <c r="AU121" s="148"/>
      <c r="AV121" s="148"/>
      <c r="AW121" s="148"/>
      <c r="AX121" s="148"/>
      <c r="AY121" s="148"/>
      <c r="AZ121" s="148"/>
      <c r="BA121" s="148"/>
      <c r="BB121" s="148"/>
      <c r="BC121" s="148"/>
      <c r="BD121" s="148"/>
      <c r="BE121" s="148"/>
      <c r="BF121" s="148"/>
      <c r="BG121" s="148"/>
      <c r="BH121" s="148"/>
    </row>
    <row r="122" spans="1:60" x14ac:dyDescent="0.2">
      <c r="A122" s="3"/>
      <c r="B122" s="4"/>
      <c r="C122" s="182"/>
      <c r="D122" s="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AE122">
        <v>15</v>
      </c>
      <c r="AF122">
        <v>21</v>
      </c>
      <c r="AG122" t="s">
        <v>156</v>
      </c>
    </row>
    <row r="123" spans="1:60" x14ac:dyDescent="0.2">
      <c r="A123" s="151"/>
      <c r="B123" s="152" t="s">
        <v>31</v>
      </c>
      <c r="C123" s="183"/>
      <c r="D123" s="153"/>
      <c r="E123" s="154"/>
      <c r="F123" s="154"/>
      <c r="G123" s="178">
        <f>G8+G58+G72+G113+G118</f>
        <v>231580.93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AE123">
        <f>SUMIF(L7:L121,AE122,G7:G121)</f>
        <v>0</v>
      </c>
      <c r="AF123">
        <f>SUMIF(L7:L121,AF122,G7:G121)</f>
        <v>231580.93</v>
      </c>
      <c r="AG123" t="s">
        <v>214</v>
      </c>
    </row>
    <row r="124" spans="1:60" x14ac:dyDescent="0.2">
      <c r="A124" s="3"/>
      <c r="B124" s="4"/>
      <c r="C124" s="182"/>
      <c r="D124" s="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60" x14ac:dyDescent="0.2">
      <c r="A125" s="3"/>
      <c r="B125" s="4"/>
      <c r="C125" s="182"/>
      <c r="D125" s="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60" x14ac:dyDescent="0.2">
      <c r="A126" s="268" t="s">
        <v>215</v>
      </c>
      <c r="B126" s="268"/>
      <c r="C126" s="269"/>
      <c r="D126" s="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60" x14ac:dyDescent="0.2">
      <c r="A127" s="249"/>
      <c r="B127" s="250"/>
      <c r="C127" s="251"/>
      <c r="D127" s="250"/>
      <c r="E127" s="250"/>
      <c r="F127" s="250"/>
      <c r="G127" s="25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AG127" t="s">
        <v>216</v>
      </c>
    </row>
    <row r="128" spans="1:60" x14ac:dyDescent="0.2">
      <c r="A128" s="253"/>
      <c r="B128" s="254"/>
      <c r="C128" s="255"/>
      <c r="D128" s="254"/>
      <c r="E128" s="254"/>
      <c r="F128" s="254"/>
      <c r="G128" s="256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33" x14ac:dyDescent="0.2">
      <c r="A129" s="253"/>
      <c r="B129" s="254"/>
      <c r="C129" s="255"/>
      <c r="D129" s="254"/>
      <c r="E129" s="254"/>
      <c r="F129" s="254"/>
      <c r="G129" s="25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33" x14ac:dyDescent="0.2">
      <c r="A130" s="253"/>
      <c r="B130" s="254"/>
      <c r="C130" s="255"/>
      <c r="D130" s="254"/>
      <c r="E130" s="254"/>
      <c r="F130" s="254"/>
      <c r="G130" s="25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33" x14ac:dyDescent="0.2">
      <c r="A131" s="257"/>
      <c r="B131" s="258"/>
      <c r="C131" s="259"/>
      <c r="D131" s="258"/>
      <c r="E131" s="258"/>
      <c r="F131" s="258"/>
      <c r="G131" s="260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33" x14ac:dyDescent="0.2">
      <c r="A132" s="3"/>
      <c r="B132" s="4"/>
      <c r="C132" s="182"/>
      <c r="D132" s="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33" x14ac:dyDescent="0.2">
      <c r="C133" s="184"/>
      <c r="D133" s="10"/>
      <c r="AG133" t="s">
        <v>217</v>
      </c>
    </row>
    <row r="134" spans="1:33" x14ac:dyDescent="0.2">
      <c r="D134" s="10"/>
    </row>
    <row r="135" spans="1:33" x14ac:dyDescent="0.2">
      <c r="D135" s="10"/>
    </row>
    <row r="136" spans="1:33" x14ac:dyDescent="0.2">
      <c r="D136" s="10"/>
    </row>
    <row r="137" spans="1:33" x14ac:dyDescent="0.2">
      <c r="D137" s="10"/>
    </row>
    <row r="138" spans="1:33" x14ac:dyDescent="0.2">
      <c r="D138" s="10"/>
    </row>
    <row r="139" spans="1:33" x14ac:dyDescent="0.2">
      <c r="D139" s="10"/>
    </row>
    <row r="140" spans="1:33" x14ac:dyDescent="0.2">
      <c r="D140" s="10"/>
    </row>
    <row r="141" spans="1:33" x14ac:dyDescent="0.2">
      <c r="D141" s="10"/>
    </row>
    <row r="142" spans="1:33" x14ac:dyDescent="0.2">
      <c r="D142" s="10"/>
    </row>
    <row r="143" spans="1:33" x14ac:dyDescent="0.2">
      <c r="D143" s="10"/>
    </row>
    <row r="144" spans="1:33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eudQ3E4MhZ4DKJfITXN2tpJcLZSmO+HjGYOVlJPIPdyqy1qhluAJQJRoxL+6nhWL5CKNhwI8kq1yET/wCVQPdg==" saltValue="YAoHbm3YRQySRBBo8ZHdEw==" spinCount="100000" sheet="1"/>
  <customSheetViews>
    <customSheetView guid="{682F88AA-8DBA-43F3-B332-95C2E0316B3E}" hiddenRows="1" hiddenColumns="1">
      <pane ySplit="6" topLeftCell="A8" activePane="bottomLeft" state="frozen"/>
      <selection pane="bottomLeft" sqref="A1:G1"/>
      <pageMargins left="0.59055118110236204" right="0.196850393700787" top="0.78740157499999996" bottom="0.78740157499999996" header="0.3" footer="0.3"/>
      <pageSetup paperSize="9" orientation="portrait" r:id="rId1"/>
      <headerFooter>
        <oddFooter>&amp;RStránka &amp;P z &amp;N&amp;LZpracováno programem BUILDpower S,  © RTS, a.s.</oddFooter>
      </headerFooter>
    </customSheetView>
    <customSheetView guid="{F028DEAD-F36D-4C13-9154-AF3BDABF0A16}" hiddenRows="1" hiddenColumns="1">
      <pane ySplit="6" topLeftCell="A8" activePane="bottomLeft" state="frozen"/>
      <selection pane="bottomLeft" activeCell="A8" sqref="A8"/>
      <pageMargins left="0.59055118110236204" right="0.196850393700787" top="0.78740157499999996" bottom="0.78740157499999996" header="0.3" footer="0.3"/>
      <pageSetup paperSize="9" orientation="portrait" r:id="rId2"/>
      <headerFooter>
        <oddFooter>&amp;RStránka &amp;P z &amp;N&amp;LZpracováno programem BUILDpower S,  © RTS, a.s.</oddFooter>
      </headerFooter>
    </customSheetView>
  </customSheetViews>
  <mergeCells count="6">
    <mergeCell ref="A127:G131"/>
    <mergeCell ref="A1:G1"/>
    <mergeCell ref="C2:G2"/>
    <mergeCell ref="C3:G3"/>
    <mergeCell ref="C4:G4"/>
    <mergeCell ref="A126:C126"/>
  </mergeCells>
  <pageMargins left="0.59055118110236204" right="0.196850393700787" top="0.78740157499999996" bottom="0.78740157499999996" header="0.3" footer="0.3"/>
  <pageSetup paperSize="9" orientation="portrait" r:id="rId3"/>
  <headerFooter>
    <oddFooter>&amp;RStránka &amp;P z &amp;N&amp;LZpracováno programem BUILDpower S,  © RTS, a.s.</oddFooter>
  </headerFooter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BH5000"/>
  <sheetViews>
    <sheetView workbookViewId="0">
      <pane ySplit="7" topLeftCell="A8" activePane="bottomLeft" state="frozen"/>
      <selection pane="bottomLeft" activeCell="A8" sqref="A8"/>
    </sheetView>
  </sheetViews>
  <sheetFormatPr defaultRowHeight="12.75" outlineLevelRow="1" x14ac:dyDescent="0.2"/>
  <cols>
    <col min="1" max="1" width="3.42578125" customWidth="1"/>
    <col min="2" max="2" width="12.5703125" style="122" customWidth="1"/>
    <col min="3" max="3" width="38.28515625" style="122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0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0" t="s">
        <v>9</v>
      </c>
      <c r="B3" s="49" t="s">
        <v>75</v>
      </c>
      <c r="C3" s="262" t="s">
        <v>76</v>
      </c>
      <c r="D3" s="263"/>
      <c r="E3" s="263"/>
      <c r="F3" s="263"/>
      <c r="G3" s="264"/>
      <c r="AC3" s="122" t="s">
        <v>144</v>
      </c>
      <c r="AG3" t="s">
        <v>146</v>
      </c>
    </row>
    <row r="4" spans="1:60" ht="24.95" customHeight="1" x14ac:dyDescent="0.2">
      <c r="A4" s="141" t="s">
        <v>10</v>
      </c>
      <c r="B4" s="142" t="s">
        <v>75</v>
      </c>
      <c r="C4" s="265" t="s">
        <v>76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4" t="s">
        <v>148</v>
      </c>
      <c r="B6" s="146" t="s">
        <v>149</v>
      </c>
      <c r="C6" s="146" t="s">
        <v>150</v>
      </c>
      <c r="D6" s="145" t="s">
        <v>151</v>
      </c>
      <c r="E6" s="144" t="s">
        <v>152</v>
      </c>
      <c r="F6" s="143" t="s">
        <v>153</v>
      </c>
      <c r="G6" s="144" t="s">
        <v>31</v>
      </c>
      <c r="H6" s="147" t="s">
        <v>32</v>
      </c>
      <c r="I6" s="147" t="s">
        <v>154</v>
      </c>
      <c r="J6" s="147" t="s">
        <v>33</v>
      </c>
      <c r="K6" s="147" t="s">
        <v>155</v>
      </c>
      <c r="L6" s="147" t="s">
        <v>156</v>
      </c>
      <c r="M6" s="147" t="s">
        <v>157</v>
      </c>
      <c r="N6" s="147" t="s">
        <v>158</v>
      </c>
      <c r="O6" s="147" t="s">
        <v>159</v>
      </c>
      <c r="P6" s="147" t="s">
        <v>160</v>
      </c>
      <c r="Q6" s="147" t="s">
        <v>161</v>
      </c>
      <c r="R6" s="147" t="s">
        <v>162</v>
      </c>
      <c r="S6" s="147" t="s">
        <v>163</v>
      </c>
      <c r="T6" s="147" t="s">
        <v>164</v>
      </c>
      <c r="U6" s="147" t="s">
        <v>165</v>
      </c>
      <c r="V6" s="147" t="s">
        <v>166</v>
      </c>
      <c r="W6" s="147" t="s">
        <v>167</v>
      </c>
      <c r="X6" s="147" t="s">
        <v>168</v>
      </c>
    </row>
    <row r="7" spans="1:60" hidden="1" x14ac:dyDescent="0.2">
      <c r="A7" s="3"/>
      <c r="B7" s="4"/>
      <c r="C7" s="4"/>
      <c r="D7" s="6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60" x14ac:dyDescent="0.2">
      <c r="A8" s="160" t="s">
        <v>169</v>
      </c>
      <c r="B8" s="161" t="s">
        <v>94</v>
      </c>
      <c r="C8" s="179" t="s">
        <v>95</v>
      </c>
      <c r="D8" s="162"/>
      <c r="E8" s="163"/>
      <c r="F8" s="164"/>
      <c r="G8" s="165">
        <f>SUMIF(AG9:AG57,"&lt;&gt;NOR",G9:G57)</f>
        <v>16399.809999999998</v>
      </c>
      <c r="H8" s="159"/>
      <c r="I8" s="159">
        <f>SUM(I9:I57)</f>
        <v>0</v>
      </c>
      <c r="J8" s="159"/>
      <c r="K8" s="159">
        <f>SUM(K9:K57)</f>
        <v>0</v>
      </c>
      <c r="L8" s="159"/>
      <c r="M8" s="159">
        <f>SUM(M9:M57)</f>
        <v>19843.770099999998</v>
      </c>
      <c r="N8" s="159"/>
      <c r="O8" s="159">
        <f>SUM(O9:O57)</f>
        <v>7.75</v>
      </c>
      <c r="P8" s="159"/>
      <c r="Q8" s="159">
        <f>SUM(Q9:Q57)</f>
        <v>0</v>
      </c>
      <c r="R8" s="159"/>
      <c r="S8" s="159"/>
      <c r="T8" s="159"/>
      <c r="U8" s="159"/>
      <c r="V8" s="159">
        <f>SUM(V9:V57)</f>
        <v>38.22</v>
      </c>
      <c r="W8" s="159"/>
      <c r="X8" s="159"/>
      <c r="AG8" t="s">
        <v>170</v>
      </c>
    </row>
    <row r="9" spans="1:60" outlineLevel="1" x14ac:dyDescent="0.2">
      <c r="A9" s="166">
        <v>1</v>
      </c>
      <c r="B9" s="167" t="s">
        <v>228</v>
      </c>
      <c r="C9" s="181" t="s">
        <v>229</v>
      </c>
      <c r="D9" s="168" t="s">
        <v>230</v>
      </c>
      <c r="E9" s="169">
        <v>9.3018000000000001</v>
      </c>
      <c r="F9" s="170">
        <v>26</v>
      </c>
      <c r="G9" s="171">
        <f>ROUND(E9*F9,2)</f>
        <v>241.85</v>
      </c>
      <c r="H9" s="158"/>
      <c r="I9" s="157">
        <f>ROUND(E9*H9,2)</f>
        <v>0</v>
      </c>
      <c r="J9" s="158"/>
      <c r="K9" s="157">
        <f>ROUND(E9*J9,2)</f>
        <v>0</v>
      </c>
      <c r="L9" s="157">
        <v>21</v>
      </c>
      <c r="M9" s="157">
        <f>G9*(1+L9/100)</f>
        <v>292.63849999999996</v>
      </c>
      <c r="N9" s="157">
        <v>0</v>
      </c>
      <c r="O9" s="157">
        <f>ROUND(E9*N9,2)</f>
        <v>0</v>
      </c>
      <c r="P9" s="157">
        <v>0</v>
      </c>
      <c r="Q9" s="157">
        <f>ROUND(E9*P9,2)</f>
        <v>0</v>
      </c>
      <c r="R9" s="157"/>
      <c r="S9" s="157" t="s">
        <v>180</v>
      </c>
      <c r="T9" s="157" t="s">
        <v>180</v>
      </c>
      <c r="U9" s="157">
        <v>8.4000000000000005E-2</v>
      </c>
      <c r="V9" s="157">
        <f>ROUND(E9*U9,2)</f>
        <v>0.78</v>
      </c>
      <c r="W9" s="157"/>
      <c r="X9" s="157" t="s">
        <v>221</v>
      </c>
      <c r="Y9" s="148"/>
      <c r="Z9" s="148"/>
      <c r="AA9" s="148"/>
      <c r="AB9" s="148"/>
      <c r="AC9" s="148"/>
      <c r="AD9" s="148"/>
      <c r="AE9" s="148"/>
      <c r="AF9" s="148"/>
      <c r="AG9" s="148" t="s">
        <v>222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60" outlineLevel="1" x14ac:dyDescent="0.2">
      <c r="A10" s="155"/>
      <c r="B10" s="156"/>
      <c r="C10" s="189" t="s">
        <v>1019</v>
      </c>
      <c r="D10" s="185"/>
      <c r="E10" s="186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48"/>
      <c r="Z10" s="148"/>
      <c r="AA10" s="148"/>
      <c r="AB10" s="148"/>
      <c r="AC10" s="148"/>
      <c r="AD10" s="148"/>
      <c r="AE10" s="148"/>
      <c r="AF10" s="148"/>
      <c r="AG10" s="148" t="s">
        <v>224</v>
      </c>
      <c r="AH10" s="148">
        <v>0</v>
      </c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</row>
    <row r="11" spans="1:60" outlineLevel="1" x14ac:dyDescent="0.2">
      <c r="A11" s="155"/>
      <c r="B11" s="156"/>
      <c r="C11" s="190" t="s">
        <v>232</v>
      </c>
      <c r="D11" s="187"/>
      <c r="E11" s="188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48"/>
      <c r="Z11" s="148"/>
      <c r="AA11" s="148"/>
      <c r="AB11" s="148"/>
      <c r="AC11" s="148"/>
      <c r="AD11" s="148"/>
      <c r="AE11" s="148"/>
      <c r="AF11" s="148"/>
      <c r="AG11" s="148" t="s">
        <v>224</v>
      </c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</row>
    <row r="12" spans="1:60" outlineLevel="1" x14ac:dyDescent="0.2">
      <c r="A12" s="155"/>
      <c r="B12" s="156"/>
      <c r="C12" s="191" t="s">
        <v>1020</v>
      </c>
      <c r="D12" s="187"/>
      <c r="E12" s="188">
        <v>18.603750000000002</v>
      </c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48"/>
      <c r="Z12" s="148"/>
      <c r="AA12" s="148"/>
      <c r="AB12" s="148"/>
      <c r="AC12" s="148"/>
      <c r="AD12" s="148"/>
      <c r="AE12" s="148"/>
      <c r="AF12" s="148"/>
      <c r="AG12" s="148" t="s">
        <v>224</v>
      </c>
      <c r="AH12" s="148">
        <v>2</v>
      </c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</row>
    <row r="13" spans="1:60" outlineLevel="1" x14ac:dyDescent="0.2">
      <c r="A13" s="155"/>
      <c r="B13" s="156"/>
      <c r="C13" s="190" t="s">
        <v>234</v>
      </c>
      <c r="D13" s="187"/>
      <c r="E13" s="188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48"/>
      <c r="Z13" s="148"/>
      <c r="AA13" s="148"/>
      <c r="AB13" s="148"/>
      <c r="AC13" s="148"/>
      <c r="AD13" s="148"/>
      <c r="AE13" s="148"/>
      <c r="AF13" s="148"/>
      <c r="AG13" s="148" t="s">
        <v>224</v>
      </c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</row>
    <row r="14" spans="1:60" outlineLevel="1" x14ac:dyDescent="0.2">
      <c r="A14" s="155"/>
      <c r="B14" s="156"/>
      <c r="C14" s="189" t="s">
        <v>1021</v>
      </c>
      <c r="D14" s="185"/>
      <c r="E14" s="186">
        <v>9.30185</v>
      </c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48"/>
      <c r="Z14" s="148"/>
      <c r="AA14" s="148"/>
      <c r="AB14" s="148"/>
      <c r="AC14" s="148"/>
      <c r="AD14" s="148"/>
      <c r="AE14" s="148"/>
      <c r="AF14" s="148"/>
      <c r="AG14" s="148" t="s">
        <v>224</v>
      </c>
      <c r="AH14" s="148">
        <v>0</v>
      </c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</row>
    <row r="15" spans="1:60" outlineLevel="1" x14ac:dyDescent="0.2">
      <c r="A15" s="166">
        <v>2</v>
      </c>
      <c r="B15" s="167" t="s">
        <v>258</v>
      </c>
      <c r="C15" s="181" t="s">
        <v>259</v>
      </c>
      <c r="D15" s="168" t="s">
        <v>230</v>
      </c>
      <c r="E15" s="169">
        <v>18.6037</v>
      </c>
      <c r="F15" s="170">
        <v>160</v>
      </c>
      <c r="G15" s="171">
        <f>ROUND(E15*F15,2)</f>
        <v>2976.59</v>
      </c>
      <c r="H15" s="158"/>
      <c r="I15" s="157">
        <f>ROUND(E15*H15,2)</f>
        <v>0</v>
      </c>
      <c r="J15" s="158"/>
      <c r="K15" s="157">
        <f>ROUND(E15*J15,2)</f>
        <v>0</v>
      </c>
      <c r="L15" s="157">
        <v>21</v>
      </c>
      <c r="M15" s="157">
        <f>G15*(1+L15/100)</f>
        <v>3601.6739000000002</v>
      </c>
      <c r="N15" s="157">
        <v>0</v>
      </c>
      <c r="O15" s="157">
        <f>ROUND(E15*N15,2)</f>
        <v>0</v>
      </c>
      <c r="P15" s="157">
        <v>0</v>
      </c>
      <c r="Q15" s="157">
        <f>ROUND(E15*P15,2)</f>
        <v>0</v>
      </c>
      <c r="R15" s="157"/>
      <c r="S15" s="157" t="s">
        <v>180</v>
      </c>
      <c r="T15" s="157" t="s">
        <v>180</v>
      </c>
      <c r="U15" s="157">
        <v>0.222</v>
      </c>
      <c r="V15" s="157">
        <f>ROUND(E15*U15,2)</f>
        <v>4.13</v>
      </c>
      <c r="W15" s="157"/>
      <c r="X15" s="157" t="s">
        <v>221</v>
      </c>
      <c r="Y15" s="148"/>
      <c r="Z15" s="148"/>
      <c r="AA15" s="148"/>
      <c r="AB15" s="148"/>
      <c r="AC15" s="148"/>
      <c r="AD15" s="148"/>
      <c r="AE15" s="148"/>
      <c r="AF15" s="148"/>
      <c r="AG15" s="148" t="s">
        <v>222</v>
      </c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</row>
    <row r="16" spans="1:60" outlineLevel="1" x14ac:dyDescent="0.2">
      <c r="A16" s="155"/>
      <c r="B16" s="156"/>
      <c r="C16" s="189" t="s">
        <v>1019</v>
      </c>
      <c r="D16" s="185"/>
      <c r="E16" s="186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48"/>
      <c r="Z16" s="148"/>
      <c r="AA16" s="148"/>
      <c r="AB16" s="148"/>
      <c r="AC16" s="148"/>
      <c r="AD16" s="148"/>
      <c r="AE16" s="148"/>
      <c r="AF16" s="148"/>
      <c r="AG16" s="148" t="s">
        <v>224</v>
      </c>
      <c r="AH16" s="148">
        <v>0</v>
      </c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</row>
    <row r="17" spans="1:60" outlineLevel="1" x14ac:dyDescent="0.2">
      <c r="A17" s="155"/>
      <c r="B17" s="156"/>
      <c r="C17" s="189" t="s">
        <v>1022</v>
      </c>
      <c r="D17" s="185"/>
      <c r="E17" s="186">
        <v>18.600000000000001</v>
      </c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48"/>
      <c r="Z17" s="148"/>
      <c r="AA17" s="148"/>
      <c r="AB17" s="148"/>
      <c r="AC17" s="148"/>
      <c r="AD17" s="148"/>
      <c r="AE17" s="148"/>
      <c r="AF17" s="148"/>
      <c r="AG17" s="148" t="s">
        <v>224</v>
      </c>
      <c r="AH17" s="148">
        <v>0</v>
      </c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</row>
    <row r="18" spans="1:60" outlineLevel="1" x14ac:dyDescent="0.2">
      <c r="A18" s="166">
        <v>3</v>
      </c>
      <c r="B18" s="167" t="s">
        <v>604</v>
      </c>
      <c r="C18" s="181" t="s">
        <v>605</v>
      </c>
      <c r="D18" s="168" t="s">
        <v>220</v>
      </c>
      <c r="E18" s="169">
        <v>33.825000000000003</v>
      </c>
      <c r="F18" s="170">
        <v>86</v>
      </c>
      <c r="G18" s="171">
        <f>ROUND(E18*F18,2)</f>
        <v>2908.95</v>
      </c>
      <c r="H18" s="158"/>
      <c r="I18" s="157">
        <f>ROUND(E18*H18,2)</f>
        <v>0</v>
      </c>
      <c r="J18" s="158"/>
      <c r="K18" s="157">
        <f>ROUND(E18*J18,2)</f>
        <v>0</v>
      </c>
      <c r="L18" s="157">
        <v>21</v>
      </c>
      <c r="M18" s="157">
        <f>G18*(1+L18/100)</f>
        <v>3519.8294999999998</v>
      </c>
      <c r="N18" s="157">
        <v>9.8999999999999999E-4</v>
      </c>
      <c r="O18" s="157">
        <f>ROUND(E18*N18,2)</f>
        <v>0.03</v>
      </c>
      <c r="P18" s="157">
        <v>0</v>
      </c>
      <c r="Q18" s="157">
        <f>ROUND(E18*P18,2)</f>
        <v>0</v>
      </c>
      <c r="R18" s="157"/>
      <c r="S18" s="157" t="s">
        <v>180</v>
      </c>
      <c r="T18" s="157" t="s">
        <v>180</v>
      </c>
      <c r="U18" s="157">
        <v>0.23599999999999999</v>
      </c>
      <c r="V18" s="157">
        <f>ROUND(E18*U18,2)</f>
        <v>7.98</v>
      </c>
      <c r="W18" s="157"/>
      <c r="X18" s="157" t="s">
        <v>221</v>
      </c>
      <c r="Y18" s="148"/>
      <c r="Z18" s="148"/>
      <c r="AA18" s="148"/>
      <c r="AB18" s="148"/>
      <c r="AC18" s="148"/>
      <c r="AD18" s="148"/>
      <c r="AE18" s="148"/>
      <c r="AF18" s="148"/>
      <c r="AG18" s="148" t="s">
        <v>222</v>
      </c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</row>
    <row r="19" spans="1:60" outlineLevel="1" x14ac:dyDescent="0.2">
      <c r="A19" s="155"/>
      <c r="B19" s="156"/>
      <c r="C19" s="189" t="s">
        <v>1019</v>
      </c>
      <c r="D19" s="185"/>
      <c r="E19" s="186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48"/>
      <c r="Z19" s="148"/>
      <c r="AA19" s="148"/>
      <c r="AB19" s="148"/>
      <c r="AC19" s="148"/>
      <c r="AD19" s="148"/>
      <c r="AE19" s="148"/>
      <c r="AF19" s="148"/>
      <c r="AG19" s="148" t="s">
        <v>224</v>
      </c>
      <c r="AH19" s="148">
        <v>0</v>
      </c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</row>
    <row r="20" spans="1:60" outlineLevel="1" x14ac:dyDescent="0.2">
      <c r="A20" s="155"/>
      <c r="B20" s="156"/>
      <c r="C20" s="189" t="s">
        <v>1023</v>
      </c>
      <c r="D20" s="185"/>
      <c r="E20" s="186">
        <v>33.83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48"/>
      <c r="Z20" s="148"/>
      <c r="AA20" s="148"/>
      <c r="AB20" s="148"/>
      <c r="AC20" s="148"/>
      <c r="AD20" s="148"/>
      <c r="AE20" s="148"/>
      <c r="AF20" s="148"/>
      <c r="AG20" s="148" t="s">
        <v>224</v>
      </c>
      <c r="AH20" s="148">
        <v>0</v>
      </c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</row>
    <row r="21" spans="1:60" outlineLevel="1" x14ac:dyDescent="0.2">
      <c r="A21" s="166">
        <v>4</v>
      </c>
      <c r="B21" s="167" t="s">
        <v>607</v>
      </c>
      <c r="C21" s="181" t="s">
        <v>608</v>
      </c>
      <c r="D21" s="168" t="s">
        <v>220</v>
      </c>
      <c r="E21" s="169">
        <v>33.825000000000003</v>
      </c>
      <c r="F21" s="170">
        <v>43</v>
      </c>
      <c r="G21" s="171">
        <f>ROUND(E21*F21,2)</f>
        <v>1454.48</v>
      </c>
      <c r="H21" s="158"/>
      <c r="I21" s="157">
        <f>ROUND(E21*H21,2)</f>
        <v>0</v>
      </c>
      <c r="J21" s="158"/>
      <c r="K21" s="157">
        <f>ROUND(E21*J21,2)</f>
        <v>0</v>
      </c>
      <c r="L21" s="157">
        <v>21</v>
      </c>
      <c r="M21" s="157">
        <f>G21*(1+L21/100)</f>
        <v>1759.9207999999999</v>
      </c>
      <c r="N21" s="157">
        <v>0</v>
      </c>
      <c r="O21" s="157">
        <f>ROUND(E21*N21,2)</f>
        <v>0</v>
      </c>
      <c r="P21" s="157">
        <v>0</v>
      </c>
      <c r="Q21" s="157">
        <f>ROUND(E21*P21,2)</f>
        <v>0</v>
      </c>
      <c r="R21" s="157"/>
      <c r="S21" s="157" t="s">
        <v>180</v>
      </c>
      <c r="T21" s="157" t="s">
        <v>180</v>
      </c>
      <c r="U21" s="157">
        <v>7.0000000000000007E-2</v>
      </c>
      <c r="V21" s="157">
        <f>ROUND(E21*U21,2)</f>
        <v>2.37</v>
      </c>
      <c r="W21" s="157"/>
      <c r="X21" s="157" t="s">
        <v>221</v>
      </c>
      <c r="Y21" s="148"/>
      <c r="Z21" s="148"/>
      <c r="AA21" s="148"/>
      <c r="AB21" s="148"/>
      <c r="AC21" s="148"/>
      <c r="AD21" s="148"/>
      <c r="AE21" s="148"/>
      <c r="AF21" s="148"/>
      <c r="AG21" s="148" t="s">
        <v>222</v>
      </c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</row>
    <row r="22" spans="1:60" outlineLevel="1" x14ac:dyDescent="0.2">
      <c r="A22" s="155"/>
      <c r="B22" s="156"/>
      <c r="C22" s="189" t="s">
        <v>1019</v>
      </c>
      <c r="D22" s="185"/>
      <c r="E22" s="186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48"/>
      <c r="Z22" s="148"/>
      <c r="AA22" s="148"/>
      <c r="AB22" s="148"/>
      <c r="AC22" s="148"/>
      <c r="AD22" s="148"/>
      <c r="AE22" s="148"/>
      <c r="AF22" s="148"/>
      <c r="AG22" s="148" t="s">
        <v>224</v>
      </c>
      <c r="AH22" s="148">
        <v>0</v>
      </c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</row>
    <row r="23" spans="1:60" outlineLevel="1" x14ac:dyDescent="0.2">
      <c r="A23" s="155"/>
      <c r="B23" s="156"/>
      <c r="C23" s="189" t="s">
        <v>1023</v>
      </c>
      <c r="D23" s="185"/>
      <c r="E23" s="186">
        <v>33.83</v>
      </c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48"/>
      <c r="Z23" s="148"/>
      <c r="AA23" s="148"/>
      <c r="AB23" s="148"/>
      <c r="AC23" s="148"/>
      <c r="AD23" s="148"/>
      <c r="AE23" s="148"/>
      <c r="AF23" s="148"/>
      <c r="AG23" s="148" t="s">
        <v>224</v>
      </c>
      <c r="AH23" s="148">
        <v>0</v>
      </c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</row>
    <row r="24" spans="1:60" outlineLevel="1" x14ac:dyDescent="0.2">
      <c r="A24" s="166">
        <v>5</v>
      </c>
      <c r="B24" s="167" t="s">
        <v>284</v>
      </c>
      <c r="C24" s="181" t="s">
        <v>285</v>
      </c>
      <c r="D24" s="168" t="s">
        <v>230</v>
      </c>
      <c r="E24" s="169">
        <v>18.6037</v>
      </c>
      <c r="F24" s="170">
        <v>70</v>
      </c>
      <c r="G24" s="171">
        <f>ROUND(E24*F24,2)</f>
        <v>1302.26</v>
      </c>
      <c r="H24" s="158"/>
      <c r="I24" s="157">
        <f>ROUND(E24*H24,2)</f>
        <v>0</v>
      </c>
      <c r="J24" s="158"/>
      <c r="K24" s="157">
        <f>ROUND(E24*J24,2)</f>
        <v>0</v>
      </c>
      <c r="L24" s="157">
        <v>21</v>
      </c>
      <c r="M24" s="157">
        <f>G24*(1+L24/100)</f>
        <v>1575.7346</v>
      </c>
      <c r="N24" s="157">
        <v>0</v>
      </c>
      <c r="O24" s="157">
        <f>ROUND(E24*N24,2)</f>
        <v>0</v>
      </c>
      <c r="P24" s="157">
        <v>0</v>
      </c>
      <c r="Q24" s="157">
        <f>ROUND(E24*P24,2)</f>
        <v>0</v>
      </c>
      <c r="R24" s="157"/>
      <c r="S24" s="157" t="s">
        <v>180</v>
      </c>
      <c r="T24" s="157" t="s">
        <v>180</v>
      </c>
      <c r="U24" s="157">
        <v>3.9E-2</v>
      </c>
      <c r="V24" s="157">
        <f>ROUND(E24*U24,2)</f>
        <v>0.73</v>
      </c>
      <c r="W24" s="157"/>
      <c r="X24" s="157" t="s">
        <v>221</v>
      </c>
      <c r="Y24" s="148"/>
      <c r="Z24" s="148"/>
      <c r="AA24" s="148"/>
      <c r="AB24" s="148"/>
      <c r="AC24" s="148"/>
      <c r="AD24" s="148"/>
      <c r="AE24" s="148"/>
      <c r="AF24" s="148"/>
      <c r="AG24" s="148" t="s">
        <v>222</v>
      </c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</row>
    <row r="25" spans="1:60" outlineLevel="1" x14ac:dyDescent="0.2">
      <c r="A25" s="155"/>
      <c r="B25" s="156"/>
      <c r="C25" s="189" t="s">
        <v>1019</v>
      </c>
      <c r="D25" s="185"/>
      <c r="E25" s="186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48"/>
      <c r="Z25" s="148"/>
      <c r="AA25" s="148"/>
      <c r="AB25" s="148"/>
      <c r="AC25" s="148"/>
      <c r="AD25" s="148"/>
      <c r="AE25" s="148"/>
      <c r="AF25" s="148"/>
      <c r="AG25" s="148" t="s">
        <v>224</v>
      </c>
      <c r="AH25" s="148">
        <v>0</v>
      </c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</row>
    <row r="26" spans="1:60" outlineLevel="1" x14ac:dyDescent="0.2">
      <c r="A26" s="155"/>
      <c r="B26" s="156"/>
      <c r="C26" s="189" t="s">
        <v>1022</v>
      </c>
      <c r="D26" s="185"/>
      <c r="E26" s="186">
        <v>18.600000000000001</v>
      </c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48"/>
      <c r="Z26" s="148"/>
      <c r="AA26" s="148"/>
      <c r="AB26" s="148"/>
      <c r="AC26" s="148"/>
      <c r="AD26" s="148"/>
      <c r="AE26" s="148"/>
      <c r="AF26" s="148"/>
      <c r="AG26" s="148" t="s">
        <v>224</v>
      </c>
      <c r="AH26" s="148">
        <v>0</v>
      </c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</row>
    <row r="27" spans="1:60" outlineLevel="1" x14ac:dyDescent="0.2">
      <c r="A27" s="166">
        <v>6</v>
      </c>
      <c r="B27" s="167" t="s">
        <v>286</v>
      </c>
      <c r="C27" s="181" t="s">
        <v>287</v>
      </c>
      <c r="D27" s="168" t="s">
        <v>230</v>
      </c>
      <c r="E27" s="169">
        <v>18.6037</v>
      </c>
      <c r="F27" s="170">
        <v>17</v>
      </c>
      <c r="G27" s="171">
        <f>ROUND(E27*F27,2)</f>
        <v>316.26</v>
      </c>
      <c r="H27" s="158"/>
      <c r="I27" s="157">
        <f>ROUND(E27*H27,2)</f>
        <v>0</v>
      </c>
      <c r="J27" s="158"/>
      <c r="K27" s="157">
        <f>ROUND(E27*J27,2)</f>
        <v>0</v>
      </c>
      <c r="L27" s="157">
        <v>21</v>
      </c>
      <c r="M27" s="157">
        <f>G27*(1+L27/100)</f>
        <v>382.6746</v>
      </c>
      <c r="N27" s="157">
        <v>0</v>
      </c>
      <c r="O27" s="157">
        <f>ROUND(E27*N27,2)</f>
        <v>0</v>
      </c>
      <c r="P27" s="157">
        <v>0</v>
      </c>
      <c r="Q27" s="157">
        <f>ROUND(E27*P27,2)</f>
        <v>0</v>
      </c>
      <c r="R27" s="157"/>
      <c r="S27" s="157" t="s">
        <v>180</v>
      </c>
      <c r="T27" s="157" t="s">
        <v>180</v>
      </c>
      <c r="U27" s="157">
        <v>0.51900000000000002</v>
      </c>
      <c r="V27" s="157">
        <f>ROUND(E27*U27,2)</f>
        <v>9.66</v>
      </c>
      <c r="W27" s="157"/>
      <c r="X27" s="157" t="s">
        <v>221</v>
      </c>
      <c r="Y27" s="148"/>
      <c r="Z27" s="148"/>
      <c r="AA27" s="148"/>
      <c r="AB27" s="148"/>
      <c r="AC27" s="148"/>
      <c r="AD27" s="148"/>
      <c r="AE27" s="148"/>
      <c r="AF27" s="148"/>
      <c r="AG27" s="148" t="s">
        <v>288</v>
      </c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</row>
    <row r="28" spans="1:60" outlineLevel="1" x14ac:dyDescent="0.2">
      <c r="A28" s="155"/>
      <c r="B28" s="156"/>
      <c r="C28" s="189" t="s">
        <v>1019</v>
      </c>
      <c r="D28" s="185"/>
      <c r="E28" s="186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48"/>
      <c r="Z28" s="148"/>
      <c r="AA28" s="148"/>
      <c r="AB28" s="148"/>
      <c r="AC28" s="148"/>
      <c r="AD28" s="148"/>
      <c r="AE28" s="148"/>
      <c r="AF28" s="148"/>
      <c r="AG28" s="148" t="s">
        <v>224</v>
      </c>
      <c r="AH28" s="148">
        <v>0</v>
      </c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</row>
    <row r="29" spans="1:60" outlineLevel="1" x14ac:dyDescent="0.2">
      <c r="A29" s="155"/>
      <c r="B29" s="156"/>
      <c r="C29" s="189" t="s">
        <v>1022</v>
      </c>
      <c r="D29" s="185"/>
      <c r="E29" s="186">
        <v>18.600000000000001</v>
      </c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48"/>
      <c r="Z29" s="148"/>
      <c r="AA29" s="148"/>
      <c r="AB29" s="148"/>
      <c r="AC29" s="148"/>
      <c r="AD29" s="148"/>
      <c r="AE29" s="148"/>
      <c r="AF29" s="148"/>
      <c r="AG29" s="148" t="s">
        <v>224</v>
      </c>
      <c r="AH29" s="148">
        <v>0</v>
      </c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</row>
    <row r="30" spans="1:60" ht="22.5" outlineLevel="1" x14ac:dyDescent="0.2">
      <c r="A30" s="166">
        <v>7</v>
      </c>
      <c r="B30" s="167" t="s">
        <v>289</v>
      </c>
      <c r="C30" s="181" t="s">
        <v>290</v>
      </c>
      <c r="D30" s="168" t="s">
        <v>230</v>
      </c>
      <c r="E30" s="169">
        <v>4.9912999999999998</v>
      </c>
      <c r="F30" s="170">
        <v>159</v>
      </c>
      <c r="G30" s="171">
        <f>ROUND(E30*F30,2)</f>
        <v>793.62</v>
      </c>
      <c r="H30" s="158"/>
      <c r="I30" s="157">
        <f>ROUND(E30*H30,2)</f>
        <v>0</v>
      </c>
      <c r="J30" s="158"/>
      <c r="K30" s="157">
        <f>ROUND(E30*J30,2)</f>
        <v>0</v>
      </c>
      <c r="L30" s="157">
        <v>21</v>
      </c>
      <c r="M30" s="157">
        <f>G30*(1+L30/100)</f>
        <v>960.28019999999992</v>
      </c>
      <c r="N30" s="157">
        <v>0</v>
      </c>
      <c r="O30" s="157">
        <f>ROUND(E30*N30,2)</f>
        <v>0</v>
      </c>
      <c r="P30" s="157">
        <v>0</v>
      </c>
      <c r="Q30" s="157">
        <f>ROUND(E30*P30,2)</f>
        <v>0</v>
      </c>
      <c r="R30" s="157"/>
      <c r="S30" s="157" t="s">
        <v>180</v>
      </c>
      <c r="T30" s="157" t="s">
        <v>180</v>
      </c>
      <c r="U30" s="157">
        <v>1.0999999999999999E-2</v>
      </c>
      <c r="V30" s="157">
        <f>ROUND(E30*U30,2)</f>
        <v>0.05</v>
      </c>
      <c r="W30" s="157"/>
      <c r="X30" s="157" t="s">
        <v>221</v>
      </c>
      <c r="Y30" s="148"/>
      <c r="Z30" s="148"/>
      <c r="AA30" s="148"/>
      <c r="AB30" s="148"/>
      <c r="AC30" s="148"/>
      <c r="AD30" s="148"/>
      <c r="AE30" s="148"/>
      <c r="AF30" s="148"/>
      <c r="AG30" s="148" t="s">
        <v>222</v>
      </c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</row>
    <row r="31" spans="1:60" outlineLevel="1" x14ac:dyDescent="0.2">
      <c r="A31" s="155"/>
      <c r="B31" s="156"/>
      <c r="C31" s="189" t="s">
        <v>291</v>
      </c>
      <c r="D31" s="185"/>
      <c r="E31" s="186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48"/>
      <c r="Z31" s="148"/>
      <c r="AA31" s="148"/>
      <c r="AB31" s="148"/>
      <c r="AC31" s="148"/>
      <c r="AD31" s="148"/>
      <c r="AE31" s="148"/>
      <c r="AF31" s="148"/>
      <c r="AG31" s="148" t="s">
        <v>224</v>
      </c>
      <c r="AH31" s="148">
        <v>0</v>
      </c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</row>
    <row r="32" spans="1:60" outlineLevel="1" x14ac:dyDescent="0.2">
      <c r="A32" s="155"/>
      <c r="B32" s="156"/>
      <c r="C32" s="189" t="s">
        <v>1024</v>
      </c>
      <c r="D32" s="185"/>
      <c r="E32" s="186">
        <v>4.99</v>
      </c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48"/>
      <c r="Z32" s="148"/>
      <c r="AA32" s="148"/>
      <c r="AB32" s="148"/>
      <c r="AC32" s="148"/>
      <c r="AD32" s="148"/>
      <c r="AE32" s="148"/>
      <c r="AF32" s="148"/>
      <c r="AG32" s="148" t="s">
        <v>224</v>
      </c>
      <c r="AH32" s="148">
        <v>0</v>
      </c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</row>
    <row r="33" spans="1:60" outlineLevel="1" x14ac:dyDescent="0.2">
      <c r="A33" s="166">
        <v>8</v>
      </c>
      <c r="B33" s="167" t="s">
        <v>610</v>
      </c>
      <c r="C33" s="181" t="s">
        <v>611</v>
      </c>
      <c r="D33" s="168" t="s">
        <v>230</v>
      </c>
      <c r="E33" s="169">
        <v>4.9912999999999998</v>
      </c>
      <c r="F33" s="170">
        <v>213</v>
      </c>
      <c r="G33" s="171">
        <f>ROUND(E33*F33,2)</f>
        <v>1063.1500000000001</v>
      </c>
      <c r="H33" s="158"/>
      <c r="I33" s="157">
        <f>ROUND(E33*H33,2)</f>
        <v>0</v>
      </c>
      <c r="J33" s="158"/>
      <c r="K33" s="157">
        <f>ROUND(E33*J33,2)</f>
        <v>0</v>
      </c>
      <c r="L33" s="157">
        <v>21</v>
      </c>
      <c r="M33" s="157">
        <f>G33*(1+L33/100)</f>
        <v>1286.4115000000002</v>
      </c>
      <c r="N33" s="157">
        <v>0</v>
      </c>
      <c r="O33" s="157">
        <f>ROUND(E33*N33,2)</f>
        <v>0</v>
      </c>
      <c r="P33" s="157">
        <v>0</v>
      </c>
      <c r="Q33" s="157">
        <f>ROUND(E33*P33,2)</f>
        <v>0</v>
      </c>
      <c r="R33" s="157"/>
      <c r="S33" s="157" t="s">
        <v>180</v>
      </c>
      <c r="T33" s="157" t="s">
        <v>180</v>
      </c>
      <c r="U33" s="157">
        <v>0.65200000000000002</v>
      </c>
      <c r="V33" s="157">
        <f>ROUND(E33*U33,2)</f>
        <v>3.25</v>
      </c>
      <c r="W33" s="157"/>
      <c r="X33" s="157" t="s">
        <v>221</v>
      </c>
      <c r="Y33" s="148"/>
      <c r="Z33" s="148"/>
      <c r="AA33" s="148"/>
      <c r="AB33" s="148"/>
      <c r="AC33" s="148"/>
      <c r="AD33" s="148"/>
      <c r="AE33" s="148"/>
      <c r="AF33" s="148"/>
      <c r="AG33" s="148" t="s">
        <v>222</v>
      </c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</row>
    <row r="34" spans="1:60" outlineLevel="1" x14ac:dyDescent="0.2">
      <c r="A34" s="155"/>
      <c r="B34" s="156"/>
      <c r="C34" s="189" t="s">
        <v>291</v>
      </c>
      <c r="D34" s="185"/>
      <c r="E34" s="186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48"/>
      <c r="Z34" s="148"/>
      <c r="AA34" s="148"/>
      <c r="AB34" s="148"/>
      <c r="AC34" s="148"/>
      <c r="AD34" s="148"/>
      <c r="AE34" s="148"/>
      <c r="AF34" s="148"/>
      <c r="AG34" s="148" t="s">
        <v>224</v>
      </c>
      <c r="AH34" s="148">
        <v>0</v>
      </c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</row>
    <row r="35" spans="1:60" outlineLevel="1" x14ac:dyDescent="0.2">
      <c r="A35" s="155"/>
      <c r="B35" s="156"/>
      <c r="C35" s="189" t="s">
        <v>1024</v>
      </c>
      <c r="D35" s="185"/>
      <c r="E35" s="186">
        <v>4.99</v>
      </c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48"/>
      <c r="Z35" s="148"/>
      <c r="AA35" s="148"/>
      <c r="AB35" s="148"/>
      <c r="AC35" s="148"/>
      <c r="AD35" s="148"/>
      <c r="AE35" s="148"/>
      <c r="AF35" s="148"/>
      <c r="AG35" s="148" t="s">
        <v>224</v>
      </c>
      <c r="AH35" s="148">
        <v>0</v>
      </c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</row>
    <row r="36" spans="1:60" ht="22.5" outlineLevel="1" x14ac:dyDescent="0.2">
      <c r="A36" s="166">
        <v>9</v>
      </c>
      <c r="B36" s="167" t="s">
        <v>295</v>
      </c>
      <c r="C36" s="181" t="s">
        <v>296</v>
      </c>
      <c r="D36" s="168" t="s">
        <v>230</v>
      </c>
      <c r="E36" s="169">
        <v>4.9912999999999998</v>
      </c>
      <c r="F36" s="170">
        <v>11</v>
      </c>
      <c r="G36" s="171">
        <f>ROUND(E36*F36,2)</f>
        <v>54.9</v>
      </c>
      <c r="H36" s="158"/>
      <c r="I36" s="157">
        <f>ROUND(E36*H36,2)</f>
        <v>0</v>
      </c>
      <c r="J36" s="158"/>
      <c r="K36" s="157">
        <f>ROUND(E36*J36,2)</f>
        <v>0</v>
      </c>
      <c r="L36" s="157">
        <v>21</v>
      </c>
      <c r="M36" s="157">
        <f>G36*(1+L36/100)</f>
        <v>66.429000000000002</v>
      </c>
      <c r="N36" s="157">
        <v>0</v>
      </c>
      <c r="O36" s="157">
        <f>ROUND(E36*N36,2)</f>
        <v>0</v>
      </c>
      <c r="P36" s="157">
        <v>0</v>
      </c>
      <c r="Q36" s="157">
        <f>ROUND(E36*P36,2)</f>
        <v>0</v>
      </c>
      <c r="R36" s="157"/>
      <c r="S36" s="157" t="s">
        <v>180</v>
      </c>
      <c r="T36" s="157" t="s">
        <v>180</v>
      </c>
      <c r="U36" s="157">
        <v>8.9999999999999993E-3</v>
      </c>
      <c r="V36" s="157">
        <f>ROUND(E36*U36,2)</f>
        <v>0.04</v>
      </c>
      <c r="W36" s="157"/>
      <c r="X36" s="157" t="s">
        <v>221</v>
      </c>
      <c r="Y36" s="148"/>
      <c r="Z36" s="148"/>
      <c r="AA36" s="148"/>
      <c r="AB36" s="148"/>
      <c r="AC36" s="148"/>
      <c r="AD36" s="148"/>
      <c r="AE36" s="148"/>
      <c r="AF36" s="148"/>
      <c r="AG36" s="148" t="s">
        <v>222</v>
      </c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</row>
    <row r="37" spans="1:60" outlineLevel="1" x14ac:dyDescent="0.2">
      <c r="A37" s="155"/>
      <c r="B37" s="156"/>
      <c r="C37" s="189" t="s">
        <v>291</v>
      </c>
      <c r="D37" s="185"/>
      <c r="E37" s="186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48"/>
      <c r="Z37" s="148"/>
      <c r="AA37" s="148"/>
      <c r="AB37" s="148"/>
      <c r="AC37" s="148"/>
      <c r="AD37" s="148"/>
      <c r="AE37" s="148"/>
      <c r="AF37" s="148"/>
      <c r="AG37" s="148" t="s">
        <v>224</v>
      </c>
      <c r="AH37" s="148">
        <v>0</v>
      </c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</row>
    <row r="38" spans="1:60" outlineLevel="1" x14ac:dyDescent="0.2">
      <c r="A38" s="155"/>
      <c r="B38" s="156"/>
      <c r="C38" s="189" t="s">
        <v>1024</v>
      </c>
      <c r="D38" s="185"/>
      <c r="E38" s="186">
        <v>4.99</v>
      </c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48"/>
      <c r="Z38" s="148"/>
      <c r="AA38" s="148"/>
      <c r="AB38" s="148"/>
      <c r="AC38" s="148"/>
      <c r="AD38" s="148"/>
      <c r="AE38" s="148"/>
      <c r="AF38" s="148"/>
      <c r="AG38" s="148" t="s">
        <v>224</v>
      </c>
      <c r="AH38" s="148">
        <v>0</v>
      </c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</row>
    <row r="39" spans="1:60" outlineLevel="1" x14ac:dyDescent="0.2">
      <c r="A39" s="166">
        <v>10</v>
      </c>
      <c r="B39" s="167" t="s">
        <v>297</v>
      </c>
      <c r="C39" s="181" t="s">
        <v>298</v>
      </c>
      <c r="D39" s="168" t="s">
        <v>230</v>
      </c>
      <c r="E39" s="169">
        <v>13.612500000000001</v>
      </c>
      <c r="F39" s="170">
        <v>171</v>
      </c>
      <c r="G39" s="171">
        <f>ROUND(E39*F39,2)</f>
        <v>2327.7399999999998</v>
      </c>
      <c r="H39" s="158"/>
      <c r="I39" s="157">
        <f>ROUND(E39*H39,2)</f>
        <v>0</v>
      </c>
      <c r="J39" s="158"/>
      <c r="K39" s="157">
        <f>ROUND(E39*J39,2)</f>
        <v>0</v>
      </c>
      <c r="L39" s="157">
        <v>21</v>
      </c>
      <c r="M39" s="157">
        <f>G39*(1+L39/100)</f>
        <v>2816.5653999999995</v>
      </c>
      <c r="N39" s="157">
        <v>0</v>
      </c>
      <c r="O39" s="157">
        <f>ROUND(E39*N39,2)</f>
        <v>0</v>
      </c>
      <c r="P39" s="157">
        <v>0</v>
      </c>
      <c r="Q39" s="157">
        <f>ROUND(E39*P39,2)</f>
        <v>0</v>
      </c>
      <c r="R39" s="157"/>
      <c r="S39" s="157" t="s">
        <v>180</v>
      </c>
      <c r="T39" s="157" t="s">
        <v>180</v>
      </c>
      <c r="U39" s="157">
        <v>0.20200000000000001</v>
      </c>
      <c r="V39" s="157">
        <f>ROUND(E39*U39,2)</f>
        <v>2.75</v>
      </c>
      <c r="W39" s="157"/>
      <c r="X39" s="157" t="s">
        <v>221</v>
      </c>
      <c r="Y39" s="148"/>
      <c r="Z39" s="148"/>
      <c r="AA39" s="148"/>
      <c r="AB39" s="148"/>
      <c r="AC39" s="148"/>
      <c r="AD39" s="148"/>
      <c r="AE39" s="148"/>
      <c r="AF39" s="148"/>
      <c r="AG39" s="148" t="s">
        <v>222</v>
      </c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</row>
    <row r="40" spans="1:60" outlineLevel="1" x14ac:dyDescent="0.2">
      <c r="A40" s="155"/>
      <c r="B40" s="156"/>
      <c r="C40" s="189" t="s">
        <v>499</v>
      </c>
      <c r="D40" s="185"/>
      <c r="E40" s="186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48"/>
      <c r="Z40" s="148"/>
      <c r="AA40" s="148"/>
      <c r="AB40" s="148"/>
      <c r="AC40" s="148"/>
      <c r="AD40" s="148"/>
      <c r="AE40" s="148"/>
      <c r="AF40" s="148"/>
      <c r="AG40" s="148" t="s">
        <v>224</v>
      </c>
      <c r="AH40" s="148">
        <v>0</v>
      </c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</row>
    <row r="41" spans="1:60" outlineLevel="1" x14ac:dyDescent="0.2">
      <c r="A41" s="155"/>
      <c r="B41" s="156"/>
      <c r="C41" s="189" t="s">
        <v>1019</v>
      </c>
      <c r="D41" s="185"/>
      <c r="E41" s="186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48"/>
      <c r="Z41" s="148"/>
      <c r="AA41" s="148"/>
      <c r="AB41" s="148"/>
      <c r="AC41" s="148"/>
      <c r="AD41" s="148"/>
      <c r="AE41" s="148"/>
      <c r="AF41" s="148"/>
      <c r="AG41" s="148" t="s">
        <v>224</v>
      </c>
      <c r="AH41" s="148">
        <v>0</v>
      </c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</row>
    <row r="42" spans="1:60" outlineLevel="1" x14ac:dyDescent="0.2">
      <c r="A42" s="155"/>
      <c r="B42" s="156"/>
      <c r="C42" s="189" t="s">
        <v>1025</v>
      </c>
      <c r="D42" s="185"/>
      <c r="E42" s="186">
        <v>13.61</v>
      </c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48"/>
      <c r="Z42" s="148"/>
      <c r="AA42" s="148"/>
      <c r="AB42" s="148"/>
      <c r="AC42" s="148"/>
      <c r="AD42" s="148"/>
      <c r="AE42" s="148"/>
      <c r="AF42" s="148"/>
      <c r="AG42" s="148" t="s">
        <v>224</v>
      </c>
      <c r="AH42" s="148">
        <v>0</v>
      </c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</row>
    <row r="43" spans="1:60" outlineLevel="1" x14ac:dyDescent="0.2">
      <c r="A43" s="166">
        <v>11</v>
      </c>
      <c r="B43" s="167" t="s">
        <v>307</v>
      </c>
      <c r="C43" s="181" t="s">
        <v>308</v>
      </c>
      <c r="D43" s="168" t="s">
        <v>230</v>
      </c>
      <c r="E43" s="169">
        <v>4.0838000000000001</v>
      </c>
      <c r="F43" s="170">
        <v>171</v>
      </c>
      <c r="G43" s="171">
        <f>ROUND(E43*F43,2)</f>
        <v>698.33</v>
      </c>
      <c r="H43" s="158"/>
      <c r="I43" s="157">
        <f>ROUND(E43*H43,2)</f>
        <v>0</v>
      </c>
      <c r="J43" s="158"/>
      <c r="K43" s="157">
        <f>ROUND(E43*J43,2)</f>
        <v>0</v>
      </c>
      <c r="L43" s="157">
        <v>21</v>
      </c>
      <c r="M43" s="157">
        <f>G43*(1+L43/100)</f>
        <v>844.97930000000008</v>
      </c>
      <c r="N43" s="157">
        <v>0</v>
      </c>
      <c r="O43" s="157">
        <f>ROUND(E43*N43,2)</f>
        <v>0</v>
      </c>
      <c r="P43" s="157">
        <v>0</v>
      </c>
      <c r="Q43" s="157">
        <f>ROUND(E43*P43,2)</f>
        <v>0</v>
      </c>
      <c r="R43" s="157"/>
      <c r="S43" s="157" t="s">
        <v>180</v>
      </c>
      <c r="T43" s="157" t="s">
        <v>180</v>
      </c>
      <c r="U43" s="157">
        <v>1.587</v>
      </c>
      <c r="V43" s="157">
        <f>ROUND(E43*U43,2)</f>
        <v>6.48</v>
      </c>
      <c r="W43" s="157"/>
      <c r="X43" s="157" t="s">
        <v>221</v>
      </c>
      <c r="Y43" s="148"/>
      <c r="Z43" s="148"/>
      <c r="AA43" s="148"/>
      <c r="AB43" s="148"/>
      <c r="AC43" s="148"/>
      <c r="AD43" s="148"/>
      <c r="AE43" s="148"/>
      <c r="AF43" s="148"/>
      <c r="AG43" s="148" t="s">
        <v>222</v>
      </c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</row>
    <row r="44" spans="1:60" outlineLevel="1" x14ac:dyDescent="0.2">
      <c r="A44" s="155"/>
      <c r="B44" s="156"/>
      <c r="C44" s="189" t="s">
        <v>1019</v>
      </c>
      <c r="D44" s="185"/>
      <c r="E44" s="186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48"/>
      <c r="Z44" s="148"/>
      <c r="AA44" s="148"/>
      <c r="AB44" s="148"/>
      <c r="AC44" s="148"/>
      <c r="AD44" s="148"/>
      <c r="AE44" s="148"/>
      <c r="AF44" s="148"/>
      <c r="AG44" s="148" t="s">
        <v>224</v>
      </c>
      <c r="AH44" s="148">
        <v>0</v>
      </c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</row>
    <row r="45" spans="1:60" outlineLevel="1" x14ac:dyDescent="0.2">
      <c r="A45" s="155"/>
      <c r="B45" s="156"/>
      <c r="C45" s="189" t="s">
        <v>1026</v>
      </c>
      <c r="D45" s="185"/>
      <c r="E45" s="186">
        <v>4.08</v>
      </c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48"/>
      <c r="Z45" s="148"/>
      <c r="AA45" s="148"/>
      <c r="AB45" s="148"/>
      <c r="AC45" s="148"/>
      <c r="AD45" s="148"/>
      <c r="AE45" s="148"/>
      <c r="AF45" s="148"/>
      <c r="AG45" s="148" t="s">
        <v>224</v>
      </c>
      <c r="AH45" s="148">
        <v>0</v>
      </c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</row>
    <row r="46" spans="1:60" outlineLevel="1" x14ac:dyDescent="0.2">
      <c r="A46" s="166">
        <v>12</v>
      </c>
      <c r="B46" s="167" t="s">
        <v>310</v>
      </c>
      <c r="C46" s="181" t="s">
        <v>311</v>
      </c>
      <c r="D46" s="168" t="s">
        <v>312</v>
      </c>
      <c r="E46" s="169">
        <v>9.4834999999999994</v>
      </c>
      <c r="F46" s="170">
        <v>210</v>
      </c>
      <c r="G46" s="171">
        <f>ROUND(E46*F46,2)</f>
        <v>1991.54</v>
      </c>
      <c r="H46" s="158"/>
      <c r="I46" s="157">
        <f>ROUND(E46*H46,2)</f>
        <v>0</v>
      </c>
      <c r="J46" s="158"/>
      <c r="K46" s="157">
        <f>ROUND(E46*J46,2)</f>
        <v>0</v>
      </c>
      <c r="L46" s="157">
        <v>21</v>
      </c>
      <c r="M46" s="157">
        <f>G46*(1+L46/100)</f>
        <v>2409.7633999999998</v>
      </c>
      <c r="N46" s="157">
        <v>0</v>
      </c>
      <c r="O46" s="157">
        <f>ROUND(E46*N46,2)</f>
        <v>0</v>
      </c>
      <c r="P46" s="157">
        <v>0</v>
      </c>
      <c r="Q46" s="157">
        <f>ROUND(E46*P46,2)</f>
        <v>0</v>
      </c>
      <c r="R46" s="157"/>
      <c r="S46" s="157" t="s">
        <v>180</v>
      </c>
      <c r="T46" s="157" t="s">
        <v>180</v>
      </c>
      <c r="U46" s="157">
        <v>0</v>
      </c>
      <c r="V46" s="157">
        <f>ROUND(E46*U46,2)</f>
        <v>0</v>
      </c>
      <c r="W46" s="157"/>
      <c r="X46" s="157" t="s">
        <v>221</v>
      </c>
      <c r="Y46" s="148"/>
      <c r="Z46" s="148"/>
      <c r="AA46" s="148"/>
      <c r="AB46" s="148"/>
      <c r="AC46" s="148"/>
      <c r="AD46" s="148"/>
      <c r="AE46" s="148"/>
      <c r="AF46" s="148"/>
      <c r="AG46" s="148" t="s">
        <v>222</v>
      </c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</row>
    <row r="47" spans="1:60" outlineLevel="1" x14ac:dyDescent="0.2">
      <c r="A47" s="155"/>
      <c r="B47" s="156"/>
      <c r="C47" s="189" t="s">
        <v>291</v>
      </c>
      <c r="D47" s="185"/>
      <c r="E47" s="186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48"/>
      <c r="Z47" s="148"/>
      <c r="AA47" s="148"/>
      <c r="AB47" s="148"/>
      <c r="AC47" s="148"/>
      <c r="AD47" s="148"/>
      <c r="AE47" s="148"/>
      <c r="AF47" s="148"/>
      <c r="AG47" s="148" t="s">
        <v>224</v>
      </c>
      <c r="AH47" s="148">
        <v>0</v>
      </c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</row>
    <row r="48" spans="1:60" outlineLevel="1" x14ac:dyDescent="0.2">
      <c r="A48" s="155"/>
      <c r="B48" s="156"/>
      <c r="C48" s="190" t="s">
        <v>232</v>
      </c>
      <c r="D48" s="187"/>
      <c r="E48" s="188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48"/>
      <c r="Z48" s="148"/>
      <c r="AA48" s="148"/>
      <c r="AB48" s="148"/>
      <c r="AC48" s="148"/>
      <c r="AD48" s="148"/>
      <c r="AE48" s="148"/>
      <c r="AF48" s="148"/>
      <c r="AG48" s="148" t="s">
        <v>224</v>
      </c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</row>
    <row r="49" spans="1:60" outlineLevel="1" x14ac:dyDescent="0.2">
      <c r="A49" s="155"/>
      <c r="B49" s="156"/>
      <c r="C49" s="191" t="s">
        <v>1027</v>
      </c>
      <c r="D49" s="187"/>
      <c r="E49" s="188">
        <v>4.99</v>
      </c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48"/>
      <c r="Z49" s="148"/>
      <c r="AA49" s="148"/>
      <c r="AB49" s="148"/>
      <c r="AC49" s="148"/>
      <c r="AD49" s="148"/>
      <c r="AE49" s="148"/>
      <c r="AF49" s="148"/>
      <c r="AG49" s="148" t="s">
        <v>224</v>
      </c>
      <c r="AH49" s="148">
        <v>2</v>
      </c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</row>
    <row r="50" spans="1:60" outlineLevel="1" x14ac:dyDescent="0.2">
      <c r="A50" s="155"/>
      <c r="B50" s="156"/>
      <c r="C50" s="190" t="s">
        <v>234</v>
      </c>
      <c r="D50" s="187"/>
      <c r="E50" s="188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48"/>
      <c r="Z50" s="148"/>
      <c r="AA50" s="148"/>
      <c r="AB50" s="148"/>
      <c r="AC50" s="148"/>
      <c r="AD50" s="148"/>
      <c r="AE50" s="148"/>
      <c r="AF50" s="148"/>
      <c r="AG50" s="148" t="s">
        <v>224</v>
      </c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</row>
    <row r="51" spans="1:60" outlineLevel="1" x14ac:dyDescent="0.2">
      <c r="A51" s="155"/>
      <c r="B51" s="156"/>
      <c r="C51" s="189" t="s">
        <v>1028</v>
      </c>
      <c r="D51" s="185"/>
      <c r="E51" s="186">
        <v>9.48</v>
      </c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48"/>
      <c r="Z51" s="148"/>
      <c r="AA51" s="148"/>
      <c r="AB51" s="148"/>
      <c r="AC51" s="148"/>
      <c r="AD51" s="148"/>
      <c r="AE51" s="148"/>
      <c r="AF51" s="148"/>
      <c r="AG51" s="148" t="s">
        <v>224</v>
      </c>
      <c r="AH51" s="148">
        <v>0</v>
      </c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</row>
    <row r="52" spans="1:60" outlineLevel="1" x14ac:dyDescent="0.2">
      <c r="A52" s="166">
        <v>13</v>
      </c>
      <c r="B52" s="167" t="s">
        <v>616</v>
      </c>
      <c r="C52" s="181" t="s">
        <v>617</v>
      </c>
      <c r="D52" s="168" t="s">
        <v>317</v>
      </c>
      <c r="E52" s="169">
        <v>7.7183999999999999</v>
      </c>
      <c r="F52" s="170">
        <v>35</v>
      </c>
      <c r="G52" s="171">
        <f>ROUND(E52*F52,2)</f>
        <v>270.14</v>
      </c>
      <c r="H52" s="158"/>
      <c r="I52" s="157">
        <f>ROUND(E52*H52,2)</f>
        <v>0</v>
      </c>
      <c r="J52" s="158"/>
      <c r="K52" s="157">
        <f>ROUND(E52*J52,2)</f>
        <v>0</v>
      </c>
      <c r="L52" s="157">
        <v>21</v>
      </c>
      <c r="M52" s="157">
        <f>G52*(1+L52/100)</f>
        <v>326.86939999999998</v>
      </c>
      <c r="N52" s="157">
        <v>1</v>
      </c>
      <c r="O52" s="157">
        <f>ROUND(E52*N52,2)</f>
        <v>7.72</v>
      </c>
      <c r="P52" s="157">
        <v>0</v>
      </c>
      <c r="Q52" s="157">
        <f>ROUND(E52*P52,2)</f>
        <v>0</v>
      </c>
      <c r="R52" s="157" t="s">
        <v>318</v>
      </c>
      <c r="S52" s="157" t="s">
        <v>180</v>
      </c>
      <c r="T52" s="157" t="s">
        <v>180</v>
      </c>
      <c r="U52" s="157">
        <v>0</v>
      </c>
      <c r="V52" s="157">
        <f>ROUND(E52*U52,2)</f>
        <v>0</v>
      </c>
      <c r="W52" s="157"/>
      <c r="X52" s="157" t="s">
        <v>319</v>
      </c>
      <c r="Y52" s="148"/>
      <c r="Z52" s="148"/>
      <c r="AA52" s="148"/>
      <c r="AB52" s="148"/>
      <c r="AC52" s="148"/>
      <c r="AD52" s="148"/>
      <c r="AE52" s="148"/>
      <c r="AF52" s="148"/>
      <c r="AG52" s="148" t="s">
        <v>320</v>
      </c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</row>
    <row r="53" spans="1:60" outlineLevel="1" x14ac:dyDescent="0.2">
      <c r="A53" s="155"/>
      <c r="B53" s="156"/>
      <c r="C53" s="189" t="s">
        <v>1019</v>
      </c>
      <c r="D53" s="185"/>
      <c r="E53" s="186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48"/>
      <c r="Z53" s="148"/>
      <c r="AA53" s="148"/>
      <c r="AB53" s="148"/>
      <c r="AC53" s="148"/>
      <c r="AD53" s="148"/>
      <c r="AE53" s="148"/>
      <c r="AF53" s="148"/>
      <c r="AG53" s="148" t="s">
        <v>224</v>
      </c>
      <c r="AH53" s="148">
        <v>0</v>
      </c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</row>
    <row r="54" spans="1:60" outlineLevel="1" x14ac:dyDescent="0.2">
      <c r="A54" s="155"/>
      <c r="B54" s="156"/>
      <c r="C54" s="190" t="s">
        <v>232</v>
      </c>
      <c r="D54" s="187"/>
      <c r="E54" s="188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48"/>
      <c r="Z54" s="148"/>
      <c r="AA54" s="148"/>
      <c r="AB54" s="148"/>
      <c r="AC54" s="148"/>
      <c r="AD54" s="148"/>
      <c r="AE54" s="148"/>
      <c r="AF54" s="148"/>
      <c r="AG54" s="148" t="s">
        <v>224</v>
      </c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</row>
    <row r="55" spans="1:60" outlineLevel="1" x14ac:dyDescent="0.2">
      <c r="A55" s="155"/>
      <c r="B55" s="156"/>
      <c r="C55" s="191" t="s">
        <v>1029</v>
      </c>
      <c r="D55" s="187"/>
      <c r="E55" s="188">
        <v>4.08</v>
      </c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48"/>
      <c r="Z55" s="148"/>
      <c r="AA55" s="148"/>
      <c r="AB55" s="148"/>
      <c r="AC55" s="148"/>
      <c r="AD55" s="148"/>
      <c r="AE55" s="148"/>
      <c r="AF55" s="148"/>
      <c r="AG55" s="148" t="s">
        <v>224</v>
      </c>
      <c r="AH55" s="148">
        <v>2</v>
      </c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</row>
    <row r="56" spans="1:60" outlineLevel="1" x14ac:dyDescent="0.2">
      <c r="A56" s="155"/>
      <c r="B56" s="156"/>
      <c r="C56" s="190" t="s">
        <v>234</v>
      </c>
      <c r="D56" s="187"/>
      <c r="E56" s="188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48"/>
      <c r="Z56" s="148"/>
      <c r="AA56" s="148"/>
      <c r="AB56" s="148"/>
      <c r="AC56" s="148"/>
      <c r="AD56" s="148"/>
      <c r="AE56" s="148"/>
      <c r="AF56" s="148"/>
      <c r="AG56" s="148" t="s">
        <v>224</v>
      </c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</row>
    <row r="57" spans="1:60" outlineLevel="1" x14ac:dyDescent="0.2">
      <c r="A57" s="155"/>
      <c r="B57" s="156"/>
      <c r="C57" s="189" t="s">
        <v>1030</v>
      </c>
      <c r="D57" s="185"/>
      <c r="E57" s="186">
        <v>7.72</v>
      </c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48"/>
      <c r="Z57" s="148"/>
      <c r="AA57" s="148"/>
      <c r="AB57" s="148"/>
      <c r="AC57" s="148"/>
      <c r="AD57" s="148"/>
      <c r="AE57" s="148"/>
      <c r="AF57" s="148"/>
      <c r="AG57" s="148" t="s">
        <v>224</v>
      </c>
      <c r="AH57" s="148">
        <v>0</v>
      </c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</row>
    <row r="58" spans="1:60" x14ac:dyDescent="0.2">
      <c r="A58" s="160" t="s">
        <v>169</v>
      </c>
      <c r="B58" s="161" t="s">
        <v>100</v>
      </c>
      <c r="C58" s="179" t="s">
        <v>101</v>
      </c>
      <c r="D58" s="162"/>
      <c r="E58" s="163"/>
      <c r="F58" s="164"/>
      <c r="G58" s="165">
        <f>SUMIF(AG59:AG71,"&lt;&gt;NOR",G59:G71)</f>
        <v>2023.9</v>
      </c>
      <c r="H58" s="159"/>
      <c r="I58" s="159">
        <f>SUM(I59:I71)</f>
        <v>0</v>
      </c>
      <c r="J58" s="159"/>
      <c r="K58" s="159">
        <f>SUM(K59:K71)</f>
        <v>0</v>
      </c>
      <c r="L58" s="159"/>
      <c r="M58" s="159">
        <f>SUM(M59:M71)</f>
        <v>2448.9189999999999</v>
      </c>
      <c r="N58" s="159"/>
      <c r="O58" s="159">
        <f>SUM(O59:O71)</f>
        <v>1.58</v>
      </c>
      <c r="P58" s="159"/>
      <c r="Q58" s="159">
        <f>SUM(Q59:Q71)</f>
        <v>0</v>
      </c>
      <c r="R58" s="159"/>
      <c r="S58" s="159"/>
      <c r="T58" s="159"/>
      <c r="U58" s="159"/>
      <c r="V58" s="159">
        <f>SUM(V59:V71)</f>
        <v>3.77</v>
      </c>
      <c r="W58" s="159"/>
      <c r="X58" s="159"/>
      <c r="AG58" t="s">
        <v>170</v>
      </c>
    </row>
    <row r="59" spans="1:60" outlineLevel="1" x14ac:dyDescent="0.2">
      <c r="A59" s="166">
        <v>14</v>
      </c>
      <c r="B59" s="167" t="s">
        <v>343</v>
      </c>
      <c r="C59" s="181" t="s">
        <v>344</v>
      </c>
      <c r="D59" s="168" t="s">
        <v>230</v>
      </c>
      <c r="E59" s="169">
        <v>0.90749999999999997</v>
      </c>
      <c r="F59" s="170">
        <v>783</v>
      </c>
      <c r="G59" s="171">
        <f>ROUND(E59*F59,2)</f>
        <v>710.57</v>
      </c>
      <c r="H59" s="158"/>
      <c r="I59" s="157">
        <f>ROUND(E59*H59,2)</f>
        <v>0</v>
      </c>
      <c r="J59" s="158"/>
      <c r="K59" s="157">
        <f>ROUND(E59*J59,2)</f>
        <v>0</v>
      </c>
      <c r="L59" s="157">
        <v>21</v>
      </c>
      <c r="M59" s="157">
        <f>G59*(1+L59/100)</f>
        <v>859.78970000000004</v>
      </c>
      <c r="N59" s="157">
        <v>1.1322000000000001</v>
      </c>
      <c r="O59" s="157">
        <f>ROUND(E59*N59,2)</f>
        <v>1.03</v>
      </c>
      <c r="P59" s="157">
        <v>0</v>
      </c>
      <c r="Q59" s="157">
        <f>ROUND(E59*P59,2)</f>
        <v>0</v>
      </c>
      <c r="R59" s="157"/>
      <c r="S59" s="157" t="s">
        <v>180</v>
      </c>
      <c r="T59" s="157" t="s">
        <v>180</v>
      </c>
      <c r="U59" s="157">
        <v>1.6950000000000001</v>
      </c>
      <c r="V59" s="157">
        <f>ROUND(E59*U59,2)</f>
        <v>1.54</v>
      </c>
      <c r="W59" s="157"/>
      <c r="X59" s="157" t="s">
        <v>221</v>
      </c>
      <c r="Y59" s="148"/>
      <c r="Z59" s="148"/>
      <c r="AA59" s="148"/>
      <c r="AB59" s="148"/>
      <c r="AC59" s="148"/>
      <c r="AD59" s="148"/>
      <c r="AE59" s="148"/>
      <c r="AF59" s="148"/>
      <c r="AG59" s="148" t="s">
        <v>222</v>
      </c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</row>
    <row r="60" spans="1:60" outlineLevel="1" x14ac:dyDescent="0.2">
      <c r="A60" s="155"/>
      <c r="B60" s="156"/>
      <c r="C60" s="189" t="s">
        <v>1019</v>
      </c>
      <c r="D60" s="185"/>
      <c r="E60" s="186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48"/>
      <c r="Z60" s="148"/>
      <c r="AA60" s="148"/>
      <c r="AB60" s="148"/>
      <c r="AC60" s="148"/>
      <c r="AD60" s="148"/>
      <c r="AE60" s="148"/>
      <c r="AF60" s="148"/>
      <c r="AG60" s="148" t="s">
        <v>224</v>
      </c>
      <c r="AH60" s="148">
        <v>0</v>
      </c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</row>
    <row r="61" spans="1:60" outlineLevel="1" x14ac:dyDescent="0.2">
      <c r="A61" s="155"/>
      <c r="B61" s="156"/>
      <c r="C61" s="189" t="s">
        <v>1031</v>
      </c>
      <c r="D61" s="185"/>
      <c r="E61" s="186">
        <v>0.91</v>
      </c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48"/>
      <c r="Z61" s="148"/>
      <c r="AA61" s="148"/>
      <c r="AB61" s="148"/>
      <c r="AC61" s="148"/>
      <c r="AD61" s="148"/>
      <c r="AE61" s="148"/>
      <c r="AF61" s="148"/>
      <c r="AG61" s="148" t="s">
        <v>224</v>
      </c>
      <c r="AH61" s="148">
        <v>0</v>
      </c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</row>
    <row r="62" spans="1:60" outlineLevel="1" x14ac:dyDescent="0.2">
      <c r="A62" s="166">
        <v>15</v>
      </c>
      <c r="B62" s="167" t="s">
        <v>621</v>
      </c>
      <c r="C62" s="181" t="s">
        <v>622</v>
      </c>
      <c r="D62" s="168" t="s">
        <v>230</v>
      </c>
      <c r="E62" s="169">
        <v>0.216</v>
      </c>
      <c r="F62" s="170">
        <v>2658</v>
      </c>
      <c r="G62" s="171">
        <f>ROUND(E62*F62,2)</f>
        <v>574.13</v>
      </c>
      <c r="H62" s="158"/>
      <c r="I62" s="157">
        <f>ROUND(E62*H62,2)</f>
        <v>0</v>
      </c>
      <c r="J62" s="158"/>
      <c r="K62" s="157">
        <f>ROUND(E62*J62,2)</f>
        <v>0</v>
      </c>
      <c r="L62" s="157">
        <v>21</v>
      </c>
      <c r="M62" s="157">
        <f>G62*(1+L62/100)</f>
        <v>694.69729999999993</v>
      </c>
      <c r="N62" s="157">
        <v>2.5</v>
      </c>
      <c r="O62" s="157">
        <f>ROUND(E62*N62,2)</f>
        <v>0.54</v>
      </c>
      <c r="P62" s="157">
        <v>0</v>
      </c>
      <c r="Q62" s="157">
        <f>ROUND(E62*P62,2)</f>
        <v>0</v>
      </c>
      <c r="R62" s="157"/>
      <c r="S62" s="157" t="s">
        <v>180</v>
      </c>
      <c r="T62" s="157" t="s">
        <v>180</v>
      </c>
      <c r="U62" s="157">
        <v>1.1919999999999999</v>
      </c>
      <c r="V62" s="157">
        <f>ROUND(E62*U62,2)</f>
        <v>0.26</v>
      </c>
      <c r="W62" s="157"/>
      <c r="X62" s="157" t="s">
        <v>221</v>
      </c>
      <c r="Y62" s="148"/>
      <c r="Z62" s="148"/>
      <c r="AA62" s="148"/>
      <c r="AB62" s="148"/>
      <c r="AC62" s="148"/>
      <c r="AD62" s="148"/>
      <c r="AE62" s="148"/>
      <c r="AF62" s="148"/>
      <c r="AG62" s="148" t="s">
        <v>222</v>
      </c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</row>
    <row r="63" spans="1:60" outlineLevel="1" x14ac:dyDescent="0.2">
      <c r="A63" s="155"/>
      <c r="B63" s="156"/>
      <c r="C63" s="189" t="s">
        <v>703</v>
      </c>
      <c r="D63" s="185"/>
      <c r="E63" s="186">
        <v>0.05</v>
      </c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48"/>
      <c r="Z63" s="148"/>
      <c r="AA63" s="148"/>
      <c r="AB63" s="148"/>
      <c r="AC63" s="148"/>
      <c r="AD63" s="148"/>
      <c r="AE63" s="148"/>
      <c r="AF63" s="148"/>
      <c r="AG63" s="148" t="s">
        <v>224</v>
      </c>
      <c r="AH63" s="148">
        <v>0</v>
      </c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</row>
    <row r="64" spans="1:60" outlineLevel="1" x14ac:dyDescent="0.2">
      <c r="A64" s="155"/>
      <c r="B64" s="156"/>
      <c r="C64" s="189" t="s">
        <v>703</v>
      </c>
      <c r="D64" s="185"/>
      <c r="E64" s="186">
        <v>0.05</v>
      </c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48"/>
      <c r="Z64" s="148"/>
      <c r="AA64" s="148"/>
      <c r="AB64" s="148"/>
      <c r="AC64" s="148"/>
      <c r="AD64" s="148"/>
      <c r="AE64" s="148"/>
      <c r="AF64" s="148"/>
      <c r="AG64" s="148" t="s">
        <v>224</v>
      </c>
      <c r="AH64" s="148">
        <v>0</v>
      </c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</row>
    <row r="65" spans="1:60" outlineLevel="1" x14ac:dyDescent="0.2">
      <c r="A65" s="155"/>
      <c r="B65" s="156"/>
      <c r="C65" s="189" t="s">
        <v>704</v>
      </c>
      <c r="D65" s="185"/>
      <c r="E65" s="186">
        <v>0.06</v>
      </c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48"/>
      <c r="Z65" s="148"/>
      <c r="AA65" s="148"/>
      <c r="AB65" s="148"/>
      <c r="AC65" s="148"/>
      <c r="AD65" s="148"/>
      <c r="AE65" s="148"/>
      <c r="AF65" s="148"/>
      <c r="AG65" s="148" t="s">
        <v>224</v>
      </c>
      <c r="AH65" s="148">
        <v>0</v>
      </c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</row>
    <row r="66" spans="1:60" outlineLevel="1" x14ac:dyDescent="0.2">
      <c r="A66" s="155"/>
      <c r="B66" s="156"/>
      <c r="C66" s="189" t="s">
        <v>704</v>
      </c>
      <c r="D66" s="185"/>
      <c r="E66" s="186">
        <v>0.06</v>
      </c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48"/>
      <c r="Z66" s="148"/>
      <c r="AA66" s="148"/>
      <c r="AB66" s="148"/>
      <c r="AC66" s="148"/>
      <c r="AD66" s="148"/>
      <c r="AE66" s="148"/>
      <c r="AF66" s="148"/>
      <c r="AG66" s="148" t="s">
        <v>224</v>
      </c>
      <c r="AH66" s="148">
        <v>0</v>
      </c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</row>
    <row r="67" spans="1:60" outlineLevel="1" x14ac:dyDescent="0.2">
      <c r="A67" s="166">
        <v>16</v>
      </c>
      <c r="B67" s="167" t="s">
        <v>625</v>
      </c>
      <c r="C67" s="181" t="s">
        <v>626</v>
      </c>
      <c r="D67" s="168" t="s">
        <v>220</v>
      </c>
      <c r="E67" s="169">
        <v>2.4</v>
      </c>
      <c r="F67" s="170">
        <v>308</v>
      </c>
      <c r="G67" s="171">
        <f>ROUND(E67*F67,2)</f>
        <v>739.2</v>
      </c>
      <c r="H67" s="158"/>
      <c r="I67" s="157">
        <f>ROUND(E67*H67,2)</f>
        <v>0</v>
      </c>
      <c r="J67" s="158"/>
      <c r="K67" s="157">
        <f>ROUND(E67*J67,2)</f>
        <v>0</v>
      </c>
      <c r="L67" s="157">
        <v>21</v>
      </c>
      <c r="M67" s="157">
        <f>G67*(1+L67/100)</f>
        <v>894.43200000000002</v>
      </c>
      <c r="N67" s="157">
        <v>4.4200000000000003E-3</v>
      </c>
      <c r="O67" s="157">
        <f>ROUND(E67*N67,2)</f>
        <v>0.01</v>
      </c>
      <c r="P67" s="157">
        <v>0</v>
      </c>
      <c r="Q67" s="157">
        <f>ROUND(E67*P67,2)</f>
        <v>0</v>
      </c>
      <c r="R67" s="157"/>
      <c r="S67" s="157" t="s">
        <v>180</v>
      </c>
      <c r="T67" s="157" t="s">
        <v>180</v>
      </c>
      <c r="U67" s="157">
        <v>0.82099999999999995</v>
      </c>
      <c r="V67" s="157">
        <f>ROUND(E67*U67,2)</f>
        <v>1.97</v>
      </c>
      <c r="W67" s="157"/>
      <c r="X67" s="157" t="s">
        <v>221</v>
      </c>
      <c r="Y67" s="148"/>
      <c r="Z67" s="148"/>
      <c r="AA67" s="148"/>
      <c r="AB67" s="148"/>
      <c r="AC67" s="148"/>
      <c r="AD67" s="148"/>
      <c r="AE67" s="148"/>
      <c r="AF67" s="148"/>
      <c r="AG67" s="148" t="s">
        <v>222</v>
      </c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</row>
    <row r="68" spans="1:60" outlineLevel="1" x14ac:dyDescent="0.2">
      <c r="A68" s="155"/>
      <c r="B68" s="156"/>
      <c r="C68" s="189" t="s">
        <v>705</v>
      </c>
      <c r="D68" s="185"/>
      <c r="E68" s="186">
        <v>0.56000000000000005</v>
      </c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48"/>
      <c r="Z68" s="148"/>
      <c r="AA68" s="148"/>
      <c r="AB68" s="148"/>
      <c r="AC68" s="148"/>
      <c r="AD68" s="148"/>
      <c r="AE68" s="148"/>
      <c r="AF68" s="148"/>
      <c r="AG68" s="148" t="s">
        <v>224</v>
      </c>
      <c r="AH68" s="148">
        <v>0</v>
      </c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</row>
    <row r="69" spans="1:60" outlineLevel="1" x14ac:dyDescent="0.2">
      <c r="A69" s="155"/>
      <c r="B69" s="156"/>
      <c r="C69" s="189" t="s">
        <v>705</v>
      </c>
      <c r="D69" s="185"/>
      <c r="E69" s="186">
        <v>0.56000000000000005</v>
      </c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48"/>
      <c r="Z69" s="148"/>
      <c r="AA69" s="148"/>
      <c r="AB69" s="148"/>
      <c r="AC69" s="148"/>
      <c r="AD69" s="148"/>
      <c r="AE69" s="148"/>
      <c r="AF69" s="148"/>
      <c r="AG69" s="148" t="s">
        <v>224</v>
      </c>
      <c r="AH69" s="148">
        <v>0</v>
      </c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</row>
    <row r="70" spans="1:60" outlineLevel="1" x14ac:dyDescent="0.2">
      <c r="A70" s="155"/>
      <c r="B70" s="156"/>
      <c r="C70" s="189" t="s">
        <v>706</v>
      </c>
      <c r="D70" s="185"/>
      <c r="E70" s="186">
        <v>0.64</v>
      </c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48"/>
      <c r="Z70" s="148"/>
      <c r="AA70" s="148"/>
      <c r="AB70" s="148"/>
      <c r="AC70" s="148"/>
      <c r="AD70" s="148"/>
      <c r="AE70" s="148"/>
      <c r="AF70" s="148"/>
      <c r="AG70" s="148" t="s">
        <v>224</v>
      </c>
      <c r="AH70" s="148">
        <v>0</v>
      </c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</row>
    <row r="71" spans="1:60" outlineLevel="1" x14ac:dyDescent="0.2">
      <c r="A71" s="155"/>
      <c r="B71" s="156"/>
      <c r="C71" s="189" t="s">
        <v>706</v>
      </c>
      <c r="D71" s="185"/>
      <c r="E71" s="186">
        <v>0.64</v>
      </c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48"/>
      <c r="Z71" s="148"/>
      <c r="AA71" s="148"/>
      <c r="AB71" s="148"/>
      <c r="AC71" s="148"/>
      <c r="AD71" s="148"/>
      <c r="AE71" s="148"/>
      <c r="AF71" s="148"/>
      <c r="AG71" s="148" t="s">
        <v>224</v>
      </c>
      <c r="AH71" s="148">
        <v>0</v>
      </c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</row>
    <row r="72" spans="1:60" x14ac:dyDescent="0.2">
      <c r="A72" s="160" t="s">
        <v>169</v>
      </c>
      <c r="B72" s="161" t="s">
        <v>106</v>
      </c>
      <c r="C72" s="179" t="s">
        <v>107</v>
      </c>
      <c r="D72" s="162"/>
      <c r="E72" s="163"/>
      <c r="F72" s="164"/>
      <c r="G72" s="165">
        <f>SUMIF(AG73:AG109,"&lt;&gt;NOR",G73:G109)</f>
        <v>148361.31</v>
      </c>
      <c r="H72" s="159"/>
      <c r="I72" s="159">
        <f>SUM(I73:I109)</f>
        <v>0</v>
      </c>
      <c r="J72" s="159"/>
      <c r="K72" s="159">
        <f>SUM(K73:K109)</f>
        <v>0</v>
      </c>
      <c r="L72" s="159"/>
      <c r="M72" s="159">
        <f>SUM(M73:M109)</f>
        <v>179517.1851</v>
      </c>
      <c r="N72" s="159"/>
      <c r="O72" s="159">
        <f>SUM(O73:O109)</f>
        <v>0.24</v>
      </c>
      <c r="P72" s="159"/>
      <c r="Q72" s="159">
        <f>SUM(Q73:Q109)</f>
        <v>0</v>
      </c>
      <c r="R72" s="159"/>
      <c r="S72" s="159"/>
      <c r="T72" s="159"/>
      <c r="U72" s="159"/>
      <c r="V72" s="159">
        <f>SUM(V73:V109)</f>
        <v>31.689999999999998</v>
      </c>
      <c r="W72" s="159"/>
      <c r="X72" s="159"/>
      <c r="AG72" t="s">
        <v>170</v>
      </c>
    </row>
    <row r="73" spans="1:60" outlineLevel="1" x14ac:dyDescent="0.2">
      <c r="A73" s="166">
        <v>17</v>
      </c>
      <c r="B73" s="167" t="s">
        <v>707</v>
      </c>
      <c r="C73" s="181" t="s">
        <v>708</v>
      </c>
      <c r="D73" s="168" t="s">
        <v>247</v>
      </c>
      <c r="E73" s="169">
        <v>8.25</v>
      </c>
      <c r="F73" s="170">
        <v>123</v>
      </c>
      <c r="G73" s="171">
        <f>ROUND(E73*F73,2)</f>
        <v>1014.75</v>
      </c>
      <c r="H73" s="158"/>
      <c r="I73" s="157">
        <f>ROUND(E73*H73,2)</f>
        <v>0</v>
      </c>
      <c r="J73" s="158"/>
      <c r="K73" s="157">
        <f>ROUND(E73*J73,2)</f>
        <v>0</v>
      </c>
      <c r="L73" s="157">
        <v>21</v>
      </c>
      <c r="M73" s="157">
        <f>G73*(1+L73/100)</f>
        <v>1227.8474999999999</v>
      </c>
      <c r="N73" s="157">
        <v>0</v>
      </c>
      <c r="O73" s="157">
        <f>ROUND(E73*N73,2)</f>
        <v>0</v>
      </c>
      <c r="P73" s="157">
        <v>0</v>
      </c>
      <c r="Q73" s="157">
        <f>ROUND(E73*P73,2)</f>
        <v>0</v>
      </c>
      <c r="R73" s="157"/>
      <c r="S73" s="157" t="s">
        <v>180</v>
      </c>
      <c r="T73" s="157" t="s">
        <v>180</v>
      </c>
      <c r="U73" s="157">
        <v>0.40899999999999997</v>
      </c>
      <c r="V73" s="157">
        <f>ROUND(E73*U73,2)</f>
        <v>3.37</v>
      </c>
      <c r="W73" s="157"/>
      <c r="X73" s="157" t="s">
        <v>221</v>
      </c>
      <c r="Y73" s="148"/>
      <c r="Z73" s="148"/>
      <c r="AA73" s="148"/>
      <c r="AB73" s="148"/>
      <c r="AC73" s="148"/>
      <c r="AD73" s="148"/>
      <c r="AE73" s="148"/>
      <c r="AF73" s="148"/>
      <c r="AG73" s="148" t="s">
        <v>222</v>
      </c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</row>
    <row r="74" spans="1:60" outlineLevel="1" x14ac:dyDescent="0.2">
      <c r="A74" s="155"/>
      <c r="B74" s="156"/>
      <c r="C74" s="189" t="s">
        <v>709</v>
      </c>
      <c r="D74" s="185"/>
      <c r="E74" s="186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48"/>
      <c r="Z74" s="148"/>
      <c r="AA74" s="148"/>
      <c r="AB74" s="148"/>
      <c r="AC74" s="148"/>
      <c r="AD74" s="148"/>
      <c r="AE74" s="148"/>
      <c r="AF74" s="148"/>
      <c r="AG74" s="148" t="s">
        <v>224</v>
      </c>
      <c r="AH74" s="148">
        <v>0</v>
      </c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</row>
    <row r="75" spans="1:60" outlineLevel="1" x14ac:dyDescent="0.2">
      <c r="A75" s="155"/>
      <c r="B75" s="156"/>
      <c r="C75" s="189" t="s">
        <v>1032</v>
      </c>
      <c r="D75" s="185"/>
      <c r="E75" s="186">
        <v>8.25</v>
      </c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48"/>
      <c r="Z75" s="148"/>
      <c r="AA75" s="148"/>
      <c r="AB75" s="148"/>
      <c r="AC75" s="148"/>
      <c r="AD75" s="148"/>
      <c r="AE75" s="148"/>
      <c r="AF75" s="148"/>
      <c r="AG75" s="148" t="s">
        <v>224</v>
      </c>
      <c r="AH75" s="148">
        <v>0</v>
      </c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</row>
    <row r="76" spans="1:60" outlineLevel="1" x14ac:dyDescent="0.2">
      <c r="A76" s="166">
        <v>18</v>
      </c>
      <c r="B76" s="167" t="s">
        <v>711</v>
      </c>
      <c r="C76" s="181" t="s">
        <v>712</v>
      </c>
      <c r="D76" s="168" t="s">
        <v>368</v>
      </c>
      <c r="E76" s="169">
        <v>14</v>
      </c>
      <c r="F76" s="170">
        <v>569</v>
      </c>
      <c r="G76" s="171">
        <f>ROUND(E76*F76,2)</f>
        <v>7966</v>
      </c>
      <c r="H76" s="158"/>
      <c r="I76" s="157">
        <f>ROUND(E76*H76,2)</f>
        <v>0</v>
      </c>
      <c r="J76" s="158"/>
      <c r="K76" s="157">
        <f>ROUND(E76*J76,2)</f>
        <v>0</v>
      </c>
      <c r="L76" s="157">
        <v>21</v>
      </c>
      <c r="M76" s="157">
        <f>G76*(1+L76/100)</f>
        <v>9638.86</v>
      </c>
      <c r="N76" s="157">
        <v>2.1000000000000001E-4</v>
      </c>
      <c r="O76" s="157">
        <f>ROUND(E76*N76,2)</f>
        <v>0</v>
      </c>
      <c r="P76" s="157">
        <v>0</v>
      </c>
      <c r="Q76" s="157">
        <f>ROUND(E76*P76,2)</f>
        <v>0</v>
      </c>
      <c r="R76" s="157"/>
      <c r="S76" s="157" t="s">
        <v>180</v>
      </c>
      <c r="T76" s="157" t="s">
        <v>180</v>
      </c>
      <c r="U76" s="157">
        <v>1.6504000000000001</v>
      </c>
      <c r="V76" s="157">
        <f>ROUND(E76*U76,2)</f>
        <v>23.11</v>
      </c>
      <c r="W76" s="157"/>
      <c r="X76" s="157" t="s">
        <v>221</v>
      </c>
      <c r="Y76" s="148"/>
      <c r="Z76" s="148"/>
      <c r="AA76" s="148"/>
      <c r="AB76" s="148"/>
      <c r="AC76" s="148"/>
      <c r="AD76" s="148"/>
      <c r="AE76" s="148"/>
      <c r="AF76" s="148"/>
      <c r="AG76" s="148" t="s">
        <v>222</v>
      </c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</row>
    <row r="77" spans="1:60" outlineLevel="1" x14ac:dyDescent="0.2">
      <c r="A77" s="155"/>
      <c r="B77" s="156"/>
      <c r="C77" s="189" t="s">
        <v>634</v>
      </c>
      <c r="D77" s="185"/>
      <c r="E77" s="186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48"/>
      <c r="Z77" s="148"/>
      <c r="AA77" s="148"/>
      <c r="AB77" s="148"/>
      <c r="AC77" s="148"/>
      <c r="AD77" s="148"/>
      <c r="AE77" s="148"/>
      <c r="AF77" s="148"/>
      <c r="AG77" s="148" t="s">
        <v>224</v>
      </c>
      <c r="AH77" s="148">
        <v>0</v>
      </c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</row>
    <row r="78" spans="1:60" outlineLevel="1" x14ac:dyDescent="0.2">
      <c r="A78" s="155"/>
      <c r="B78" s="156"/>
      <c r="C78" s="189" t="s">
        <v>1033</v>
      </c>
      <c r="D78" s="185"/>
      <c r="E78" s="186">
        <v>14</v>
      </c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48"/>
      <c r="Z78" s="148"/>
      <c r="AA78" s="148"/>
      <c r="AB78" s="148"/>
      <c r="AC78" s="148"/>
      <c r="AD78" s="148"/>
      <c r="AE78" s="148"/>
      <c r="AF78" s="148"/>
      <c r="AG78" s="148" t="s">
        <v>224</v>
      </c>
      <c r="AH78" s="148">
        <v>0</v>
      </c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</row>
    <row r="79" spans="1:60" ht="22.5" outlineLevel="1" x14ac:dyDescent="0.2">
      <c r="A79" s="172">
        <v>19</v>
      </c>
      <c r="B79" s="173" t="s">
        <v>366</v>
      </c>
      <c r="C79" s="180" t="s">
        <v>714</v>
      </c>
      <c r="D79" s="174" t="s">
        <v>368</v>
      </c>
      <c r="E79" s="175">
        <v>1</v>
      </c>
      <c r="F79" s="176">
        <v>10651</v>
      </c>
      <c r="G79" s="177">
        <f t="shared" ref="G79:G96" si="0">ROUND(E79*F79,2)</f>
        <v>10651</v>
      </c>
      <c r="H79" s="158"/>
      <c r="I79" s="157">
        <f t="shared" ref="I79:I96" si="1">ROUND(E79*H79,2)</f>
        <v>0</v>
      </c>
      <c r="J79" s="158"/>
      <c r="K79" s="157">
        <f t="shared" ref="K79:K96" si="2">ROUND(E79*J79,2)</f>
        <v>0</v>
      </c>
      <c r="L79" s="157">
        <v>21</v>
      </c>
      <c r="M79" s="157">
        <f t="shared" ref="M79:M96" si="3">G79*(1+L79/100)</f>
        <v>12887.71</v>
      </c>
      <c r="N79" s="157">
        <v>0</v>
      </c>
      <c r="O79" s="157">
        <f t="shared" ref="O79:O96" si="4">ROUND(E79*N79,2)</f>
        <v>0</v>
      </c>
      <c r="P79" s="157">
        <v>0</v>
      </c>
      <c r="Q79" s="157">
        <f t="shared" ref="Q79:Q96" si="5">ROUND(E79*P79,2)</f>
        <v>0</v>
      </c>
      <c r="R79" s="157"/>
      <c r="S79" s="157" t="s">
        <v>174</v>
      </c>
      <c r="T79" s="157" t="s">
        <v>175</v>
      </c>
      <c r="U79" s="157">
        <v>0</v>
      </c>
      <c r="V79" s="157">
        <f t="shared" ref="V79:V96" si="6">ROUND(E79*U79,2)</f>
        <v>0</v>
      </c>
      <c r="W79" s="157"/>
      <c r="X79" s="157" t="s">
        <v>221</v>
      </c>
      <c r="Y79" s="148"/>
      <c r="Z79" s="148"/>
      <c r="AA79" s="148"/>
      <c r="AB79" s="148"/>
      <c r="AC79" s="148"/>
      <c r="AD79" s="148"/>
      <c r="AE79" s="148"/>
      <c r="AF79" s="148"/>
      <c r="AG79" s="148" t="s">
        <v>222</v>
      </c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</row>
    <row r="80" spans="1:60" ht="22.5" outlineLevel="1" x14ac:dyDescent="0.2">
      <c r="A80" s="172">
        <v>20</v>
      </c>
      <c r="B80" s="173" t="s">
        <v>371</v>
      </c>
      <c r="C80" s="180" t="s">
        <v>715</v>
      </c>
      <c r="D80" s="174" t="s">
        <v>368</v>
      </c>
      <c r="E80" s="175">
        <v>2</v>
      </c>
      <c r="F80" s="176">
        <v>5590</v>
      </c>
      <c r="G80" s="177">
        <f t="shared" si="0"/>
        <v>11180</v>
      </c>
      <c r="H80" s="158"/>
      <c r="I80" s="157">
        <f t="shared" si="1"/>
        <v>0</v>
      </c>
      <c r="J80" s="158"/>
      <c r="K80" s="157">
        <f t="shared" si="2"/>
        <v>0</v>
      </c>
      <c r="L80" s="157">
        <v>21</v>
      </c>
      <c r="M80" s="157">
        <f t="shared" si="3"/>
        <v>13527.8</v>
      </c>
      <c r="N80" s="157">
        <v>0</v>
      </c>
      <c r="O80" s="157">
        <f t="shared" si="4"/>
        <v>0</v>
      </c>
      <c r="P80" s="157">
        <v>0</v>
      </c>
      <c r="Q80" s="157">
        <f t="shared" si="5"/>
        <v>0</v>
      </c>
      <c r="R80" s="157"/>
      <c r="S80" s="157" t="s">
        <v>174</v>
      </c>
      <c r="T80" s="157" t="s">
        <v>175</v>
      </c>
      <c r="U80" s="157">
        <v>0</v>
      </c>
      <c r="V80" s="157">
        <f t="shared" si="6"/>
        <v>0</v>
      </c>
      <c r="W80" s="157"/>
      <c r="X80" s="157" t="s">
        <v>221</v>
      </c>
      <c r="Y80" s="148"/>
      <c r="Z80" s="148"/>
      <c r="AA80" s="148"/>
      <c r="AB80" s="148"/>
      <c r="AC80" s="148"/>
      <c r="AD80" s="148"/>
      <c r="AE80" s="148"/>
      <c r="AF80" s="148"/>
      <c r="AG80" s="148" t="s">
        <v>222</v>
      </c>
      <c r="AH80" s="148"/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</row>
    <row r="81" spans="1:60" outlineLevel="1" x14ac:dyDescent="0.2">
      <c r="A81" s="172">
        <v>21</v>
      </c>
      <c r="B81" s="173" t="s">
        <v>638</v>
      </c>
      <c r="C81" s="180" t="s">
        <v>716</v>
      </c>
      <c r="D81" s="174" t="s">
        <v>368</v>
      </c>
      <c r="E81" s="175">
        <v>1</v>
      </c>
      <c r="F81" s="176">
        <v>11417</v>
      </c>
      <c r="G81" s="177">
        <f t="shared" si="0"/>
        <v>11417</v>
      </c>
      <c r="H81" s="158"/>
      <c r="I81" s="157">
        <f t="shared" si="1"/>
        <v>0</v>
      </c>
      <c r="J81" s="158"/>
      <c r="K81" s="157">
        <f t="shared" si="2"/>
        <v>0</v>
      </c>
      <c r="L81" s="157">
        <v>21</v>
      </c>
      <c r="M81" s="157">
        <f t="shared" si="3"/>
        <v>13814.57</v>
      </c>
      <c r="N81" s="157">
        <v>0</v>
      </c>
      <c r="O81" s="157">
        <f t="shared" si="4"/>
        <v>0</v>
      </c>
      <c r="P81" s="157">
        <v>0</v>
      </c>
      <c r="Q81" s="157">
        <f t="shared" si="5"/>
        <v>0</v>
      </c>
      <c r="R81" s="157"/>
      <c r="S81" s="157" t="s">
        <v>174</v>
      </c>
      <c r="T81" s="157" t="s">
        <v>175</v>
      </c>
      <c r="U81" s="157">
        <v>0</v>
      </c>
      <c r="V81" s="157">
        <f t="shared" si="6"/>
        <v>0</v>
      </c>
      <c r="W81" s="157"/>
      <c r="X81" s="157" t="s">
        <v>221</v>
      </c>
      <c r="Y81" s="148"/>
      <c r="Z81" s="148"/>
      <c r="AA81" s="148"/>
      <c r="AB81" s="148"/>
      <c r="AC81" s="148"/>
      <c r="AD81" s="148"/>
      <c r="AE81" s="148"/>
      <c r="AF81" s="148"/>
      <c r="AG81" s="148" t="s">
        <v>222</v>
      </c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</row>
    <row r="82" spans="1:60" outlineLevel="1" x14ac:dyDescent="0.2">
      <c r="A82" s="172">
        <v>22</v>
      </c>
      <c r="B82" s="173" t="s">
        <v>640</v>
      </c>
      <c r="C82" s="180" t="s">
        <v>717</v>
      </c>
      <c r="D82" s="174" t="s">
        <v>368</v>
      </c>
      <c r="E82" s="175">
        <v>1</v>
      </c>
      <c r="F82" s="176">
        <v>13596</v>
      </c>
      <c r="G82" s="177">
        <f t="shared" si="0"/>
        <v>13596</v>
      </c>
      <c r="H82" s="158"/>
      <c r="I82" s="157">
        <f t="shared" si="1"/>
        <v>0</v>
      </c>
      <c r="J82" s="158"/>
      <c r="K82" s="157">
        <f t="shared" si="2"/>
        <v>0</v>
      </c>
      <c r="L82" s="157">
        <v>21</v>
      </c>
      <c r="M82" s="157">
        <f t="shared" si="3"/>
        <v>16451.16</v>
      </c>
      <c r="N82" s="157">
        <v>0</v>
      </c>
      <c r="O82" s="157">
        <f t="shared" si="4"/>
        <v>0</v>
      </c>
      <c r="P82" s="157">
        <v>0</v>
      </c>
      <c r="Q82" s="157">
        <f t="shared" si="5"/>
        <v>0</v>
      </c>
      <c r="R82" s="157"/>
      <c r="S82" s="157" t="s">
        <v>174</v>
      </c>
      <c r="T82" s="157" t="s">
        <v>175</v>
      </c>
      <c r="U82" s="157">
        <v>0</v>
      </c>
      <c r="V82" s="157">
        <f t="shared" si="6"/>
        <v>0</v>
      </c>
      <c r="W82" s="157"/>
      <c r="X82" s="157" t="s">
        <v>221</v>
      </c>
      <c r="Y82" s="148"/>
      <c r="Z82" s="148"/>
      <c r="AA82" s="148"/>
      <c r="AB82" s="148"/>
      <c r="AC82" s="148"/>
      <c r="AD82" s="148"/>
      <c r="AE82" s="148"/>
      <c r="AF82" s="148"/>
      <c r="AG82" s="148" t="s">
        <v>222</v>
      </c>
      <c r="AH82" s="148"/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48"/>
      <c r="BG82" s="148"/>
      <c r="BH82" s="148"/>
    </row>
    <row r="83" spans="1:60" outlineLevel="1" x14ac:dyDescent="0.2">
      <c r="A83" s="172">
        <v>23</v>
      </c>
      <c r="B83" s="173" t="s">
        <v>642</v>
      </c>
      <c r="C83" s="180" t="s">
        <v>718</v>
      </c>
      <c r="D83" s="174" t="s">
        <v>368</v>
      </c>
      <c r="E83" s="175">
        <v>1</v>
      </c>
      <c r="F83" s="176">
        <v>11295</v>
      </c>
      <c r="G83" s="177">
        <f t="shared" si="0"/>
        <v>11295</v>
      </c>
      <c r="H83" s="158"/>
      <c r="I83" s="157">
        <f t="shared" si="1"/>
        <v>0</v>
      </c>
      <c r="J83" s="158"/>
      <c r="K83" s="157">
        <f t="shared" si="2"/>
        <v>0</v>
      </c>
      <c r="L83" s="157">
        <v>21</v>
      </c>
      <c r="M83" s="157">
        <f t="shared" si="3"/>
        <v>13666.949999999999</v>
      </c>
      <c r="N83" s="157">
        <v>0</v>
      </c>
      <c r="O83" s="157">
        <f t="shared" si="4"/>
        <v>0</v>
      </c>
      <c r="P83" s="157">
        <v>0</v>
      </c>
      <c r="Q83" s="157">
        <f t="shared" si="5"/>
        <v>0</v>
      </c>
      <c r="R83" s="157"/>
      <c r="S83" s="157" t="s">
        <v>174</v>
      </c>
      <c r="T83" s="157" t="s">
        <v>175</v>
      </c>
      <c r="U83" s="157">
        <v>0</v>
      </c>
      <c r="V83" s="157">
        <f t="shared" si="6"/>
        <v>0</v>
      </c>
      <c r="W83" s="157"/>
      <c r="X83" s="157" t="s">
        <v>221</v>
      </c>
      <c r="Y83" s="148"/>
      <c r="Z83" s="148"/>
      <c r="AA83" s="148"/>
      <c r="AB83" s="148"/>
      <c r="AC83" s="148"/>
      <c r="AD83" s="148"/>
      <c r="AE83" s="148"/>
      <c r="AF83" s="148"/>
      <c r="AG83" s="148" t="s">
        <v>222</v>
      </c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</row>
    <row r="84" spans="1:60" outlineLevel="1" x14ac:dyDescent="0.2">
      <c r="A84" s="172">
        <v>24</v>
      </c>
      <c r="B84" s="173" t="s">
        <v>644</v>
      </c>
      <c r="C84" s="180" t="s">
        <v>1034</v>
      </c>
      <c r="D84" s="174" t="s">
        <v>368</v>
      </c>
      <c r="E84" s="175">
        <v>1</v>
      </c>
      <c r="F84" s="176">
        <v>1450</v>
      </c>
      <c r="G84" s="177">
        <f t="shared" si="0"/>
        <v>1450</v>
      </c>
      <c r="H84" s="158"/>
      <c r="I84" s="157">
        <f t="shared" si="1"/>
        <v>0</v>
      </c>
      <c r="J84" s="158"/>
      <c r="K84" s="157">
        <f t="shared" si="2"/>
        <v>0</v>
      </c>
      <c r="L84" s="157">
        <v>21</v>
      </c>
      <c r="M84" s="157">
        <f t="shared" si="3"/>
        <v>1754.5</v>
      </c>
      <c r="N84" s="157">
        <v>0</v>
      </c>
      <c r="O84" s="157">
        <f t="shared" si="4"/>
        <v>0</v>
      </c>
      <c r="P84" s="157">
        <v>0</v>
      </c>
      <c r="Q84" s="157">
        <f t="shared" si="5"/>
        <v>0</v>
      </c>
      <c r="R84" s="157"/>
      <c r="S84" s="157" t="s">
        <v>174</v>
      </c>
      <c r="T84" s="157" t="s">
        <v>175</v>
      </c>
      <c r="U84" s="157">
        <v>0</v>
      </c>
      <c r="V84" s="157">
        <f t="shared" si="6"/>
        <v>0</v>
      </c>
      <c r="W84" s="157"/>
      <c r="X84" s="157" t="s">
        <v>221</v>
      </c>
      <c r="Y84" s="148"/>
      <c r="Z84" s="148"/>
      <c r="AA84" s="148"/>
      <c r="AB84" s="148"/>
      <c r="AC84" s="148"/>
      <c r="AD84" s="148"/>
      <c r="AE84" s="148"/>
      <c r="AF84" s="148"/>
      <c r="AG84" s="148" t="s">
        <v>222</v>
      </c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</row>
    <row r="85" spans="1:60" outlineLevel="1" x14ac:dyDescent="0.2">
      <c r="A85" s="172">
        <v>25</v>
      </c>
      <c r="B85" s="173" t="s">
        <v>646</v>
      </c>
      <c r="C85" s="180" t="s">
        <v>647</v>
      </c>
      <c r="D85" s="174" t="s">
        <v>368</v>
      </c>
      <c r="E85" s="175">
        <v>1</v>
      </c>
      <c r="F85" s="176">
        <v>565</v>
      </c>
      <c r="G85" s="177">
        <f t="shared" si="0"/>
        <v>565</v>
      </c>
      <c r="H85" s="158"/>
      <c r="I85" s="157">
        <f t="shared" si="1"/>
        <v>0</v>
      </c>
      <c r="J85" s="158"/>
      <c r="K85" s="157">
        <f t="shared" si="2"/>
        <v>0</v>
      </c>
      <c r="L85" s="157">
        <v>21</v>
      </c>
      <c r="M85" s="157">
        <f t="shared" si="3"/>
        <v>683.65</v>
      </c>
      <c r="N85" s="157">
        <v>0</v>
      </c>
      <c r="O85" s="157">
        <f t="shared" si="4"/>
        <v>0</v>
      </c>
      <c r="P85" s="157">
        <v>0</v>
      </c>
      <c r="Q85" s="157">
        <f t="shared" si="5"/>
        <v>0</v>
      </c>
      <c r="R85" s="157"/>
      <c r="S85" s="157" t="s">
        <v>174</v>
      </c>
      <c r="T85" s="157" t="s">
        <v>175</v>
      </c>
      <c r="U85" s="157">
        <v>0</v>
      </c>
      <c r="V85" s="157">
        <f t="shared" si="6"/>
        <v>0</v>
      </c>
      <c r="W85" s="157"/>
      <c r="X85" s="157" t="s">
        <v>221</v>
      </c>
      <c r="Y85" s="148"/>
      <c r="Z85" s="148"/>
      <c r="AA85" s="148"/>
      <c r="AB85" s="148"/>
      <c r="AC85" s="148"/>
      <c r="AD85" s="148"/>
      <c r="AE85" s="148"/>
      <c r="AF85" s="148"/>
      <c r="AG85" s="148" t="s">
        <v>222</v>
      </c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</row>
    <row r="86" spans="1:60" outlineLevel="1" x14ac:dyDescent="0.2">
      <c r="A86" s="172">
        <v>26</v>
      </c>
      <c r="B86" s="173" t="s">
        <v>648</v>
      </c>
      <c r="C86" s="180" t="s">
        <v>720</v>
      </c>
      <c r="D86" s="174" t="s">
        <v>368</v>
      </c>
      <c r="E86" s="175">
        <v>1</v>
      </c>
      <c r="F86" s="176">
        <v>2034</v>
      </c>
      <c r="G86" s="177">
        <f t="shared" si="0"/>
        <v>2034</v>
      </c>
      <c r="H86" s="158"/>
      <c r="I86" s="157">
        <f t="shared" si="1"/>
        <v>0</v>
      </c>
      <c r="J86" s="158"/>
      <c r="K86" s="157">
        <f t="shared" si="2"/>
        <v>0</v>
      </c>
      <c r="L86" s="157">
        <v>21</v>
      </c>
      <c r="M86" s="157">
        <f t="shared" si="3"/>
        <v>2461.14</v>
      </c>
      <c r="N86" s="157">
        <v>0</v>
      </c>
      <c r="O86" s="157">
        <f t="shared" si="4"/>
        <v>0</v>
      </c>
      <c r="P86" s="157">
        <v>0</v>
      </c>
      <c r="Q86" s="157">
        <f t="shared" si="5"/>
        <v>0</v>
      </c>
      <c r="R86" s="157"/>
      <c r="S86" s="157" t="s">
        <v>174</v>
      </c>
      <c r="T86" s="157" t="s">
        <v>175</v>
      </c>
      <c r="U86" s="157">
        <v>0</v>
      </c>
      <c r="V86" s="157">
        <f t="shared" si="6"/>
        <v>0</v>
      </c>
      <c r="W86" s="157"/>
      <c r="X86" s="157" t="s">
        <v>221</v>
      </c>
      <c r="Y86" s="148"/>
      <c r="Z86" s="148"/>
      <c r="AA86" s="148"/>
      <c r="AB86" s="148"/>
      <c r="AC86" s="148"/>
      <c r="AD86" s="148"/>
      <c r="AE86" s="148"/>
      <c r="AF86" s="148"/>
      <c r="AG86" s="148" t="s">
        <v>222</v>
      </c>
      <c r="AH86" s="148"/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</row>
    <row r="87" spans="1:60" outlineLevel="1" x14ac:dyDescent="0.2">
      <c r="A87" s="172">
        <v>27</v>
      </c>
      <c r="B87" s="173" t="s">
        <v>650</v>
      </c>
      <c r="C87" s="180" t="s">
        <v>651</v>
      </c>
      <c r="D87" s="174" t="s">
        <v>368</v>
      </c>
      <c r="E87" s="175">
        <v>1</v>
      </c>
      <c r="F87" s="176">
        <v>1130</v>
      </c>
      <c r="G87" s="177">
        <f t="shared" si="0"/>
        <v>1130</v>
      </c>
      <c r="H87" s="158"/>
      <c r="I87" s="157">
        <f t="shared" si="1"/>
        <v>0</v>
      </c>
      <c r="J87" s="158"/>
      <c r="K87" s="157">
        <f t="shared" si="2"/>
        <v>0</v>
      </c>
      <c r="L87" s="157">
        <v>21</v>
      </c>
      <c r="M87" s="157">
        <f t="shared" si="3"/>
        <v>1367.3</v>
      </c>
      <c r="N87" s="157">
        <v>0</v>
      </c>
      <c r="O87" s="157">
        <f t="shared" si="4"/>
        <v>0</v>
      </c>
      <c r="P87" s="157">
        <v>0</v>
      </c>
      <c r="Q87" s="157">
        <f t="shared" si="5"/>
        <v>0</v>
      </c>
      <c r="R87" s="157"/>
      <c r="S87" s="157" t="s">
        <v>174</v>
      </c>
      <c r="T87" s="157" t="s">
        <v>175</v>
      </c>
      <c r="U87" s="157">
        <v>0</v>
      </c>
      <c r="V87" s="157">
        <f t="shared" si="6"/>
        <v>0</v>
      </c>
      <c r="W87" s="157"/>
      <c r="X87" s="157" t="s">
        <v>221</v>
      </c>
      <c r="Y87" s="148"/>
      <c r="Z87" s="148"/>
      <c r="AA87" s="148"/>
      <c r="AB87" s="148"/>
      <c r="AC87" s="148"/>
      <c r="AD87" s="148"/>
      <c r="AE87" s="148"/>
      <c r="AF87" s="148"/>
      <c r="AG87" s="148" t="s">
        <v>222</v>
      </c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8"/>
      <c r="BD87" s="148"/>
      <c r="BE87" s="148"/>
      <c r="BF87" s="148"/>
      <c r="BG87" s="148"/>
      <c r="BH87" s="148"/>
    </row>
    <row r="88" spans="1:60" outlineLevel="1" x14ac:dyDescent="0.2">
      <c r="A88" s="172">
        <v>28</v>
      </c>
      <c r="B88" s="173" t="s">
        <v>652</v>
      </c>
      <c r="C88" s="180" t="s">
        <v>721</v>
      </c>
      <c r="D88" s="174" t="s">
        <v>368</v>
      </c>
      <c r="E88" s="175">
        <v>2</v>
      </c>
      <c r="F88" s="176">
        <v>555</v>
      </c>
      <c r="G88" s="177">
        <f t="shared" si="0"/>
        <v>1110</v>
      </c>
      <c r="H88" s="158"/>
      <c r="I88" s="157">
        <f t="shared" si="1"/>
        <v>0</v>
      </c>
      <c r="J88" s="158"/>
      <c r="K88" s="157">
        <f t="shared" si="2"/>
        <v>0</v>
      </c>
      <c r="L88" s="157">
        <v>21</v>
      </c>
      <c r="M88" s="157">
        <f t="shared" si="3"/>
        <v>1343.1</v>
      </c>
      <c r="N88" s="157">
        <v>0</v>
      </c>
      <c r="O88" s="157">
        <f t="shared" si="4"/>
        <v>0</v>
      </c>
      <c r="P88" s="157">
        <v>0</v>
      </c>
      <c r="Q88" s="157">
        <f t="shared" si="5"/>
        <v>0</v>
      </c>
      <c r="R88" s="157"/>
      <c r="S88" s="157" t="s">
        <v>174</v>
      </c>
      <c r="T88" s="157" t="s">
        <v>175</v>
      </c>
      <c r="U88" s="157">
        <v>0</v>
      </c>
      <c r="V88" s="157">
        <f t="shared" si="6"/>
        <v>0</v>
      </c>
      <c r="W88" s="157"/>
      <c r="X88" s="157" t="s">
        <v>221</v>
      </c>
      <c r="Y88" s="148"/>
      <c r="Z88" s="148"/>
      <c r="AA88" s="148"/>
      <c r="AB88" s="148"/>
      <c r="AC88" s="148"/>
      <c r="AD88" s="148"/>
      <c r="AE88" s="148"/>
      <c r="AF88" s="148"/>
      <c r="AG88" s="148" t="s">
        <v>222</v>
      </c>
      <c r="AH88" s="148"/>
      <c r="AI88" s="148"/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48"/>
      <c r="AW88" s="148"/>
      <c r="AX88" s="148"/>
      <c r="AY88" s="148"/>
      <c r="AZ88" s="148"/>
      <c r="BA88" s="148"/>
      <c r="BB88" s="148"/>
      <c r="BC88" s="148"/>
      <c r="BD88" s="148"/>
      <c r="BE88" s="148"/>
      <c r="BF88" s="148"/>
      <c r="BG88" s="148"/>
      <c r="BH88" s="148"/>
    </row>
    <row r="89" spans="1:60" outlineLevel="1" x14ac:dyDescent="0.2">
      <c r="A89" s="172">
        <v>29</v>
      </c>
      <c r="B89" s="173" t="s">
        <v>654</v>
      </c>
      <c r="C89" s="180" t="s">
        <v>655</v>
      </c>
      <c r="D89" s="174" t="s">
        <v>368</v>
      </c>
      <c r="E89" s="175">
        <v>4</v>
      </c>
      <c r="F89" s="176">
        <v>198</v>
      </c>
      <c r="G89" s="177">
        <f t="shared" si="0"/>
        <v>792</v>
      </c>
      <c r="H89" s="158"/>
      <c r="I89" s="157">
        <f t="shared" si="1"/>
        <v>0</v>
      </c>
      <c r="J89" s="158"/>
      <c r="K89" s="157">
        <f t="shared" si="2"/>
        <v>0</v>
      </c>
      <c r="L89" s="157">
        <v>21</v>
      </c>
      <c r="M89" s="157">
        <f t="shared" si="3"/>
        <v>958.31999999999994</v>
      </c>
      <c r="N89" s="157">
        <v>0</v>
      </c>
      <c r="O89" s="157">
        <f t="shared" si="4"/>
        <v>0</v>
      </c>
      <c r="P89" s="157">
        <v>0</v>
      </c>
      <c r="Q89" s="157">
        <f t="shared" si="5"/>
        <v>0</v>
      </c>
      <c r="R89" s="157"/>
      <c r="S89" s="157" t="s">
        <v>174</v>
      </c>
      <c r="T89" s="157" t="s">
        <v>175</v>
      </c>
      <c r="U89" s="157">
        <v>0</v>
      </c>
      <c r="V89" s="157">
        <f t="shared" si="6"/>
        <v>0</v>
      </c>
      <c r="W89" s="157"/>
      <c r="X89" s="157" t="s">
        <v>221</v>
      </c>
      <c r="Y89" s="148"/>
      <c r="Z89" s="148"/>
      <c r="AA89" s="148"/>
      <c r="AB89" s="148"/>
      <c r="AC89" s="148"/>
      <c r="AD89" s="148"/>
      <c r="AE89" s="148"/>
      <c r="AF89" s="148"/>
      <c r="AG89" s="148" t="s">
        <v>222</v>
      </c>
      <c r="AH89" s="148"/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  <c r="AV89" s="148"/>
      <c r="AW89" s="148"/>
      <c r="AX89" s="148"/>
      <c r="AY89" s="148"/>
      <c r="AZ89" s="148"/>
      <c r="BA89" s="148"/>
      <c r="BB89" s="148"/>
      <c r="BC89" s="148"/>
      <c r="BD89" s="148"/>
      <c r="BE89" s="148"/>
      <c r="BF89" s="148"/>
      <c r="BG89" s="148"/>
      <c r="BH89" s="148"/>
    </row>
    <row r="90" spans="1:60" outlineLevel="1" x14ac:dyDescent="0.2">
      <c r="A90" s="172">
        <v>30</v>
      </c>
      <c r="B90" s="173" t="s">
        <v>656</v>
      </c>
      <c r="C90" s="180" t="s">
        <v>722</v>
      </c>
      <c r="D90" s="174" t="s">
        <v>368</v>
      </c>
      <c r="E90" s="175">
        <v>2</v>
      </c>
      <c r="F90" s="176">
        <v>455</v>
      </c>
      <c r="G90" s="177">
        <f t="shared" si="0"/>
        <v>910</v>
      </c>
      <c r="H90" s="158"/>
      <c r="I90" s="157">
        <f t="shared" si="1"/>
        <v>0</v>
      </c>
      <c r="J90" s="158"/>
      <c r="K90" s="157">
        <f t="shared" si="2"/>
        <v>0</v>
      </c>
      <c r="L90" s="157">
        <v>21</v>
      </c>
      <c r="M90" s="157">
        <f t="shared" si="3"/>
        <v>1101.0999999999999</v>
      </c>
      <c r="N90" s="157">
        <v>0</v>
      </c>
      <c r="O90" s="157">
        <f t="shared" si="4"/>
        <v>0</v>
      </c>
      <c r="P90" s="157">
        <v>0</v>
      </c>
      <c r="Q90" s="157">
        <f t="shared" si="5"/>
        <v>0</v>
      </c>
      <c r="R90" s="157"/>
      <c r="S90" s="157" t="s">
        <v>174</v>
      </c>
      <c r="T90" s="157" t="s">
        <v>175</v>
      </c>
      <c r="U90" s="157">
        <v>0</v>
      </c>
      <c r="V90" s="157">
        <f t="shared" si="6"/>
        <v>0</v>
      </c>
      <c r="W90" s="157"/>
      <c r="X90" s="157" t="s">
        <v>221</v>
      </c>
      <c r="Y90" s="148"/>
      <c r="Z90" s="148"/>
      <c r="AA90" s="148"/>
      <c r="AB90" s="148"/>
      <c r="AC90" s="148"/>
      <c r="AD90" s="148"/>
      <c r="AE90" s="148"/>
      <c r="AF90" s="148"/>
      <c r="AG90" s="148" t="s">
        <v>222</v>
      </c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</row>
    <row r="91" spans="1:60" outlineLevel="1" x14ac:dyDescent="0.2">
      <c r="A91" s="172">
        <v>31</v>
      </c>
      <c r="B91" s="173" t="s">
        <v>723</v>
      </c>
      <c r="C91" s="180" t="s">
        <v>1006</v>
      </c>
      <c r="D91" s="174" t="s">
        <v>368</v>
      </c>
      <c r="E91" s="175">
        <v>5</v>
      </c>
      <c r="F91" s="176">
        <v>215</v>
      </c>
      <c r="G91" s="177">
        <f t="shared" si="0"/>
        <v>1075</v>
      </c>
      <c r="H91" s="158"/>
      <c r="I91" s="157">
        <f t="shared" si="1"/>
        <v>0</v>
      </c>
      <c r="J91" s="158"/>
      <c r="K91" s="157">
        <f t="shared" si="2"/>
        <v>0</v>
      </c>
      <c r="L91" s="157">
        <v>21</v>
      </c>
      <c r="M91" s="157">
        <f t="shared" si="3"/>
        <v>1300.75</v>
      </c>
      <c r="N91" s="157">
        <v>0</v>
      </c>
      <c r="O91" s="157">
        <f t="shared" si="4"/>
        <v>0</v>
      </c>
      <c r="P91" s="157">
        <v>0</v>
      </c>
      <c r="Q91" s="157">
        <f t="shared" si="5"/>
        <v>0</v>
      </c>
      <c r="R91" s="157"/>
      <c r="S91" s="157" t="s">
        <v>174</v>
      </c>
      <c r="T91" s="157" t="s">
        <v>175</v>
      </c>
      <c r="U91" s="157">
        <v>0</v>
      </c>
      <c r="V91" s="157">
        <f t="shared" si="6"/>
        <v>0</v>
      </c>
      <c r="W91" s="157"/>
      <c r="X91" s="157" t="s">
        <v>221</v>
      </c>
      <c r="Y91" s="148"/>
      <c r="Z91" s="148"/>
      <c r="AA91" s="148"/>
      <c r="AB91" s="148"/>
      <c r="AC91" s="148"/>
      <c r="AD91" s="148"/>
      <c r="AE91" s="148"/>
      <c r="AF91" s="148"/>
      <c r="AG91" s="148" t="s">
        <v>222</v>
      </c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</row>
    <row r="92" spans="1:60" outlineLevel="1" x14ac:dyDescent="0.2">
      <c r="A92" s="172">
        <v>32</v>
      </c>
      <c r="B92" s="173" t="s">
        <v>725</v>
      </c>
      <c r="C92" s="180" t="s">
        <v>1007</v>
      </c>
      <c r="D92" s="174" t="s">
        <v>368</v>
      </c>
      <c r="E92" s="175">
        <v>2</v>
      </c>
      <c r="F92" s="176">
        <v>475</v>
      </c>
      <c r="G92" s="177">
        <f t="shared" si="0"/>
        <v>950</v>
      </c>
      <c r="H92" s="158"/>
      <c r="I92" s="157">
        <f t="shared" si="1"/>
        <v>0</v>
      </c>
      <c r="J92" s="158"/>
      <c r="K92" s="157">
        <f t="shared" si="2"/>
        <v>0</v>
      </c>
      <c r="L92" s="157">
        <v>21</v>
      </c>
      <c r="M92" s="157">
        <f t="shared" si="3"/>
        <v>1149.5</v>
      </c>
      <c r="N92" s="157">
        <v>0</v>
      </c>
      <c r="O92" s="157">
        <f t="shared" si="4"/>
        <v>0</v>
      </c>
      <c r="P92" s="157">
        <v>0</v>
      </c>
      <c r="Q92" s="157">
        <f t="shared" si="5"/>
        <v>0</v>
      </c>
      <c r="R92" s="157"/>
      <c r="S92" s="157" t="s">
        <v>174</v>
      </c>
      <c r="T92" s="157" t="s">
        <v>175</v>
      </c>
      <c r="U92" s="157">
        <v>0</v>
      </c>
      <c r="V92" s="157">
        <f t="shared" si="6"/>
        <v>0</v>
      </c>
      <c r="W92" s="157"/>
      <c r="X92" s="157" t="s">
        <v>221</v>
      </c>
      <c r="Y92" s="148"/>
      <c r="Z92" s="148"/>
      <c r="AA92" s="148"/>
      <c r="AB92" s="148"/>
      <c r="AC92" s="148"/>
      <c r="AD92" s="148"/>
      <c r="AE92" s="148"/>
      <c r="AF92" s="148"/>
      <c r="AG92" s="148" t="s">
        <v>222</v>
      </c>
      <c r="AH92" s="148"/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</row>
    <row r="93" spans="1:60" ht="22.5" outlineLevel="1" x14ac:dyDescent="0.2">
      <c r="A93" s="172">
        <v>33</v>
      </c>
      <c r="B93" s="173" t="s">
        <v>727</v>
      </c>
      <c r="C93" s="180" t="s">
        <v>734</v>
      </c>
      <c r="D93" s="174" t="s">
        <v>368</v>
      </c>
      <c r="E93" s="175">
        <v>1</v>
      </c>
      <c r="F93" s="176">
        <v>1260</v>
      </c>
      <c r="G93" s="177">
        <f t="shared" si="0"/>
        <v>1260</v>
      </c>
      <c r="H93" s="158"/>
      <c r="I93" s="157">
        <f t="shared" si="1"/>
        <v>0</v>
      </c>
      <c r="J93" s="158"/>
      <c r="K93" s="157">
        <f t="shared" si="2"/>
        <v>0</v>
      </c>
      <c r="L93" s="157">
        <v>21</v>
      </c>
      <c r="M93" s="157">
        <f t="shared" si="3"/>
        <v>1524.6</v>
      </c>
      <c r="N93" s="157">
        <v>0</v>
      </c>
      <c r="O93" s="157">
        <f t="shared" si="4"/>
        <v>0</v>
      </c>
      <c r="P93" s="157">
        <v>0</v>
      </c>
      <c r="Q93" s="157">
        <f t="shared" si="5"/>
        <v>0</v>
      </c>
      <c r="R93" s="157"/>
      <c r="S93" s="157" t="s">
        <v>174</v>
      </c>
      <c r="T93" s="157" t="s">
        <v>175</v>
      </c>
      <c r="U93" s="157">
        <v>0</v>
      </c>
      <c r="V93" s="157">
        <f t="shared" si="6"/>
        <v>0</v>
      </c>
      <c r="W93" s="157"/>
      <c r="X93" s="157" t="s">
        <v>221</v>
      </c>
      <c r="Y93" s="148"/>
      <c r="Z93" s="148"/>
      <c r="AA93" s="148"/>
      <c r="AB93" s="148"/>
      <c r="AC93" s="148"/>
      <c r="AD93" s="148"/>
      <c r="AE93" s="148"/>
      <c r="AF93" s="148"/>
      <c r="AG93" s="148" t="s">
        <v>222</v>
      </c>
      <c r="AH93" s="148"/>
      <c r="AI93" s="148"/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  <c r="AT93" s="148"/>
      <c r="AU93" s="148"/>
      <c r="AV93" s="148"/>
      <c r="AW93" s="148"/>
      <c r="AX93" s="148"/>
      <c r="AY93" s="148"/>
      <c r="AZ93" s="148"/>
      <c r="BA93" s="148"/>
      <c r="BB93" s="148"/>
      <c r="BC93" s="148"/>
      <c r="BD93" s="148"/>
      <c r="BE93" s="148"/>
      <c r="BF93" s="148"/>
      <c r="BG93" s="148"/>
      <c r="BH93" s="148"/>
    </row>
    <row r="94" spans="1:60" outlineLevel="1" x14ac:dyDescent="0.2">
      <c r="A94" s="172">
        <v>34</v>
      </c>
      <c r="B94" s="173" t="s">
        <v>735</v>
      </c>
      <c r="C94" s="180" t="s">
        <v>736</v>
      </c>
      <c r="D94" s="174" t="s">
        <v>247</v>
      </c>
      <c r="E94" s="175">
        <v>19.57</v>
      </c>
      <c r="F94" s="176">
        <v>14</v>
      </c>
      <c r="G94" s="177">
        <f t="shared" si="0"/>
        <v>273.98</v>
      </c>
      <c r="H94" s="158"/>
      <c r="I94" s="157">
        <f t="shared" si="1"/>
        <v>0</v>
      </c>
      <c r="J94" s="158"/>
      <c r="K94" s="157">
        <f t="shared" si="2"/>
        <v>0</v>
      </c>
      <c r="L94" s="157">
        <v>21</v>
      </c>
      <c r="M94" s="157">
        <f t="shared" si="3"/>
        <v>331.51580000000001</v>
      </c>
      <c r="N94" s="157">
        <v>0</v>
      </c>
      <c r="O94" s="157">
        <f t="shared" si="4"/>
        <v>0</v>
      </c>
      <c r="P94" s="157">
        <v>0</v>
      </c>
      <c r="Q94" s="157">
        <f t="shared" si="5"/>
        <v>0</v>
      </c>
      <c r="R94" s="157"/>
      <c r="S94" s="157" t="s">
        <v>180</v>
      </c>
      <c r="T94" s="157" t="s">
        <v>180</v>
      </c>
      <c r="U94" s="157">
        <v>4.3999999999999997E-2</v>
      </c>
      <c r="V94" s="157">
        <f t="shared" si="6"/>
        <v>0.86</v>
      </c>
      <c r="W94" s="157"/>
      <c r="X94" s="157" t="s">
        <v>221</v>
      </c>
      <c r="Y94" s="148"/>
      <c r="Z94" s="148"/>
      <c r="AA94" s="148"/>
      <c r="AB94" s="148"/>
      <c r="AC94" s="148"/>
      <c r="AD94" s="148"/>
      <c r="AE94" s="148"/>
      <c r="AF94" s="148"/>
      <c r="AG94" s="148" t="s">
        <v>222</v>
      </c>
      <c r="AH94" s="148"/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48"/>
      <c r="BE94" s="148"/>
      <c r="BF94" s="148"/>
      <c r="BG94" s="148"/>
      <c r="BH94" s="148"/>
    </row>
    <row r="95" spans="1:60" outlineLevel="1" x14ac:dyDescent="0.2">
      <c r="A95" s="172">
        <v>35</v>
      </c>
      <c r="B95" s="173" t="s">
        <v>737</v>
      </c>
      <c r="C95" s="180" t="s">
        <v>738</v>
      </c>
      <c r="D95" s="174" t="s">
        <v>247</v>
      </c>
      <c r="E95" s="175">
        <v>19.57</v>
      </c>
      <c r="F95" s="176">
        <v>66</v>
      </c>
      <c r="G95" s="177">
        <f t="shared" si="0"/>
        <v>1291.6199999999999</v>
      </c>
      <c r="H95" s="158"/>
      <c r="I95" s="157">
        <f t="shared" si="1"/>
        <v>0</v>
      </c>
      <c r="J95" s="158"/>
      <c r="K95" s="157">
        <f t="shared" si="2"/>
        <v>0</v>
      </c>
      <c r="L95" s="157">
        <v>21</v>
      </c>
      <c r="M95" s="157">
        <f t="shared" si="3"/>
        <v>1562.8601999999998</v>
      </c>
      <c r="N95" s="157">
        <v>0</v>
      </c>
      <c r="O95" s="157">
        <f t="shared" si="4"/>
        <v>0</v>
      </c>
      <c r="P95" s="157">
        <v>0</v>
      </c>
      <c r="Q95" s="157">
        <f t="shared" si="5"/>
        <v>0</v>
      </c>
      <c r="R95" s="157"/>
      <c r="S95" s="157" t="s">
        <v>180</v>
      </c>
      <c r="T95" s="157" t="s">
        <v>180</v>
      </c>
      <c r="U95" s="157">
        <v>0.21</v>
      </c>
      <c r="V95" s="157">
        <f t="shared" si="6"/>
        <v>4.1100000000000003</v>
      </c>
      <c r="W95" s="157"/>
      <c r="X95" s="157" t="s">
        <v>221</v>
      </c>
      <c r="Y95" s="148"/>
      <c r="Z95" s="148"/>
      <c r="AA95" s="148"/>
      <c r="AB95" s="148"/>
      <c r="AC95" s="148"/>
      <c r="AD95" s="148"/>
      <c r="AE95" s="148"/>
      <c r="AF95" s="148"/>
      <c r="AG95" s="148" t="s">
        <v>222</v>
      </c>
      <c r="AH95" s="148"/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48"/>
      <c r="AW95" s="148"/>
      <c r="AX95" s="148"/>
      <c r="AY95" s="148"/>
      <c r="AZ95" s="148"/>
      <c r="BA95" s="148"/>
      <c r="BB95" s="148"/>
      <c r="BC95" s="148"/>
      <c r="BD95" s="148"/>
      <c r="BE95" s="148"/>
      <c r="BF95" s="148"/>
      <c r="BG95" s="148"/>
      <c r="BH95" s="148"/>
    </row>
    <row r="96" spans="1:60" outlineLevel="1" x14ac:dyDescent="0.2">
      <c r="A96" s="166">
        <v>36</v>
      </c>
      <c r="B96" s="167" t="s">
        <v>662</v>
      </c>
      <c r="C96" s="181" t="s">
        <v>663</v>
      </c>
      <c r="D96" s="168" t="s">
        <v>247</v>
      </c>
      <c r="E96" s="169">
        <v>9.0749999999999993</v>
      </c>
      <c r="F96" s="170">
        <v>12</v>
      </c>
      <c r="G96" s="171">
        <f t="shared" si="0"/>
        <v>108.9</v>
      </c>
      <c r="H96" s="158"/>
      <c r="I96" s="157">
        <f t="shared" si="1"/>
        <v>0</v>
      </c>
      <c r="J96" s="158"/>
      <c r="K96" s="157">
        <f t="shared" si="2"/>
        <v>0</v>
      </c>
      <c r="L96" s="157">
        <v>21</v>
      </c>
      <c r="M96" s="157">
        <f t="shared" si="3"/>
        <v>131.76900000000001</v>
      </c>
      <c r="N96" s="157">
        <v>0</v>
      </c>
      <c r="O96" s="157">
        <f t="shared" si="4"/>
        <v>0</v>
      </c>
      <c r="P96" s="157">
        <v>0</v>
      </c>
      <c r="Q96" s="157">
        <f t="shared" si="5"/>
        <v>0</v>
      </c>
      <c r="R96" s="157"/>
      <c r="S96" s="157" t="s">
        <v>180</v>
      </c>
      <c r="T96" s="157" t="s">
        <v>180</v>
      </c>
      <c r="U96" s="157">
        <v>2.5999999999999999E-2</v>
      </c>
      <c r="V96" s="157">
        <f t="shared" si="6"/>
        <v>0.24</v>
      </c>
      <c r="W96" s="157"/>
      <c r="X96" s="157" t="s">
        <v>221</v>
      </c>
      <c r="Y96" s="148"/>
      <c r="Z96" s="148"/>
      <c r="AA96" s="148"/>
      <c r="AB96" s="148"/>
      <c r="AC96" s="148"/>
      <c r="AD96" s="148"/>
      <c r="AE96" s="148"/>
      <c r="AF96" s="148"/>
      <c r="AG96" s="148" t="s">
        <v>222</v>
      </c>
      <c r="AH96" s="148"/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48"/>
      <c r="AW96" s="148"/>
      <c r="AX96" s="148"/>
      <c r="AY96" s="148"/>
      <c r="AZ96" s="148"/>
      <c r="BA96" s="148"/>
      <c r="BB96" s="148"/>
      <c r="BC96" s="148"/>
      <c r="BD96" s="148"/>
      <c r="BE96" s="148"/>
      <c r="BF96" s="148"/>
      <c r="BG96" s="148"/>
      <c r="BH96" s="148"/>
    </row>
    <row r="97" spans="1:60" outlineLevel="1" x14ac:dyDescent="0.2">
      <c r="A97" s="155"/>
      <c r="B97" s="156"/>
      <c r="C97" s="189" t="s">
        <v>1035</v>
      </c>
      <c r="D97" s="185"/>
      <c r="E97" s="186">
        <v>9.07</v>
      </c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48"/>
      <c r="Z97" s="148"/>
      <c r="AA97" s="148"/>
      <c r="AB97" s="148"/>
      <c r="AC97" s="148"/>
      <c r="AD97" s="148"/>
      <c r="AE97" s="148"/>
      <c r="AF97" s="148"/>
      <c r="AG97" s="148" t="s">
        <v>224</v>
      </c>
      <c r="AH97" s="148">
        <v>0</v>
      </c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48"/>
    </row>
    <row r="98" spans="1:60" ht="22.5" outlineLevel="1" x14ac:dyDescent="0.2">
      <c r="A98" s="166">
        <v>37</v>
      </c>
      <c r="B98" s="167" t="s">
        <v>568</v>
      </c>
      <c r="C98" s="181" t="s">
        <v>740</v>
      </c>
      <c r="D98" s="168" t="s">
        <v>247</v>
      </c>
      <c r="E98" s="169">
        <v>8.6624999999999996</v>
      </c>
      <c r="F98" s="170">
        <v>2225</v>
      </c>
      <c r="G98" s="171">
        <f>ROUND(E98*F98,2)</f>
        <v>19274.060000000001</v>
      </c>
      <c r="H98" s="158"/>
      <c r="I98" s="157">
        <f>ROUND(E98*H98,2)</f>
        <v>0</v>
      </c>
      <c r="J98" s="158"/>
      <c r="K98" s="157">
        <f>ROUND(E98*J98,2)</f>
        <v>0</v>
      </c>
      <c r="L98" s="157">
        <v>21</v>
      </c>
      <c r="M98" s="157">
        <f>G98*(1+L98/100)</f>
        <v>23321.6126</v>
      </c>
      <c r="N98" s="157">
        <v>2.8000000000000001E-2</v>
      </c>
      <c r="O98" s="157">
        <f>ROUND(E98*N98,2)</f>
        <v>0.24</v>
      </c>
      <c r="P98" s="157">
        <v>0</v>
      </c>
      <c r="Q98" s="157">
        <f>ROUND(E98*P98,2)</f>
        <v>0</v>
      </c>
      <c r="R98" s="157"/>
      <c r="S98" s="157" t="s">
        <v>174</v>
      </c>
      <c r="T98" s="157" t="s">
        <v>175</v>
      </c>
      <c r="U98" s="157">
        <v>0</v>
      </c>
      <c r="V98" s="157">
        <f>ROUND(E98*U98,2)</f>
        <v>0</v>
      </c>
      <c r="W98" s="157"/>
      <c r="X98" s="157" t="s">
        <v>221</v>
      </c>
      <c r="Y98" s="148"/>
      <c r="Z98" s="148"/>
      <c r="AA98" s="148"/>
      <c r="AB98" s="148"/>
      <c r="AC98" s="148"/>
      <c r="AD98" s="148"/>
      <c r="AE98" s="148"/>
      <c r="AF98" s="148"/>
      <c r="AG98" s="148" t="s">
        <v>222</v>
      </c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</row>
    <row r="99" spans="1:60" outlineLevel="1" x14ac:dyDescent="0.2">
      <c r="A99" s="155"/>
      <c r="B99" s="156"/>
      <c r="C99" s="189" t="s">
        <v>709</v>
      </c>
      <c r="D99" s="185"/>
      <c r="E99" s="186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48"/>
      <c r="Z99" s="148"/>
      <c r="AA99" s="148"/>
      <c r="AB99" s="148"/>
      <c r="AC99" s="148"/>
      <c r="AD99" s="148"/>
      <c r="AE99" s="148"/>
      <c r="AF99" s="148"/>
      <c r="AG99" s="148" t="s">
        <v>224</v>
      </c>
      <c r="AH99" s="148">
        <v>0</v>
      </c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48"/>
      <c r="AW99" s="148"/>
      <c r="AX99" s="148"/>
      <c r="AY99" s="148"/>
      <c r="AZ99" s="148"/>
      <c r="BA99" s="148"/>
      <c r="BB99" s="148"/>
      <c r="BC99" s="148"/>
      <c r="BD99" s="148"/>
      <c r="BE99" s="148"/>
      <c r="BF99" s="148"/>
      <c r="BG99" s="148"/>
      <c r="BH99" s="148"/>
    </row>
    <row r="100" spans="1:60" outlineLevel="1" x14ac:dyDescent="0.2">
      <c r="A100" s="155"/>
      <c r="B100" s="156"/>
      <c r="C100" s="189" t="s">
        <v>1036</v>
      </c>
      <c r="D100" s="185"/>
      <c r="E100" s="186">
        <v>8.66</v>
      </c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48"/>
      <c r="Z100" s="148"/>
      <c r="AA100" s="148"/>
      <c r="AB100" s="148"/>
      <c r="AC100" s="148"/>
      <c r="AD100" s="148"/>
      <c r="AE100" s="148"/>
      <c r="AF100" s="148"/>
      <c r="AG100" s="148" t="s">
        <v>224</v>
      </c>
      <c r="AH100" s="148">
        <v>0</v>
      </c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  <c r="AV100" s="148"/>
      <c r="AW100" s="148"/>
      <c r="AX100" s="148"/>
      <c r="AY100" s="148"/>
      <c r="AZ100" s="148"/>
      <c r="BA100" s="148"/>
      <c r="BB100" s="148"/>
      <c r="BC100" s="148"/>
      <c r="BD100" s="148"/>
      <c r="BE100" s="148"/>
      <c r="BF100" s="148"/>
      <c r="BG100" s="148"/>
      <c r="BH100" s="148"/>
    </row>
    <row r="101" spans="1:60" outlineLevel="1" x14ac:dyDescent="0.2">
      <c r="A101" s="172">
        <v>38</v>
      </c>
      <c r="B101" s="173" t="s">
        <v>666</v>
      </c>
      <c r="C101" s="180" t="s">
        <v>742</v>
      </c>
      <c r="D101" s="174" t="s">
        <v>368</v>
      </c>
      <c r="E101" s="175">
        <v>1</v>
      </c>
      <c r="F101" s="176">
        <v>2910</v>
      </c>
      <c r="G101" s="177">
        <f t="shared" ref="G101:G109" si="7">ROUND(E101*F101,2)</f>
        <v>2910</v>
      </c>
      <c r="H101" s="158"/>
      <c r="I101" s="157">
        <f t="shared" ref="I101:I109" si="8">ROUND(E101*H101,2)</f>
        <v>0</v>
      </c>
      <c r="J101" s="158"/>
      <c r="K101" s="157">
        <f t="shared" ref="K101:K109" si="9">ROUND(E101*J101,2)</f>
        <v>0</v>
      </c>
      <c r="L101" s="157">
        <v>21</v>
      </c>
      <c r="M101" s="157">
        <f t="shared" ref="M101:M109" si="10">G101*(1+L101/100)</f>
        <v>3521.1</v>
      </c>
      <c r="N101" s="157">
        <v>0</v>
      </c>
      <c r="O101" s="157">
        <f t="shared" ref="O101:O109" si="11">ROUND(E101*N101,2)</f>
        <v>0</v>
      </c>
      <c r="P101" s="157">
        <v>0</v>
      </c>
      <c r="Q101" s="157">
        <f t="shared" ref="Q101:Q109" si="12">ROUND(E101*P101,2)</f>
        <v>0</v>
      </c>
      <c r="R101" s="157"/>
      <c r="S101" s="157" t="s">
        <v>174</v>
      </c>
      <c r="T101" s="157" t="s">
        <v>175</v>
      </c>
      <c r="U101" s="157">
        <v>0</v>
      </c>
      <c r="V101" s="157">
        <f t="shared" ref="V101:V109" si="13">ROUND(E101*U101,2)</f>
        <v>0</v>
      </c>
      <c r="W101" s="157"/>
      <c r="X101" s="157" t="s">
        <v>221</v>
      </c>
      <c r="Y101" s="148"/>
      <c r="Z101" s="148"/>
      <c r="AA101" s="148"/>
      <c r="AB101" s="148"/>
      <c r="AC101" s="148"/>
      <c r="AD101" s="148"/>
      <c r="AE101" s="148"/>
      <c r="AF101" s="148"/>
      <c r="AG101" s="148" t="s">
        <v>222</v>
      </c>
      <c r="AH101" s="148"/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48"/>
      <c r="AW101" s="148"/>
      <c r="AX101" s="148"/>
      <c r="AY101" s="148"/>
      <c r="AZ101" s="148"/>
      <c r="BA101" s="148"/>
      <c r="BB101" s="148"/>
      <c r="BC101" s="148"/>
      <c r="BD101" s="148"/>
      <c r="BE101" s="148"/>
      <c r="BF101" s="148"/>
      <c r="BG101" s="148"/>
      <c r="BH101" s="148"/>
    </row>
    <row r="102" spans="1:60" outlineLevel="1" x14ac:dyDescent="0.2">
      <c r="A102" s="172">
        <v>39</v>
      </c>
      <c r="B102" s="173" t="s">
        <v>668</v>
      </c>
      <c r="C102" s="180" t="s">
        <v>749</v>
      </c>
      <c r="D102" s="174" t="s">
        <v>368</v>
      </c>
      <c r="E102" s="175">
        <v>4</v>
      </c>
      <c r="F102" s="176">
        <v>3618</v>
      </c>
      <c r="G102" s="177">
        <f t="shared" si="7"/>
        <v>14472</v>
      </c>
      <c r="H102" s="158"/>
      <c r="I102" s="157">
        <f t="shared" si="8"/>
        <v>0</v>
      </c>
      <c r="J102" s="158"/>
      <c r="K102" s="157">
        <f t="shared" si="9"/>
        <v>0</v>
      </c>
      <c r="L102" s="157">
        <v>21</v>
      </c>
      <c r="M102" s="157">
        <f t="shared" si="10"/>
        <v>17511.12</v>
      </c>
      <c r="N102" s="157">
        <v>0</v>
      </c>
      <c r="O102" s="157">
        <f t="shared" si="11"/>
        <v>0</v>
      </c>
      <c r="P102" s="157">
        <v>0</v>
      </c>
      <c r="Q102" s="157">
        <f t="shared" si="12"/>
        <v>0</v>
      </c>
      <c r="R102" s="157"/>
      <c r="S102" s="157" t="s">
        <v>174</v>
      </c>
      <c r="T102" s="157" t="s">
        <v>175</v>
      </c>
      <c r="U102" s="157">
        <v>0</v>
      </c>
      <c r="V102" s="157">
        <f t="shared" si="13"/>
        <v>0</v>
      </c>
      <c r="W102" s="157"/>
      <c r="X102" s="157" t="s">
        <v>221</v>
      </c>
      <c r="Y102" s="148"/>
      <c r="Z102" s="148"/>
      <c r="AA102" s="148"/>
      <c r="AB102" s="148"/>
      <c r="AC102" s="148"/>
      <c r="AD102" s="148"/>
      <c r="AE102" s="148"/>
      <c r="AF102" s="148"/>
      <c r="AG102" s="148" t="s">
        <v>222</v>
      </c>
      <c r="AH102" s="148"/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48"/>
      <c r="AW102" s="148"/>
      <c r="AX102" s="148"/>
      <c r="AY102" s="148"/>
      <c r="AZ102" s="148"/>
      <c r="BA102" s="148"/>
      <c r="BB102" s="148"/>
      <c r="BC102" s="148"/>
      <c r="BD102" s="148"/>
      <c r="BE102" s="148"/>
      <c r="BF102" s="148"/>
      <c r="BG102" s="148"/>
      <c r="BH102" s="148"/>
    </row>
    <row r="103" spans="1:60" ht="22.5" outlineLevel="1" x14ac:dyDescent="0.2">
      <c r="A103" s="172">
        <v>40</v>
      </c>
      <c r="B103" s="173" t="s">
        <v>670</v>
      </c>
      <c r="C103" s="180" t="s">
        <v>747</v>
      </c>
      <c r="D103" s="174" t="s">
        <v>368</v>
      </c>
      <c r="E103" s="175">
        <v>1</v>
      </c>
      <c r="F103" s="176">
        <v>3967</v>
      </c>
      <c r="G103" s="177">
        <f t="shared" si="7"/>
        <v>3967</v>
      </c>
      <c r="H103" s="158"/>
      <c r="I103" s="157">
        <f t="shared" si="8"/>
        <v>0</v>
      </c>
      <c r="J103" s="158"/>
      <c r="K103" s="157">
        <f t="shared" si="9"/>
        <v>0</v>
      </c>
      <c r="L103" s="157">
        <v>21</v>
      </c>
      <c r="M103" s="157">
        <f t="shared" si="10"/>
        <v>4800.07</v>
      </c>
      <c r="N103" s="157">
        <v>0</v>
      </c>
      <c r="O103" s="157">
        <f t="shared" si="11"/>
        <v>0</v>
      </c>
      <c r="P103" s="157">
        <v>0</v>
      </c>
      <c r="Q103" s="157">
        <f t="shared" si="12"/>
        <v>0</v>
      </c>
      <c r="R103" s="157"/>
      <c r="S103" s="157" t="s">
        <v>174</v>
      </c>
      <c r="T103" s="157" t="s">
        <v>175</v>
      </c>
      <c r="U103" s="157">
        <v>0</v>
      </c>
      <c r="V103" s="157">
        <f t="shared" si="13"/>
        <v>0</v>
      </c>
      <c r="W103" s="157"/>
      <c r="X103" s="157" t="s">
        <v>221</v>
      </c>
      <c r="Y103" s="148"/>
      <c r="Z103" s="148"/>
      <c r="AA103" s="148"/>
      <c r="AB103" s="148"/>
      <c r="AC103" s="148"/>
      <c r="AD103" s="148"/>
      <c r="AE103" s="148"/>
      <c r="AF103" s="148"/>
      <c r="AG103" s="148" t="s">
        <v>222</v>
      </c>
      <c r="AH103" s="148"/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48"/>
      <c r="AW103" s="148"/>
      <c r="AX103" s="148"/>
      <c r="AY103" s="148"/>
      <c r="AZ103" s="148"/>
      <c r="BA103" s="148"/>
      <c r="BB103" s="148"/>
      <c r="BC103" s="148"/>
      <c r="BD103" s="148"/>
      <c r="BE103" s="148"/>
      <c r="BF103" s="148"/>
      <c r="BG103" s="148"/>
      <c r="BH103" s="148"/>
    </row>
    <row r="104" spans="1:60" outlineLevel="1" x14ac:dyDescent="0.2">
      <c r="A104" s="172">
        <v>41</v>
      </c>
      <c r="B104" s="173" t="s">
        <v>672</v>
      </c>
      <c r="C104" s="180" t="s">
        <v>1012</v>
      </c>
      <c r="D104" s="174" t="s">
        <v>368</v>
      </c>
      <c r="E104" s="175">
        <v>2</v>
      </c>
      <c r="F104" s="176">
        <v>5095</v>
      </c>
      <c r="G104" s="177">
        <f t="shared" si="7"/>
        <v>10190</v>
      </c>
      <c r="H104" s="158"/>
      <c r="I104" s="157">
        <f t="shared" si="8"/>
        <v>0</v>
      </c>
      <c r="J104" s="158"/>
      <c r="K104" s="157">
        <f t="shared" si="9"/>
        <v>0</v>
      </c>
      <c r="L104" s="157">
        <v>21</v>
      </c>
      <c r="M104" s="157">
        <f t="shared" si="10"/>
        <v>12329.9</v>
      </c>
      <c r="N104" s="157">
        <v>0</v>
      </c>
      <c r="O104" s="157">
        <f t="shared" si="11"/>
        <v>0</v>
      </c>
      <c r="P104" s="157">
        <v>0</v>
      </c>
      <c r="Q104" s="157">
        <f t="shared" si="12"/>
        <v>0</v>
      </c>
      <c r="R104" s="157"/>
      <c r="S104" s="157" t="s">
        <v>174</v>
      </c>
      <c r="T104" s="157" t="s">
        <v>175</v>
      </c>
      <c r="U104" s="157">
        <v>0</v>
      </c>
      <c r="V104" s="157">
        <f t="shared" si="13"/>
        <v>0</v>
      </c>
      <c r="W104" s="157"/>
      <c r="X104" s="157" t="s">
        <v>221</v>
      </c>
      <c r="Y104" s="148"/>
      <c r="Z104" s="148"/>
      <c r="AA104" s="148"/>
      <c r="AB104" s="148"/>
      <c r="AC104" s="148"/>
      <c r="AD104" s="148"/>
      <c r="AE104" s="148"/>
      <c r="AF104" s="148"/>
      <c r="AG104" s="148" t="s">
        <v>222</v>
      </c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48"/>
      <c r="BG104" s="148"/>
      <c r="BH104" s="148"/>
    </row>
    <row r="105" spans="1:60" ht="22.5" outlineLevel="1" x14ac:dyDescent="0.2">
      <c r="A105" s="172">
        <v>42</v>
      </c>
      <c r="B105" s="173" t="s">
        <v>674</v>
      </c>
      <c r="C105" s="180" t="s">
        <v>745</v>
      </c>
      <c r="D105" s="174" t="s">
        <v>368</v>
      </c>
      <c r="E105" s="175">
        <v>2</v>
      </c>
      <c r="F105" s="176">
        <v>2894</v>
      </c>
      <c r="G105" s="177">
        <f t="shared" si="7"/>
        <v>5788</v>
      </c>
      <c r="H105" s="158"/>
      <c r="I105" s="157">
        <f t="shared" si="8"/>
        <v>0</v>
      </c>
      <c r="J105" s="158"/>
      <c r="K105" s="157">
        <f t="shared" si="9"/>
        <v>0</v>
      </c>
      <c r="L105" s="157">
        <v>21</v>
      </c>
      <c r="M105" s="157">
        <f t="shared" si="10"/>
        <v>7003.48</v>
      </c>
      <c r="N105" s="157">
        <v>0</v>
      </c>
      <c r="O105" s="157">
        <f t="shared" si="11"/>
        <v>0</v>
      </c>
      <c r="P105" s="157">
        <v>0</v>
      </c>
      <c r="Q105" s="157">
        <f t="shared" si="12"/>
        <v>0</v>
      </c>
      <c r="R105" s="157"/>
      <c r="S105" s="157" t="s">
        <v>174</v>
      </c>
      <c r="T105" s="157" t="s">
        <v>175</v>
      </c>
      <c r="U105" s="157">
        <v>0</v>
      </c>
      <c r="V105" s="157">
        <f t="shared" si="13"/>
        <v>0</v>
      </c>
      <c r="W105" s="157"/>
      <c r="X105" s="157" t="s">
        <v>221</v>
      </c>
      <c r="Y105" s="148"/>
      <c r="Z105" s="148"/>
      <c r="AA105" s="148"/>
      <c r="AB105" s="148"/>
      <c r="AC105" s="148"/>
      <c r="AD105" s="148"/>
      <c r="AE105" s="148"/>
      <c r="AF105" s="148"/>
      <c r="AG105" s="148" t="s">
        <v>222</v>
      </c>
      <c r="AH105" s="148"/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48"/>
      <c r="AW105" s="148"/>
      <c r="AX105" s="148"/>
      <c r="AY105" s="148"/>
      <c r="AZ105" s="148"/>
      <c r="BA105" s="148"/>
      <c r="BB105" s="148"/>
      <c r="BC105" s="148"/>
      <c r="BD105" s="148"/>
      <c r="BE105" s="148"/>
      <c r="BF105" s="148"/>
      <c r="BG105" s="148"/>
      <c r="BH105" s="148"/>
    </row>
    <row r="106" spans="1:60" outlineLevel="1" x14ac:dyDescent="0.2">
      <c r="A106" s="172">
        <v>43</v>
      </c>
      <c r="B106" s="173" t="s">
        <v>676</v>
      </c>
      <c r="C106" s="180" t="s">
        <v>1013</v>
      </c>
      <c r="D106" s="174" t="s">
        <v>368</v>
      </c>
      <c r="E106" s="175">
        <v>2</v>
      </c>
      <c r="F106" s="176">
        <v>1872</v>
      </c>
      <c r="G106" s="177">
        <f t="shared" si="7"/>
        <v>3744</v>
      </c>
      <c r="H106" s="158"/>
      <c r="I106" s="157">
        <f t="shared" si="8"/>
        <v>0</v>
      </c>
      <c r="J106" s="158"/>
      <c r="K106" s="157">
        <f t="shared" si="9"/>
        <v>0</v>
      </c>
      <c r="L106" s="157">
        <v>21</v>
      </c>
      <c r="M106" s="157">
        <f t="shared" si="10"/>
        <v>4530.24</v>
      </c>
      <c r="N106" s="157">
        <v>0</v>
      </c>
      <c r="O106" s="157">
        <f t="shared" si="11"/>
        <v>0</v>
      </c>
      <c r="P106" s="157">
        <v>0</v>
      </c>
      <c r="Q106" s="157">
        <f t="shared" si="12"/>
        <v>0</v>
      </c>
      <c r="R106" s="157"/>
      <c r="S106" s="157" t="s">
        <v>174</v>
      </c>
      <c r="T106" s="157" t="s">
        <v>175</v>
      </c>
      <c r="U106" s="157">
        <v>0</v>
      </c>
      <c r="V106" s="157">
        <f t="shared" si="13"/>
        <v>0</v>
      </c>
      <c r="W106" s="157"/>
      <c r="X106" s="157" t="s">
        <v>221</v>
      </c>
      <c r="Y106" s="148"/>
      <c r="Z106" s="148"/>
      <c r="AA106" s="148"/>
      <c r="AB106" s="148"/>
      <c r="AC106" s="148"/>
      <c r="AD106" s="148"/>
      <c r="AE106" s="148"/>
      <c r="AF106" s="148"/>
      <c r="AG106" s="148" t="s">
        <v>222</v>
      </c>
      <c r="AH106" s="148"/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  <c r="AU106" s="148"/>
      <c r="AV106" s="148"/>
      <c r="AW106" s="148"/>
      <c r="AX106" s="148"/>
      <c r="AY106" s="148"/>
      <c r="AZ106" s="148"/>
      <c r="BA106" s="148"/>
      <c r="BB106" s="148"/>
      <c r="BC106" s="148"/>
      <c r="BD106" s="148"/>
      <c r="BE106" s="148"/>
      <c r="BF106" s="148"/>
      <c r="BG106" s="148"/>
      <c r="BH106" s="148"/>
    </row>
    <row r="107" spans="1:60" ht="22.5" outlineLevel="1" x14ac:dyDescent="0.2">
      <c r="A107" s="172">
        <v>44</v>
      </c>
      <c r="B107" s="173" t="s">
        <v>678</v>
      </c>
      <c r="C107" s="180" t="s">
        <v>1014</v>
      </c>
      <c r="D107" s="174" t="s">
        <v>368</v>
      </c>
      <c r="E107" s="175">
        <v>1</v>
      </c>
      <c r="F107" s="176">
        <v>3129</v>
      </c>
      <c r="G107" s="177">
        <f t="shared" si="7"/>
        <v>3129</v>
      </c>
      <c r="H107" s="158"/>
      <c r="I107" s="157">
        <f t="shared" si="8"/>
        <v>0</v>
      </c>
      <c r="J107" s="158"/>
      <c r="K107" s="157">
        <f t="shared" si="9"/>
        <v>0</v>
      </c>
      <c r="L107" s="157">
        <v>21</v>
      </c>
      <c r="M107" s="157">
        <f t="shared" si="10"/>
        <v>3786.0899999999997</v>
      </c>
      <c r="N107" s="157">
        <v>0</v>
      </c>
      <c r="O107" s="157">
        <f t="shared" si="11"/>
        <v>0</v>
      </c>
      <c r="P107" s="157">
        <v>0</v>
      </c>
      <c r="Q107" s="157">
        <f t="shared" si="12"/>
        <v>0</v>
      </c>
      <c r="R107" s="157"/>
      <c r="S107" s="157" t="s">
        <v>174</v>
      </c>
      <c r="T107" s="157" t="s">
        <v>175</v>
      </c>
      <c r="U107" s="157">
        <v>0</v>
      </c>
      <c r="V107" s="157">
        <f t="shared" si="13"/>
        <v>0</v>
      </c>
      <c r="W107" s="157"/>
      <c r="X107" s="157" t="s">
        <v>221</v>
      </c>
      <c r="Y107" s="148"/>
      <c r="Z107" s="148"/>
      <c r="AA107" s="148"/>
      <c r="AB107" s="148"/>
      <c r="AC107" s="148"/>
      <c r="AD107" s="148"/>
      <c r="AE107" s="148"/>
      <c r="AF107" s="148"/>
      <c r="AG107" s="148" t="s">
        <v>222</v>
      </c>
      <c r="AH107" s="148"/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48"/>
      <c r="AW107" s="148"/>
      <c r="AX107" s="148"/>
      <c r="AY107" s="148"/>
      <c r="AZ107" s="148"/>
      <c r="BA107" s="148"/>
      <c r="BB107" s="148"/>
      <c r="BC107" s="148"/>
      <c r="BD107" s="148"/>
      <c r="BE107" s="148"/>
      <c r="BF107" s="148"/>
      <c r="BG107" s="148"/>
      <c r="BH107" s="148"/>
    </row>
    <row r="108" spans="1:60" ht="22.5" outlineLevel="1" x14ac:dyDescent="0.2">
      <c r="A108" s="172">
        <v>45</v>
      </c>
      <c r="B108" s="173" t="s">
        <v>680</v>
      </c>
      <c r="C108" s="180" t="s">
        <v>1015</v>
      </c>
      <c r="D108" s="174" t="s">
        <v>368</v>
      </c>
      <c r="E108" s="175">
        <v>1</v>
      </c>
      <c r="F108" s="176">
        <v>2686</v>
      </c>
      <c r="G108" s="177">
        <f t="shared" si="7"/>
        <v>2686</v>
      </c>
      <c r="H108" s="158"/>
      <c r="I108" s="157">
        <f t="shared" si="8"/>
        <v>0</v>
      </c>
      <c r="J108" s="158"/>
      <c r="K108" s="157">
        <f t="shared" si="9"/>
        <v>0</v>
      </c>
      <c r="L108" s="157">
        <v>21</v>
      </c>
      <c r="M108" s="157">
        <f t="shared" si="10"/>
        <v>3250.06</v>
      </c>
      <c r="N108" s="157">
        <v>0</v>
      </c>
      <c r="O108" s="157">
        <f t="shared" si="11"/>
        <v>0</v>
      </c>
      <c r="P108" s="157">
        <v>0</v>
      </c>
      <c r="Q108" s="157">
        <f t="shared" si="12"/>
        <v>0</v>
      </c>
      <c r="R108" s="157"/>
      <c r="S108" s="157" t="s">
        <v>174</v>
      </c>
      <c r="T108" s="157" t="s">
        <v>175</v>
      </c>
      <c r="U108" s="157">
        <v>0</v>
      </c>
      <c r="V108" s="157">
        <f t="shared" si="13"/>
        <v>0</v>
      </c>
      <c r="W108" s="157"/>
      <c r="X108" s="157" t="s">
        <v>221</v>
      </c>
      <c r="Y108" s="148"/>
      <c r="Z108" s="148"/>
      <c r="AA108" s="148"/>
      <c r="AB108" s="148"/>
      <c r="AC108" s="148"/>
      <c r="AD108" s="148"/>
      <c r="AE108" s="148"/>
      <c r="AF108" s="148"/>
      <c r="AG108" s="148" t="s">
        <v>222</v>
      </c>
      <c r="AH108" s="148"/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48"/>
      <c r="AW108" s="148"/>
      <c r="AX108" s="148"/>
      <c r="AY108" s="148"/>
      <c r="AZ108" s="148"/>
      <c r="BA108" s="148"/>
      <c r="BB108" s="148"/>
      <c r="BC108" s="148"/>
      <c r="BD108" s="148"/>
      <c r="BE108" s="148"/>
      <c r="BF108" s="148"/>
      <c r="BG108" s="148"/>
      <c r="BH108" s="148"/>
    </row>
    <row r="109" spans="1:60" ht="22.5" outlineLevel="1" x14ac:dyDescent="0.2">
      <c r="A109" s="172">
        <v>46</v>
      </c>
      <c r="B109" s="173" t="s">
        <v>682</v>
      </c>
      <c r="C109" s="180" t="s">
        <v>746</v>
      </c>
      <c r="D109" s="174" t="s">
        <v>368</v>
      </c>
      <c r="E109" s="175">
        <v>1</v>
      </c>
      <c r="F109" s="176">
        <v>2131</v>
      </c>
      <c r="G109" s="177">
        <f t="shared" si="7"/>
        <v>2131</v>
      </c>
      <c r="H109" s="158"/>
      <c r="I109" s="157">
        <f t="shared" si="8"/>
        <v>0</v>
      </c>
      <c r="J109" s="158"/>
      <c r="K109" s="157">
        <f t="shared" si="9"/>
        <v>0</v>
      </c>
      <c r="L109" s="157">
        <v>21</v>
      </c>
      <c r="M109" s="157">
        <f t="shared" si="10"/>
        <v>2578.5099999999998</v>
      </c>
      <c r="N109" s="157">
        <v>0</v>
      </c>
      <c r="O109" s="157">
        <f t="shared" si="11"/>
        <v>0</v>
      </c>
      <c r="P109" s="157">
        <v>0</v>
      </c>
      <c r="Q109" s="157">
        <f t="shared" si="12"/>
        <v>0</v>
      </c>
      <c r="R109" s="157"/>
      <c r="S109" s="157" t="s">
        <v>174</v>
      </c>
      <c r="T109" s="157" t="s">
        <v>175</v>
      </c>
      <c r="U109" s="157">
        <v>0</v>
      </c>
      <c r="V109" s="157">
        <f t="shared" si="13"/>
        <v>0</v>
      </c>
      <c r="W109" s="157"/>
      <c r="X109" s="157" t="s">
        <v>221</v>
      </c>
      <c r="Y109" s="148"/>
      <c r="Z109" s="148"/>
      <c r="AA109" s="148"/>
      <c r="AB109" s="148"/>
      <c r="AC109" s="148"/>
      <c r="AD109" s="148"/>
      <c r="AE109" s="148"/>
      <c r="AF109" s="148"/>
      <c r="AG109" s="148" t="s">
        <v>222</v>
      </c>
      <c r="AH109" s="148"/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48"/>
      <c r="AW109" s="148"/>
      <c r="AX109" s="148"/>
      <c r="AY109" s="148"/>
      <c r="AZ109" s="148"/>
      <c r="BA109" s="148"/>
      <c r="BB109" s="148"/>
      <c r="BC109" s="148"/>
      <c r="BD109" s="148"/>
      <c r="BE109" s="148"/>
      <c r="BF109" s="148"/>
      <c r="BG109" s="148"/>
      <c r="BH109" s="148"/>
    </row>
    <row r="110" spans="1:60" x14ac:dyDescent="0.2">
      <c r="A110" s="160" t="s">
        <v>169</v>
      </c>
      <c r="B110" s="161" t="s">
        <v>122</v>
      </c>
      <c r="C110" s="179" t="s">
        <v>123</v>
      </c>
      <c r="D110" s="162"/>
      <c r="E110" s="163"/>
      <c r="F110" s="164"/>
      <c r="G110" s="165">
        <f>SUMIF(AG111:AG114,"&lt;&gt;NOR",G111:G114)</f>
        <v>1024.57</v>
      </c>
      <c r="H110" s="159"/>
      <c r="I110" s="159">
        <f>SUM(I111:I114)</f>
        <v>0</v>
      </c>
      <c r="J110" s="159"/>
      <c r="K110" s="159">
        <f>SUM(K111:K114)</f>
        <v>0</v>
      </c>
      <c r="L110" s="159"/>
      <c r="M110" s="159">
        <f>SUM(M111:M114)</f>
        <v>1239.7296999999999</v>
      </c>
      <c r="N110" s="159"/>
      <c r="O110" s="159">
        <f>SUM(O111:O114)</f>
        <v>0</v>
      </c>
      <c r="P110" s="159"/>
      <c r="Q110" s="159">
        <f>SUM(Q111:Q114)</f>
        <v>0</v>
      </c>
      <c r="R110" s="159"/>
      <c r="S110" s="159"/>
      <c r="T110" s="159"/>
      <c r="U110" s="159"/>
      <c r="V110" s="159">
        <f>SUM(V111:V114)</f>
        <v>4.33</v>
      </c>
      <c r="W110" s="159"/>
      <c r="X110" s="159"/>
      <c r="AG110" t="s">
        <v>170</v>
      </c>
    </row>
    <row r="111" spans="1:60" ht="22.5" outlineLevel="1" x14ac:dyDescent="0.2">
      <c r="A111" s="166">
        <v>47</v>
      </c>
      <c r="B111" s="167" t="s">
        <v>391</v>
      </c>
      <c r="C111" s="181" t="s">
        <v>392</v>
      </c>
      <c r="D111" s="168" t="s">
        <v>312</v>
      </c>
      <c r="E111" s="169">
        <v>9.5754599999999996</v>
      </c>
      <c r="F111" s="170">
        <v>107</v>
      </c>
      <c r="G111" s="171">
        <f>ROUND(E111*F111,2)</f>
        <v>1024.57</v>
      </c>
      <c r="H111" s="158"/>
      <c r="I111" s="157">
        <f>ROUND(E111*H111,2)</f>
        <v>0</v>
      </c>
      <c r="J111" s="158"/>
      <c r="K111" s="157">
        <f>ROUND(E111*J111,2)</f>
        <v>0</v>
      </c>
      <c r="L111" s="157">
        <v>21</v>
      </c>
      <c r="M111" s="157">
        <f>G111*(1+L111/100)</f>
        <v>1239.7296999999999</v>
      </c>
      <c r="N111" s="157">
        <v>0</v>
      </c>
      <c r="O111" s="157">
        <f>ROUND(E111*N111,2)</f>
        <v>0</v>
      </c>
      <c r="P111" s="157">
        <v>0</v>
      </c>
      <c r="Q111" s="157">
        <f>ROUND(E111*P111,2)</f>
        <v>0</v>
      </c>
      <c r="R111" s="157"/>
      <c r="S111" s="157" t="s">
        <v>180</v>
      </c>
      <c r="T111" s="157" t="s">
        <v>180</v>
      </c>
      <c r="U111" s="157">
        <v>0.45179999999999998</v>
      </c>
      <c r="V111" s="157">
        <f>ROUND(E111*U111,2)</f>
        <v>4.33</v>
      </c>
      <c r="W111" s="157"/>
      <c r="X111" s="157" t="s">
        <v>393</v>
      </c>
      <c r="Y111" s="148"/>
      <c r="Z111" s="148"/>
      <c r="AA111" s="148"/>
      <c r="AB111" s="148"/>
      <c r="AC111" s="148"/>
      <c r="AD111" s="148"/>
      <c r="AE111" s="148"/>
      <c r="AF111" s="148"/>
      <c r="AG111" s="148" t="s">
        <v>394</v>
      </c>
      <c r="AH111" s="148"/>
      <c r="AI111" s="148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48"/>
      <c r="BG111" s="148"/>
      <c r="BH111" s="148"/>
    </row>
    <row r="112" spans="1:60" outlineLevel="1" x14ac:dyDescent="0.2">
      <c r="A112" s="155"/>
      <c r="B112" s="156"/>
      <c r="C112" s="189" t="s">
        <v>395</v>
      </c>
      <c r="D112" s="185"/>
      <c r="E112" s="186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48"/>
      <c r="Z112" s="148"/>
      <c r="AA112" s="148"/>
      <c r="AB112" s="148"/>
      <c r="AC112" s="148"/>
      <c r="AD112" s="148"/>
      <c r="AE112" s="148"/>
      <c r="AF112" s="148"/>
      <c r="AG112" s="148" t="s">
        <v>224</v>
      </c>
      <c r="AH112" s="148">
        <v>0</v>
      </c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</row>
    <row r="113" spans="1:60" outlineLevel="1" x14ac:dyDescent="0.2">
      <c r="A113" s="155"/>
      <c r="B113" s="156"/>
      <c r="C113" s="189" t="s">
        <v>1037</v>
      </c>
      <c r="D113" s="185"/>
      <c r="E113" s="186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48"/>
      <c r="Z113" s="148"/>
      <c r="AA113" s="148"/>
      <c r="AB113" s="148"/>
      <c r="AC113" s="148"/>
      <c r="AD113" s="148"/>
      <c r="AE113" s="148"/>
      <c r="AF113" s="148"/>
      <c r="AG113" s="148" t="s">
        <v>224</v>
      </c>
      <c r="AH113" s="148">
        <v>0</v>
      </c>
      <c r="AI113" s="148"/>
      <c r="AJ113" s="148"/>
      <c r="AK113" s="148"/>
      <c r="AL113" s="148"/>
      <c r="AM113" s="148"/>
      <c r="AN113" s="148"/>
      <c r="AO113" s="148"/>
      <c r="AP113" s="148"/>
      <c r="AQ113" s="148"/>
      <c r="AR113" s="148"/>
      <c r="AS113" s="148"/>
      <c r="AT113" s="148"/>
      <c r="AU113" s="148"/>
      <c r="AV113" s="148"/>
      <c r="AW113" s="148"/>
      <c r="AX113" s="148"/>
      <c r="AY113" s="148"/>
      <c r="AZ113" s="148"/>
      <c r="BA113" s="148"/>
      <c r="BB113" s="148"/>
      <c r="BC113" s="148"/>
      <c r="BD113" s="148"/>
      <c r="BE113" s="148"/>
      <c r="BF113" s="148"/>
      <c r="BG113" s="148"/>
      <c r="BH113" s="148"/>
    </row>
    <row r="114" spans="1:60" outlineLevel="1" x14ac:dyDescent="0.2">
      <c r="A114" s="155"/>
      <c r="B114" s="156"/>
      <c r="C114" s="189" t="s">
        <v>1038</v>
      </c>
      <c r="D114" s="185"/>
      <c r="E114" s="186">
        <v>9.5754599999999996</v>
      </c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48"/>
      <c r="Z114" s="148"/>
      <c r="AA114" s="148"/>
      <c r="AB114" s="148"/>
      <c r="AC114" s="148"/>
      <c r="AD114" s="148"/>
      <c r="AE114" s="148"/>
      <c r="AF114" s="148"/>
      <c r="AG114" s="148" t="s">
        <v>224</v>
      </c>
      <c r="AH114" s="148">
        <v>0</v>
      </c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48"/>
      <c r="BG114" s="148"/>
      <c r="BH114" s="148"/>
    </row>
    <row r="115" spans="1:60" x14ac:dyDescent="0.2">
      <c r="A115" s="160" t="s">
        <v>169</v>
      </c>
      <c r="B115" s="161" t="s">
        <v>126</v>
      </c>
      <c r="C115" s="179" t="s">
        <v>127</v>
      </c>
      <c r="D115" s="162"/>
      <c r="E115" s="163"/>
      <c r="F115" s="164"/>
      <c r="G115" s="165">
        <f>SUMIF(AG116:AG118,"&lt;&gt;NOR",G116:G118)</f>
        <v>264</v>
      </c>
      <c r="H115" s="159"/>
      <c r="I115" s="159">
        <f>SUM(I116:I118)</f>
        <v>0</v>
      </c>
      <c r="J115" s="159"/>
      <c r="K115" s="159">
        <f>SUM(K116:K118)</f>
        <v>0</v>
      </c>
      <c r="L115" s="159"/>
      <c r="M115" s="159">
        <f>SUM(M116:M118)</f>
        <v>319.44</v>
      </c>
      <c r="N115" s="159"/>
      <c r="O115" s="159">
        <f>SUM(O116:O118)</f>
        <v>0</v>
      </c>
      <c r="P115" s="159"/>
      <c r="Q115" s="159">
        <f>SUM(Q116:Q118)</f>
        <v>0</v>
      </c>
      <c r="R115" s="159"/>
      <c r="S115" s="159"/>
      <c r="T115" s="159"/>
      <c r="U115" s="159"/>
      <c r="V115" s="159">
        <f>SUM(V116:V118)</f>
        <v>0.51</v>
      </c>
      <c r="W115" s="159"/>
      <c r="X115" s="159"/>
      <c r="AG115" t="s">
        <v>170</v>
      </c>
    </row>
    <row r="116" spans="1:60" ht="22.5" outlineLevel="1" x14ac:dyDescent="0.2">
      <c r="A116" s="166">
        <v>48</v>
      </c>
      <c r="B116" s="167" t="s">
        <v>686</v>
      </c>
      <c r="C116" s="181" t="s">
        <v>687</v>
      </c>
      <c r="D116" s="168" t="s">
        <v>247</v>
      </c>
      <c r="E116" s="169">
        <v>11</v>
      </c>
      <c r="F116" s="170">
        <v>24</v>
      </c>
      <c r="G116" s="171">
        <f>ROUND(E116*F116,2)</f>
        <v>264</v>
      </c>
      <c r="H116" s="158"/>
      <c r="I116" s="157">
        <f>ROUND(E116*H116,2)</f>
        <v>0</v>
      </c>
      <c r="J116" s="158"/>
      <c r="K116" s="157">
        <f>ROUND(E116*J116,2)</f>
        <v>0</v>
      </c>
      <c r="L116" s="157">
        <v>21</v>
      </c>
      <c r="M116" s="157">
        <f>G116*(1+L116/100)</f>
        <v>319.44</v>
      </c>
      <c r="N116" s="157">
        <v>4.0000000000000003E-5</v>
      </c>
      <c r="O116" s="157">
        <f>ROUND(E116*N116,2)</f>
        <v>0</v>
      </c>
      <c r="P116" s="157">
        <v>0</v>
      </c>
      <c r="Q116" s="157">
        <f>ROUND(E116*P116,2)</f>
        <v>0</v>
      </c>
      <c r="R116" s="157"/>
      <c r="S116" s="157" t="s">
        <v>180</v>
      </c>
      <c r="T116" s="157" t="s">
        <v>180</v>
      </c>
      <c r="U116" s="157">
        <v>4.6330000000000003E-2</v>
      </c>
      <c r="V116" s="157">
        <f>ROUND(E116*U116,2)</f>
        <v>0.51</v>
      </c>
      <c r="W116" s="157"/>
      <c r="X116" s="157" t="s">
        <v>221</v>
      </c>
      <c r="Y116" s="148"/>
      <c r="Z116" s="148"/>
      <c r="AA116" s="148"/>
      <c r="AB116" s="148"/>
      <c r="AC116" s="148"/>
      <c r="AD116" s="148"/>
      <c r="AE116" s="148"/>
      <c r="AF116" s="148"/>
      <c r="AG116" s="148" t="s">
        <v>404</v>
      </c>
      <c r="AH116" s="148"/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48"/>
      <c r="BG116" s="148"/>
      <c r="BH116" s="148"/>
    </row>
    <row r="117" spans="1:60" outlineLevel="1" x14ac:dyDescent="0.2">
      <c r="A117" s="155"/>
      <c r="B117" s="156"/>
      <c r="C117" s="189" t="s">
        <v>688</v>
      </c>
      <c r="D117" s="185"/>
      <c r="E117" s="186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48"/>
      <c r="Z117" s="148"/>
      <c r="AA117" s="148"/>
      <c r="AB117" s="148"/>
      <c r="AC117" s="148"/>
      <c r="AD117" s="148"/>
      <c r="AE117" s="148"/>
      <c r="AF117" s="148"/>
      <c r="AG117" s="148" t="s">
        <v>224</v>
      </c>
      <c r="AH117" s="148">
        <v>0</v>
      </c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</row>
    <row r="118" spans="1:60" outlineLevel="1" x14ac:dyDescent="0.2">
      <c r="A118" s="155"/>
      <c r="B118" s="156"/>
      <c r="C118" s="189" t="s">
        <v>1039</v>
      </c>
      <c r="D118" s="185"/>
      <c r="E118" s="186">
        <v>11</v>
      </c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48"/>
      <c r="Z118" s="148"/>
      <c r="AA118" s="148"/>
      <c r="AB118" s="148"/>
      <c r="AC118" s="148"/>
      <c r="AD118" s="148"/>
      <c r="AE118" s="148"/>
      <c r="AF118" s="148"/>
      <c r="AG118" s="148" t="s">
        <v>224</v>
      </c>
      <c r="AH118" s="148">
        <v>0</v>
      </c>
      <c r="AI118" s="148"/>
      <c r="AJ118" s="148"/>
      <c r="AK118" s="148"/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48"/>
      <c r="BG118" s="148"/>
      <c r="BH118" s="148"/>
    </row>
    <row r="119" spans="1:60" x14ac:dyDescent="0.2">
      <c r="A119" s="3"/>
      <c r="B119" s="4"/>
      <c r="C119" s="182"/>
      <c r="D119" s="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AE119">
        <v>15</v>
      </c>
      <c r="AF119">
        <v>21</v>
      </c>
      <c r="AG119" t="s">
        <v>156</v>
      </c>
    </row>
    <row r="120" spans="1:60" x14ac:dyDescent="0.2">
      <c r="A120" s="151"/>
      <c r="B120" s="152" t="s">
        <v>31</v>
      </c>
      <c r="C120" s="183"/>
      <c r="D120" s="153"/>
      <c r="E120" s="154"/>
      <c r="F120" s="154"/>
      <c r="G120" s="178">
        <f>G8+G58+G72+G110+G115</f>
        <v>168073.59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AE120">
        <f>SUMIF(L7:L118,AE119,G7:G118)</f>
        <v>0</v>
      </c>
      <c r="AF120">
        <f>SUMIF(L7:L118,AF119,G7:G118)</f>
        <v>168073.58999999997</v>
      </c>
      <c r="AG120" t="s">
        <v>214</v>
      </c>
    </row>
    <row r="121" spans="1:60" x14ac:dyDescent="0.2">
      <c r="A121" s="3"/>
      <c r="B121" s="4"/>
      <c r="C121" s="182"/>
      <c r="D121" s="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60" x14ac:dyDescent="0.2">
      <c r="A122" s="3"/>
      <c r="B122" s="4"/>
      <c r="C122" s="182"/>
      <c r="D122" s="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60" x14ac:dyDescent="0.2">
      <c r="A123" s="268" t="s">
        <v>215</v>
      </c>
      <c r="B123" s="268"/>
      <c r="C123" s="269"/>
      <c r="D123" s="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60" x14ac:dyDescent="0.2">
      <c r="A124" s="249"/>
      <c r="B124" s="250"/>
      <c r="C124" s="251"/>
      <c r="D124" s="250"/>
      <c r="E124" s="250"/>
      <c r="F124" s="250"/>
      <c r="G124" s="25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AG124" t="s">
        <v>216</v>
      </c>
    </row>
    <row r="125" spans="1:60" x14ac:dyDescent="0.2">
      <c r="A125" s="253"/>
      <c r="B125" s="254"/>
      <c r="C125" s="255"/>
      <c r="D125" s="254"/>
      <c r="E125" s="254"/>
      <c r="F125" s="254"/>
      <c r="G125" s="256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60" x14ac:dyDescent="0.2">
      <c r="A126" s="253"/>
      <c r="B126" s="254"/>
      <c r="C126" s="255"/>
      <c r="D126" s="254"/>
      <c r="E126" s="254"/>
      <c r="F126" s="254"/>
      <c r="G126" s="256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60" x14ac:dyDescent="0.2">
      <c r="A127" s="253"/>
      <c r="B127" s="254"/>
      <c r="C127" s="255"/>
      <c r="D127" s="254"/>
      <c r="E127" s="254"/>
      <c r="F127" s="254"/>
      <c r="G127" s="256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60" x14ac:dyDescent="0.2">
      <c r="A128" s="257"/>
      <c r="B128" s="258"/>
      <c r="C128" s="259"/>
      <c r="D128" s="258"/>
      <c r="E128" s="258"/>
      <c r="F128" s="258"/>
      <c r="G128" s="260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33" x14ac:dyDescent="0.2">
      <c r="A129" s="3"/>
      <c r="B129" s="4"/>
      <c r="C129" s="182"/>
      <c r="D129" s="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33" x14ac:dyDescent="0.2">
      <c r="C130" s="184"/>
      <c r="D130" s="10"/>
      <c r="AG130" t="s">
        <v>217</v>
      </c>
    </row>
    <row r="131" spans="1:33" x14ac:dyDescent="0.2">
      <c r="D131" s="10"/>
    </row>
    <row r="132" spans="1:33" x14ac:dyDescent="0.2">
      <c r="D132" s="10"/>
    </row>
    <row r="133" spans="1:33" x14ac:dyDescent="0.2">
      <c r="D133" s="10"/>
    </row>
    <row r="134" spans="1:33" x14ac:dyDescent="0.2">
      <c r="D134" s="10"/>
    </row>
    <row r="135" spans="1:33" x14ac:dyDescent="0.2">
      <c r="D135" s="10"/>
    </row>
    <row r="136" spans="1:33" x14ac:dyDescent="0.2">
      <c r="D136" s="10"/>
    </row>
    <row r="137" spans="1:33" x14ac:dyDescent="0.2">
      <c r="D137" s="10"/>
    </row>
    <row r="138" spans="1:33" x14ac:dyDescent="0.2">
      <c r="D138" s="10"/>
    </row>
    <row r="139" spans="1:33" x14ac:dyDescent="0.2">
      <c r="D139" s="10"/>
    </row>
    <row r="140" spans="1:33" x14ac:dyDescent="0.2">
      <c r="D140" s="10"/>
    </row>
    <row r="141" spans="1:33" x14ac:dyDescent="0.2">
      <c r="D141" s="10"/>
    </row>
    <row r="142" spans="1:33" x14ac:dyDescent="0.2">
      <c r="D142" s="10"/>
    </row>
    <row r="143" spans="1:33" x14ac:dyDescent="0.2">
      <c r="D143" s="10"/>
    </row>
    <row r="144" spans="1:33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yxFNc33b0PzxrxzKJt5bT1B/0Ndlo0rQh8eEcvLY/vc5uAJT+VtqJt8BDhFVVX6cn/mSME1OrdippF73fn/qew==" saltValue="D9auVwK7D4xq+NZgRT4RGQ==" spinCount="100000" sheet="1"/>
  <customSheetViews>
    <customSheetView guid="{682F88AA-8DBA-43F3-B332-95C2E0316B3E}" hiddenRows="1" hiddenColumns="1">
      <pane ySplit="6" topLeftCell="A8" activePane="bottomLeft" state="frozen"/>
      <selection pane="bottomLeft" sqref="A1:G1"/>
      <pageMargins left="0.59055118110236204" right="0.196850393700787" top="0.78740157499999996" bottom="0.78740157499999996" header="0.3" footer="0.3"/>
      <pageSetup paperSize="9" orientation="portrait" r:id="rId1"/>
      <headerFooter>
        <oddFooter>&amp;RStránka &amp;P z &amp;N&amp;LZpracováno programem BUILDpower S,  © RTS, a.s.</oddFooter>
      </headerFooter>
    </customSheetView>
    <customSheetView guid="{F028DEAD-F36D-4C13-9154-AF3BDABF0A16}" hiddenRows="1" hiddenColumns="1">
      <pane ySplit="6" topLeftCell="A8" activePane="bottomLeft" state="frozen"/>
      <selection pane="bottomLeft" activeCell="A8" sqref="A8"/>
      <pageMargins left="0.59055118110236204" right="0.196850393700787" top="0.78740157499999996" bottom="0.78740157499999996" header="0.3" footer="0.3"/>
      <pageSetup paperSize="9" orientation="portrait" r:id="rId2"/>
      <headerFooter>
        <oddFooter>&amp;RStránka &amp;P z &amp;N&amp;LZpracováno programem BUILDpower S,  © RTS, a.s.</oddFooter>
      </headerFooter>
    </customSheetView>
  </customSheetViews>
  <mergeCells count="6">
    <mergeCell ref="A124:G128"/>
    <mergeCell ref="A1:G1"/>
    <mergeCell ref="C2:G2"/>
    <mergeCell ref="C3:G3"/>
    <mergeCell ref="C4:G4"/>
    <mergeCell ref="A123:C123"/>
  </mergeCells>
  <pageMargins left="0.59055118110236204" right="0.196850393700787" top="0.78740157499999996" bottom="0.78740157499999996" header="0.3" footer="0.3"/>
  <pageSetup paperSize="9" orientation="portrait" r:id="rId3"/>
  <headerFooter>
    <oddFooter>&amp;RStránka &amp;P z &amp;N&amp;LZpracováno programem BUILDpower S,  © RTS, a.s.</oddFooter>
  </headerFooter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BH5000"/>
  <sheetViews>
    <sheetView workbookViewId="0">
      <pane ySplit="7" topLeftCell="A8" activePane="bottomLeft" state="frozen"/>
      <selection pane="bottomLeft" activeCell="A8" sqref="A8"/>
    </sheetView>
  </sheetViews>
  <sheetFormatPr defaultRowHeight="12.75" outlineLevelRow="1" x14ac:dyDescent="0.2"/>
  <cols>
    <col min="1" max="1" width="3.42578125" customWidth="1"/>
    <col min="2" max="2" width="12.5703125" style="122" customWidth="1"/>
    <col min="3" max="3" width="38.28515625" style="122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0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0" t="s">
        <v>9</v>
      </c>
      <c r="B3" s="49" t="s">
        <v>77</v>
      </c>
      <c r="C3" s="262" t="s">
        <v>78</v>
      </c>
      <c r="D3" s="263"/>
      <c r="E3" s="263"/>
      <c r="F3" s="263"/>
      <c r="G3" s="264"/>
      <c r="AC3" s="122" t="s">
        <v>144</v>
      </c>
      <c r="AG3" t="s">
        <v>146</v>
      </c>
    </row>
    <row r="4" spans="1:60" ht="24.95" customHeight="1" x14ac:dyDescent="0.2">
      <c r="A4" s="141" t="s">
        <v>10</v>
      </c>
      <c r="B4" s="142" t="s">
        <v>77</v>
      </c>
      <c r="C4" s="265" t="s">
        <v>78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4" t="s">
        <v>148</v>
      </c>
      <c r="B6" s="146" t="s">
        <v>149</v>
      </c>
      <c r="C6" s="146" t="s">
        <v>150</v>
      </c>
      <c r="D6" s="145" t="s">
        <v>151</v>
      </c>
      <c r="E6" s="144" t="s">
        <v>152</v>
      </c>
      <c r="F6" s="143" t="s">
        <v>153</v>
      </c>
      <c r="G6" s="144" t="s">
        <v>31</v>
      </c>
      <c r="H6" s="147" t="s">
        <v>32</v>
      </c>
      <c r="I6" s="147" t="s">
        <v>154</v>
      </c>
      <c r="J6" s="147" t="s">
        <v>33</v>
      </c>
      <c r="K6" s="147" t="s">
        <v>155</v>
      </c>
      <c r="L6" s="147" t="s">
        <v>156</v>
      </c>
      <c r="M6" s="147" t="s">
        <v>157</v>
      </c>
      <c r="N6" s="147" t="s">
        <v>158</v>
      </c>
      <c r="O6" s="147" t="s">
        <v>159</v>
      </c>
      <c r="P6" s="147" t="s">
        <v>160</v>
      </c>
      <c r="Q6" s="147" t="s">
        <v>161</v>
      </c>
      <c r="R6" s="147" t="s">
        <v>162</v>
      </c>
      <c r="S6" s="147" t="s">
        <v>163</v>
      </c>
      <c r="T6" s="147" t="s">
        <v>164</v>
      </c>
      <c r="U6" s="147" t="s">
        <v>165</v>
      </c>
      <c r="V6" s="147" t="s">
        <v>166</v>
      </c>
      <c r="W6" s="147" t="s">
        <v>167</v>
      </c>
      <c r="X6" s="147" t="s">
        <v>168</v>
      </c>
    </row>
    <row r="7" spans="1:60" hidden="1" x14ac:dyDescent="0.2">
      <c r="A7" s="3"/>
      <c r="B7" s="4"/>
      <c r="C7" s="4"/>
      <c r="D7" s="6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60" x14ac:dyDescent="0.2">
      <c r="A8" s="160" t="s">
        <v>169</v>
      </c>
      <c r="B8" s="161" t="s">
        <v>94</v>
      </c>
      <c r="C8" s="179" t="s">
        <v>95</v>
      </c>
      <c r="D8" s="162"/>
      <c r="E8" s="163"/>
      <c r="F8" s="164"/>
      <c r="G8" s="165">
        <f>SUMIF(AG9:AG56,"&lt;&gt;NOR",G9:G56)</f>
        <v>538848.49</v>
      </c>
      <c r="H8" s="159"/>
      <c r="I8" s="159">
        <f>SUM(I9:I56)</f>
        <v>0</v>
      </c>
      <c r="J8" s="159"/>
      <c r="K8" s="159">
        <f>SUM(K9:K56)</f>
        <v>0</v>
      </c>
      <c r="L8" s="159"/>
      <c r="M8" s="159">
        <f>SUM(M9:M56)</f>
        <v>652006.67290000001</v>
      </c>
      <c r="N8" s="159"/>
      <c r="O8" s="159">
        <f>SUM(O9:O56)</f>
        <v>164.77</v>
      </c>
      <c r="P8" s="159"/>
      <c r="Q8" s="159">
        <f>SUM(Q9:Q56)</f>
        <v>0</v>
      </c>
      <c r="R8" s="159"/>
      <c r="S8" s="159"/>
      <c r="T8" s="159"/>
      <c r="U8" s="159"/>
      <c r="V8" s="159">
        <f>SUM(V9:V56)</f>
        <v>1271.94</v>
      </c>
      <c r="W8" s="159"/>
      <c r="X8" s="159"/>
      <c r="AG8" t="s">
        <v>170</v>
      </c>
    </row>
    <row r="9" spans="1:60" outlineLevel="1" x14ac:dyDescent="0.2">
      <c r="A9" s="166">
        <v>1</v>
      </c>
      <c r="B9" s="167" t="s">
        <v>228</v>
      </c>
      <c r="C9" s="181" t="s">
        <v>229</v>
      </c>
      <c r="D9" s="168" t="s">
        <v>230</v>
      </c>
      <c r="E9" s="169">
        <v>238.7055</v>
      </c>
      <c r="F9" s="170">
        <v>26</v>
      </c>
      <c r="G9" s="171">
        <f>ROUND(E9*F9,2)</f>
        <v>6206.34</v>
      </c>
      <c r="H9" s="158"/>
      <c r="I9" s="157">
        <f>ROUND(E9*H9,2)</f>
        <v>0</v>
      </c>
      <c r="J9" s="158"/>
      <c r="K9" s="157">
        <f>ROUND(E9*J9,2)</f>
        <v>0</v>
      </c>
      <c r="L9" s="157">
        <v>21</v>
      </c>
      <c r="M9" s="157">
        <f>G9*(1+L9/100)</f>
        <v>7509.6714000000002</v>
      </c>
      <c r="N9" s="157">
        <v>0</v>
      </c>
      <c r="O9" s="157">
        <f>ROUND(E9*N9,2)</f>
        <v>0</v>
      </c>
      <c r="P9" s="157">
        <v>0</v>
      </c>
      <c r="Q9" s="157">
        <f>ROUND(E9*P9,2)</f>
        <v>0</v>
      </c>
      <c r="R9" s="157"/>
      <c r="S9" s="157" t="s">
        <v>180</v>
      </c>
      <c r="T9" s="157" t="s">
        <v>180</v>
      </c>
      <c r="U9" s="157">
        <v>8.4000000000000005E-2</v>
      </c>
      <c r="V9" s="157">
        <f>ROUND(E9*U9,2)</f>
        <v>20.05</v>
      </c>
      <c r="W9" s="157"/>
      <c r="X9" s="157" t="s">
        <v>221</v>
      </c>
      <c r="Y9" s="148"/>
      <c r="Z9" s="148"/>
      <c r="AA9" s="148"/>
      <c r="AB9" s="148"/>
      <c r="AC9" s="148"/>
      <c r="AD9" s="148"/>
      <c r="AE9" s="148"/>
      <c r="AF9" s="148"/>
      <c r="AG9" s="148" t="s">
        <v>222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60" outlineLevel="1" x14ac:dyDescent="0.2">
      <c r="A10" s="155"/>
      <c r="B10" s="156"/>
      <c r="C10" s="189" t="s">
        <v>1040</v>
      </c>
      <c r="D10" s="185"/>
      <c r="E10" s="186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48"/>
      <c r="Z10" s="148"/>
      <c r="AA10" s="148"/>
      <c r="AB10" s="148"/>
      <c r="AC10" s="148"/>
      <c r="AD10" s="148"/>
      <c r="AE10" s="148"/>
      <c r="AF10" s="148"/>
      <c r="AG10" s="148" t="s">
        <v>224</v>
      </c>
      <c r="AH10" s="148">
        <v>0</v>
      </c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</row>
    <row r="11" spans="1:60" outlineLevel="1" x14ac:dyDescent="0.2">
      <c r="A11" s="155"/>
      <c r="B11" s="156"/>
      <c r="C11" s="190" t="s">
        <v>232</v>
      </c>
      <c r="D11" s="187"/>
      <c r="E11" s="188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48"/>
      <c r="Z11" s="148"/>
      <c r="AA11" s="148"/>
      <c r="AB11" s="148"/>
      <c r="AC11" s="148"/>
      <c r="AD11" s="148"/>
      <c r="AE11" s="148"/>
      <c r="AF11" s="148"/>
      <c r="AG11" s="148" t="s">
        <v>224</v>
      </c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</row>
    <row r="12" spans="1:60" outlineLevel="1" x14ac:dyDescent="0.2">
      <c r="A12" s="155"/>
      <c r="B12" s="156"/>
      <c r="C12" s="191" t="s">
        <v>1041</v>
      </c>
      <c r="D12" s="187"/>
      <c r="E12" s="188">
        <v>477.411</v>
      </c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48"/>
      <c r="Z12" s="148"/>
      <c r="AA12" s="148"/>
      <c r="AB12" s="148"/>
      <c r="AC12" s="148"/>
      <c r="AD12" s="148"/>
      <c r="AE12" s="148"/>
      <c r="AF12" s="148"/>
      <c r="AG12" s="148" t="s">
        <v>224</v>
      </c>
      <c r="AH12" s="148">
        <v>2</v>
      </c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</row>
    <row r="13" spans="1:60" outlineLevel="1" x14ac:dyDescent="0.2">
      <c r="A13" s="155"/>
      <c r="B13" s="156"/>
      <c r="C13" s="190" t="s">
        <v>234</v>
      </c>
      <c r="D13" s="187"/>
      <c r="E13" s="188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48"/>
      <c r="Z13" s="148"/>
      <c r="AA13" s="148"/>
      <c r="AB13" s="148"/>
      <c r="AC13" s="148"/>
      <c r="AD13" s="148"/>
      <c r="AE13" s="148"/>
      <c r="AF13" s="148"/>
      <c r="AG13" s="148" t="s">
        <v>224</v>
      </c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</row>
    <row r="14" spans="1:60" outlineLevel="1" x14ac:dyDescent="0.2">
      <c r="A14" s="155"/>
      <c r="B14" s="156"/>
      <c r="C14" s="189" t="s">
        <v>1042</v>
      </c>
      <c r="D14" s="185"/>
      <c r="E14" s="186">
        <v>238.7055</v>
      </c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48"/>
      <c r="Z14" s="148"/>
      <c r="AA14" s="148"/>
      <c r="AB14" s="148"/>
      <c r="AC14" s="148"/>
      <c r="AD14" s="148"/>
      <c r="AE14" s="148"/>
      <c r="AF14" s="148"/>
      <c r="AG14" s="148" t="s">
        <v>224</v>
      </c>
      <c r="AH14" s="148">
        <v>0</v>
      </c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</row>
    <row r="15" spans="1:60" outlineLevel="1" x14ac:dyDescent="0.2">
      <c r="A15" s="166">
        <v>2</v>
      </c>
      <c r="B15" s="167" t="s">
        <v>258</v>
      </c>
      <c r="C15" s="181" t="s">
        <v>259</v>
      </c>
      <c r="D15" s="168" t="s">
        <v>230</v>
      </c>
      <c r="E15" s="169">
        <v>477.411</v>
      </c>
      <c r="F15" s="170">
        <v>160</v>
      </c>
      <c r="G15" s="171">
        <f>ROUND(E15*F15,2)</f>
        <v>76385.759999999995</v>
      </c>
      <c r="H15" s="158"/>
      <c r="I15" s="157">
        <f>ROUND(E15*H15,2)</f>
        <v>0</v>
      </c>
      <c r="J15" s="158"/>
      <c r="K15" s="157">
        <f>ROUND(E15*J15,2)</f>
        <v>0</v>
      </c>
      <c r="L15" s="157">
        <v>21</v>
      </c>
      <c r="M15" s="157">
        <f>G15*(1+L15/100)</f>
        <v>92426.769599999985</v>
      </c>
      <c r="N15" s="157">
        <v>0</v>
      </c>
      <c r="O15" s="157">
        <f>ROUND(E15*N15,2)</f>
        <v>0</v>
      </c>
      <c r="P15" s="157">
        <v>0</v>
      </c>
      <c r="Q15" s="157">
        <f>ROUND(E15*P15,2)</f>
        <v>0</v>
      </c>
      <c r="R15" s="157"/>
      <c r="S15" s="157" t="s">
        <v>180</v>
      </c>
      <c r="T15" s="157" t="s">
        <v>180</v>
      </c>
      <c r="U15" s="157">
        <v>0.222</v>
      </c>
      <c r="V15" s="157">
        <f>ROUND(E15*U15,2)</f>
        <v>105.99</v>
      </c>
      <c r="W15" s="157"/>
      <c r="X15" s="157" t="s">
        <v>221</v>
      </c>
      <c r="Y15" s="148"/>
      <c r="Z15" s="148"/>
      <c r="AA15" s="148"/>
      <c r="AB15" s="148"/>
      <c r="AC15" s="148"/>
      <c r="AD15" s="148"/>
      <c r="AE15" s="148"/>
      <c r="AF15" s="148"/>
      <c r="AG15" s="148" t="s">
        <v>222</v>
      </c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</row>
    <row r="16" spans="1:60" outlineLevel="1" x14ac:dyDescent="0.2">
      <c r="A16" s="155"/>
      <c r="B16" s="156"/>
      <c r="C16" s="189" t="s">
        <v>1040</v>
      </c>
      <c r="D16" s="185"/>
      <c r="E16" s="186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48"/>
      <c r="Z16" s="148"/>
      <c r="AA16" s="148"/>
      <c r="AB16" s="148"/>
      <c r="AC16" s="148"/>
      <c r="AD16" s="148"/>
      <c r="AE16" s="148"/>
      <c r="AF16" s="148"/>
      <c r="AG16" s="148" t="s">
        <v>224</v>
      </c>
      <c r="AH16" s="148">
        <v>0</v>
      </c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</row>
    <row r="17" spans="1:60" outlineLevel="1" x14ac:dyDescent="0.2">
      <c r="A17" s="155"/>
      <c r="B17" s="156"/>
      <c r="C17" s="189" t="s">
        <v>1043</v>
      </c>
      <c r="D17" s="185"/>
      <c r="E17" s="186">
        <v>477.41</v>
      </c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48"/>
      <c r="Z17" s="148"/>
      <c r="AA17" s="148"/>
      <c r="AB17" s="148"/>
      <c r="AC17" s="148"/>
      <c r="AD17" s="148"/>
      <c r="AE17" s="148"/>
      <c r="AF17" s="148"/>
      <c r="AG17" s="148" t="s">
        <v>224</v>
      </c>
      <c r="AH17" s="148">
        <v>0</v>
      </c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</row>
    <row r="18" spans="1:60" outlineLevel="1" x14ac:dyDescent="0.2">
      <c r="A18" s="166">
        <v>3</v>
      </c>
      <c r="B18" s="167" t="s">
        <v>274</v>
      </c>
      <c r="C18" s="181" t="s">
        <v>275</v>
      </c>
      <c r="D18" s="168" t="s">
        <v>220</v>
      </c>
      <c r="E18" s="169">
        <v>830.28</v>
      </c>
      <c r="F18" s="170">
        <v>174</v>
      </c>
      <c r="G18" s="171">
        <f>ROUND(E18*F18,2)</f>
        <v>144468.72</v>
      </c>
      <c r="H18" s="158"/>
      <c r="I18" s="157">
        <f>ROUND(E18*H18,2)</f>
        <v>0</v>
      </c>
      <c r="J18" s="158"/>
      <c r="K18" s="157">
        <f>ROUND(E18*J18,2)</f>
        <v>0</v>
      </c>
      <c r="L18" s="157">
        <v>21</v>
      </c>
      <c r="M18" s="157">
        <f>G18*(1+L18/100)</f>
        <v>174807.15119999999</v>
      </c>
      <c r="N18" s="157">
        <v>8.5999999999999998E-4</v>
      </c>
      <c r="O18" s="157">
        <f>ROUND(E18*N18,2)</f>
        <v>0.71</v>
      </c>
      <c r="P18" s="157">
        <v>0</v>
      </c>
      <c r="Q18" s="157">
        <f>ROUND(E18*P18,2)</f>
        <v>0</v>
      </c>
      <c r="R18" s="157"/>
      <c r="S18" s="157" t="s">
        <v>180</v>
      </c>
      <c r="T18" s="157" t="s">
        <v>180</v>
      </c>
      <c r="U18" s="157">
        <v>0.47899999999999998</v>
      </c>
      <c r="V18" s="157">
        <f>ROUND(E18*U18,2)</f>
        <v>397.7</v>
      </c>
      <c r="W18" s="157"/>
      <c r="X18" s="157" t="s">
        <v>221</v>
      </c>
      <c r="Y18" s="148"/>
      <c r="Z18" s="148"/>
      <c r="AA18" s="148"/>
      <c r="AB18" s="148"/>
      <c r="AC18" s="148"/>
      <c r="AD18" s="148"/>
      <c r="AE18" s="148"/>
      <c r="AF18" s="148"/>
      <c r="AG18" s="148" t="s">
        <v>222</v>
      </c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</row>
    <row r="19" spans="1:60" outlineLevel="1" x14ac:dyDescent="0.2">
      <c r="A19" s="155"/>
      <c r="B19" s="156"/>
      <c r="C19" s="189" t="s">
        <v>1040</v>
      </c>
      <c r="D19" s="185"/>
      <c r="E19" s="186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48"/>
      <c r="Z19" s="148"/>
      <c r="AA19" s="148"/>
      <c r="AB19" s="148"/>
      <c r="AC19" s="148"/>
      <c r="AD19" s="148"/>
      <c r="AE19" s="148"/>
      <c r="AF19" s="148"/>
      <c r="AG19" s="148" t="s">
        <v>224</v>
      </c>
      <c r="AH19" s="148">
        <v>0</v>
      </c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</row>
    <row r="20" spans="1:60" outlineLevel="1" x14ac:dyDescent="0.2">
      <c r="A20" s="155"/>
      <c r="B20" s="156"/>
      <c r="C20" s="189" t="s">
        <v>1044</v>
      </c>
      <c r="D20" s="185"/>
      <c r="E20" s="186">
        <v>830.28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48"/>
      <c r="Z20" s="148"/>
      <c r="AA20" s="148"/>
      <c r="AB20" s="148"/>
      <c r="AC20" s="148"/>
      <c r="AD20" s="148"/>
      <c r="AE20" s="148"/>
      <c r="AF20" s="148"/>
      <c r="AG20" s="148" t="s">
        <v>224</v>
      </c>
      <c r="AH20" s="148">
        <v>0</v>
      </c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</row>
    <row r="21" spans="1:60" outlineLevel="1" x14ac:dyDescent="0.2">
      <c r="A21" s="166">
        <v>4</v>
      </c>
      <c r="B21" s="167" t="s">
        <v>282</v>
      </c>
      <c r="C21" s="181" t="s">
        <v>283</v>
      </c>
      <c r="D21" s="168" t="s">
        <v>220</v>
      </c>
      <c r="E21" s="169">
        <v>830.28</v>
      </c>
      <c r="F21" s="170">
        <v>98</v>
      </c>
      <c r="G21" s="171">
        <f>ROUND(E21*F21,2)</f>
        <v>81367.44</v>
      </c>
      <c r="H21" s="158"/>
      <c r="I21" s="157">
        <f>ROUND(E21*H21,2)</f>
        <v>0</v>
      </c>
      <c r="J21" s="158"/>
      <c r="K21" s="157">
        <f>ROUND(E21*J21,2)</f>
        <v>0</v>
      </c>
      <c r="L21" s="157">
        <v>21</v>
      </c>
      <c r="M21" s="157">
        <f>G21*(1+L21/100)</f>
        <v>98454.602400000003</v>
      </c>
      <c r="N21" s="157">
        <v>0</v>
      </c>
      <c r="O21" s="157">
        <f>ROUND(E21*N21,2)</f>
        <v>0</v>
      </c>
      <c r="P21" s="157">
        <v>0</v>
      </c>
      <c r="Q21" s="157">
        <f>ROUND(E21*P21,2)</f>
        <v>0</v>
      </c>
      <c r="R21" s="157"/>
      <c r="S21" s="157" t="s">
        <v>180</v>
      </c>
      <c r="T21" s="157" t="s">
        <v>180</v>
      </c>
      <c r="U21" s="157">
        <v>0.32700000000000001</v>
      </c>
      <c r="V21" s="157">
        <f>ROUND(E21*U21,2)</f>
        <v>271.5</v>
      </c>
      <c r="W21" s="157"/>
      <c r="X21" s="157" t="s">
        <v>221</v>
      </c>
      <c r="Y21" s="148"/>
      <c r="Z21" s="148"/>
      <c r="AA21" s="148"/>
      <c r="AB21" s="148"/>
      <c r="AC21" s="148"/>
      <c r="AD21" s="148"/>
      <c r="AE21" s="148"/>
      <c r="AF21" s="148"/>
      <c r="AG21" s="148" t="s">
        <v>222</v>
      </c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</row>
    <row r="22" spans="1:60" outlineLevel="1" x14ac:dyDescent="0.2">
      <c r="A22" s="155"/>
      <c r="B22" s="156"/>
      <c r="C22" s="189" t="s">
        <v>1040</v>
      </c>
      <c r="D22" s="185"/>
      <c r="E22" s="186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48"/>
      <c r="Z22" s="148"/>
      <c r="AA22" s="148"/>
      <c r="AB22" s="148"/>
      <c r="AC22" s="148"/>
      <c r="AD22" s="148"/>
      <c r="AE22" s="148"/>
      <c r="AF22" s="148"/>
      <c r="AG22" s="148" t="s">
        <v>224</v>
      </c>
      <c r="AH22" s="148">
        <v>0</v>
      </c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</row>
    <row r="23" spans="1:60" outlineLevel="1" x14ac:dyDescent="0.2">
      <c r="A23" s="155"/>
      <c r="B23" s="156"/>
      <c r="C23" s="189" t="s">
        <v>1044</v>
      </c>
      <c r="D23" s="185"/>
      <c r="E23" s="186">
        <v>830.28</v>
      </c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48"/>
      <c r="Z23" s="148"/>
      <c r="AA23" s="148"/>
      <c r="AB23" s="148"/>
      <c r="AC23" s="148"/>
      <c r="AD23" s="148"/>
      <c r="AE23" s="148"/>
      <c r="AF23" s="148"/>
      <c r="AG23" s="148" t="s">
        <v>224</v>
      </c>
      <c r="AH23" s="148">
        <v>0</v>
      </c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</row>
    <row r="24" spans="1:60" outlineLevel="1" x14ac:dyDescent="0.2">
      <c r="A24" s="166">
        <v>5</v>
      </c>
      <c r="B24" s="167" t="s">
        <v>284</v>
      </c>
      <c r="C24" s="181" t="s">
        <v>285</v>
      </c>
      <c r="D24" s="168" t="s">
        <v>230</v>
      </c>
      <c r="E24" s="169">
        <v>477.411</v>
      </c>
      <c r="F24" s="170">
        <v>70</v>
      </c>
      <c r="G24" s="171">
        <f>ROUND(E24*F24,2)</f>
        <v>33418.769999999997</v>
      </c>
      <c r="H24" s="158"/>
      <c r="I24" s="157">
        <f>ROUND(E24*H24,2)</f>
        <v>0</v>
      </c>
      <c r="J24" s="158"/>
      <c r="K24" s="157">
        <f>ROUND(E24*J24,2)</f>
        <v>0</v>
      </c>
      <c r="L24" s="157">
        <v>21</v>
      </c>
      <c r="M24" s="157">
        <f>G24*(1+L24/100)</f>
        <v>40436.711699999993</v>
      </c>
      <c r="N24" s="157">
        <v>0</v>
      </c>
      <c r="O24" s="157">
        <f>ROUND(E24*N24,2)</f>
        <v>0</v>
      </c>
      <c r="P24" s="157">
        <v>0</v>
      </c>
      <c r="Q24" s="157">
        <f>ROUND(E24*P24,2)</f>
        <v>0</v>
      </c>
      <c r="R24" s="157"/>
      <c r="S24" s="157" t="s">
        <v>180</v>
      </c>
      <c r="T24" s="157" t="s">
        <v>180</v>
      </c>
      <c r="U24" s="157">
        <v>3.9E-2</v>
      </c>
      <c r="V24" s="157">
        <f>ROUND(E24*U24,2)</f>
        <v>18.62</v>
      </c>
      <c r="W24" s="157"/>
      <c r="X24" s="157" t="s">
        <v>221</v>
      </c>
      <c r="Y24" s="148"/>
      <c r="Z24" s="148"/>
      <c r="AA24" s="148"/>
      <c r="AB24" s="148"/>
      <c r="AC24" s="148"/>
      <c r="AD24" s="148"/>
      <c r="AE24" s="148"/>
      <c r="AF24" s="148"/>
      <c r="AG24" s="148" t="s">
        <v>222</v>
      </c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</row>
    <row r="25" spans="1:60" outlineLevel="1" x14ac:dyDescent="0.2">
      <c r="A25" s="155"/>
      <c r="B25" s="156"/>
      <c r="C25" s="189" t="s">
        <v>1040</v>
      </c>
      <c r="D25" s="185"/>
      <c r="E25" s="186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48"/>
      <c r="Z25" s="148"/>
      <c r="AA25" s="148"/>
      <c r="AB25" s="148"/>
      <c r="AC25" s="148"/>
      <c r="AD25" s="148"/>
      <c r="AE25" s="148"/>
      <c r="AF25" s="148"/>
      <c r="AG25" s="148" t="s">
        <v>224</v>
      </c>
      <c r="AH25" s="148">
        <v>0</v>
      </c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</row>
    <row r="26" spans="1:60" outlineLevel="1" x14ac:dyDescent="0.2">
      <c r="A26" s="155"/>
      <c r="B26" s="156"/>
      <c r="C26" s="189" t="s">
        <v>1043</v>
      </c>
      <c r="D26" s="185"/>
      <c r="E26" s="186">
        <v>477.41</v>
      </c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48"/>
      <c r="Z26" s="148"/>
      <c r="AA26" s="148"/>
      <c r="AB26" s="148"/>
      <c r="AC26" s="148"/>
      <c r="AD26" s="148"/>
      <c r="AE26" s="148"/>
      <c r="AF26" s="148"/>
      <c r="AG26" s="148" t="s">
        <v>224</v>
      </c>
      <c r="AH26" s="148">
        <v>0</v>
      </c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</row>
    <row r="27" spans="1:60" outlineLevel="1" x14ac:dyDescent="0.2">
      <c r="A27" s="166">
        <v>6</v>
      </c>
      <c r="B27" s="167" t="s">
        <v>286</v>
      </c>
      <c r="C27" s="181" t="s">
        <v>287</v>
      </c>
      <c r="D27" s="168" t="s">
        <v>230</v>
      </c>
      <c r="E27" s="169">
        <v>477.411</v>
      </c>
      <c r="F27" s="170">
        <v>17</v>
      </c>
      <c r="G27" s="171">
        <f>ROUND(E27*F27,2)</f>
        <v>8115.99</v>
      </c>
      <c r="H27" s="158"/>
      <c r="I27" s="157">
        <f>ROUND(E27*H27,2)</f>
        <v>0</v>
      </c>
      <c r="J27" s="158"/>
      <c r="K27" s="157">
        <f>ROUND(E27*J27,2)</f>
        <v>0</v>
      </c>
      <c r="L27" s="157">
        <v>21</v>
      </c>
      <c r="M27" s="157">
        <f>G27*(1+L27/100)</f>
        <v>9820.3478999999988</v>
      </c>
      <c r="N27" s="157">
        <v>0</v>
      </c>
      <c r="O27" s="157">
        <f>ROUND(E27*N27,2)</f>
        <v>0</v>
      </c>
      <c r="P27" s="157">
        <v>0</v>
      </c>
      <c r="Q27" s="157">
        <f>ROUND(E27*P27,2)</f>
        <v>0</v>
      </c>
      <c r="R27" s="157"/>
      <c r="S27" s="157" t="s">
        <v>180</v>
      </c>
      <c r="T27" s="157" t="s">
        <v>180</v>
      </c>
      <c r="U27" s="157">
        <v>0.51900000000000002</v>
      </c>
      <c r="V27" s="157">
        <f>ROUND(E27*U27,2)</f>
        <v>247.78</v>
      </c>
      <c r="W27" s="157"/>
      <c r="X27" s="157" t="s">
        <v>221</v>
      </c>
      <c r="Y27" s="148"/>
      <c r="Z27" s="148"/>
      <c r="AA27" s="148"/>
      <c r="AB27" s="148"/>
      <c r="AC27" s="148"/>
      <c r="AD27" s="148"/>
      <c r="AE27" s="148"/>
      <c r="AF27" s="148"/>
      <c r="AG27" s="148" t="s">
        <v>288</v>
      </c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</row>
    <row r="28" spans="1:60" outlineLevel="1" x14ac:dyDescent="0.2">
      <c r="A28" s="155"/>
      <c r="B28" s="156"/>
      <c r="C28" s="189" t="s">
        <v>1040</v>
      </c>
      <c r="D28" s="185"/>
      <c r="E28" s="186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48"/>
      <c r="Z28" s="148"/>
      <c r="AA28" s="148"/>
      <c r="AB28" s="148"/>
      <c r="AC28" s="148"/>
      <c r="AD28" s="148"/>
      <c r="AE28" s="148"/>
      <c r="AF28" s="148"/>
      <c r="AG28" s="148" t="s">
        <v>224</v>
      </c>
      <c r="AH28" s="148">
        <v>0</v>
      </c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</row>
    <row r="29" spans="1:60" outlineLevel="1" x14ac:dyDescent="0.2">
      <c r="A29" s="155"/>
      <c r="B29" s="156"/>
      <c r="C29" s="189" t="s">
        <v>1043</v>
      </c>
      <c r="D29" s="185"/>
      <c r="E29" s="186">
        <v>477.41</v>
      </c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48"/>
      <c r="Z29" s="148"/>
      <c r="AA29" s="148"/>
      <c r="AB29" s="148"/>
      <c r="AC29" s="148"/>
      <c r="AD29" s="148"/>
      <c r="AE29" s="148"/>
      <c r="AF29" s="148"/>
      <c r="AG29" s="148" t="s">
        <v>224</v>
      </c>
      <c r="AH29" s="148">
        <v>0</v>
      </c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</row>
    <row r="30" spans="1:60" ht="22.5" outlineLevel="1" x14ac:dyDescent="0.2">
      <c r="A30" s="166">
        <v>7</v>
      </c>
      <c r="B30" s="167" t="s">
        <v>289</v>
      </c>
      <c r="C30" s="181" t="s">
        <v>290</v>
      </c>
      <c r="D30" s="168" t="s">
        <v>230</v>
      </c>
      <c r="E30" s="169">
        <v>185.17760000000001</v>
      </c>
      <c r="F30" s="170">
        <v>159</v>
      </c>
      <c r="G30" s="171">
        <f>ROUND(E30*F30,2)</f>
        <v>29443.24</v>
      </c>
      <c r="H30" s="158"/>
      <c r="I30" s="157">
        <f>ROUND(E30*H30,2)</f>
        <v>0</v>
      </c>
      <c r="J30" s="158"/>
      <c r="K30" s="157">
        <f>ROUND(E30*J30,2)</f>
        <v>0</v>
      </c>
      <c r="L30" s="157">
        <v>21</v>
      </c>
      <c r="M30" s="157">
        <f>G30*(1+L30/100)</f>
        <v>35626.320400000004</v>
      </c>
      <c r="N30" s="157">
        <v>0</v>
      </c>
      <c r="O30" s="157">
        <f>ROUND(E30*N30,2)</f>
        <v>0</v>
      </c>
      <c r="P30" s="157">
        <v>0</v>
      </c>
      <c r="Q30" s="157">
        <f>ROUND(E30*P30,2)</f>
        <v>0</v>
      </c>
      <c r="R30" s="157"/>
      <c r="S30" s="157" t="s">
        <v>180</v>
      </c>
      <c r="T30" s="157" t="s">
        <v>180</v>
      </c>
      <c r="U30" s="157">
        <v>1.0999999999999999E-2</v>
      </c>
      <c r="V30" s="157">
        <f>ROUND(E30*U30,2)</f>
        <v>2.04</v>
      </c>
      <c r="W30" s="157"/>
      <c r="X30" s="157" t="s">
        <v>221</v>
      </c>
      <c r="Y30" s="148"/>
      <c r="Z30" s="148"/>
      <c r="AA30" s="148"/>
      <c r="AB30" s="148"/>
      <c r="AC30" s="148"/>
      <c r="AD30" s="148"/>
      <c r="AE30" s="148"/>
      <c r="AF30" s="148"/>
      <c r="AG30" s="148" t="s">
        <v>222</v>
      </c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</row>
    <row r="31" spans="1:60" outlineLevel="1" x14ac:dyDescent="0.2">
      <c r="A31" s="155"/>
      <c r="B31" s="156"/>
      <c r="C31" s="189" t="s">
        <v>291</v>
      </c>
      <c r="D31" s="185"/>
      <c r="E31" s="186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48"/>
      <c r="Z31" s="148"/>
      <c r="AA31" s="148"/>
      <c r="AB31" s="148"/>
      <c r="AC31" s="148"/>
      <c r="AD31" s="148"/>
      <c r="AE31" s="148"/>
      <c r="AF31" s="148"/>
      <c r="AG31" s="148" t="s">
        <v>224</v>
      </c>
      <c r="AH31" s="148">
        <v>0</v>
      </c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</row>
    <row r="32" spans="1:60" outlineLevel="1" x14ac:dyDescent="0.2">
      <c r="A32" s="155"/>
      <c r="B32" s="156"/>
      <c r="C32" s="189" t="s">
        <v>1045</v>
      </c>
      <c r="D32" s="185"/>
      <c r="E32" s="186">
        <v>185.18</v>
      </c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48"/>
      <c r="Z32" s="148"/>
      <c r="AA32" s="148"/>
      <c r="AB32" s="148"/>
      <c r="AC32" s="148"/>
      <c r="AD32" s="148"/>
      <c r="AE32" s="148"/>
      <c r="AF32" s="148"/>
      <c r="AG32" s="148" t="s">
        <v>224</v>
      </c>
      <c r="AH32" s="148">
        <v>0</v>
      </c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</row>
    <row r="33" spans="1:60" outlineLevel="1" x14ac:dyDescent="0.2">
      <c r="A33" s="166">
        <v>8</v>
      </c>
      <c r="B33" s="167" t="s">
        <v>293</v>
      </c>
      <c r="C33" s="181" t="s">
        <v>294</v>
      </c>
      <c r="D33" s="168" t="s">
        <v>230</v>
      </c>
      <c r="E33" s="169">
        <v>185.17760000000001</v>
      </c>
      <c r="F33" s="170">
        <v>70</v>
      </c>
      <c r="G33" s="171">
        <f>ROUND(E33*F33,2)</f>
        <v>12962.43</v>
      </c>
      <c r="H33" s="158"/>
      <c r="I33" s="157">
        <f>ROUND(E33*H33,2)</f>
        <v>0</v>
      </c>
      <c r="J33" s="158"/>
      <c r="K33" s="157">
        <f>ROUND(E33*J33,2)</f>
        <v>0</v>
      </c>
      <c r="L33" s="157">
        <v>21</v>
      </c>
      <c r="M33" s="157">
        <f>G33*(1+L33/100)</f>
        <v>15684.540300000001</v>
      </c>
      <c r="N33" s="157">
        <v>0</v>
      </c>
      <c r="O33" s="157">
        <f>ROUND(E33*N33,2)</f>
        <v>0</v>
      </c>
      <c r="P33" s="157">
        <v>0</v>
      </c>
      <c r="Q33" s="157">
        <f>ROUND(E33*P33,2)</f>
        <v>0</v>
      </c>
      <c r="R33" s="157"/>
      <c r="S33" s="157" t="s">
        <v>180</v>
      </c>
      <c r="T33" s="157" t="s">
        <v>180</v>
      </c>
      <c r="U33" s="157">
        <v>5.2999999999999999E-2</v>
      </c>
      <c r="V33" s="157">
        <f>ROUND(E33*U33,2)</f>
        <v>9.81</v>
      </c>
      <c r="W33" s="157"/>
      <c r="X33" s="157" t="s">
        <v>221</v>
      </c>
      <c r="Y33" s="148"/>
      <c r="Z33" s="148"/>
      <c r="AA33" s="148"/>
      <c r="AB33" s="148"/>
      <c r="AC33" s="148"/>
      <c r="AD33" s="148"/>
      <c r="AE33" s="148"/>
      <c r="AF33" s="148"/>
      <c r="AG33" s="148" t="s">
        <v>222</v>
      </c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</row>
    <row r="34" spans="1:60" outlineLevel="1" x14ac:dyDescent="0.2">
      <c r="A34" s="155"/>
      <c r="B34" s="156"/>
      <c r="C34" s="189" t="s">
        <v>291</v>
      </c>
      <c r="D34" s="185"/>
      <c r="E34" s="186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48"/>
      <c r="Z34" s="148"/>
      <c r="AA34" s="148"/>
      <c r="AB34" s="148"/>
      <c r="AC34" s="148"/>
      <c r="AD34" s="148"/>
      <c r="AE34" s="148"/>
      <c r="AF34" s="148"/>
      <c r="AG34" s="148" t="s">
        <v>224</v>
      </c>
      <c r="AH34" s="148">
        <v>0</v>
      </c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</row>
    <row r="35" spans="1:60" outlineLevel="1" x14ac:dyDescent="0.2">
      <c r="A35" s="155"/>
      <c r="B35" s="156"/>
      <c r="C35" s="189" t="s">
        <v>1045</v>
      </c>
      <c r="D35" s="185"/>
      <c r="E35" s="186">
        <v>185.18</v>
      </c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48"/>
      <c r="Z35" s="148"/>
      <c r="AA35" s="148"/>
      <c r="AB35" s="148"/>
      <c r="AC35" s="148"/>
      <c r="AD35" s="148"/>
      <c r="AE35" s="148"/>
      <c r="AF35" s="148"/>
      <c r="AG35" s="148" t="s">
        <v>224</v>
      </c>
      <c r="AH35" s="148">
        <v>0</v>
      </c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</row>
    <row r="36" spans="1:60" ht="22.5" outlineLevel="1" x14ac:dyDescent="0.2">
      <c r="A36" s="166">
        <v>9</v>
      </c>
      <c r="B36" s="167" t="s">
        <v>295</v>
      </c>
      <c r="C36" s="181" t="s">
        <v>296</v>
      </c>
      <c r="D36" s="168" t="s">
        <v>230</v>
      </c>
      <c r="E36" s="169">
        <v>185.17760000000001</v>
      </c>
      <c r="F36" s="170">
        <v>11</v>
      </c>
      <c r="G36" s="171">
        <f>ROUND(E36*F36,2)</f>
        <v>2036.95</v>
      </c>
      <c r="H36" s="158"/>
      <c r="I36" s="157">
        <f>ROUND(E36*H36,2)</f>
        <v>0</v>
      </c>
      <c r="J36" s="158"/>
      <c r="K36" s="157">
        <f>ROUND(E36*J36,2)</f>
        <v>0</v>
      </c>
      <c r="L36" s="157">
        <v>21</v>
      </c>
      <c r="M36" s="157">
        <f>G36*(1+L36/100)</f>
        <v>2464.7094999999999</v>
      </c>
      <c r="N36" s="157">
        <v>0</v>
      </c>
      <c r="O36" s="157">
        <f>ROUND(E36*N36,2)</f>
        <v>0</v>
      </c>
      <c r="P36" s="157">
        <v>0</v>
      </c>
      <c r="Q36" s="157">
        <f>ROUND(E36*P36,2)</f>
        <v>0</v>
      </c>
      <c r="R36" s="157"/>
      <c r="S36" s="157" t="s">
        <v>180</v>
      </c>
      <c r="T36" s="157" t="s">
        <v>180</v>
      </c>
      <c r="U36" s="157">
        <v>8.9999999999999993E-3</v>
      </c>
      <c r="V36" s="157">
        <f>ROUND(E36*U36,2)</f>
        <v>1.67</v>
      </c>
      <c r="W36" s="157"/>
      <c r="X36" s="157" t="s">
        <v>221</v>
      </c>
      <c r="Y36" s="148"/>
      <c r="Z36" s="148"/>
      <c r="AA36" s="148"/>
      <c r="AB36" s="148"/>
      <c r="AC36" s="148"/>
      <c r="AD36" s="148"/>
      <c r="AE36" s="148"/>
      <c r="AF36" s="148"/>
      <c r="AG36" s="148" t="s">
        <v>222</v>
      </c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</row>
    <row r="37" spans="1:60" outlineLevel="1" x14ac:dyDescent="0.2">
      <c r="A37" s="155"/>
      <c r="B37" s="156"/>
      <c r="C37" s="189" t="s">
        <v>291</v>
      </c>
      <c r="D37" s="185"/>
      <c r="E37" s="186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48"/>
      <c r="Z37" s="148"/>
      <c r="AA37" s="148"/>
      <c r="AB37" s="148"/>
      <c r="AC37" s="148"/>
      <c r="AD37" s="148"/>
      <c r="AE37" s="148"/>
      <c r="AF37" s="148"/>
      <c r="AG37" s="148" t="s">
        <v>224</v>
      </c>
      <c r="AH37" s="148">
        <v>0</v>
      </c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</row>
    <row r="38" spans="1:60" outlineLevel="1" x14ac:dyDescent="0.2">
      <c r="A38" s="155"/>
      <c r="B38" s="156"/>
      <c r="C38" s="189" t="s">
        <v>1045</v>
      </c>
      <c r="D38" s="185"/>
      <c r="E38" s="186">
        <v>185.18</v>
      </c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48"/>
      <c r="Z38" s="148"/>
      <c r="AA38" s="148"/>
      <c r="AB38" s="148"/>
      <c r="AC38" s="148"/>
      <c r="AD38" s="148"/>
      <c r="AE38" s="148"/>
      <c r="AF38" s="148"/>
      <c r="AG38" s="148" t="s">
        <v>224</v>
      </c>
      <c r="AH38" s="148">
        <v>0</v>
      </c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</row>
    <row r="39" spans="1:60" outlineLevel="1" x14ac:dyDescent="0.2">
      <c r="A39" s="166">
        <v>10</v>
      </c>
      <c r="B39" s="167" t="s">
        <v>297</v>
      </c>
      <c r="C39" s="181" t="s">
        <v>298</v>
      </c>
      <c r="D39" s="168" t="s">
        <v>230</v>
      </c>
      <c r="E39" s="169">
        <v>292.23340000000002</v>
      </c>
      <c r="F39" s="170">
        <v>171</v>
      </c>
      <c r="G39" s="171">
        <f>ROUND(E39*F39,2)</f>
        <v>49971.91</v>
      </c>
      <c r="H39" s="158"/>
      <c r="I39" s="157">
        <f>ROUND(E39*H39,2)</f>
        <v>0</v>
      </c>
      <c r="J39" s="158"/>
      <c r="K39" s="157">
        <f>ROUND(E39*J39,2)</f>
        <v>0</v>
      </c>
      <c r="L39" s="157">
        <v>21</v>
      </c>
      <c r="M39" s="157">
        <f>G39*(1+L39/100)</f>
        <v>60466.011100000003</v>
      </c>
      <c r="N39" s="157">
        <v>0</v>
      </c>
      <c r="O39" s="157">
        <f>ROUND(E39*N39,2)</f>
        <v>0</v>
      </c>
      <c r="P39" s="157">
        <v>0</v>
      </c>
      <c r="Q39" s="157">
        <f>ROUND(E39*P39,2)</f>
        <v>0</v>
      </c>
      <c r="R39" s="157"/>
      <c r="S39" s="157" t="s">
        <v>180</v>
      </c>
      <c r="T39" s="157" t="s">
        <v>180</v>
      </c>
      <c r="U39" s="157">
        <v>0.20200000000000001</v>
      </c>
      <c r="V39" s="157">
        <f>ROUND(E39*U39,2)</f>
        <v>59.03</v>
      </c>
      <c r="W39" s="157"/>
      <c r="X39" s="157" t="s">
        <v>221</v>
      </c>
      <c r="Y39" s="148"/>
      <c r="Z39" s="148"/>
      <c r="AA39" s="148"/>
      <c r="AB39" s="148"/>
      <c r="AC39" s="148"/>
      <c r="AD39" s="148"/>
      <c r="AE39" s="148"/>
      <c r="AF39" s="148"/>
      <c r="AG39" s="148" t="s">
        <v>222</v>
      </c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</row>
    <row r="40" spans="1:60" outlineLevel="1" x14ac:dyDescent="0.2">
      <c r="A40" s="155"/>
      <c r="B40" s="156"/>
      <c r="C40" s="189" t="s">
        <v>299</v>
      </c>
      <c r="D40" s="185"/>
      <c r="E40" s="186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48"/>
      <c r="Z40" s="148"/>
      <c r="AA40" s="148"/>
      <c r="AB40" s="148"/>
      <c r="AC40" s="148"/>
      <c r="AD40" s="148"/>
      <c r="AE40" s="148"/>
      <c r="AF40" s="148"/>
      <c r="AG40" s="148" t="s">
        <v>224</v>
      </c>
      <c r="AH40" s="148">
        <v>0</v>
      </c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</row>
    <row r="41" spans="1:60" outlineLevel="1" x14ac:dyDescent="0.2">
      <c r="A41" s="155"/>
      <c r="B41" s="156"/>
      <c r="C41" s="189" t="s">
        <v>1046</v>
      </c>
      <c r="D41" s="185"/>
      <c r="E41" s="186">
        <v>292.23</v>
      </c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48"/>
      <c r="Z41" s="148"/>
      <c r="AA41" s="148"/>
      <c r="AB41" s="148"/>
      <c r="AC41" s="148"/>
      <c r="AD41" s="148"/>
      <c r="AE41" s="148"/>
      <c r="AF41" s="148"/>
      <c r="AG41" s="148" t="s">
        <v>224</v>
      </c>
      <c r="AH41" s="148">
        <v>0</v>
      </c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</row>
    <row r="42" spans="1:60" outlineLevel="1" x14ac:dyDescent="0.2">
      <c r="A42" s="166">
        <v>11</v>
      </c>
      <c r="B42" s="167" t="s">
        <v>307</v>
      </c>
      <c r="C42" s="181" t="s">
        <v>308</v>
      </c>
      <c r="D42" s="168" t="s">
        <v>230</v>
      </c>
      <c r="E42" s="169">
        <v>86.802000000000007</v>
      </c>
      <c r="F42" s="170">
        <v>171</v>
      </c>
      <c r="G42" s="171">
        <f>ROUND(E42*F42,2)</f>
        <v>14843.14</v>
      </c>
      <c r="H42" s="158"/>
      <c r="I42" s="157">
        <f>ROUND(E42*H42,2)</f>
        <v>0</v>
      </c>
      <c r="J42" s="158"/>
      <c r="K42" s="157">
        <f>ROUND(E42*J42,2)</f>
        <v>0</v>
      </c>
      <c r="L42" s="157">
        <v>21</v>
      </c>
      <c r="M42" s="157">
        <f>G42*(1+L42/100)</f>
        <v>17960.199399999998</v>
      </c>
      <c r="N42" s="157">
        <v>0</v>
      </c>
      <c r="O42" s="157">
        <f>ROUND(E42*N42,2)</f>
        <v>0</v>
      </c>
      <c r="P42" s="157">
        <v>0</v>
      </c>
      <c r="Q42" s="157">
        <f>ROUND(E42*P42,2)</f>
        <v>0</v>
      </c>
      <c r="R42" s="157"/>
      <c r="S42" s="157" t="s">
        <v>180</v>
      </c>
      <c r="T42" s="157" t="s">
        <v>180</v>
      </c>
      <c r="U42" s="157">
        <v>1.587</v>
      </c>
      <c r="V42" s="157">
        <f>ROUND(E42*U42,2)</f>
        <v>137.75</v>
      </c>
      <c r="W42" s="157"/>
      <c r="X42" s="157" t="s">
        <v>221</v>
      </c>
      <c r="Y42" s="148"/>
      <c r="Z42" s="148"/>
      <c r="AA42" s="148"/>
      <c r="AB42" s="148"/>
      <c r="AC42" s="148"/>
      <c r="AD42" s="148"/>
      <c r="AE42" s="148"/>
      <c r="AF42" s="148"/>
      <c r="AG42" s="148" t="s">
        <v>222</v>
      </c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</row>
    <row r="43" spans="1:60" outlineLevel="1" x14ac:dyDescent="0.2">
      <c r="A43" s="155"/>
      <c r="B43" s="156"/>
      <c r="C43" s="189" t="s">
        <v>1040</v>
      </c>
      <c r="D43" s="185"/>
      <c r="E43" s="186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48"/>
      <c r="Z43" s="148"/>
      <c r="AA43" s="148"/>
      <c r="AB43" s="148"/>
      <c r="AC43" s="148"/>
      <c r="AD43" s="148"/>
      <c r="AE43" s="148"/>
      <c r="AF43" s="148"/>
      <c r="AG43" s="148" t="s">
        <v>224</v>
      </c>
      <c r="AH43" s="148">
        <v>0</v>
      </c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</row>
    <row r="44" spans="1:60" outlineLevel="1" x14ac:dyDescent="0.2">
      <c r="A44" s="155"/>
      <c r="B44" s="156"/>
      <c r="C44" s="189" t="s">
        <v>1047</v>
      </c>
      <c r="D44" s="185"/>
      <c r="E44" s="186">
        <v>86.8</v>
      </c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48"/>
      <c r="Z44" s="148"/>
      <c r="AA44" s="148"/>
      <c r="AB44" s="148"/>
      <c r="AC44" s="148"/>
      <c r="AD44" s="148"/>
      <c r="AE44" s="148"/>
      <c r="AF44" s="148"/>
      <c r="AG44" s="148" t="s">
        <v>224</v>
      </c>
      <c r="AH44" s="148">
        <v>0</v>
      </c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</row>
    <row r="45" spans="1:60" outlineLevel="1" x14ac:dyDescent="0.2">
      <c r="A45" s="166">
        <v>12</v>
      </c>
      <c r="B45" s="167" t="s">
        <v>310</v>
      </c>
      <c r="C45" s="181" t="s">
        <v>311</v>
      </c>
      <c r="D45" s="168" t="s">
        <v>312</v>
      </c>
      <c r="E45" s="169">
        <v>351.8374</v>
      </c>
      <c r="F45" s="170">
        <v>210</v>
      </c>
      <c r="G45" s="171">
        <f>ROUND(E45*F45,2)</f>
        <v>73885.850000000006</v>
      </c>
      <c r="H45" s="158"/>
      <c r="I45" s="157">
        <f>ROUND(E45*H45,2)</f>
        <v>0</v>
      </c>
      <c r="J45" s="158"/>
      <c r="K45" s="157">
        <f>ROUND(E45*J45,2)</f>
        <v>0</v>
      </c>
      <c r="L45" s="157">
        <v>21</v>
      </c>
      <c r="M45" s="157">
        <f>G45*(1+L45/100)</f>
        <v>89401.878500000006</v>
      </c>
      <c r="N45" s="157">
        <v>0</v>
      </c>
      <c r="O45" s="157">
        <f>ROUND(E45*N45,2)</f>
        <v>0</v>
      </c>
      <c r="P45" s="157">
        <v>0</v>
      </c>
      <c r="Q45" s="157">
        <f>ROUND(E45*P45,2)</f>
        <v>0</v>
      </c>
      <c r="R45" s="157"/>
      <c r="S45" s="157" t="s">
        <v>180</v>
      </c>
      <c r="T45" s="157" t="s">
        <v>180</v>
      </c>
      <c r="U45" s="157">
        <v>0</v>
      </c>
      <c r="V45" s="157">
        <f>ROUND(E45*U45,2)</f>
        <v>0</v>
      </c>
      <c r="W45" s="157"/>
      <c r="X45" s="157" t="s">
        <v>221</v>
      </c>
      <c r="Y45" s="148"/>
      <c r="Z45" s="148"/>
      <c r="AA45" s="148"/>
      <c r="AB45" s="148"/>
      <c r="AC45" s="148"/>
      <c r="AD45" s="148"/>
      <c r="AE45" s="148"/>
      <c r="AF45" s="148"/>
      <c r="AG45" s="148" t="s">
        <v>222</v>
      </c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</row>
    <row r="46" spans="1:60" outlineLevel="1" x14ac:dyDescent="0.2">
      <c r="A46" s="155"/>
      <c r="B46" s="156"/>
      <c r="C46" s="189" t="s">
        <v>291</v>
      </c>
      <c r="D46" s="185"/>
      <c r="E46" s="186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48"/>
      <c r="Z46" s="148"/>
      <c r="AA46" s="148"/>
      <c r="AB46" s="148"/>
      <c r="AC46" s="148"/>
      <c r="AD46" s="148"/>
      <c r="AE46" s="148"/>
      <c r="AF46" s="148"/>
      <c r="AG46" s="148" t="s">
        <v>224</v>
      </c>
      <c r="AH46" s="148">
        <v>0</v>
      </c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</row>
    <row r="47" spans="1:60" outlineLevel="1" x14ac:dyDescent="0.2">
      <c r="A47" s="155"/>
      <c r="B47" s="156"/>
      <c r="C47" s="190" t="s">
        <v>232</v>
      </c>
      <c r="D47" s="187"/>
      <c r="E47" s="188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48"/>
      <c r="Z47" s="148"/>
      <c r="AA47" s="148"/>
      <c r="AB47" s="148"/>
      <c r="AC47" s="148"/>
      <c r="AD47" s="148"/>
      <c r="AE47" s="148"/>
      <c r="AF47" s="148"/>
      <c r="AG47" s="148" t="s">
        <v>224</v>
      </c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</row>
    <row r="48" spans="1:60" outlineLevel="1" x14ac:dyDescent="0.2">
      <c r="A48" s="155"/>
      <c r="B48" s="156"/>
      <c r="C48" s="191" t="s">
        <v>1048</v>
      </c>
      <c r="D48" s="187"/>
      <c r="E48" s="188">
        <v>185.18</v>
      </c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48"/>
      <c r="Z48" s="148"/>
      <c r="AA48" s="148"/>
      <c r="AB48" s="148"/>
      <c r="AC48" s="148"/>
      <c r="AD48" s="148"/>
      <c r="AE48" s="148"/>
      <c r="AF48" s="148"/>
      <c r="AG48" s="148" t="s">
        <v>224</v>
      </c>
      <c r="AH48" s="148">
        <v>2</v>
      </c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</row>
    <row r="49" spans="1:60" outlineLevel="1" x14ac:dyDescent="0.2">
      <c r="A49" s="155"/>
      <c r="B49" s="156"/>
      <c r="C49" s="190" t="s">
        <v>234</v>
      </c>
      <c r="D49" s="187"/>
      <c r="E49" s="188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48"/>
      <c r="Z49" s="148"/>
      <c r="AA49" s="148"/>
      <c r="AB49" s="148"/>
      <c r="AC49" s="148"/>
      <c r="AD49" s="148"/>
      <c r="AE49" s="148"/>
      <c r="AF49" s="148"/>
      <c r="AG49" s="148" t="s">
        <v>224</v>
      </c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</row>
    <row r="50" spans="1:60" outlineLevel="1" x14ac:dyDescent="0.2">
      <c r="A50" s="155"/>
      <c r="B50" s="156"/>
      <c r="C50" s="189" t="s">
        <v>1049</v>
      </c>
      <c r="D50" s="185"/>
      <c r="E50" s="186">
        <v>351.84</v>
      </c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48"/>
      <c r="Z50" s="148"/>
      <c r="AA50" s="148"/>
      <c r="AB50" s="148"/>
      <c r="AC50" s="148"/>
      <c r="AD50" s="148"/>
      <c r="AE50" s="148"/>
      <c r="AF50" s="148"/>
      <c r="AG50" s="148" t="s">
        <v>224</v>
      </c>
      <c r="AH50" s="148">
        <v>0</v>
      </c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</row>
    <row r="51" spans="1:60" outlineLevel="1" x14ac:dyDescent="0.2">
      <c r="A51" s="166">
        <v>13</v>
      </c>
      <c r="B51" s="167" t="s">
        <v>616</v>
      </c>
      <c r="C51" s="181" t="s">
        <v>617</v>
      </c>
      <c r="D51" s="168" t="s">
        <v>317</v>
      </c>
      <c r="E51" s="169">
        <v>164.0558</v>
      </c>
      <c r="F51" s="170">
        <v>35</v>
      </c>
      <c r="G51" s="171">
        <f>ROUND(E51*F51,2)</f>
        <v>5741.95</v>
      </c>
      <c r="H51" s="158"/>
      <c r="I51" s="157">
        <f>ROUND(E51*H51,2)</f>
        <v>0</v>
      </c>
      <c r="J51" s="158"/>
      <c r="K51" s="157">
        <f>ROUND(E51*J51,2)</f>
        <v>0</v>
      </c>
      <c r="L51" s="157">
        <v>21</v>
      </c>
      <c r="M51" s="157">
        <f>G51*(1+L51/100)</f>
        <v>6947.7594999999992</v>
      </c>
      <c r="N51" s="157">
        <v>1</v>
      </c>
      <c r="O51" s="157">
        <f>ROUND(E51*N51,2)</f>
        <v>164.06</v>
      </c>
      <c r="P51" s="157">
        <v>0</v>
      </c>
      <c r="Q51" s="157">
        <f>ROUND(E51*P51,2)</f>
        <v>0</v>
      </c>
      <c r="R51" s="157" t="s">
        <v>318</v>
      </c>
      <c r="S51" s="157" t="s">
        <v>180</v>
      </c>
      <c r="T51" s="157" t="s">
        <v>180</v>
      </c>
      <c r="U51" s="157">
        <v>0</v>
      </c>
      <c r="V51" s="157">
        <f>ROUND(E51*U51,2)</f>
        <v>0</v>
      </c>
      <c r="W51" s="157"/>
      <c r="X51" s="157" t="s">
        <v>319</v>
      </c>
      <c r="Y51" s="148"/>
      <c r="Z51" s="148"/>
      <c r="AA51" s="148"/>
      <c r="AB51" s="148"/>
      <c r="AC51" s="148"/>
      <c r="AD51" s="148"/>
      <c r="AE51" s="148"/>
      <c r="AF51" s="148"/>
      <c r="AG51" s="148" t="s">
        <v>320</v>
      </c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</row>
    <row r="52" spans="1:60" outlineLevel="1" x14ac:dyDescent="0.2">
      <c r="A52" s="155"/>
      <c r="B52" s="156"/>
      <c r="C52" s="189" t="s">
        <v>1040</v>
      </c>
      <c r="D52" s="185"/>
      <c r="E52" s="186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48"/>
      <c r="Z52" s="148"/>
      <c r="AA52" s="148"/>
      <c r="AB52" s="148"/>
      <c r="AC52" s="148"/>
      <c r="AD52" s="148"/>
      <c r="AE52" s="148"/>
      <c r="AF52" s="148"/>
      <c r="AG52" s="148" t="s">
        <v>224</v>
      </c>
      <c r="AH52" s="148">
        <v>0</v>
      </c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</row>
    <row r="53" spans="1:60" outlineLevel="1" x14ac:dyDescent="0.2">
      <c r="A53" s="155"/>
      <c r="B53" s="156"/>
      <c r="C53" s="190" t="s">
        <v>232</v>
      </c>
      <c r="D53" s="187"/>
      <c r="E53" s="188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48"/>
      <c r="Z53" s="148"/>
      <c r="AA53" s="148"/>
      <c r="AB53" s="148"/>
      <c r="AC53" s="148"/>
      <c r="AD53" s="148"/>
      <c r="AE53" s="148"/>
      <c r="AF53" s="148"/>
      <c r="AG53" s="148" t="s">
        <v>224</v>
      </c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</row>
    <row r="54" spans="1:60" outlineLevel="1" x14ac:dyDescent="0.2">
      <c r="A54" s="155"/>
      <c r="B54" s="156"/>
      <c r="C54" s="191" t="s">
        <v>1050</v>
      </c>
      <c r="D54" s="187"/>
      <c r="E54" s="188">
        <v>86.8</v>
      </c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48"/>
      <c r="Z54" s="148"/>
      <c r="AA54" s="148"/>
      <c r="AB54" s="148"/>
      <c r="AC54" s="148"/>
      <c r="AD54" s="148"/>
      <c r="AE54" s="148"/>
      <c r="AF54" s="148"/>
      <c r="AG54" s="148" t="s">
        <v>224</v>
      </c>
      <c r="AH54" s="148">
        <v>2</v>
      </c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</row>
    <row r="55" spans="1:60" outlineLevel="1" x14ac:dyDescent="0.2">
      <c r="A55" s="155"/>
      <c r="B55" s="156"/>
      <c r="C55" s="190" t="s">
        <v>234</v>
      </c>
      <c r="D55" s="187"/>
      <c r="E55" s="188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48"/>
      <c r="Z55" s="148"/>
      <c r="AA55" s="148"/>
      <c r="AB55" s="148"/>
      <c r="AC55" s="148"/>
      <c r="AD55" s="148"/>
      <c r="AE55" s="148"/>
      <c r="AF55" s="148"/>
      <c r="AG55" s="148" t="s">
        <v>224</v>
      </c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</row>
    <row r="56" spans="1:60" outlineLevel="1" x14ac:dyDescent="0.2">
      <c r="A56" s="155"/>
      <c r="B56" s="156"/>
      <c r="C56" s="189" t="s">
        <v>1051</v>
      </c>
      <c r="D56" s="185"/>
      <c r="E56" s="186">
        <v>164.06</v>
      </c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48"/>
      <c r="Z56" s="148"/>
      <c r="AA56" s="148"/>
      <c r="AB56" s="148"/>
      <c r="AC56" s="148"/>
      <c r="AD56" s="148"/>
      <c r="AE56" s="148"/>
      <c r="AF56" s="148"/>
      <c r="AG56" s="148" t="s">
        <v>224</v>
      </c>
      <c r="AH56" s="148">
        <v>0</v>
      </c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</row>
    <row r="57" spans="1:60" x14ac:dyDescent="0.2">
      <c r="A57" s="160" t="s">
        <v>169</v>
      </c>
      <c r="B57" s="161" t="s">
        <v>98</v>
      </c>
      <c r="C57" s="179" t="s">
        <v>99</v>
      </c>
      <c r="D57" s="162"/>
      <c r="E57" s="163"/>
      <c r="F57" s="164"/>
      <c r="G57" s="165">
        <f>SUMIF(AG58:AG60,"&lt;&gt;NOR",G58:G60)</f>
        <v>1243.3499999999999</v>
      </c>
      <c r="H57" s="159"/>
      <c r="I57" s="159">
        <f>SUM(I58:I60)</f>
        <v>0</v>
      </c>
      <c r="J57" s="159"/>
      <c r="K57" s="159">
        <f>SUM(K58:K60)</f>
        <v>0</v>
      </c>
      <c r="L57" s="159"/>
      <c r="M57" s="159">
        <f>SUM(M58:M60)</f>
        <v>1504.4534999999998</v>
      </c>
      <c r="N57" s="159"/>
      <c r="O57" s="159">
        <f>SUM(O58:O60)</f>
        <v>2.41</v>
      </c>
      <c r="P57" s="159"/>
      <c r="Q57" s="159">
        <f>SUM(Q58:Q60)</f>
        <v>0</v>
      </c>
      <c r="R57" s="159"/>
      <c r="S57" s="159"/>
      <c r="T57" s="159"/>
      <c r="U57" s="159"/>
      <c r="V57" s="159">
        <f>SUM(V58:V60)</f>
        <v>1.46</v>
      </c>
      <c r="W57" s="159"/>
      <c r="X57" s="159"/>
      <c r="AG57" t="s">
        <v>170</v>
      </c>
    </row>
    <row r="58" spans="1:60" outlineLevel="1" x14ac:dyDescent="0.2">
      <c r="A58" s="166">
        <v>14</v>
      </c>
      <c r="B58" s="167" t="s">
        <v>503</v>
      </c>
      <c r="C58" s="181" t="s">
        <v>504</v>
      </c>
      <c r="D58" s="168" t="s">
        <v>230</v>
      </c>
      <c r="E58" s="169">
        <v>1.35</v>
      </c>
      <c r="F58" s="170">
        <v>921</v>
      </c>
      <c r="G58" s="171">
        <f>ROUND(E58*F58,2)</f>
        <v>1243.3499999999999</v>
      </c>
      <c r="H58" s="158"/>
      <c r="I58" s="157">
        <f>ROUND(E58*H58,2)</f>
        <v>0</v>
      </c>
      <c r="J58" s="158"/>
      <c r="K58" s="157">
        <f>ROUND(E58*J58,2)</f>
        <v>0</v>
      </c>
      <c r="L58" s="157">
        <v>21</v>
      </c>
      <c r="M58" s="157">
        <f>G58*(1+L58/100)</f>
        <v>1504.4534999999998</v>
      </c>
      <c r="N58" s="157">
        <v>1.7816399999999999</v>
      </c>
      <c r="O58" s="157">
        <f>ROUND(E58*N58,2)</f>
        <v>2.41</v>
      </c>
      <c r="P58" s="157">
        <v>0</v>
      </c>
      <c r="Q58" s="157">
        <f>ROUND(E58*P58,2)</f>
        <v>0</v>
      </c>
      <c r="R58" s="157"/>
      <c r="S58" s="157" t="s">
        <v>180</v>
      </c>
      <c r="T58" s="157" t="s">
        <v>180</v>
      </c>
      <c r="U58" s="157">
        <v>1.085</v>
      </c>
      <c r="V58" s="157">
        <f>ROUND(E58*U58,2)</f>
        <v>1.46</v>
      </c>
      <c r="W58" s="157"/>
      <c r="X58" s="157" t="s">
        <v>221</v>
      </c>
      <c r="Y58" s="148"/>
      <c r="Z58" s="148"/>
      <c r="AA58" s="148"/>
      <c r="AB58" s="148"/>
      <c r="AC58" s="148"/>
      <c r="AD58" s="148"/>
      <c r="AE58" s="148"/>
      <c r="AF58" s="148"/>
      <c r="AG58" s="148" t="s">
        <v>222</v>
      </c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</row>
    <row r="59" spans="1:60" ht="22.5" outlineLevel="1" x14ac:dyDescent="0.2">
      <c r="A59" s="155"/>
      <c r="B59" s="156"/>
      <c r="C59" s="189" t="s">
        <v>505</v>
      </c>
      <c r="D59" s="185"/>
      <c r="E59" s="186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48"/>
      <c r="Z59" s="148"/>
      <c r="AA59" s="148"/>
      <c r="AB59" s="148"/>
      <c r="AC59" s="148"/>
      <c r="AD59" s="148"/>
      <c r="AE59" s="148"/>
      <c r="AF59" s="148"/>
      <c r="AG59" s="148" t="s">
        <v>224</v>
      </c>
      <c r="AH59" s="148">
        <v>0</v>
      </c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</row>
    <row r="60" spans="1:60" outlineLevel="1" x14ac:dyDescent="0.2">
      <c r="A60" s="155"/>
      <c r="B60" s="156"/>
      <c r="C60" s="189" t="s">
        <v>1052</v>
      </c>
      <c r="D60" s="185"/>
      <c r="E60" s="186">
        <v>1.35</v>
      </c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48"/>
      <c r="Z60" s="148"/>
      <c r="AA60" s="148"/>
      <c r="AB60" s="148"/>
      <c r="AC60" s="148"/>
      <c r="AD60" s="148"/>
      <c r="AE60" s="148"/>
      <c r="AF60" s="148"/>
      <c r="AG60" s="148" t="s">
        <v>224</v>
      </c>
      <c r="AH60" s="148">
        <v>0</v>
      </c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</row>
    <row r="61" spans="1:60" x14ac:dyDescent="0.2">
      <c r="A61" s="160" t="s">
        <v>169</v>
      </c>
      <c r="B61" s="161" t="s">
        <v>100</v>
      </c>
      <c r="C61" s="179" t="s">
        <v>101</v>
      </c>
      <c r="D61" s="162"/>
      <c r="E61" s="163"/>
      <c r="F61" s="164"/>
      <c r="G61" s="165">
        <f>SUMIF(AG62:AG70,"&lt;&gt;NOR",G62:G70)</f>
        <v>30857.66</v>
      </c>
      <c r="H61" s="159"/>
      <c r="I61" s="159">
        <f>SUM(I62:I70)</f>
        <v>0</v>
      </c>
      <c r="J61" s="159"/>
      <c r="K61" s="159">
        <f>SUM(K62:K70)</f>
        <v>0</v>
      </c>
      <c r="L61" s="159"/>
      <c r="M61" s="159">
        <f>SUM(M62:M70)</f>
        <v>37337.768599999996</v>
      </c>
      <c r="N61" s="159"/>
      <c r="O61" s="159">
        <f>SUM(O62:O70)</f>
        <v>21.47</v>
      </c>
      <c r="P61" s="159"/>
      <c r="Q61" s="159">
        <f>SUM(Q62:Q70)</f>
        <v>0</v>
      </c>
      <c r="R61" s="159"/>
      <c r="S61" s="159"/>
      <c r="T61" s="159"/>
      <c r="U61" s="159"/>
      <c r="V61" s="159">
        <f>SUM(V62:V70)</f>
        <v>43.04</v>
      </c>
      <c r="W61" s="159"/>
      <c r="X61" s="159"/>
      <c r="AG61" t="s">
        <v>170</v>
      </c>
    </row>
    <row r="62" spans="1:60" outlineLevel="1" x14ac:dyDescent="0.2">
      <c r="A62" s="166">
        <v>15</v>
      </c>
      <c r="B62" s="167" t="s">
        <v>343</v>
      </c>
      <c r="C62" s="181" t="s">
        <v>344</v>
      </c>
      <c r="D62" s="168" t="s">
        <v>230</v>
      </c>
      <c r="E62" s="169">
        <v>14.467000000000001</v>
      </c>
      <c r="F62" s="170">
        <v>783</v>
      </c>
      <c r="G62" s="171">
        <f>ROUND(E62*F62,2)</f>
        <v>11327.66</v>
      </c>
      <c r="H62" s="158"/>
      <c r="I62" s="157">
        <f>ROUND(E62*H62,2)</f>
        <v>0</v>
      </c>
      <c r="J62" s="158"/>
      <c r="K62" s="157">
        <f>ROUND(E62*J62,2)</f>
        <v>0</v>
      </c>
      <c r="L62" s="157">
        <v>21</v>
      </c>
      <c r="M62" s="157">
        <f>G62*(1+L62/100)</f>
        <v>13706.4686</v>
      </c>
      <c r="N62" s="157">
        <v>1.1322000000000001</v>
      </c>
      <c r="O62" s="157">
        <f>ROUND(E62*N62,2)</f>
        <v>16.38</v>
      </c>
      <c r="P62" s="157">
        <v>0</v>
      </c>
      <c r="Q62" s="157">
        <f>ROUND(E62*P62,2)</f>
        <v>0</v>
      </c>
      <c r="R62" s="157"/>
      <c r="S62" s="157" t="s">
        <v>180</v>
      </c>
      <c r="T62" s="157" t="s">
        <v>180</v>
      </c>
      <c r="U62" s="157">
        <v>1.6950000000000001</v>
      </c>
      <c r="V62" s="157">
        <f>ROUND(E62*U62,2)</f>
        <v>24.52</v>
      </c>
      <c r="W62" s="157"/>
      <c r="X62" s="157" t="s">
        <v>221</v>
      </c>
      <c r="Y62" s="148"/>
      <c r="Z62" s="148"/>
      <c r="AA62" s="148"/>
      <c r="AB62" s="148"/>
      <c r="AC62" s="148"/>
      <c r="AD62" s="148"/>
      <c r="AE62" s="148"/>
      <c r="AF62" s="148"/>
      <c r="AG62" s="148" t="s">
        <v>222</v>
      </c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</row>
    <row r="63" spans="1:60" outlineLevel="1" x14ac:dyDescent="0.2">
      <c r="A63" s="155"/>
      <c r="B63" s="156"/>
      <c r="C63" s="189" t="s">
        <v>1040</v>
      </c>
      <c r="D63" s="185"/>
      <c r="E63" s="186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48"/>
      <c r="Z63" s="148"/>
      <c r="AA63" s="148"/>
      <c r="AB63" s="148"/>
      <c r="AC63" s="148"/>
      <c r="AD63" s="148"/>
      <c r="AE63" s="148"/>
      <c r="AF63" s="148"/>
      <c r="AG63" s="148" t="s">
        <v>224</v>
      </c>
      <c r="AH63" s="148">
        <v>0</v>
      </c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</row>
    <row r="64" spans="1:60" outlineLevel="1" x14ac:dyDescent="0.2">
      <c r="A64" s="155"/>
      <c r="B64" s="156"/>
      <c r="C64" s="189" t="s">
        <v>1053</v>
      </c>
      <c r="D64" s="185"/>
      <c r="E64" s="186">
        <v>14.47</v>
      </c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48"/>
      <c r="Z64" s="148"/>
      <c r="AA64" s="148"/>
      <c r="AB64" s="148"/>
      <c r="AC64" s="148"/>
      <c r="AD64" s="148"/>
      <c r="AE64" s="148"/>
      <c r="AF64" s="148"/>
      <c r="AG64" s="148" t="s">
        <v>224</v>
      </c>
      <c r="AH64" s="148">
        <v>0</v>
      </c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</row>
    <row r="65" spans="1:60" outlineLevel="1" x14ac:dyDescent="0.2">
      <c r="A65" s="166">
        <v>16</v>
      </c>
      <c r="B65" s="167" t="s">
        <v>509</v>
      </c>
      <c r="C65" s="181" t="s">
        <v>510</v>
      </c>
      <c r="D65" s="168" t="s">
        <v>368</v>
      </c>
      <c r="E65" s="169">
        <v>126</v>
      </c>
      <c r="F65" s="170">
        <v>62</v>
      </c>
      <c r="G65" s="171">
        <f>ROUND(E65*F65,2)</f>
        <v>7812</v>
      </c>
      <c r="H65" s="158"/>
      <c r="I65" s="157">
        <f>ROUND(E65*H65,2)</f>
        <v>0</v>
      </c>
      <c r="J65" s="158"/>
      <c r="K65" s="157">
        <f>ROUND(E65*J65,2)</f>
        <v>0</v>
      </c>
      <c r="L65" s="157">
        <v>21</v>
      </c>
      <c r="M65" s="157">
        <f>G65*(1+L65/100)</f>
        <v>9452.52</v>
      </c>
      <c r="N65" s="157">
        <v>1.65E-3</v>
      </c>
      <c r="O65" s="157">
        <f>ROUND(E65*N65,2)</f>
        <v>0.21</v>
      </c>
      <c r="P65" s="157">
        <v>0</v>
      </c>
      <c r="Q65" s="157">
        <f>ROUND(E65*P65,2)</f>
        <v>0</v>
      </c>
      <c r="R65" s="157"/>
      <c r="S65" s="157" t="s">
        <v>180</v>
      </c>
      <c r="T65" s="157" t="s">
        <v>180</v>
      </c>
      <c r="U65" s="157">
        <v>0.14699999999999999</v>
      </c>
      <c r="V65" s="157">
        <f>ROUND(E65*U65,2)</f>
        <v>18.52</v>
      </c>
      <c r="W65" s="157"/>
      <c r="X65" s="157" t="s">
        <v>221</v>
      </c>
      <c r="Y65" s="148"/>
      <c r="Z65" s="148"/>
      <c r="AA65" s="148"/>
      <c r="AB65" s="148"/>
      <c r="AC65" s="148"/>
      <c r="AD65" s="148"/>
      <c r="AE65" s="148"/>
      <c r="AF65" s="148"/>
      <c r="AG65" s="148" t="s">
        <v>222</v>
      </c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</row>
    <row r="66" spans="1:60" outlineLevel="1" x14ac:dyDescent="0.2">
      <c r="A66" s="155"/>
      <c r="B66" s="156"/>
      <c r="C66" s="189" t="s">
        <v>511</v>
      </c>
      <c r="D66" s="185"/>
      <c r="E66" s="186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48"/>
      <c r="Z66" s="148"/>
      <c r="AA66" s="148"/>
      <c r="AB66" s="148"/>
      <c r="AC66" s="148"/>
      <c r="AD66" s="148"/>
      <c r="AE66" s="148"/>
      <c r="AF66" s="148"/>
      <c r="AG66" s="148" t="s">
        <v>224</v>
      </c>
      <c r="AH66" s="148">
        <v>0</v>
      </c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</row>
    <row r="67" spans="1:60" outlineLevel="1" x14ac:dyDescent="0.2">
      <c r="A67" s="155"/>
      <c r="B67" s="156"/>
      <c r="C67" s="189" t="s">
        <v>1054</v>
      </c>
      <c r="D67" s="185"/>
      <c r="E67" s="186">
        <v>126</v>
      </c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48"/>
      <c r="Z67" s="148"/>
      <c r="AA67" s="148"/>
      <c r="AB67" s="148"/>
      <c r="AC67" s="148"/>
      <c r="AD67" s="148"/>
      <c r="AE67" s="148"/>
      <c r="AF67" s="148"/>
      <c r="AG67" s="148" t="s">
        <v>224</v>
      </c>
      <c r="AH67" s="148">
        <v>0</v>
      </c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</row>
    <row r="68" spans="1:60" outlineLevel="1" x14ac:dyDescent="0.2">
      <c r="A68" s="166">
        <v>17</v>
      </c>
      <c r="B68" s="167" t="s">
        <v>517</v>
      </c>
      <c r="C68" s="181" t="s">
        <v>518</v>
      </c>
      <c r="D68" s="168" t="s">
        <v>368</v>
      </c>
      <c r="E68" s="169">
        <v>126</v>
      </c>
      <c r="F68" s="170">
        <v>93</v>
      </c>
      <c r="G68" s="171">
        <f>ROUND(E68*F68,2)</f>
        <v>11718</v>
      </c>
      <c r="H68" s="158"/>
      <c r="I68" s="157">
        <f>ROUND(E68*H68,2)</f>
        <v>0</v>
      </c>
      <c r="J68" s="158"/>
      <c r="K68" s="157">
        <f>ROUND(E68*J68,2)</f>
        <v>0</v>
      </c>
      <c r="L68" s="157">
        <v>21</v>
      </c>
      <c r="M68" s="157">
        <f>G68*(1+L68/100)</f>
        <v>14178.779999999999</v>
      </c>
      <c r="N68" s="157">
        <v>3.8699999999999998E-2</v>
      </c>
      <c r="O68" s="157">
        <f>ROUND(E68*N68,2)</f>
        <v>4.88</v>
      </c>
      <c r="P68" s="157">
        <v>0</v>
      </c>
      <c r="Q68" s="157">
        <f>ROUND(E68*P68,2)</f>
        <v>0</v>
      </c>
      <c r="R68" s="157" t="s">
        <v>318</v>
      </c>
      <c r="S68" s="157" t="s">
        <v>180</v>
      </c>
      <c r="T68" s="157" t="s">
        <v>180</v>
      </c>
      <c r="U68" s="157">
        <v>0</v>
      </c>
      <c r="V68" s="157">
        <f>ROUND(E68*U68,2)</f>
        <v>0</v>
      </c>
      <c r="W68" s="157"/>
      <c r="X68" s="157" t="s">
        <v>319</v>
      </c>
      <c r="Y68" s="148"/>
      <c r="Z68" s="148"/>
      <c r="AA68" s="148"/>
      <c r="AB68" s="148"/>
      <c r="AC68" s="148"/>
      <c r="AD68" s="148"/>
      <c r="AE68" s="148"/>
      <c r="AF68" s="148"/>
      <c r="AG68" s="148" t="s">
        <v>320</v>
      </c>
      <c r="AH68" s="148"/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</row>
    <row r="69" spans="1:60" outlineLevel="1" x14ac:dyDescent="0.2">
      <c r="A69" s="155"/>
      <c r="B69" s="156"/>
      <c r="C69" s="189" t="s">
        <v>511</v>
      </c>
      <c r="D69" s="185"/>
      <c r="E69" s="186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48"/>
      <c r="Z69" s="148"/>
      <c r="AA69" s="148"/>
      <c r="AB69" s="148"/>
      <c r="AC69" s="148"/>
      <c r="AD69" s="148"/>
      <c r="AE69" s="148"/>
      <c r="AF69" s="148"/>
      <c r="AG69" s="148" t="s">
        <v>224</v>
      </c>
      <c r="AH69" s="148">
        <v>0</v>
      </c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</row>
    <row r="70" spans="1:60" outlineLevel="1" x14ac:dyDescent="0.2">
      <c r="A70" s="155"/>
      <c r="B70" s="156"/>
      <c r="C70" s="189" t="s">
        <v>1054</v>
      </c>
      <c r="D70" s="185"/>
      <c r="E70" s="186">
        <v>126</v>
      </c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48"/>
      <c r="Z70" s="148"/>
      <c r="AA70" s="148"/>
      <c r="AB70" s="148"/>
      <c r="AC70" s="148"/>
      <c r="AD70" s="148"/>
      <c r="AE70" s="148"/>
      <c r="AF70" s="148"/>
      <c r="AG70" s="148" t="s">
        <v>224</v>
      </c>
      <c r="AH70" s="148">
        <v>0</v>
      </c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</row>
    <row r="71" spans="1:60" x14ac:dyDescent="0.2">
      <c r="A71" s="160" t="s">
        <v>169</v>
      </c>
      <c r="B71" s="161" t="s">
        <v>102</v>
      </c>
      <c r="C71" s="179" t="s">
        <v>103</v>
      </c>
      <c r="D71" s="162"/>
      <c r="E71" s="163"/>
      <c r="F71" s="164"/>
      <c r="G71" s="165">
        <f>SUMIF(AG72:AG80,"&lt;&gt;NOR",G72:G80)</f>
        <v>6778.5599999999995</v>
      </c>
      <c r="H71" s="159"/>
      <c r="I71" s="159">
        <f>SUM(I72:I80)</f>
        <v>0</v>
      </c>
      <c r="J71" s="159"/>
      <c r="K71" s="159">
        <f>SUM(K72:K80)</f>
        <v>0</v>
      </c>
      <c r="L71" s="159"/>
      <c r="M71" s="159">
        <f>SUM(M72:M80)</f>
        <v>8202.0576000000001</v>
      </c>
      <c r="N71" s="159"/>
      <c r="O71" s="159">
        <f>SUM(O72:O80)</f>
        <v>2.87</v>
      </c>
      <c r="P71" s="159"/>
      <c r="Q71" s="159">
        <f>SUM(Q72:Q80)</f>
        <v>0</v>
      </c>
      <c r="R71" s="159"/>
      <c r="S71" s="159"/>
      <c r="T71" s="159"/>
      <c r="U71" s="159"/>
      <c r="V71" s="159">
        <f>SUM(V72:V80)</f>
        <v>4.2699999999999996</v>
      </c>
      <c r="W71" s="159"/>
      <c r="X71" s="159"/>
      <c r="AG71" t="s">
        <v>170</v>
      </c>
    </row>
    <row r="72" spans="1:60" outlineLevel="1" x14ac:dyDescent="0.2">
      <c r="A72" s="166">
        <v>18</v>
      </c>
      <c r="B72" s="167" t="s">
        <v>519</v>
      </c>
      <c r="C72" s="181" t="s">
        <v>520</v>
      </c>
      <c r="D72" s="168" t="s">
        <v>220</v>
      </c>
      <c r="E72" s="169">
        <v>5.52</v>
      </c>
      <c r="F72" s="170">
        <v>678</v>
      </c>
      <c r="G72" s="171">
        <f>ROUND(E72*F72,2)</f>
        <v>3742.56</v>
      </c>
      <c r="H72" s="158"/>
      <c r="I72" s="157">
        <f>ROUND(E72*H72,2)</f>
        <v>0</v>
      </c>
      <c r="J72" s="158"/>
      <c r="K72" s="157">
        <f>ROUND(E72*J72,2)</f>
        <v>0</v>
      </c>
      <c r="L72" s="157">
        <v>21</v>
      </c>
      <c r="M72" s="157">
        <f>G72*(1+L72/100)</f>
        <v>4528.4975999999997</v>
      </c>
      <c r="N72" s="157">
        <v>0.30131999999999998</v>
      </c>
      <c r="O72" s="157">
        <f>ROUND(E72*N72,2)</f>
        <v>1.66</v>
      </c>
      <c r="P72" s="157">
        <v>0</v>
      </c>
      <c r="Q72" s="157">
        <f>ROUND(E72*P72,2)</f>
        <v>0</v>
      </c>
      <c r="R72" s="157"/>
      <c r="S72" s="157" t="s">
        <v>180</v>
      </c>
      <c r="T72" s="157" t="s">
        <v>180</v>
      </c>
      <c r="U72" s="157">
        <v>0.77400000000000002</v>
      </c>
      <c r="V72" s="157">
        <f>ROUND(E72*U72,2)</f>
        <v>4.2699999999999996</v>
      </c>
      <c r="W72" s="157"/>
      <c r="X72" s="157" t="s">
        <v>221</v>
      </c>
      <c r="Y72" s="148"/>
      <c r="Z72" s="148"/>
      <c r="AA72" s="148"/>
      <c r="AB72" s="148"/>
      <c r="AC72" s="148"/>
      <c r="AD72" s="148"/>
      <c r="AE72" s="148"/>
      <c r="AF72" s="148"/>
      <c r="AG72" s="148" t="s">
        <v>222</v>
      </c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</row>
    <row r="73" spans="1:60" ht="22.5" outlineLevel="1" x14ac:dyDescent="0.2">
      <c r="A73" s="155"/>
      <c r="B73" s="156"/>
      <c r="C73" s="189" t="s">
        <v>521</v>
      </c>
      <c r="D73" s="185"/>
      <c r="E73" s="186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48"/>
      <c r="Z73" s="148"/>
      <c r="AA73" s="148"/>
      <c r="AB73" s="148"/>
      <c r="AC73" s="148"/>
      <c r="AD73" s="148"/>
      <c r="AE73" s="148"/>
      <c r="AF73" s="148"/>
      <c r="AG73" s="148" t="s">
        <v>224</v>
      </c>
      <c r="AH73" s="148">
        <v>0</v>
      </c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</row>
    <row r="74" spans="1:60" outlineLevel="1" x14ac:dyDescent="0.2">
      <c r="A74" s="155"/>
      <c r="B74" s="156"/>
      <c r="C74" s="189" t="s">
        <v>1055</v>
      </c>
      <c r="D74" s="185"/>
      <c r="E74" s="186">
        <v>5.52</v>
      </c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48"/>
      <c r="Z74" s="148"/>
      <c r="AA74" s="148"/>
      <c r="AB74" s="148"/>
      <c r="AC74" s="148"/>
      <c r="AD74" s="148"/>
      <c r="AE74" s="148"/>
      <c r="AF74" s="148"/>
      <c r="AG74" s="148" t="s">
        <v>224</v>
      </c>
      <c r="AH74" s="148">
        <v>0</v>
      </c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</row>
    <row r="75" spans="1:60" outlineLevel="1" x14ac:dyDescent="0.2">
      <c r="A75" s="166">
        <v>19</v>
      </c>
      <c r="B75" s="167" t="s">
        <v>523</v>
      </c>
      <c r="C75" s="181" t="s">
        <v>524</v>
      </c>
      <c r="D75" s="168" t="s">
        <v>220</v>
      </c>
      <c r="E75" s="169">
        <v>6.0720000000000001</v>
      </c>
      <c r="F75" s="170">
        <v>500</v>
      </c>
      <c r="G75" s="171">
        <f>ROUND(E75*F75,2)</f>
        <v>3036</v>
      </c>
      <c r="H75" s="158"/>
      <c r="I75" s="157">
        <f>ROUND(E75*H75,2)</f>
        <v>0</v>
      </c>
      <c r="J75" s="158"/>
      <c r="K75" s="157">
        <f>ROUND(E75*J75,2)</f>
        <v>0</v>
      </c>
      <c r="L75" s="157">
        <v>21</v>
      </c>
      <c r="M75" s="157">
        <f>G75*(1+L75/100)</f>
        <v>3673.56</v>
      </c>
      <c r="N75" s="157">
        <v>0.2</v>
      </c>
      <c r="O75" s="157">
        <f>ROUND(E75*N75,2)</f>
        <v>1.21</v>
      </c>
      <c r="P75" s="157">
        <v>0</v>
      </c>
      <c r="Q75" s="157">
        <f>ROUND(E75*P75,2)</f>
        <v>0</v>
      </c>
      <c r="R75" s="157" t="s">
        <v>318</v>
      </c>
      <c r="S75" s="157" t="s">
        <v>180</v>
      </c>
      <c r="T75" s="157" t="s">
        <v>180</v>
      </c>
      <c r="U75" s="157">
        <v>0</v>
      </c>
      <c r="V75" s="157">
        <f>ROUND(E75*U75,2)</f>
        <v>0</v>
      </c>
      <c r="W75" s="157"/>
      <c r="X75" s="157" t="s">
        <v>319</v>
      </c>
      <c r="Y75" s="148"/>
      <c r="Z75" s="148"/>
      <c r="AA75" s="148"/>
      <c r="AB75" s="148"/>
      <c r="AC75" s="148"/>
      <c r="AD75" s="148"/>
      <c r="AE75" s="148"/>
      <c r="AF75" s="148"/>
      <c r="AG75" s="148" t="s">
        <v>320</v>
      </c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</row>
    <row r="76" spans="1:60" ht="22.5" outlineLevel="1" x14ac:dyDescent="0.2">
      <c r="A76" s="155"/>
      <c r="B76" s="156"/>
      <c r="C76" s="189" t="s">
        <v>521</v>
      </c>
      <c r="D76" s="185"/>
      <c r="E76" s="186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48"/>
      <c r="Z76" s="148"/>
      <c r="AA76" s="148"/>
      <c r="AB76" s="148"/>
      <c r="AC76" s="148"/>
      <c r="AD76" s="148"/>
      <c r="AE76" s="148"/>
      <c r="AF76" s="148"/>
      <c r="AG76" s="148" t="s">
        <v>224</v>
      </c>
      <c r="AH76" s="148">
        <v>0</v>
      </c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</row>
    <row r="77" spans="1:60" outlineLevel="1" x14ac:dyDescent="0.2">
      <c r="A77" s="155"/>
      <c r="B77" s="156"/>
      <c r="C77" s="190" t="s">
        <v>232</v>
      </c>
      <c r="D77" s="187"/>
      <c r="E77" s="188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48"/>
      <c r="Z77" s="148"/>
      <c r="AA77" s="148"/>
      <c r="AB77" s="148"/>
      <c r="AC77" s="148"/>
      <c r="AD77" s="148"/>
      <c r="AE77" s="148"/>
      <c r="AF77" s="148"/>
      <c r="AG77" s="148" t="s">
        <v>224</v>
      </c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</row>
    <row r="78" spans="1:60" outlineLevel="1" x14ac:dyDescent="0.2">
      <c r="A78" s="155"/>
      <c r="B78" s="156"/>
      <c r="C78" s="191" t="s">
        <v>525</v>
      </c>
      <c r="D78" s="187"/>
      <c r="E78" s="188">
        <v>1.38</v>
      </c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48"/>
      <c r="Z78" s="148"/>
      <c r="AA78" s="148"/>
      <c r="AB78" s="148"/>
      <c r="AC78" s="148"/>
      <c r="AD78" s="148"/>
      <c r="AE78" s="148"/>
      <c r="AF78" s="148"/>
      <c r="AG78" s="148" t="s">
        <v>224</v>
      </c>
      <c r="AH78" s="148">
        <v>2</v>
      </c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</row>
    <row r="79" spans="1:60" outlineLevel="1" x14ac:dyDescent="0.2">
      <c r="A79" s="155"/>
      <c r="B79" s="156"/>
      <c r="C79" s="190" t="s">
        <v>234</v>
      </c>
      <c r="D79" s="187"/>
      <c r="E79" s="188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48"/>
      <c r="Z79" s="148"/>
      <c r="AA79" s="148"/>
      <c r="AB79" s="148"/>
      <c r="AC79" s="148"/>
      <c r="AD79" s="148"/>
      <c r="AE79" s="148"/>
      <c r="AF79" s="148"/>
      <c r="AG79" s="148" t="s">
        <v>224</v>
      </c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</row>
    <row r="80" spans="1:60" outlineLevel="1" x14ac:dyDescent="0.2">
      <c r="A80" s="155"/>
      <c r="B80" s="156"/>
      <c r="C80" s="189" t="s">
        <v>1056</v>
      </c>
      <c r="D80" s="185"/>
      <c r="E80" s="186">
        <v>6.07</v>
      </c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48"/>
      <c r="Z80" s="148"/>
      <c r="AA80" s="148"/>
      <c r="AB80" s="148"/>
      <c r="AC80" s="148"/>
      <c r="AD80" s="148"/>
      <c r="AE80" s="148"/>
      <c r="AF80" s="148"/>
      <c r="AG80" s="148" t="s">
        <v>224</v>
      </c>
      <c r="AH80" s="148">
        <v>0</v>
      </c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</row>
    <row r="81" spans="1:60" x14ac:dyDescent="0.2">
      <c r="A81" s="160" t="s">
        <v>169</v>
      </c>
      <c r="B81" s="161" t="s">
        <v>104</v>
      </c>
      <c r="C81" s="179" t="s">
        <v>105</v>
      </c>
      <c r="D81" s="162"/>
      <c r="E81" s="163"/>
      <c r="F81" s="164"/>
      <c r="G81" s="165">
        <f>SUMIF(AG82:AG103,"&lt;&gt;NOR",G82:G103)</f>
        <v>40876.47</v>
      </c>
      <c r="H81" s="159"/>
      <c r="I81" s="159">
        <f>SUM(I82:I103)</f>
        <v>0</v>
      </c>
      <c r="J81" s="159"/>
      <c r="K81" s="159">
        <f>SUM(K82:K103)</f>
        <v>0</v>
      </c>
      <c r="L81" s="159"/>
      <c r="M81" s="159">
        <f>SUM(M82:M103)</f>
        <v>49460.528699999995</v>
      </c>
      <c r="N81" s="159"/>
      <c r="O81" s="159">
        <f>SUM(O82:O103)</f>
        <v>32.619999999999997</v>
      </c>
      <c r="P81" s="159"/>
      <c r="Q81" s="159">
        <f>SUM(Q82:Q103)</f>
        <v>0</v>
      </c>
      <c r="R81" s="159"/>
      <c r="S81" s="159"/>
      <c r="T81" s="159"/>
      <c r="U81" s="159"/>
      <c r="V81" s="159">
        <f>SUM(V82:V103)</f>
        <v>51.41</v>
      </c>
      <c r="W81" s="159"/>
      <c r="X81" s="159"/>
      <c r="AG81" t="s">
        <v>170</v>
      </c>
    </row>
    <row r="82" spans="1:60" outlineLevel="1" x14ac:dyDescent="0.2">
      <c r="A82" s="166">
        <v>20</v>
      </c>
      <c r="B82" s="167" t="s">
        <v>527</v>
      </c>
      <c r="C82" s="181" t="s">
        <v>528</v>
      </c>
      <c r="D82" s="168" t="s">
        <v>230</v>
      </c>
      <c r="E82" s="169">
        <v>12.3576</v>
      </c>
      <c r="F82" s="170">
        <v>2717</v>
      </c>
      <c r="G82" s="171">
        <f>ROUND(E82*F82,2)</f>
        <v>33575.599999999999</v>
      </c>
      <c r="H82" s="158"/>
      <c r="I82" s="157">
        <f>ROUND(E82*H82,2)</f>
        <v>0</v>
      </c>
      <c r="J82" s="158"/>
      <c r="K82" s="157">
        <f>ROUND(E82*J82,2)</f>
        <v>0</v>
      </c>
      <c r="L82" s="157">
        <v>21</v>
      </c>
      <c r="M82" s="157">
        <f>G82*(1+L82/100)</f>
        <v>40626.475999999995</v>
      </c>
      <c r="N82" s="157">
        <v>2.5249999999999999</v>
      </c>
      <c r="O82" s="157">
        <f>ROUND(E82*N82,2)</f>
        <v>31.2</v>
      </c>
      <c r="P82" s="157">
        <v>0</v>
      </c>
      <c r="Q82" s="157">
        <f>ROUND(E82*P82,2)</f>
        <v>0</v>
      </c>
      <c r="R82" s="157"/>
      <c r="S82" s="157" t="s">
        <v>180</v>
      </c>
      <c r="T82" s="157" t="s">
        <v>180</v>
      </c>
      <c r="U82" s="157">
        <v>2.58</v>
      </c>
      <c r="V82" s="157">
        <f>ROUND(E82*U82,2)</f>
        <v>31.88</v>
      </c>
      <c r="W82" s="157"/>
      <c r="X82" s="157" t="s">
        <v>221</v>
      </c>
      <c r="Y82" s="148"/>
      <c r="Z82" s="148"/>
      <c r="AA82" s="148"/>
      <c r="AB82" s="148"/>
      <c r="AC82" s="148"/>
      <c r="AD82" s="148"/>
      <c r="AE82" s="148"/>
      <c r="AF82" s="148"/>
      <c r="AG82" s="148" t="s">
        <v>222</v>
      </c>
      <c r="AH82" s="148"/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48"/>
      <c r="BG82" s="148"/>
      <c r="BH82" s="148"/>
    </row>
    <row r="83" spans="1:60" outlineLevel="1" x14ac:dyDescent="0.2">
      <c r="A83" s="155"/>
      <c r="B83" s="156"/>
      <c r="C83" s="189" t="s">
        <v>1057</v>
      </c>
      <c r="D83" s="185"/>
      <c r="E83" s="186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48"/>
      <c r="Z83" s="148"/>
      <c r="AA83" s="148"/>
      <c r="AB83" s="148"/>
      <c r="AC83" s="148"/>
      <c r="AD83" s="148"/>
      <c r="AE83" s="148"/>
      <c r="AF83" s="148"/>
      <c r="AG83" s="148" t="s">
        <v>224</v>
      </c>
      <c r="AH83" s="148">
        <v>0</v>
      </c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</row>
    <row r="84" spans="1:60" outlineLevel="1" x14ac:dyDescent="0.2">
      <c r="A84" s="155"/>
      <c r="B84" s="156"/>
      <c r="C84" s="189" t="s">
        <v>1058</v>
      </c>
      <c r="D84" s="185"/>
      <c r="E84" s="186">
        <v>11.57</v>
      </c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48"/>
      <c r="Z84" s="148"/>
      <c r="AA84" s="148"/>
      <c r="AB84" s="148"/>
      <c r="AC84" s="148"/>
      <c r="AD84" s="148"/>
      <c r="AE84" s="148"/>
      <c r="AF84" s="148"/>
      <c r="AG84" s="148" t="s">
        <v>224</v>
      </c>
      <c r="AH84" s="148">
        <v>0</v>
      </c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</row>
    <row r="85" spans="1:60" outlineLevel="1" x14ac:dyDescent="0.2">
      <c r="A85" s="155"/>
      <c r="B85" s="156"/>
      <c r="C85" s="189" t="s">
        <v>529</v>
      </c>
      <c r="D85" s="185"/>
      <c r="E85" s="186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48"/>
      <c r="Z85" s="148"/>
      <c r="AA85" s="148"/>
      <c r="AB85" s="148"/>
      <c r="AC85" s="148"/>
      <c r="AD85" s="148"/>
      <c r="AE85" s="148"/>
      <c r="AF85" s="148"/>
      <c r="AG85" s="148" t="s">
        <v>224</v>
      </c>
      <c r="AH85" s="148">
        <v>0</v>
      </c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</row>
    <row r="86" spans="1:60" outlineLevel="1" x14ac:dyDescent="0.2">
      <c r="A86" s="155"/>
      <c r="B86" s="156"/>
      <c r="C86" s="189" t="s">
        <v>1059</v>
      </c>
      <c r="D86" s="185"/>
      <c r="E86" s="186">
        <v>0.78</v>
      </c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48"/>
      <c r="Z86" s="148"/>
      <c r="AA86" s="148"/>
      <c r="AB86" s="148"/>
      <c r="AC86" s="148"/>
      <c r="AD86" s="148"/>
      <c r="AE86" s="148"/>
      <c r="AF86" s="148"/>
      <c r="AG86" s="148" t="s">
        <v>224</v>
      </c>
      <c r="AH86" s="148">
        <v>0</v>
      </c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</row>
    <row r="87" spans="1:60" outlineLevel="1" x14ac:dyDescent="0.2">
      <c r="A87" s="166">
        <v>21</v>
      </c>
      <c r="B87" s="167" t="s">
        <v>532</v>
      </c>
      <c r="C87" s="181" t="s">
        <v>533</v>
      </c>
      <c r="D87" s="168" t="s">
        <v>230</v>
      </c>
      <c r="E87" s="169">
        <v>0.55200000000000005</v>
      </c>
      <c r="F87" s="170">
        <v>2865</v>
      </c>
      <c r="G87" s="171">
        <f>ROUND(E87*F87,2)</f>
        <v>1581.48</v>
      </c>
      <c r="H87" s="158"/>
      <c r="I87" s="157">
        <f>ROUND(E87*H87,2)</f>
        <v>0</v>
      </c>
      <c r="J87" s="158"/>
      <c r="K87" s="157">
        <f>ROUND(E87*J87,2)</f>
        <v>0</v>
      </c>
      <c r="L87" s="157">
        <v>21</v>
      </c>
      <c r="M87" s="157">
        <f>G87*(1+L87/100)</f>
        <v>1913.5907999999999</v>
      </c>
      <c r="N87" s="157">
        <v>2.5249999999999999</v>
      </c>
      <c r="O87" s="157">
        <f>ROUND(E87*N87,2)</f>
        <v>1.39</v>
      </c>
      <c r="P87" s="157">
        <v>0</v>
      </c>
      <c r="Q87" s="157">
        <f>ROUND(E87*P87,2)</f>
        <v>0</v>
      </c>
      <c r="R87" s="157"/>
      <c r="S87" s="157" t="s">
        <v>180</v>
      </c>
      <c r="T87" s="157" t="s">
        <v>180</v>
      </c>
      <c r="U87" s="157">
        <v>2.58</v>
      </c>
      <c r="V87" s="157">
        <f>ROUND(E87*U87,2)</f>
        <v>1.42</v>
      </c>
      <c r="W87" s="157"/>
      <c r="X87" s="157" t="s">
        <v>221</v>
      </c>
      <c r="Y87" s="148"/>
      <c r="Z87" s="148"/>
      <c r="AA87" s="148"/>
      <c r="AB87" s="148"/>
      <c r="AC87" s="148"/>
      <c r="AD87" s="148"/>
      <c r="AE87" s="148"/>
      <c r="AF87" s="148"/>
      <c r="AG87" s="148" t="s">
        <v>222</v>
      </c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8"/>
      <c r="BD87" s="148"/>
      <c r="BE87" s="148"/>
      <c r="BF87" s="148"/>
      <c r="BG87" s="148"/>
      <c r="BH87" s="148"/>
    </row>
    <row r="88" spans="1:60" outlineLevel="1" x14ac:dyDescent="0.2">
      <c r="A88" s="155"/>
      <c r="B88" s="156"/>
      <c r="C88" s="189" t="s">
        <v>534</v>
      </c>
      <c r="D88" s="185"/>
      <c r="E88" s="186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48"/>
      <c r="Z88" s="148"/>
      <c r="AA88" s="148"/>
      <c r="AB88" s="148"/>
      <c r="AC88" s="148"/>
      <c r="AD88" s="148"/>
      <c r="AE88" s="148"/>
      <c r="AF88" s="148"/>
      <c r="AG88" s="148" t="s">
        <v>224</v>
      </c>
      <c r="AH88" s="148">
        <v>0</v>
      </c>
      <c r="AI88" s="148"/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48"/>
      <c r="AW88" s="148"/>
      <c r="AX88" s="148"/>
      <c r="AY88" s="148"/>
      <c r="AZ88" s="148"/>
      <c r="BA88" s="148"/>
      <c r="BB88" s="148"/>
      <c r="BC88" s="148"/>
      <c r="BD88" s="148"/>
      <c r="BE88" s="148"/>
      <c r="BF88" s="148"/>
      <c r="BG88" s="148"/>
      <c r="BH88" s="148"/>
    </row>
    <row r="89" spans="1:60" outlineLevel="1" x14ac:dyDescent="0.2">
      <c r="A89" s="155"/>
      <c r="B89" s="156"/>
      <c r="C89" s="190" t="s">
        <v>232</v>
      </c>
      <c r="D89" s="187"/>
      <c r="E89" s="188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48"/>
      <c r="Z89" s="148"/>
      <c r="AA89" s="148"/>
      <c r="AB89" s="148"/>
      <c r="AC89" s="148"/>
      <c r="AD89" s="148"/>
      <c r="AE89" s="148"/>
      <c r="AF89" s="148"/>
      <c r="AG89" s="148" t="s">
        <v>224</v>
      </c>
      <c r="AH89" s="148"/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  <c r="AV89" s="148"/>
      <c r="AW89" s="148"/>
      <c r="AX89" s="148"/>
      <c r="AY89" s="148"/>
      <c r="AZ89" s="148"/>
      <c r="BA89" s="148"/>
      <c r="BB89" s="148"/>
      <c r="BC89" s="148"/>
      <c r="BD89" s="148"/>
      <c r="BE89" s="148"/>
      <c r="BF89" s="148"/>
      <c r="BG89" s="148"/>
      <c r="BH89" s="148"/>
    </row>
    <row r="90" spans="1:60" outlineLevel="1" x14ac:dyDescent="0.2">
      <c r="A90" s="155"/>
      <c r="B90" s="156"/>
      <c r="C90" s="191" t="s">
        <v>1060</v>
      </c>
      <c r="D90" s="187"/>
      <c r="E90" s="188">
        <v>0.14000000000000001</v>
      </c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48"/>
      <c r="Z90" s="148"/>
      <c r="AA90" s="148"/>
      <c r="AB90" s="148"/>
      <c r="AC90" s="148"/>
      <c r="AD90" s="148"/>
      <c r="AE90" s="148"/>
      <c r="AF90" s="148"/>
      <c r="AG90" s="148" t="s">
        <v>224</v>
      </c>
      <c r="AH90" s="148">
        <v>2</v>
      </c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</row>
    <row r="91" spans="1:60" outlineLevel="1" x14ac:dyDescent="0.2">
      <c r="A91" s="155"/>
      <c r="B91" s="156"/>
      <c r="C91" s="190" t="s">
        <v>234</v>
      </c>
      <c r="D91" s="187"/>
      <c r="E91" s="188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48"/>
      <c r="Z91" s="148"/>
      <c r="AA91" s="148"/>
      <c r="AB91" s="148"/>
      <c r="AC91" s="148"/>
      <c r="AD91" s="148"/>
      <c r="AE91" s="148"/>
      <c r="AF91" s="148"/>
      <c r="AG91" s="148" t="s">
        <v>224</v>
      </c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</row>
    <row r="92" spans="1:60" outlineLevel="1" x14ac:dyDescent="0.2">
      <c r="A92" s="155"/>
      <c r="B92" s="156"/>
      <c r="C92" s="189" t="s">
        <v>1061</v>
      </c>
      <c r="D92" s="185"/>
      <c r="E92" s="186">
        <v>0.55000000000000004</v>
      </c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48"/>
      <c r="Z92" s="148"/>
      <c r="AA92" s="148"/>
      <c r="AB92" s="148"/>
      <c r="AC92" s="148"/>
      <c r="AD92" s="148"/>
      <c r="AE92" s="148"/>
      <c r="AF92" s="148"/>
      <c r="AG92" s="148" t="s">
        <v>224</v>
      </c>
      <c r="AH92" s="148">
        <v>0</v>
      </c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</row>
    <row r="93" spans="1:60" outlineLevel="1" x14ac:dyDescent="0.2">
      <c r="A93" s="166">
        <v>22</v>
      </c>
      <c r="B93" s="167" t="s">
        <v>536</v>
      </c>
      <c r="C93" s="181" t="s">
        <v>537</v>
      </c>
      <c r="D93" s="168" t="s">
        <v>230</v>
      </c>
      <c r="E93" s="169">
        <v>12.3576</v>
      </c>
      <c r="F93" s="170">
        <v>405</v>
      </c>
      <c r="G93" s="171">
        <f>ROUND(E93*F93,2)</f>
        <v>5004.83</v>
      </c>
      <c r="H93" s="158"/>
      <c r="I93" s="157">
        <f>ROUND(E93*H93,2)</f>
        <v>0</v>
      </c>
      <c r="J93" s="158"/>
      <c r="K93" s="157">
        <f>ROUND(E93*J93,2)</f>
        <v>0</v>
      </c>
      <c r="L93" s="157">
        <v>21</v>
      </c>
      <c r="M93" s="157">
        <f>G93*(1+L93/100)</f>
        <v>6055.8442999999997</v>
      </c>
      <c r="N93" s="157">
        <v>0</v>
      </c>
      <c r="O93" s="157">
        <f>ROUND(E93*N93,2)</f>
        <v>0</v>
      </c>
      <c r="P93" s="157">
        <v>0</v>
      </c>
      <c r="Q93" s="157">
        <f>ROUND(E93*P93,2)</f>
        <v>0</v>
      </c>
      <c r="R93" s="157"/>
      <c r="S93" s="157" t="s">
        <v>180</v>
      </c>
      <c r="T93" s="157" t="s">
        <v>180</v>
      </c>
      <c r="U93" s="157">
        <v>1.35</v>
      </c>
      <c r="V93" s="157">
        <f>ROUND(E93*U93,2)</f>
        <v>16.68</v>
      </c>
      <c r="W93" s="157"/>
      <c r="X93" s="157" t="s">
        <v>221</v>
      </c>
      <c r="Y93" s="148"/>
      <c r="Z93" s="148"/>
      <c r="AA93" s="148"/>
      <c r="AB93" s="148"/>
      <c r="AC93" s="148"/>
      <c r="AD93" s="148"/>
      <c r="AE93" s="148"/>
      <c r="AF93" s="148"/>
      <c r="AG93" s="148" t="s">
        <v>222</v>
      </c>
      <c r="AH93" s="148"/>
      <c r="AI93" s="148"/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  <c r="AT93" s="148"/>
      <c r="AU93" s="148"/>
      <c r="AV93" s="148"/>
      <c r="AW93" s="148"/>
      <c r="AX93" s="148"/>
      <c r="AY93" s="148"/>
      <c r="AZ93" s="148"/>
      <c r="BA93" s="148"/>
      <c r="BB93" s="148"/>
      <c r="BC93" s="148"/>
      <c r="BD93" s="148"/>
      <c r="BE93" s="148"/>
      <c r="BF93" s="148"/>
      <c r="BG93" s="148"/>
      <c r="BH93" s="148"/>
    </row>
    <row r="94" spans="1:60" outlineLevel="1" x14ac:dyDescent="0.2">
      <c r="A94" s="155"/>
      <c r="B94" s="156"/>
      <c r="C94" s="189" t="s">
        <v>1057</v>
      </c>
      <c r="D94" s="185"/>
      <c r="E94" s="186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48"/>
      <c r="Z94" s="148"/>
      <c r="AA94" s="148"/>
      <c r="AB94" s="148"/>
      <c r="AC94" s="148"/>
      <c r="AD94" s="148"/>
      <c r="AE94" s="148"/>
      <c r="AF94" s="148"/>
      <c r="AG94" s="148" t="s">
        <v>224</v>
      </c>
      <c r="AH94" s="148">
        <v>0</v>
      </c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48"/>
      <c r="BE94" s="148"/>
      <c r="BF94" s="148"/>
      <c r="BG94" s="148"/>
      <c r="BH94" s="148"/>
    </row>
    <row r="95" spans="1:60" outlineLevel="1" x14ac:dyDescent="0.2">
      <c r="A95" s="155"/>
      <c r="B95" s="156"/>
      <c r="C95" s="189" t="s">
        <v>1058</v>
      </c>
      <c r="D95" s="185"/>
      <c r="E95" s="186">
        <v>11.57</v>
      </c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48"/>
      <c r="Z95" s="148"/>
      <c r="AA95" s="148"/>
      <c r="AB95" s="148"/>
      <c r="AC95" s="148"/>
      <c r="AD95" s="148"/>
      <c r="AE95" s="148"/>
      <c r="AF95" s="148"/>
      <c r="AG95" s="148" t="s">
        <v>224</v>
      </c>
      <c r="AH95" s="148">
        <v>0</v>
      </c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48"/>
      <c r="AW95" s="148"/>
      <c r="AX95" s="148"/>
      <c r="AY95" s="148"/>
      <c r="AZ95" s="148"/>
      <c r="BA95" s="148"/>
      <c r="BB95" s="148"/>
      <c r="BC95" s="148"/>
      <c r="BD95" s="148"/>
      <c r="BE95" s="148"/>
      <c r="BF95" s="148"/>
      <c r="BG95" s="148"/>
      <c r="BH95" s="148"/>
    </row>
    <row r="96" spans="1:60" outlineLevel="1" x14ac:dyDescent="0.2">
      <c r="A96" s="155"/>
      <c r="B96" s="156"/>
      <c r="C96" s="189" t="s">
        <v>529</v>
      </c>
      <c r="D96" s="185"/>
      <c r="E96" s="186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48"/>
      <c r="Z96" s="148"/>
      <c r="AA96" s="148"/>
      <c r="AB96" s="148"/>
      <c r="AC96" s="148"/>
      <c r="AD96" s="148"/>
      <c r="AE96" s="148"/>
      <c r="AF96" s="148"/>
      <c r="AG96" s="148" t="s">
        <v>224</v>
      </c>
      <c r="AH96" s="148">
        <v>0</v>
      </c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48"/>
      <c r="AW96" s="148"/>
      <c r="AX96" s="148"/>
      <c r="AY96" s="148"/>
      <c r="AZ96" s="148"/>
      <c r="BA96" s="148"/>
      <c r="BB96" s="148"/>
      <c r="BC96" s="148"/>
      <c r="BD96" s="148"/>
      <c r="BE96" s="148"/>
      <c r="BF96" s="148"/>
      <c r="BG96" s="148"/>
      <c r="BH96" s="148"/>
    </row>
    <row r="97" spans="1:60" outlineLevel="1" x14ac:dyDescent="0.2">
      <c r="A97" s="155"/>
      <c r="B97" s="156"/>
      <c r="C97" s="189" t="s">
        <v>1059</v>
      </c>
      <c r="D97" s="185"/>
      <c r="E97" s="186">
        <v>0.78</v>
      </c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48"/>
      <c r="Z97" s="148"/>
      <c r="AA97" s="148"/>
      <c r="AB97" s="148"/>
      <c r="AC97" s="148"/>
      <c r="AD97" s="148"/>
      <c r="AE97" s="148"/>
      <c r="AF97" s="148"/>
      <c r="AG97" s="148" t="s">
        <v>224</v>
      </c>
      <c r="AH97" s="148">
        <v>0</v>
      </c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48"/>
    </row>
    <row r="98" spans="1:60" outlineLevel="1" x14ac:dyDescent="0.2">
      <c r="A98" s="166">
        <v>23</v>
      </c>
      <c r="B98" s="167" t="s">
        <v>538</v>
      </c>
      <c r="C98" s="181" t="s">
        <v>539</v>
      </c>
      <c r="D98" s="168" t="s">
        <v>220</v>
      </c>
      <c r="E98" s="169">
        <v>2.2400000000000002</v>
      </c>
      <c r="F98" s="170">
        <v>247</v>
      </c>
      <c r="G98" s="171">
        <f>ROUND(E98*F98,2)</f>
        <v>553.28</v>
      </c>
      <c r="H98" s="158"/>
      <c r="I98" s="157">
        <f>ROUND(E98*H98,2)</f>
        <v>0</v>
      </c>
      <c r="J98" s="158"/>
      <c r="K98" s="157">
        <f>ROUND(E98*J98,2)</f>
        <v>0</v>
      </c>
      <c r="L98" s="157">
        <v>21</v>
      </c>
      <c r="M98" s="157">
        <f>G98*(1+L98/100)</f>
        <v>669.46879999999999</v>
      </c>
      <c r="N98" s="157">
        <v>1.4109999999999999E-2</v>
      </c>
      <c r="O98" s="157">
        <f>ROUND(E98*N98,2)</f>
        <v>0.03</v>
      </c>
      <c r="P98" s="157">
        <v>0</v>
      </c>
      <c r="Q98" s="157">
        <f>ROUND(E98*P98,2)</f>
        <v>0</v>
      </c>
      <c r="R98" s="157"/>
      <c r="S98" s="157" t="s">
        <v>180</v>
      </c>
      <c r="T98" s="157" t="s">
        <v>180</v>
      </c>
      <c r="U98" s="157">
        <v>0.39600000000000002</v>
      </c>
      <c r="V98" s="157">
        <f>ROUND(E98*U98,2)</f>
        <v>0.89</v>
      </c>
      <c r="W98" s="157"/>
      <c r="X98" s="157" t="s">
        <v>221</v>
      </c>
      <c r="Y98" s="148"/>
      <c r="Z98" s="148"/>
      <c r="AA98" s="148"/>
      <c r="AB98" s="148"/>
      <c r="AC98" s="148"/>
      <c r="AD98" s="148"/>
      <c r="AE98" s="148"/>
      <c r="AF98" s="148"/>
      <c r="AG98" s="148" t="s">
        <v>222</v>
      </c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</row>
    <row r="99" spans="1:60" outlineLevel="1" x14ac:dyDescent="0.2">
      <c r="A99" s="155"/>
      <c r="B99" s="156"/>
      <c r="C99" s="189" t="s">
        <v>529</v>
      </c>
      <c r="D99" s="185"/>
      <c r="E99" s="186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48"/>
      <c r="Z99" s="148"/>
      <c r="AA99" s="148"/>
      <c r="AB99" s="148"/>
      <c r="AC99" s="148"/>
      <c r="AD99" s="148"/>
      <c r="AE99" s="148"/>
      <c r="AF99" s="148"/>
      <c r="AG99" s="148" t="s">
        <v>224</v>
      </c>
      <c r="AH99" s="148">
        <v>0</v>
      </c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48"/>
      <c r="AW99" s="148"/>
      <c r="AX99" s="148"/>
      <c r="AY99" s="148"/>
      <c r="AZ99" s="148"/>
      <c r="BA99" s="148"/>
      <c r="BB99" s="148"/>
      <c r="BC99" s="148"/>
      <c r="BD99" s="148"/>
      <c r="BE99" s="148"/>
      <c r="BF99" s="148"/>
      <c r="BG99" s="148"/>
      <c r="BH99" s="148"/>
    </row>
    <row r="100" spans="1:60" outlineLevel="1" x14ac:dyDescent="0.2">
      <c r="A100" s="155"/>
      <c r="B100" s="156"/>
      <c r="C100" s="189" t="s">
        <v>1062</v>
      </c>
      <c r="D100" s="185"/>
      <c r="E100" s="186">
        <v>2.2400000000000002</v>
      </c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48"/>
      <c r="Z100" s="148"/>
      <c r="AA100" s="148"/>
      <c r="AB100" s="148"/>
      <c r="AC100" s="148"/>
      <c r="AD100" s="148"/>
      <c r="AE100" s="148"/>
      <c r="AF100" s="148"/>
      <c r="AG100" s="148" t="s">
        <v>224</v>
      </c>
      <c r="AH100" s="148">
        <v>0</v>
      </c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  <c r="AV100" s="148"/>
      <c r="AW100" s="148"/>
      <c r="AX100" s="148"/>
      <c r="AY100" s="148"/>
      <c r="AZ100" s="148"/>
      <c r="BA100" s="148"/>
      <c r="BB100" s="148"/>
      <c r="BC100" s="148"/>
      <c r="BD100" s="148"/>
      <c r="BE100" s="148"/>
      <c r="BF100" s="148"/>
      <c r="BG100" s="148"/>
      <c r="BH100" s="148"/>
    </row>
    <row r="101" spans="1:60" outlineLevel="1" x14ac:dyDescent="0.2">
      <c r="A101" s="166">
        <v>24</v>
      </c>
      <c r="B101" s="167" t="s">
        <v>541</v>
      </c>
      <c r="C101" s="181" t="s">
        <v>542</v>
      </c>
      <c r="D101" s="168" t="s">
        <v>220</v>
      </c>
      <c r="E101" s="169">
        <v>2.2400000000000002</v>
      </c>
      <c r="F101" s="170">
        <v>72</v>
      </c>
      <c r="G101" s="171">
        <f>ROUND(E101*F101,2)</f>
        <v>161.28</v>
      </c>
      <c r="H101" s="158"/>
      <c r="I101" s="157">
        <f>ROUND(E101*H101,2)</f>
        <v>0</v>
      </c>
      <c r="J101" s="158"/>
      <c r="K101" s="157">
        <f>ROUND(E101*J101,2)</f>
        <v>0</v>
      </c>
      <c r="L101" s="157">
        <v>21</v>
      </c>
      <c r="M101" s="157">
        <f>G101*(1+L101/100)</f>
        <v>195.14879999999999</v>
      </c>
      <c r="N101" s="157">
        <v>0</v>
      </c>
      <c r="O101" s="157">
        <f>ROUND(E101*N101,2)</f>
        <v>0</v>
      </c>
      <c r="P101" s="157">
        <v>0</v>
      </c>
      <c r="Q101" s="157">
        <f>ROUND(E101*P101,2)</f>
        <v>0</v>
      </c>
      <c r="R101" s="157"/>
      <c r="S101" s="157" t="s">
        <v>180</v>
      </c>
      <c r="T101" s="157" t="s">
        <v>180</v>
      </c>
      <c r="U101" s="157">
        <v>0.24</v>
      </c>
      <c r="V101" s="157">
        <f>ROUND(E101*U101,2)</f>
        <v>0.54</v>
      </c>
      <c r="W101" s="157"/>
      <c r="X101" s="157" t="s">
        <v>221</v>
      </c>
      <c r="Y101" s="148"/>
      <c r="Z101" s="148"/>
      <c r="AA101" s="148"/>
      <c r="AB101" s="148"/>
      <c r="AC101" s="148"/>
      <c r="AD101" s="148"/>
      <c r="AE101" s="148"/>
      <c r="AF101" s="148"/>
      <c r="AG101" s="148" t="s">
        <v>222</v>
      </c>
      <c r="AH101" s="148"/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48"/>
      <c r="AW101" s="148"/>
      <c r="AX101" s="148"/>
      <c r="AY101" s="148"/>
      <c r="AZ101" s="148"/>
      <c r="BA101" s="148"/>
      <c r="BB101" s="148"/>
      <c r="BC101" s="148"/>
      <c r="BD101" s="148"/>
      <c r="BE101" s="148"/>
      <c r="BF101" s="148"/>
      <c r="BG101" s="148"/>
      <c r="BH101" s="148"/>
    </row>
    <row r="102" spans="1:60" outlineLevel="1" x14ac:dyDescent="0.2">
      <c r="A102" s="155"/>
      <c r="B102" s="156"/>
      <c r="C102" s="189" t="s">
        <v>529</v>
      </c>
      <c r="D102" s="185"/>
      <c r="E102" s="186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48"/>
      <c r="Z102" s="148"/>
      <c r="AA102" s="148"/>
      <c r="AB102" s="148"/>
      <c r="AC102" s="148"/>
      <c r="AD102" s="148"/>
      <c r="AE102" s="148"/>
      <c r="AF102" s="148"/>
      <c r="AG102" s="148" t="s">
        <v>224</v>
      </c>
      <c r="AH102" s="148">
        <v>0</v>
      </c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48"/>
      <c r="AW102" s="148"/>
      <c r="AX102" s="148"/>
      <c r="AY102" s="148"/>
      <c r="AZ102" s="148"/>
      <c r="BA102" s="148"/>
      <c r="BB102" s="148"/>
      <c r="BC102" s="148"/>
      <c r="BD102" s="148"/>
      <c r="BE102" s="148"/>
      <c r="BF102" s="148"/>
      <c r="BG102" s="148"/>
      <c r="BH102" s="148"/>
    </row>
    <row r="103" spans="1:60" outlineLevel="1" x14ac:dyDescent="0.2">
      <c r="A103" s="155"/>
      <c r="B103" s="156"/>
      <c r="C103" s="189" t="s">
        <v>1062</v>
      </c>
      <c r="D103" s="185"/>
      <c r="E103" s="186">
        <v>2.2400000000000002</v>
      </c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48"/>
      <c r="Z103" s="148"/>
      <c r="AA103" s="148"/>
      <c r="AB103" s="148"/>
      <c r="AC103" s="148"/>
      <c r="AD103" s="148"/>
      <c r="AE103" s="148"/>
      <c r="AF103" s="148"/>
      <c r="AG103" s="148" t="s">
        <v>224</v>
      </c>
      <c r="AH103" s="148">
        <v>0</v>
      </c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48"/>
      <c r="AW103" s="148"/>
      <c r="AX103" s="148"/>
      <c r="AY103" s="148"/>
      <c r="AZ103" s="148"/>
      <c r="BA103" s="148"/>
      <c r="BB103" s="148"/>
      <c r="BC103" s="148"/>
      <c r="BD103" s="148"/>
      <c r="BE103" s="148"/>
      <c r="BF103" s="148"/>
      <c r="BG103" s="148"/>
      <c r="BH103" s="148"/>
    </row>
    <row r="104" spans="1:60" x14ac:dyDescent="0.2">
      <c r="A104" s="160" t="s">
        <v>169</v>
      </c>
      <c r="B104" s="161" t="s">
        <v>106</v>
      </c>
      <c r="C104" s="179" t="s">
        <v>107</v>
      </c>
      <c r="D104" s="162"/>
      <c r="E104" s="163"/>
      <c r="F104" s="164"/>
      <c r="G104" s="165">
        <f>SUMIF(AG105:AG130,"&lt;&gt;NOR",G105:G130)</f>
        <v>531168.08000000007</v>
      </c>
      <c r="H104" s="159"/>
      <c r="I104" s="159">
        <f>SUM(I105:I130)</f>
        <v>0</v>
      </c>
      <c r="J104" s="159"/>
      <c r="K104" s="159">
        <f>SUM(K105:K130)</f>
        <v>0</v>
      </c>
      <c r="L104" s="159"/>
      <c r="M104" s="159">
        <f>SUM(M105:M130)</f>
        <v>642713.37679999997</v>
      </c>
      <c r="N104" s="159"/>
      <c r="O104" s="159">
        <f>SUM(O105:O130)</f>
        <v>259.91000000000003</v>
      </c>
      <c r="P104" s="159"/>
      <c r="Q104" s="159">
        <f>SUM(Q105:Q130)</f>
        <v>0</v>
      </c>
      <c r="R104" s="159"/>
      <c r="S104" s="159"/>
      <c r="T104" s="159"/>
      <c r="U104" s="159"/>
      <c r="V104" s="159">
        <f>SUM(V105:V130)</f>
        <v>503.27</v>
      </c>
      <c r="W104" s="159"/>
      <c r="X104" s="159"/>
      <c r="AG104" t="s">
        <v>170</v>
      </c>
    </row>
    <row r="105" spans="1:60" ht="22.5" outlineLevel="1" x14ac:dyDescent="0.2">
      <c r="A105" s="172">
        <v>25</v>
      </c>
      <c r="B105" s="173" t="s">
        <v>543</v>
      </c>
      <c r="C105" s="180" t="s">
        <v>1063</v>
      </c>
      <c r="D105" s="174" t="s">
        <v>368</v>
      </c>
      <c r="E105" s="175">
        <v>1</v>
      </c>
      <c r="F105" s="176">
        <v>515</v>
      </c>
      <c r="G105" s="177">
        <f>ROUND(E105*F105,2)</f>
        <v>515</v>
      </c>
      <c r="H105" s="158"/>
      <c r="I105" s="157">
        <f>ROUND(E105*H105,2)</f>
        <v>0</v>
      </c>
      <c r="J105" s="158"/>
      <c r="K105" s="157">
        <f>ROUND(E105*J105,2)</f>
        <v>0</v>
      </c>
      <c r="L105" s="157">
        <v>21</v>
      </c>
      <c r="M105" s="157">
        <f>G105*(1+L105/100)</f>
        <v>623.15</v>
      </c>
      <c r="N105" s="157">
        <v>0</v>
      </c>
      <c r="O105" s="157">
        <f>ROUND(E105*N105,2)</f>
        <v>0</v>
      </c>
      <c r="P105" s="157">
        <v>0</v>
      </c>
      <c r="Q105" s="157">
        <f>ROUND(E105*P105,2)</f>
        <v>0</v>
      </c>
      <c r="R105" s="157"/>
      <c r="S105" s="157" t="s">
        <v>174</v>
      </c>
      <c r="T105" s="157" t="s">
        <v>175</v>
      </c>
      <c r="U105" s="157">
        <v>0</v>
      </c>
      <c r="V105" s="157">
        <f>ROUND(E105*U105,2)</f>
        <v>0</v>
      </c>
      <c r="W105" s="157"/>
      <c r="X105" s="157" t="s">
        <v>221</v>
      </c>
      <c r="Y105" s="148"/>
      <c r="Z105" s="148"/>
      <c r="AA105" s="148"/>
      <c r="AB105" s="148"/>
      <c r="AC105" s="148"/>
      <c r="AD105" s="148"/>
      <c r="AE105" s="148"/>
      <c r="AF105" s="148"/>
      <c r="AG105" s="148" t="s">
        <v>222</v>
      </c>
      <c r="AH105" s="148"/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48"/>
      <c r="AW105" s="148"/>
      <c r="AX105" s="148"/>
      <c r="AY105" s="148"/>
      <c r="AZ105" s="148"/>
      <c r="BA105" s="148"/>
      <c r="BB105" s="148"/>
      <c r="BC105" s="148"/>
      <c r="BD105" s="148"/>
      <c r="BE105" s="148"/>
      <c r="BF105" s="148"/>
      <c r="BG105" s="148"/>
      <c r="BH105" s="148"/>
    </row>
    <row r="106" spans="1:60" outlineLevel="1" x14ac:dyDescent="0.2">
      <c r="A106" s="166">
        <v>26</v>
      </c>
      <c r="B106" s="167" t="s">
        <v>1064</v>
      </c>
      <c r="C106" s="181" t="s">
        <v>1065</v>
      </c>
      <c r="D106" s="168" t="s">
        <v>247</v>
      </c>
      <c r="E106" s="169">
        <v>125.8</v>
      </c>
      <c r="F106" s="170">
        <v>366</v>
      </c>
      <c r="G106" s="171">
        <f>ROUND(E106*F106,2)</f>
        <v>46042.8</v>
      </c>
      <c r="H106" s="158"/>
      <c r="I106" s="157">
        <f>ROUND(E106*H106,2)</f>
        <v>0</v>
      </c>
      <c r="J106" s="158"/>
      <c r="K106" s="157">
        <f>ROUND(E106*J106,2)</f>
        <v>0</v>
      </c>
      <c r="L106" s="157">
        <v>21</v>
      </c>
      <c r="M106" s="157">
        <f>G106*(1+L106/100)</f>
        <v>55711.788</v>
      </c>
      <c r="N106" s="157">
        <v>4.0000000000000003E-5</v>
      </c>
      <c r="O106" s="157">
        <f>ROUND(E106*N106,2)</f>
        <v>0.01</v>
      </c>
      <c r="P106" s="157">
        <v>0</v>
      </c>
      <c r="Q106" s="157">
        <f>ROUND(E106*P106,2)</f>
        <v>0</v>
      </c>
      <c r="R106" s="157"/>
      <c r="S106" s="157" t="s">
        <v>180</v>
      </c>
      <c r="T106" s="157" t="s">
        <v>180</v>
      </c>
      <c r="U106" s="157">
        <v>0.84599999999999997</v>
      </c>
      <c r="V106" s="157">
        <f>ROUND(E106*U106,2)</f>
        <v>106.43</v>
      </c>
      <c r="W106" s="157"/>
      <c r="X106" s="157" t="s">
        <v>221</v>
      </c>
      <c r="Y106" s="148"/>
      <c r="Z106" s="148"/>
      <c r="AA106" s="148"/>
      <c r="AB106" s="148"/>
      <c r="AC106" s="148"/>
      <c r="AD106" s="148"/>
      <c r="AE106" s="148"/>
      <c r="AF106" s="148"/>
      <c r="AG106" s="148" t="s">
        <v>222</v>
      </c>
      <c r="AH106" s="148"/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  <c r="AU106" s="148"/>
      <c r="AV106" s="148"/>
      <c r="AW106" s="148"/>
      <c r="AX106" s="148"/>
      <c r="AY106" s="148"/>
      <c r="AZ106" s="148"/>
      <c r="BA106" s="148"/>
      <c r="BB106" s="148"/>
      <c r="BC106" s="148"/>
      <c r="BD106" s="148"/>
      <c r="BE106" s="148"/>
      <c r="BF106" s="148"/>
      <c r="BG106" s="148"/>
      <c r="BH106" s="148"/>
    </row>
    <row r="107" spans="1:60" outlineLevel="1" x14ac:dyDescent="0.2">
      <c r="A107" s="155"/>
      <c r="B107" s="156"/>
      <c r="C107" s="189" t="s">
        <v>1066</v>
      </c>
      <c r="D107" s="185"/>
      <c r="E107" s="186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48"/>
      <c r="Z107" s="148"/>
      <c r="AA107" s="148"/>
      <c r="AB107" s="148"/>
      <c r="AC107" s="148"/>
      <c r="AD107" s="148"/>
      <c r="AE107" s="148"/>
      <c r="AF107" s="148"/>
      <c r="AG107" s="148" t="s">
        <v>224</v>
      </c>
      <c r="AH107" s="148">
        <v>0</v>
      </c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48"/>
      <c r="AW107" s="148"/>
      <c r="AX107" s="148"/>
      <c r="AY107" s="148"/>
      <c r="AZ107" s="148"/>
      <c r="BA107" s="148"/>
      <c r="BB107" s="148"/>
      <c r="BC107" s="148"/>
      <c r="BD107" s="148"/>
      <c r="BE107" s="148"/>
      <c r="BF107" s="148"/>
      <c r="BG107" s="148"/>
      <c r="BH107" s="148"/>
    </row>
    <row r="108" spans="1:60" outlineLevel="1" x14ac:dyDescent="0.2">
      <c r="A108" s="155"/>
      <c r="B108" s="156"/>
      <c r="C108" s="189" t="s">
        <v>1067</v>
      </c>
      <c r="D108" s="185"/>
      <c r="E108" s="186">
        <v>125.8</v>
      </c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48"/>
      <c r="Z108" s="148"/>
      <c r="AA108" s="148"/>
      <c r="AB108" s="148"/>
      <c r="AC108" s="148"/>
      <c r="AD108" s="148"/>
      <c r="AE108" s="148"/>
      <c r="AF108" s="148"/>
      <c r="AG108" s="148" t="s">
        <v>224</v>
      </c>
      <c r="AH108" s="148">
        <v>0</v>
      </c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48"/>
      <c r="AW108" s="148"/>
      <c r="AX108" s="148"/>
      <c r="AY108" s="148"/>
      <c r="AZ108" s="148"/>
      <c r="BA108" s="148"/>
      <c r="BB108" s="148"/>
      <c r="BC108" s="148"/>
      <c r="BD108" s="148"/>
      <c r="BE108" s="148"/>
      <c r="BF108" s="148"/>
      <c r="BG108" s="148"/>
      <c r="BH108" s="148"/>
    </row>
    <row r="109" spans="1:60" outlineLevel="1" x14ac:dyDescent="0.2">
      <c r="A109" s="172">
        <v>27</v>
      </c>
      <c r="B109" s="173" t="s">
        <v>1068</v>
      </c>
      <c r="C109" s="180" t="s">
        <v>1069</v>
      </c>
      <c r="D109" s="174" t="s">
        <v>368</v>
      </c>
      <c r="E109" s="175">
        <v>2</v>
      </c>
      <c r="F109" s="176">
        <v>278</v>
      </c>
      <c r="G109" s="177">
        <f>ROUND(E109*F109,2)</f>
        <v>556</v>
      </c>
      <c r="H109" s="158"/>
      <c r="I109" s="157">
        <f>ROUND(E109*H109,2)</f>
        <v>0</v>
      </c>
      <c r="J109" s="158"/>
      <c r="K109" s="157">
        <f>ROUND(E109*J109,2)</f>
        <v>0</v>
      </c>
      <c r="L109" s="157">
        <v>21</v>
      </c>
      <c r="M109" s="157">
        <f>G109*(1+L109/100)</f>
        <v>672.76</v>
      </c>
      <c r="N109" s="157">
        <v>6.9999999999999994E-5</v>
      </c>
      <c r="O109" s="157">
        <f>ROUND(E109*N109,2)</f>
        <v>0</v>
      </c>
      <c r="P109" s="157">
        <v>0</v>
      </c>
      <c r="Q109" s="157">
        <f>ROUND(E109*P109,2)</f>
        <v>0</v>
      </c>
      <c r="R109" s="157"/>
      <c r="S109" s="157" t="s">
        <v>180</v>
      </c>
      <c r="T109" s="157" t="s">
        <v>180</v>
      </c>
      <c r="U109" s="157">
        <v>0.626</v>
      </c>
      <c r="V109" s="157">
        <f>ROUND(E109*U109,2)</f>
        <v>1.25</v>
      </c>
      <c r="W109" s="157"/>
      <c r="X109" s="157" t="s">
        <v>221</v>
      </c>
      <c r="Y109" s="148"/>
      <c r="Z109" s="148"/>
      <c r="AA109" s="148"/>
      <c r="AB109" s="148"/>
      <c r="AC109" s="148"/>
      <c r="AD109" s="148"/>
      <c r="AE109" s="148"/>
      <c r="AF109" s="148"/>
      <c r="AG109" s="148" t="s">
        <v>222</v>
      </c>
      <c r="AH109" s="148"/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48"/>
      <c r="AW109" s="148"/>
      <c r="AX109" s="148"/>
      <c r="AY109" s="148"/>
      <c r="AZ109" s="148"/>
      <c r="BA109" s="148"/>
      <c r="BB109" s="148"/>
      <c r="BC109" s="148"/>
      <c r="BD109" s="148"/>
      <c r="BE109" s="148"/>
      <c r="BF109" s="148"/>
      <c r="BG109" s="148"/>
      <c r="BH109" s="148"/>
    </row>
    <row r="110" spans="1:60" outlineLevel="1" x14ac:dyDescent="0.2">
      <c r="A110" s="166">
        <v>28</v>
      </c>
      <c r="B110" s="167" t="s">
        <v>1070</v>
      </c>
      <c r="C110" s="181" t="s">
        <v>1071</v>
      </c>
      <c r="D110" s="168" t="s">
        <v>247</v>
      </c>
      <c r="E110" s="169">
        <v>125.8</v>
      </c>
      <c r="F110" s="170">
        <v>28</v>
      </c>
      <c r="G110" s="171">
        <f>ROUND(E110*F110,2)</f>
        <v>3522.4</v>
      </c>
      <c r="H110" s="158"/>
      <c r="I110" s="157">
        <f>ROUND(E110*H110,2)</f>
        <v>0</v>
      </c>
      <c r="J110" s="158"/>
      <c r="K110" s="157">
        <f>ROUND(E110*J110,2)</f>
        <v>0</v>
      </c>
      <c r="L110" s="157">
        <v>21</v>
      </c>
      <c r="M110" s="157">
        <f>G110*(1+L110/100)</f>
        <v>4262.1040000000003</v>
      </c>
      <c r="N110" s="157">
        <v>0</v>
      </c>
      <c r="O110" s="157">
        <f>ROUND(E110*N110,2)</f>
        <v>0</v>
      </c>
      <c r="P110" s="157">
        <v>0</v>
      </c>
      <c r="Q110" s="157">
        <f>ROUND(E110*P110,2)</f>
        <v>0</v>
      </c>
      <c r="R110" s="157"/>
      <c r="S110" s="157" t="s">
        <v>180</v>
      </c>
      <c r="T110" s="157" t="s">
        <v>180</v>
      </c>
      <c r="U110" s="157">
        <v>7.9000000000000001E-2</v>
      </c>
      <c r="V110" s="157">
        <f>ROUND(E110*U110,2)</f>
        <v>9.94</v>
      </c>
      <c r="W110" s="157"/>
      <c r="X110" s="157" t="s">
        <v>221</v>
      </c>
      <c r="Y110" s="148"/>
      <c r="Z110" s="148"/>
      <c r="AA110" s="148"/>
      <c r="AB110" s="148"/>
      <c r="AC110" s="148"/>
      <c r="AD110" s="148"/>
      <c r="AE110" s="148"/>
      <c r="AF110" s="148"/>
      <c r="AG110" s="148" t="s">
        <v>222</v>
      </c>
      <c r="AH110" s="148"/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48"/>
      <c r="BG110" s="148"/>
      <c r="BH110" s="148"/>
    </row>
    <row r="111" spans="1:60" outlineLevel="1" x14ac:dyDescent="0.2">
      <c r="A111" s="155"/>
      <c r="B111" s="156"/>
      <c r="C111" s="189" t="s">
        <v>1067</v>
      </c>
      <c r="D111" s="185"/>
      <c r="E111" s="186">
        <v>125.8</v>
      </c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48"/>
      <c r="Z111" s="148"/>
      <c r="AA111" s="148"/>
      <c r="AB111" s="148"/>
      <c r="AC111" s="148"/>
      <c r="AD111" s="148"/>
      <c r="AE111" s="148"/>
      <c r="AF111" s="148"/>
      <c r="AG111" s="148" t="s">
        <v>224</v>
      </c>
      <c r="AH111" s="148">
        <v>0</v>
      </c>
      <c r="AI111" s="148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48"/>
      <c r="BG111" s="148"/>
      <c r="BH111" s="148"/>
    </row>
    <row r="112" spans="1:60" outlineLevel="1" x14ac:dyDescent="0.2">
      <c r="A112" s="172">
        <v>29</v>
      </c>
      <c r="B112" s="173" t="s">
        <v>1072</v>
      </c>
      <c r="C112" s="180" t="s">
        <v>1073</v>
      </c>
      <c r="D112" s="174" t="s">
        <v>1074</v>
      </c>
      <c r="E112" s="175">
        <v>1</v>
      </c>
      <c r="F112" s="176">
        <v>2481</v>
      </c>
      <c r="G112" s="177">
        <f>ROUND(E112*F112,2)</f>
        <v>2481</v>
      </c>
      <c r="H112" s="158"/>
      <c r="I112" s="157">
        <f>ROUND(E112*H112,2)</f>
        <v>0</v>
      </c>
      <c r="J112" s="158"/>
      <c r="K112" s="157">
        <f>ROUND(E112*J112,2)</f>
        <v>0</v>
      </c>
      <c r="L112" s="157">
        <v>21</v>
      </c>
      <c r="M112" s="157">
        <f>G112*(1+L112/100)</f>
        <v>3002.0099999999998</v>
      </c>
      <c r="N112" s="157">
        <v>1.7000000000000001E-4</v>
      </c>
      <c r="O112" s="157">
        <f>ROUND(E112*N112,2)</f>
        <v>0</v>
      </c>
      <c r="P112" s="157">
        <v>0</v>
      </c>
      <c r="Q112" s="157">
        <f>ROUND(E112*P112,2)</f>
        <v>0</v>
      </c>
      <c r="R112" s="157"/>
      <c r="S112" s="157" t="s">
        <v>180</v>
      </c>
      <c r="T112" s="157" t="s">
        <v>180</v>
      </c>
      <c r="U112" s="157">
        <v>7.1</v>
      </c>
      <c r="V112" s="157">
        <f>ROUND(E112*U112,2)</f>
        <v>7.1</v>
      </c>
      <c r="W112" s="157"/>
      <c r="X112" s="157" t="s">
        <v>221</v>
      </c>
      <c r="Y112" s="148"/>
      <c r="Z112" s="148"/>
      <c r="AA112" s="148"/>
      <c r="AB112" s="148"/>
      <c r="AC112" s="148"/>
      <c r="AD112" s="148"/>
      <c r="AE112" s="148"/>
      <c r="AF112" s="148"/>
      <c r="AG112" s="148" t="s">
        <v>222</v>
      </c>
      <c r="AH112" s="148"/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</row>
    <row r="113" spans="1:60" ht="22.5" outlineLevel="1" x14ac:dyDescent="0.2">
      <c r="A113" s="166">
        <v>30</v>
      </c>
      <c r="B113" s="167" t="s">
        <v>554</v>
      </c>
      <c r="C113" s="181" t="s">
        <v>555</v>
      </c>
      <c r="D113" s="168" t="s">
        <v>230</v>
      </c>
      <c r="E113" s="169">
        <v>94.663499999999999</v>
      </c>
      <c r="F113" s="170">
        <v>2350</v>
      </c>
      <c r="G113" s="171">
        <f>ROUND(E113*F113,2)</f>
        <v>222459.23</v>
      </c>
      <c r="H113" s="158"/>
      <c r="I113" s="157">
        <f>ROUND(E113*H113,2)</f>
        <v>0</v>
      </c>
      <c r="J113" s="158"/>
      <c r="K113" s="157">
        <f>ROUND(E113*J113,2)</f>
        <v>0</v>
      </c>
      <c r="L113" s="157">
        <v>21</v>
      </c>
      <c r="M113" s="157">
        <f>G113*(1+L113/100)</f>
        <v>269175.66830000002</v>
      </c>
      <c r="N113" s="157">
        <v>2.5249999999999999</v>
      </c>
      <c r="O113" s="157">
        <f>ROUND(E113*N113,2)</f>
        <v>239.03</v>
      </c>
      <c r="P113" s="157">
        <v>0</v>
      </c>
      <c r="Q113" s="157">
        <f>ROUND(E113*P113,2)</f>
        <v>0</v>
      </c>
      <c r="R113" s="157"/>
      <c r="S113" s="157" t="s">
        <v>180</v>
      </c>
      <c r="T113" s="157" t="s">
        <v>180</v>
      </c>
      <c r="U113" s="157">
        <v>1.3029999999999999</v>
      </c>
      <c r="V113" s="157">
        <f>ROUND(E113*U113,2)</f>
        <v>123.35</v>
      </c>
      <c r="W113" s="157"/>
      <c r="X113" s="157" t="s">
        <v>221</v>
      </c>
      <c r="Y113" s="148"/>
      <c r="Z113" s="148"/>
      <c r="AA113" s="148"/>
      <c r="AB113" s="148"/>
      <c r="AC113" s="148"/>
      <c r="AD113" s="148"/>
      <c r="AE113" s="148"/>
      <c r="AF113" s="148"/>
      <c r="AG113" s="148" t="s">
        <v>222</v>
      </c>
      <c r="AH113" s="148"/>
      <c r="AI113" s="148"/>
      <c r="AJ113" s="148"/>
      <c r="AK113" s="148"/>
      <c r="AL113" s="148"/>
      <c r="AM113" s="148"/>
      <c r="AN113" s="148"/>
      <c r="AO113" s="148"/>
      <c r="AP113" s="148"/>
      <c r="AQ113" s="148"/>
      <c r="AR113" s="148"/>
      <c r="AS113" s="148"/>
      <c r="AT113" s="148"/>
      <c r="AU113" s="148"/>
      <c r="AV113" s="148"/>
      <c r="AW113" s="148"/>
      <c r="AX113" s="148"/>
      <c r="AY113" s="148"/>
      <c r="AZ113" s="148"/>
      <c r="BA113" s="148"/>
      <c r="BB113" s="148"/>
      <c r="BC113" s="148"/>
      <c r="BD113" s="148"/>
      <c r="BE113" s="148"/>
      <c r="BF113" s="148"/>
      <c r="BG113" s="148"/>
      <c r="BH113" s="148"/>
    </row>
    <row r="114" spans="1:60" outlineLevel="1" x14ac:dyDescent="0.2">
      <c r="A114" s="155"/>
      <c r="B114" s="156"/>
      <c r="C114" s="189" t="s">
        <v>556</v>
      </c>
      <c r="D114" s="185"/>
      <c r="E114" s="186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48"/>
      <c r="Z114" s="148"/>
      <c r="AA114" s="148"/>
      <c r="AB114" s="148"/>
      <c r="AC114" s="148"/>
      <c r="AD114" s="148"/>
      <c r="AE114" s="148"/>
      <c r="AF114" s="148"/>
      <c r="AG114" s="148" t="s">
        <v>224</v>
      </c>
      <c r="AH114" s="148">
        <v>0</v>
      </c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48"/>
      <c r="BG114" s="148"/>
      <c r="BH114" s="148"/>
    </row>
    <row r="115" spans="1:60" outlineLevel="1" x14ac:dyDescent="0.2">
      <c r="A115" s="155"/>
      <c r="B115" s="156"/>
      <c r="C115" s="189" t="s">
        <v>1075</v>
      </c>
      <c r="D115" s="185"/>
      <c r="E115" s="186">
        <v>94.04</v>
      </c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48"/>
      <c r="Z115" s="148"/>
      <c r="AA115" s="148"/>
      <c r="AB115" s="148"/>
      <c r="AC115" s="148"/>
      <c r="AD115" s="148"/>
      <c r="AE115" s="148"/>
      <c r="AF115" s="148"/>
      <c r="AG115" s="148" t="s">
        <v>224</v>
      </c>
      <c r="AH115" s="148">
        <v>0</v>
      </c>
      <c r="AI115" s="148"/>
      <c r="AJ115" s="148"/>
      <c r="AK115" s="148"/>
      <c r="AL115" s="148"/>
      <c r="AM115" s="148"/>
      <c r="AN115" s="148"/>
      <c r="AO115" s="148"/>
      <c r="AP115" s="148"/>
      <c r="AQ115" s="148"/>
      <c r="AR115" s="148"/>
      <c r="AS115" s="148"/>
      <c r="AT115" s="148"/>
      <c r="AU115" s="148"/>
      <c r="AV115" s="148"/>
      <c r="AW115" s="148"/>
      <c r="AX115" s="148"/>
      <c r="AY115" s="148"/>
      <c r="AZ115" s="148"/>
      <c r="BA115" s="148"/>
      <c r="BB115" s="148"/>
      <c r="BC115" s="148"/>
      <c r="BD115" s="148"/>
      <c r="BE115" s="148"/>
      <c r="BF115" s="148"/>
      <c r="BG115" s="148"/>
      <c r="BH115" s="148"/>
    </row>
    <row r="116" spans="1:60" outlineLevel="1" x14ac:dyDescent="0.2">
      <c r="A116" s="155"/>
      <c r="B116" s="156"/>
      <c r="C116" s="189" t="s">
        <v>558</v>
      </c>
      <c r="D116" s="185"/>
      <c r="E116" s="186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48"/>
      <c r="Z116" s="148"/>
      <c r="AA116" s="148"/>
      <c r="AB116" s="148"/>
      <c r="AC116" s="148"/>
      <c r="AD116" s="148"/>
      <c r="AE116" s="148"/>
      <c r="AF116" s="148"/>
      <c r="AG116" s="148" t="s">
        <v>224</v>
      </c>
      <c r="AH116" s="148">
        <v>0</v>
      </c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48"/>
      <c r="BG116" s="148"/>
      <c r="BH116" s="148"/>
    </row>
    <row r="117" spans="1:60" outlineLevel="1" x14ac:dyDescent="0.2">
      <c r="A117" s="155"/>
      <c r="B117" s="156"/>
      <c r="C117" s="189" t="s">
        <v>1076</v>
      </c>
      <c r="D117" s="185"/>
      <c r="E117" s="186">
        <v>0.63</v>
      </c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48"/>
      <c r="Z117" s="148"/>
      <c r="AA117" s="148"/>
      <c r="AB117" s="148"/>
      <c r="AC117" s="148"/>
      <c r="AD117" s="148"/>
      <c r="AE117" s="148"/>
      <c r="AF117" s="148"/>
      <c r="AG117" s="148" t="s">
        <v>224</v>
      </c>
      <c r="AH117" s="148">
        <v>0</v>
      </c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</row>
    <row r="118" spans="1:60" ht="22.5" outlineLevel="1" x14ac:dyDescent="0.2">
      <c r="A118" s="166">
        <v>31</v>
      </c>
      <c r="B118" s="167" t="s">
        <v>560</v>
      </c>
      <c r="C118" s="181" t="s">
        <v>561</v>
      </c>
      <c r="D118" s="168" t="s">
        <v>230</v>
      </c>
      <c r="E118" s="169">
        <v>4</v>
      </c>
      <c r="F118" s="170">
        <v>2517</v>
      </c>
      <c r="G118" s="171">
        <f>ROUND(E118*F118,2)</f>
        <v>10068</v>
      </c>
      <c r="H118" s="158"/>
      <c r="I118" s="157">
        <f>ROUND(E118*H118,2)</f>
        <v>0</v>
      </c>
      <c r="J118" s="158"/>
      <c r="K118" s="157">
        <f>ROUND(E118*J118,2)</f>
        <v>0</v>
      </c>
      <c r="L118" s="157">
        <v>21</v>
      </c>
      <c r="M118" s="157">
        <f>G118*(1+L118/100)</f>
        <v>12182.279999999999</v>
      </c>
      <c r="N118" s="157">
        <v>2.5249999999999999</v>
      </c>
      <c r="O118" s="157">
        <f>ROUND(E118*N118,2)</f>
        <v>10.1</v>
      </c>
      <c r="P118" s="157">
        <v>0</v>
      </c>
      <c r="Q118" s="157">
        <f>ROUND(E118*P118,2)</f>
        <v>0</v>
      </c>
      <c r="R118" s="157"/>
      <c r="S118" s="157" t="s">
        <v>180</v>
      </c>
      <c r="T118" s="157" t="s">
        <v>180</v>
      </c>
      <c r="U118" s="157">
        <v>1.3029999999999999</v>
      </c>
      <c r="V118" s="157">
        <f>ROUND(E118*U118,2)</f>
        <v>5.21</v>
      </c>
      <c r="W118" s="157"/>
      <c r="X118" s="157" t="s">
        <v>221</v>
      </c>
      <c r="Y118" s="148"/>
      <c r="Z118" s="148"/>
      <c r="AA118" s="148"/>
      <c r="AB118" s="148"/>
      <c r="AC118" s="148"/>
      <c r="AD118" s="148"/>
      <c r="AE118" s="148"/>
      <c r="AF118" s="148"/>
      <c r="AG118" s="148" t="s">
        <v>222</v>
      </c>
      <c r="AH118" s="148"/>
      <c r="AI118" s="148"/>
      <c r="AJ118" s="148"/>
      <c r="AK118" s="148"/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48"/>
      <c r="BG118" s="148"/>
      <c r="BH118" s="148"/>
    </row>
    <row r="119" spans="1:60" outlineLevel="1" x14ac:dyDescent="0.2">
      <c r="A119" s="155"/>
      <c r="B119" s="156"/>
      <c r="C119" s="189" t="s">
        <v>562</v>
      </c>
      <c r="D119" s="185"/>
      <c r="E119" s="186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48"/>
      <c r="Z119" s="148"/>
      <c r="AA119" s="148"/>
      <c r="AB119" s="148"/>
      <c r="AC119" s="148"/>
      <c r="AD119" s="148"/>
      <c r="AE119" s="148"/>
      <c r="AF119" s="148"/>
      <c r="AG119" s="148" t="s">
        <v>224</v>
      </c>
      <c r="AH119" s="148">
        <v>0</v>
      </c>
      <c r="AI119" s="148"/>
      <c r="AJ119" s="148"/>
      <c r="AK119" s="148"/>
      <c r="AL119" s="148"/>
      <c r="AM119" s="148"/>
      <c r="AN119" s="148"/>
      <c r="AO119" s="148"/>
      <c r="AP119" s="148"/>
      <c r="AQ119" s="148"/>
      <c r="AR119" s="148"/>
      <c r="AS119" s="148"/>
      <c r="AT119" s="148"/>
      <c r="AU119" s="148"/>
      <c r="AV119" s="148"/>
      <c r="AW119" s="148"/>
      <c r="AX119" s="148"/>
      <c r="AY119" s="148"/>
      <c r="AZ119" s="148"/>
      <c r="BA119" s="148"/>
      <c r="BB119" s="148"/>
      <c r="BC119" s="148"/>
      <c r="BD119" s="148"/>
      <c r="BE119" s="148"/>
      <c r="BF119" s="148"/>
      <c r="BG119" s="148"/>
      <c r="BH119" s="148"/>
    </row>
    <row r="120" spans="1:60" outlineLevel="1" x14ac:dyDescent="0.2">
      <c r="A120" s="155"/>
      <c r="B120" s="156"/>
      <c r="C120" s="189" t="s">
        <v>1077</v>
      </c>
      <c r="D120" s="185"/>
      <c r="E120" s="186">
        <v>4</v>
      </c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48"/>
      <c r="Z120" s="148"/>
      <c r="AA120" s="148"/>
      <c r="AB120" s="148"/>
      <c r="AC120" s="148"/>
      <c r="AD120" s="148"/>
      <c r="AE120" s="148"/>
      <c r="AF120" s="148"/>
      <c r="AG120" s="148" t="s">
        <v>224</v>
      </c>
      <c r="AH120" s="148">
        <v>0</v>
      </c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48"/>
      <c r="BG120" s="148"/>
      <c r="BH120" s="148"/>
    </row>
    <row r="121" spans="1:60" ht="22.5" outlineLevel="1" x14ac:dyDescent="0.2">
      <c r="A121" s="166">
        <v>32</v>
      </c>
      <c r="B121" s="167" t="s">
        <v>564</v>
      </c>
      <c r="C121" s="181" t="s">
        <v>565</v>
      </c>
      <c r="D121" s="168" t="s">
        <v>220</v>
      </c>
      <c r="E121" s="169">
        <v>259.60000000000002</v>
      </c>
      <c r="F121" s="170">
        <v>346</v>
      </c>
      <c r="G121" s="171">
        <f>ROUND(E121*F121,2)</f>
        <v>89821.6</v>
      </c>
      <c r="H121" s="158"/>
      <c r="I121" s="157">
        <f>ROUND(E121*H121,2)</f>
        <v>0</v>
      </c>
      <c r="J121" s="158"/>
      <c r="K121" s="157">
        <f>ROUND(E121*J121,2)</f>
        <v>0</v>
      </c>
      <c r="L121" s="157">
        <v>21</v>
      </c>
      <c r="M121" s="157">
        <f>G121*(1+L121/100)</f>
        <v>108684.136</v>
      </c>
      <c r="N121" s="157">
        <v>4.1799999999999997E-3</v>
      </c>
      <c r="O121" s="157">
        <f>ROUND(E121*N121,2)</f>
        <v>1.0900000000000001</v>
      </c>
      <c r="P121" s="157">
        <v>0</v>
      </c>
      <c r="Q121" s="157">
        <f>ROUND(E121*P121,2)</f>
        <v>0</v>
      </c>
      <c r="R121" s="157"/>
      <c r="S121" s="157" t="s">
        <v>180</v>
      </c>
      <c r="T121" s="157" t="s">
        <v>180</v>
      </c>
      <c r="U121" s="157">
        <v>0.96299999999999997</v>
      </c>
      <c r="V121" s="157">
        <f>ROUND(E121*U121,2)</f>
        <v>249.99</v>
      </c>
      <c r="W121" s="157"/>
      <c r="X121" s="157" t="s">
        <v>221</v>
      </c>
      <c r="Y121" s="148"/>
      <c r="Z121" s="148"/>
      <c r="AA121" s="148"/>
      <c r="AB121" s="148"/>
      <c r="AC121" s="148"/>
      <c r="AD121" s="148"/>
      <c r="AE121" s="148"/>
      <c r="AF121" s="148"/>
      <c r="AG121" s="148" t="s">
        <v>222</v>
      </c>
      <c r="AH121" s="148"/>
      <c r="AI121" s="148"/>
      <c r="AJ121" s="148"/>
      <c r="AK121" s="148"/>
      <c r="AL121" s="148"/>
      <c r="AM121" s="148"/>
      <c r="AN121" s="148"/>
      <c r="AO121" s="148"/>
      <c r="AP121" s="148"/>
      <c r="AQ121" s="148"/>
      <c r="AR121" s="148"/>
      <c r="AS121" s="148"/>
      <c r="AT121" s="148"/>
      <c r="AU121" s="148"/>
      <c r="AV121" s="148"/>
      <c r="AW121" s="148"/>
      <c r="AX121" s="148"/>
      <c r="AY121" s="148"/>
      <c r="AZ121" s="148"/>
      <c r="BA121" s="148"/>
      <c r="BB121" s="148"/>
      <c r="BC121" s="148"/>
      <c r="BD121" s="148"/>
      <c r="BE121" s="148"/>
      <c r="BF121" s="148"/>
      <c r="BG121" s="148"/>
      <c r="BH121" s="148"/>
    </row>
    <row r="122" spans="1:60" outlineLevel="1" x14ac:dyDescent="0.2">
      <c r="A122" s="155"/>
      <c r="B122" s="156"/>
      <c r="C122" s="189" t="s">
        <v>562</v>
      </c>
      <c r="D122" s="185"/>
      <c r="E122" s="186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48"/>
      <c r="Z122" s="148"/>
      <c r="AA122" s="148"/>
      <c r="AB122" s="148"/>
      <c r="AC122" s="148"/>
      <c r="AD122" s="148"/>
      <c r="AE122" s="148"/>
      <c r="AF122" s="148"/>
      <c r="AG122" s="148" t="s">
        <v>224</v>
      </c>
      <c r="AH122" s="148">
        <v>0</v>
      </c>
      <c r="AI122" s="148"/>
      <c r="AJ122" s="148"/>
      <c r="AK122" s="148"/>
      <c r="AL122" s="148"/>
      <c r="AM122" s="148"/>
      <c r="AN122" s="148"/>
      <c r="AO122" s="148"/>
      <c r="AP122" s="148"/>
      <c r="AQ122" s="148"/>
      <c r="AR122" s="148"/>
      <c r="AS122" s="148"/>
      <c r="AT122" s="148"/>
      <c r="AU122" s="148"/>
      <c r="AV122" s="148"/>
      <c r="AW122" s="148"/>
      <c r="AX122" s="148"/>
      <c r="AY122" s="148"/>
      <c r="AZ122" s="148"/>
      <c r="BA122" s="148"/>
      <c r="BB122" s="148"/>
      <c r="BC122" s="148"/>
      <c r="BD122" s="148"/>
      <c r="BE122" s="148"/>
      <c r="BF122" s="148"/>
      <c r="BG122" s="148"/>
      <c r="BH122" s="148"/>
    </row>
    <row r="123" spans="1:60" outlineLevel="1" x14ac:dyDescent="0.2">
      <c r="A123" s="155"/>
      <c r="B123" s="156"/>
      <c r="C123" s="189" t="s">
        <v>1078</v>
      </c>
      <c r="D123" s="185"/>
      <c r="E123" s="186">
        <v>8</v>
      </c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48"/>
      <c r="Z123" s="148"/>
      <c r="AA123" s="148"/>
      <c r="AB123" s="148"/>
      <c r="AC123" s="148"/>
      <c r="AD123" s="148"/>
      <c r="AE123" s="148"/>
      <c r="AF123" s="148"/>
      <c r="AG123" s="148" t="s">
        <v>224</v>
      </c>
      <c r="AH123" s="148">
        <v>0</v>
      </c>
      <c r="AI123" s="148"/>
      <c r="AJ123" s="148"/>
      <c r="AK123" s="148"/>
      <c r="AL123" s="148"/>
      <c r="AM123" s="148"/>
      <c r="AN123" s="148"/>
      <c r="AO123" s="148"/>
      <c r="AP123" s="148"/>
      <c r="AQ123" s="148"/>
      <c r="AR123" s="148"/>
      <c r="AS123" s="148"/>
      <c r="AT123" s="148"/>
      <c r="AU123" s="148"/>
      <c r="AV123" s="148"/>
      <c r="AW123" s="148"/>
      <c r="AX123" s="148"/>
      <c r="AY123" s="148"/>
      <c r="AZ123" s="148"/>
      <c r="BA123" s="148"/>
      <c r="BB123" s="148"/>
      <c r="BC123" s="148"/>
      <c r="BD123" s="148"/>
      <c r="BE123" s="148"/>
      <c r="BF123" s="148"/>
      <c r="BG123" s="148"/>
      <c r="BH123" s="148"/>
    </row>
    <row r="124" spans="1:60" outlineLevel="1" x14ac:dyDescent="0.2">
      <c r="A124" s="155"/>
      <c r="B124" s="156"/>
      <c r="C124" s="189" t="s">
        <v>1079</v>
      </c>
      <c r="D124" s="185"/>
      <c r="E124" s="186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48"/>
      <c r="Z124" s="148"/>
      <c r="AA124" s="148"/>
      <c r="AB124" s="148"/>
      <c r="AC124" s="148"/>
      <c r="AD124" s="148"/>
      <c r="AE124" s="148"/>
      <c r="AF124" s="148"/>
      <c r="AG124" s="148" t="s">
        <v>224</v>
      </c>
      <c r="AH124" s="148">
        <v>0</v>
      </c>
      <c r="AI124" s="148"/>
      <c r="AJ124" s="148"/>
      <c r="AK124" s="148"/>
      <c r="AL124" s="148"/>
      <c r="AM124" s="148"/>
      <c r="AN124" s="148"/>
      <c r="AO124" s="148"/>
      <c r="AP124" s="148"/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A124" s="148"/>
      <c r="BB124" s="148"/>
      <c r="BC124" s="148"/>
      <c r="BD124" s="148"/>
      <c r="BE124" s="148"/>
      <c r="BF124" s="148"/>
      <c r="BG124" s="148"/>
      <c r="BH124" s="148"/>
    </row>
    <row r="125" spans="1:60" outlineLevel="1" x14ac:dyDescent="0.2">
      <c r="A125" s="155"/>
      <c r="B125" s="156"/>
      <c r="C125" s="189" t="s">
        <v>1080</v>
      </c>
      <c r="D125" s="185"/>
      <c r="E125" s="186">
        <v>251.6</v>
      </c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48"/>
      <c r="Z125" s="148"/>
      <c r="AA125" s="148"/>
      <c r="AB125" s="148"/>
      <c r="AC125" s="148"/>
      <c r="AD125" s="148"/>
      <c r="AE125" s="148"/>
      <c r="AF125" s="148"/>
      <c r="AG125" s="148" t="s">
        <v>224</v>
      </c>
      <c r="AH125" s="148">
        <v>0</v>
      </c>
      <c r="AI125" s="148"/>
      <c r="AJ125" s="148"/>
      <c r="AK125" s="148"/>
      <c r="AL125" s="148"/>
      <c r="AM125" s="148"/>
      <c r="AN125" s="148"/>
      <c r="AO125" s="148"/>
      <c r="AP125" s="148"/>
      <c r="AQ125" s="148"/>
      <c r="AR125" s="148"/>
      <c r="AS125" s="148"/>
      <c r="AT125" s="148"/>
      <c r="AU125" s="148"/>
      <c r="AV125" s="148"/>
      <c r="AW125" s="148"/>
      <c r="AX125" s="148"/>
      <c r="AY125" s="148"/>
      <c r="AZ125" s="148"/>
      <c r="BA125" s="148"/>
      <c r="BB125" s="148"/>
      <c r="BC125" s="148"/>
      <c r="BD125" s="148"/>
      <c r="BE125" s="148"/>
      <c r="BF125" s="148"/>
      <c r="BG125" s="148"/>
      <c r="BH125" s="148"/>
    </row>
    <row r="126" spans="1:60" outlineLevel="1" x14ac:dyDescent="0.2">
      <c r="A126" s="172">
        <v>33</v>
      </c>
      <c r="B126" s="173" t="s">
        <v>568</v>
      </c>
      <c r="C126" s="180" t="s">
        <v>1081</v>
      </c>
      <c r="D126" s="174" t="s">
        <v>368</v>
      </c>
      <c r="E126" s="175">
        <v>1</v>
      </c>
      <c r="F126" s="176">
        <v>2202</v>
      </c>
      <c r="G126" s="177">
        <f>ROUND(E126*F126,2)</f>
        <v>2202</v>
      </c>
      <c r="H126" s="158"/>
      <c r="I126" s="157">
        <f>ROUND(E126*H126,2)</f>
        <v>0</v>
      </c>
      <c r="J126" s="158"/>
      <c r="K126" s="157">
        <f>ROUND(E126*J126,2)</f>
        <v>0</v>
      </c>
      <c r="L126" s="157">
        <v>21</v>
      </c>
      <c r="M126" s="157">
        <f>G126*(1+L126/100)</f>
        <v>2664.42</v>
      </c>
      <c r="N126" s="157">
        <v>1.4999999999999999E-2</v>
      </c>
      <c r="O126" s="157">
        <f>ROUND(E126*N126,2)</f>
        <v>0.02</v>
      </c>
      <c r="P126" s="157">
        <v>0</v>
      </c>
      <c r="Q126" s="157">
        <f>ROUND(E126*P126,2)</f>
        <v>0</v>
      </c>
      <c r="R126" s="157"/>
      <c r="S126" s="157" t="s">
        <v>174</v>
      </c>
      <c r="T126" s="157" t="s">
        <v>175</v>
      </c>
      <c r="U126" s="157">
        <v>0</v>
      </c>
      <c r="V126" s="157">
        <f>ROUND(E126*U126,2)</f>
        <v>0</v>
      </c>
      <c r="W126" s="157"/>
      <c r="X126" s="157" t="s">
        <v>221</v>
      </c>
      <c r="Y126" s="148"/>
      <c r="Z126" s="148"/>
      <c r="AA126" s="148"/>
      <c r="AB126" s="148"/>
      <c r="AC126" s="148"/>
      <c r="AD126" s="148"/>
      <c r="AE126" s="148"/>
      <c r="AF126" s="148"/>
      <c r="AG126" s="148" t="s">
        <v>222</v>
      </c>
      <c r="AH126" s="148"/>
      <c r="AI126" s="148"/>
      <c r="AJ126" s="148"/>
      <c r="AK126" s="148"/>
      <c r="AL126" s="148"/>
      <c r="AM126" s="148"/>
      <c r="AN126" s="148"/>
      <c r="AO126" s="148"/>
      <c r="AP126" s="148"/>
      <c r="AQ126" s="148"/>
      <c r="AR126" s="148"/>
      <c r="AS126" s="148"/>
      <c r="AT126" s="148"/>
      <c r="AU126" s="148"/>
      <c r="AV126" s="148"/>
      <c r="AW126" s="148"/>
      <c r="AX126" s="148"/>
      <c r="AY126" s="148"/>
      <c r="AZ126" s="148"/>
      <c r="BA126" s="148"/>
      <c r="BB126" s="148"/>
      <c r="BC126" s="148"/>
      <c r="BD126" s="148"/>
      <c r="BE126" s="148"/>
      <c r="BF126" s="148"/>
      <c r="BG126" s="148"/>
      <c r="BH126" s="148"/>
    </row>
    <row r="127" spans="1:60" outlineLevel="1" x14ac:dyDescent="0.2">
      <c r="A127" s="172">
        <v>34</v>
      </c>
      <c r="B127" s="173" t="s">
        <v>666</v>
      </c>
      <c r="C127" s="180" t="s">
        <v>1082</v>
      </c>
      <c r="D127" s="174" t="s">
        <v>368</v>
      </c>
      <c r="E127" s="175">
        <v>1</v>
      </c>
      <c r="F127" s="176">
        <v>2257</v>
      </c>
      <c r="G127" s="177">
        <f>ROUND(E127*F127,2)</f>
        <v>2257</v>
      </c>
      <c r="H127" s="158"/>
      <c r="I127" s="157">
        <f>ROUND(E127*H127,2)</f>
        <v>0</v>
      </c>
      <c r="J127" s="158"/>
      <c r="K127" s="157">
        <f>ROUND(E127*J127,2)</f>
        <v>0</v>
      </c>
      <c r="L127" s="157">
        <v>21</v>
      </c>
      <c r="M127" s="157">
        <f>G127*(1+L127/100)</f>
        <v>2730.97</v>
      </c>
      <c r="N127" s="157">
        <v>1.4999999999999999E-2</v>
      </c>
      <c r="O127" s="157">
        <f>ROUND(E127*N127,2)</f>
        <v>0.02</v>
      </c>
      <c r="P127" s="157">
        <v>0</v>
      </c>
      <c r="Q127" s="157">
        <f>ROUND(E127*P127,2)</f>
        <v>0</v>
      </c>
      <c r="R127" s="157"/>
      <c r="S127" s="157" t="s">
        <v>174</v>
      </c>
      <c r="T127" s="157" t="s">
        <v>175</v>
      </c>
      <c r="U127" s="157">
        <v>0</v>
      </c>
      <c r="V127" s="157">
        <f>ROUND(E127*U127,2)</f>
        <v>0</v>
      </c>
      <c r="W127" s="157"/>
      <c r="X127" s="157" t="s">
        <v>221</v>
      </c>
      <c r="Y127" s="148"/>
      <c r="Z127" s="148"/>
      <c r="AA127" s="148"/>
      <c r="AB127" s="148"/>
      <c r="AC127" s="148"/>
      <c r="AD127" s="148"/>
      <c r="AE127" s="148"/>
      <c r="AF127" s="148"/>
      <c r="AG127" s="148" t="s">
        <v>222</v>
      </c>
      <c r="AH127" s="148"/>
      <c r="AI127" s="148"/>
      <c r="AJ127" s="148"/>
      <c r="AK127" s="148"/>
      <c r="AL127" s="148"/>
      <c r="AM127" s="148"/>
      <c r="AN127" s="148"/>
      <c r="AO127" s="148"/>
      <c r="AP127" s="148"/>
      <c r="AQ127" s="148"/>
      <c r="AR127" s="148"/>
      <c r="AS127" s="148"/>
      <c r="AT127" s="148"/>
      <c r="AU127" s="148"/>
      <c r="AV127" s="148"/>
      <c r="AW127" s="148"/>
      <c r="AX127" s="148"/>
      <c r="AY127" s="148"/>
      <c r="AZ127" s="148"/>
      <c r="BA127" s="148"/>
      <c r="BB127" s="148"/>
      <c r="BC127" s="148"/>
      <c r="BD127" s="148"/>
      <c r="BE127" s="148"/>
      <c r="BF127" s="148"/>
      <c r="BG127" s="148"/>
      <c r="BH127" s="148"/>
    </row>
    <row r="128" spans="1:60" ht="22.5" outlineLevel="1" x14ac:dyDescent="0.2">
      <c r="A128" s="166">
        <v>35</v>
      </c>
      <c r="B128" s="167" t="s">
        <v>1083</v>
      </c>
      <c r="C128" s="181" t="s">
        <v>1084</v>
      </c>
      <c r="D128" s="168" t="s">
        <v>247</v>
      </c>
      <c r="E128" s="169">
        <v>132.09</v>
      </c>
      <c r="F128" s="170">
        <v>1145</v>
      </c>
      <c r="G128" s="171">
        <f>ROUND(E128*F128,2)</f>
        <v>151243.04999999999</v>
      </c>
      <c r="H128" s="158"/>
      <c r="I128" s="157">
        <f>ROUND(E128*H128,2)</f>
        <v>0</v>
      </c>
      <c r="J128" s="158"/>
      <c r="K128" s="157">
        <f>ROUND(E128*J128,2)</f>
        <v>0</v>
      </c>
      <c r="L128" s="157">
        <v>21</v>
      </c>
      <c r="M128" s="157">
        <f>G128*(1+L128/100)</f>
        <v>183004.09049999999</v>
      </c>
      <c r="N128" s="157">
        <v>7.2999999999999995E-2</v>
      </c>
      <c r="O128" s="157">
        <f>ROUND(E128*N128,2)</f>
        <v>9.64</v>
      </c>
      <c r="P128" s="157">
        <v>0</v>
      </c>
      <c r="Q128" s="157">
        <f>ROUND(E128*P128,2)</f>
        <v>0</v>
      </c>
      <c r="R128" s="157" t="s">
        <v>318</v>
      </c>
      <c r="S128" s="157" t="s">
        <v>180</v>
      </c>
      <c r="T128" s="157" t="s">
        <v>180</v>
      </c>
      <c r="U128" s="157">
        <v>0</v>
      </c>
      <c r="V128" s="157">
        <f>ROUND(E128*U128,2)</f>
        <v>0</v>
      </c>
      <c r="W128" s="157"/>
      <c r="X128" s="157" t="s">
        <v>319</v>
      </c>
      <c r="Y128" s="148"/>
      <c r="Z128" s="148"/>
      <c r="AA128" s="148"/>
      <c r="AB128" s="148"/>
      <c r="AC128" s="148"/>
      <c r="AD128" s="148"/>
      <c r="AE128" s="148"/>
      <c r="AF128" s="148"/>
      <c r="AG128" s="148" t="s">
        <v>320</v>
      </c>
      <c r="AH128" s="148"/>
      <c r="AI128" s="148"/>
      <c r="AJ128" s="148"/>
      <c r="AK128" s="148"/>
      <c r="AL128" s="148"/>
      <c r="AM128" s="148"/>
      <c r="AN128" s="148"/>
      <c r="AO128" s="148"/>
      <c r="AP128" s="148"/>
      <c r="AQ128" s="148"/>
      <c r="AR128" s="148"/>
      <c r="AS128" s="148"/>
      <c r="AT128" s="148"/>
      <c r="AU128" s="148"/>
      <c r="AV128" s="148"/>
      <c r="AW128" s="148"/>
      <c r="AX128" s="148"/>
      <c r="AY128" s="148"/>
      <c r="AZ128" s="148"/>
      <c r="BA128" s="148"/>
      <c r="BB128" s="148"/>
      <c r="BC128" s="148"/>
      <c r="BD128" s="148"/>
      <c r="BE128" s="148"/>
      <c r="BF128" s="148"/>
      <c r="BG128" s="148"/>
      <c r="BH128" s="148"/>
    </row>
    <row r="129" spans="1:60" outlineLevel="1" x14ac:dyDescent="0.2">
      <c r="A129" s="155"/>
      <c r="B129" s="156"/>
      <c r="C129" s="189" t="s">
        <v>1066</v>
      </c>
      <c r="D129" s="185"/>
      <c r="E129" s="186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48"/>
      <c r="Z129" s="148"/>
      <c r="AA129" s="148"/>
      <c r="AB129" s="148"/>
      <c r="AC129" s="148"/>
      <c r="AD129" s="148"/>
      <c r="AE129" s="148"/>
      <c r="AF129" s="148"/>
      <c r="AG129" s="148" t="s">
        <v>224</v>
      </c>
      <c r="AH129" s="148">
        <v>0</v>
      </c>
      <c r="AI129" s="148"/>
      <c r="AJ129" s="148"/>
      <c r="AK129" s="148"/>
      <c r="AL129" s="148"/>
      <c r="AM129" s="148"/>
      <c r="AN129" s="148"/>
      <c r="AO129" s="148"/>
      <c r="AP129" s="148"/>
      <c r="AQ129" s="148"/>
      <c r="AR129" s="148"/>
      <c r="AS129" s="148"/>
      <c r="AT129" s="148"/>
      <c r="AU129" s="148"/>
      <c r="AV129" s="148"/>
      <c r="AW129" s="148"/>
      <c r="AX129" s="148"/>
      <c r="AY129" s="148"/>
      <c r="AZ129" s="148"/>
      <c r="BA129" s="148"/>
      <c r="BB129" s="148"/>
      <c r="BC129" s="148"/>
      <c r="BD129" s="148"/>
      <c r="BE129" s="148"/>
      <c r="BF129" s="148"/>
      <c r="BG129" s="148"/>
      <c r="BH129" s="148"/>
    </row>
    <row r="130" spans="1:60" outlineLevel="1" x14ac:dyDescent="0.2">
      <c r="A130" s="155"/>
      <c r="B130" s="156"/>
      <c r="C130" s="189" t="s">
        <v>1085</v>
      </c>
      <c r="D130" s="185"/>
      <c r="E130" s="186">
        <v>132.09</v>
      </c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48"/>
      <c r="Z130" s="148"/>
      <c r="AA130" s="148"/>
      <c r="AB130" s="148"/>
      <c r="AC130" s="148"/>
      <c r="AD130" s="148"/>
      <c r="AE130" s="148"/>
      <c r="AF130" s="148"/>
      <c r="AG130" s="148" t="s">
        <v>224</v>
      </c>
      <c r="AH130" s="148">
        <v>0</v>
      </c>
      <c r="AI130" s="148"/>
      <c r="AJ130" s="148"/>
      <c r="AK130" s="148"/>
      <c r="AL130" s="148"/>
      <c r="AM130" s="148"/>
      <c r="AN130" s="148"/>
      <c r="AO130" s="148"/>
      <c r="AP130" s="148"/>
      <c r="AQ130" s="148"/>
      <c r="AR130" s="148"/>
      <c r="AS130" s="148"/>
      <c r="AT130" s="148"/>
      <c r="AU130" s="148"/>
      <c r="AV130" s="148"/>
      <c r="AW130" s="148"/>
      <c r="AX130" s="148"/>
      <c r="AY130" s="148"/>
      <c r="AZ130" s="148"/>
      <c r="BA130" s="148"/>
      <c r="BB130" s="148"/>
      <c r="BC130" s="148"/>
      <c r="BD130" s="148"/>
      <c r="BE130" s="148"/>
      <c r="BF130" s="148"/>
      <c r="BG130" s="148"/>
      <c r="BH130" s="148"/>
    </row>
    <row r="131" spans="1:60" x14ac:dyDescent="0.2">
      <c r="A131" s="160" t="s">
        <v>169</v>
      </c>
      <c r="B131" s="161" t="s">
        <v>108</v>
      </c>
      <c r="C131" s="179" t="s">
        <v>109</v>
      </c>
      <c r="D131" s="162"/>
      <c r="E131" s="163"/>
      <c r="F131" s="164"/>
      <c r="G131" s="165">
        <f>SUMIF(AG132:AG151,"&lt;&gt;NOR",G132:G151)</f>
        <v>95181</v>
      </c>
      <c r="H131" s="159"/>
      <c r="I131" s="159">
        <f>SUM(I132:I151)</f>
        <v>0</v>
      </c>
      <c r="J131" s="159"/>
      <c r="K131" s="159">
        <f>SUM(K132:K151)</f>
        <v>0</v>
      </c>
      <c r="L131" s="159"/>
      <c r="M131" s="159">
        <f>SUM(M132:M151)</f>
        <v>115169.01</v>
      </c>
      <c r="N131" s="159"/>
      <c r="O131" s="159">
        <f>SUM(O132:O151)</f>
        <v>13.29</v>
      </c>
      <c r="P131" s="159"/>
      <c r="Q131" s="159">
        <f>SUM(Q132:Q151)</f>
        <v>0</v>
      </c>
      <c r="R131" s="159"/>
      <c r="S131" s="159"/>
      <c r="T131" s="159"/>
      <c r="U131" s="159"/>
      <c r="V131" s="159">
        <f>SUM(V132:V151)</f>
        <v>38.730000000000004</v>
      </c>
      <c r="W131" s="159"/>
      <c r="X131" s="159"/>
      <c r="AG131" t="s">
        <v>170</v>
      </c>
    </row>
    <row r="132" spans="1:60" ht="22.5" outlineLevel="1" x14ac:dyDescent="0.2">
      <c r="A132" s="166">
        <v>36</v>
      </c>
      <c r="B132" s="167" t="s">
        <v>573</v>
      </c>
      <c r="C132" s="181" t="s">
        <v>574</v>
      </c>
      <c r="D132" s="168" t="s">
        <v>368</v>
      </c>
      <c r="E132" s="169">
        <v>7</v>
      </c>
      <c r="F132" s="170">
        <v>239</v>
      </c>
      <c r="G132" s="171">
        <f>ROUND(E132*F132,2)</f>
        <v>1673</v>
      </c>
      <c r="H132" s="158"/>
      <c r="I132" s="157">
        <f>ROUND(E132*H132,2)</f>
        <v>0</v>
      </c>
      <c r="J132" s="158"/>
      <c r="K132" s="157">
        <f>ROUND(E132*J132,2)</f>
        <v>0</v>
      </c>
      <c r="L132" s="157">
        <v>21</v>
      </c>
      <c r="M132" s="157">
        <f>G132*(1+L132/100)</f>
        <v>2024.33</v>
      </c>
      <c r="N132" s="157">
        <v>6.6E-3</v>
      </c>
      <c r="O132" s="157">
        <f>ROUND(E132*N132,2)</f>
        <v>0.05</v>
      </c>
      <c r="P132" s="157">
        <v>0</v>
      </c>
      <c r="Q132" s="157">
        <f>ROUND(E132*P132,2)</f>
        <v>0</v>
      </c>
      <c r="R132" s="157"/>
      <c r="S132" s="157" t="s">
        <v>180</v>
      </c>
      <c r="T132" s="157" t="s">
        <v>180</v>
      </c>
      <c r="U132" s="157">
        <v>0.56000000000000005</v>
      </c>
      <c r="V132" s="157">
        <f>ROUND(E132*U132,2)</f>
        <v>3.92</v>
      </c>
      <c r="W132" s="157"/>
      <c r="X132" s="157" t="s">
        <v>221</v>
      </c>
      <c r="Y132" s="148"/>
      <c r="Z132" s="148"/>
      <c r="AA132" s="148"/>
      <c r="AB132" s="148"/>
      <c r="AC132" s="148"/>
      <c r="AD132" s="148"/>
      <c r="AE132" s="148"/>
      <c r="AF132" s="148"/>
      <c r="AG132" s="148" t="s">
        <v>222</v>
      </c>
      <c r="AH132" s="148"/>
      <c r="AI132" s="148"/>
      <c r="AJ132" s="148"/>
      <c r="AK132" s="148"/>
      <c r="AL132" s="148"/>
      <c r="AM132" s="148"/>
      <c r="AN132" s="148"/>
      <c r="AO132" s="148"/>
      <c r="AP132" s="148"/>
      <c r="AQ132" s="148"/>
      <c r="AR132" s="148"/>
      <c r="AS132" s="148"/>
      <c r="AT132" s="148"/>
      <c r="AU132" s="148"/>
      <c r="AV132" s="148"/>
      <c r="AW132" s="148"/>
      <c r="AX132" s="148"/>
      <c r="AY132" s="148"/>
      <c r="AZ132" s="148"/>
      <c r="BA132" s="148"/>
      <c r="BB132" s="148"/>
      <c r="BC132" s="148"/>
      <c r="BD132" s="148"/>
      <c r="BE132" s="148"/>
      <c r="BF132" s="148"/>
      <c r="BG132" s="148"/>
      <c r="BH132" s="148"/>
    </row>
    <row r="133" spans="1:60" outlineLevel="1" x14ac:dyDescent="0.2">
      <c r="A133" s="155"/>
      <c r="B133" s="156"/>
      <c r="C133" s="189" t="s">
        <v>1086</v>
      </c>
      <c r="D133" s="185"/>
      <c r="E133" s="186">
        <v>7</v>
      </c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48"/>
      <c r="Z133" s="148"/>
      <c r="AA133" s="148"/>
      <c r="AB133" s="148"/>
      <c r="AC133" s="148"/>
      <c r="AD133" s="148"/>
      <c r="AE133" s="148"/>
      <c r="AF133" s="148"/>
      <c r="AG133" s="148" t="s">
        <v>224</v>
      </c>
      <c r="AH133" s="148">
        <v>0</v>
      </c>
      <c r="AI133" s="148"/>
      <c r="AJ133" s="148"/>
      <c r="AK133" s="148"/>
      <c r="AL133" s="148"/>
      <c r="AM133" s="148"/>
      <c r="AN133" s="148"/>
      <c r="AO133" s="148"/>
      <c r="AP133" s="148"/>
      <c r="AQ133" s="148"/>
      <c r="AR133" s="148"/>
      <c r="AS133" s="148"/>
      <c r="AT133" s="148"/>
      <c r="AU133" s="148"/>
      <c r="AV133" s="148"/>
      <c r="AW133" s="148"/>
      <c r="AX133" s="148"/>
      <c r="AY133" s="148"/>
      <c r="AZ133" s="148"/>
      <c r="BA133" s="148"/>
      <c r="BB133" s="148"/>
      <c r="BC133" s="148"/>
      <c r="BD133" s="148"/>
      <c r="BE133" s="148"/>
      <c r="BF133" s="148"/>
      <c r="BG133" s="148"/>
      <c r="BH133" s="148"/>
    </row>
    <row r="134" spans="1:60" outlineLevel="1" x14ac:dyDescent="0.2">
      <c r="A134" s="166">
        <v>37</v>
      </c>
      <c r="B134" s="167" t="s">
        <v>366</v>
      </c>
      <c r="C134" s="181" t="s">
        <v>576</v>
      </c>
      <c r="D134" s="168" t="s">
        <v>220</v>
      </c>
      <c r="E134" s="169">
        <v>0.8</v>
      </c>
      <c r="F134" s="170">
        <v>2600</v>
      </c>
      <c r="G134" s="171">
        <f>ROUND(E134*F134,2)</f>
        <v>2080</v>
      </c>
      <c r="H134" s="158"/>
      <c r="I134" s="157">
        <f>ROUND(E134*H134,2)</f>
        <v>0</v>
      </c>
      <c r="J134" s="158"/>
      <c r="K134" s="157">
        <f>ROUND(E134*J134,2)</f>
        <v>0</v>
      </c>
      <c r="L134" s="157">
        <v>21</v>
      </c>
      <c r="M134" s="157">
        <f>G134*(1+L134/100)</f>
        <v>2516.7999999999997</v>
      </c>
      <c r="N134" s="157">
        <v>0</v>
      </c>
      <c r="O134" s="157">
        <f>ROUND(E134*N134,2)</f>
        <v>0</v>
      </c>
      <c r="P134" s="157">
        <v>0</v>
      </c>
      <c r="Q134" s="157">
        <f>ROUND(E134*P134,2)</f>
        <v>0</v>
      </c>
      <c r="R134" s="157"/>
      <c r="S134" s="157" t="s">
        <v>174</v>
      </c>
      <c r="T134" s="157" t="s">
        <v>175</v>
      </c>
      <c r="U134" s="157">
        <v>0</v>
      </c>
      <c r="V134" s="157">
        <f>ROUND(E134*U134,2)</f>
        <v>0</v>
      </c>
      <c r="W134" s="157"/>
      <c r="X134" s="157" t="s">
        <v>221</v>
      </c>
      <c r="Y134" s="148"/>
      <c r="Z134" s="148"/>
      <c r="AA134" s="148"/>
      <c r="AB134" s="148"/>
      <c r="AC134" s="148"/>
      <c r="AD134" s="148"/>
      <c r="AE134" s="148"/>
      <c r="AF134" s="148"/>
      <c r="AG134" s="148" t="s">
        <v>222</v>
      </c>
      <c r="AH134" s="148"/>
      <c r="AI134" s="148"/>
      <c r="AJ134" s="148"/>
      <c r="AK134" s="148"/>
      <c r="AL134" s="148"/>
      <c r="AM134" s="148"/>
      <c r="AN134" s="148"/>
      <c r="AO134" s="148"/>
      <c r="AP134" s="148"/>
      <c r="AQ134" s="148"/>
      <c r="AR134" s="148"/>
      <c r="AS134" s="148"/>
      <c r="AT134" s="148"/>
      <c r="AU134" s="148"/>
      <c r="AV134" s="148"/>
      <c r="AW134" s="148"/>
      <c r="AX134" s="148"/>
      <c r="AY134" s="148"/>
      <c r="AZ134" s="148"/>
      <c r="BA134" s="148"/>
      <c r="BB134" s="148"/>
      <c r="BC134" s="148"/>
      <c r="BD134" s="148"/>
      <c r="BE134" s="148"/>
      <c r="BF134" s="148"/>
      <c r="BG134" s="148"/>
      <c r="BH134" s="148"/>
    </row>
    <row r="135" spans="1:60" outlineLevel="1" x14ac:dyDescent="0.2">
      <c r="A135" s="155"/>
      <c r="B135" s="156"/>
      <c r="C135" s="189" t="s">
        <v>558</v>
      </c>
      <c r="D135" s="185"/>
      <c r="E135" s="186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48"/>
      <c r="Z135" s="148"/>
      <c r="AA135" s="148"/>
      <c r="AB135" s="148"/>
      <c r="AC135" s="148"/>
      <c r="AD135" s="148"/>
      <c r="AE135" s="148"/>
      <c r="AF135" s="148"/>
      <c r="AG135" s="148" t="s">
        <v>224</v>
      </c>
      <c r="AH135" s="148">
        <v>0</v>
      </c>
      <c r="AI135" s="148"/>
      <c r="AJ135" s="148"/>
      <c r="AK135" s="148"/>
      <c r="AL135" s="148"/>
      <c r="AM135" s="148"/>
      <c r="AN135" s="148"/>
      <c r="AO135" s="148"/>
      <c r="AP135" s="148"/>
      <c r="AQ135" s="148"/>
      <c r="AR135" s="148"/>
      <c r="AS135" s="148"/>
      <c r="AT135" s="148"/>
      <c r="AU135" s="148"/>
      <c r="AV135" s="148"/>
      <c r="AW135" s="148"/>
      <c r="AX135" s="148"/>
      <c r="AY135" s="148"/>
      <c r="AZ135" s="148"/>
      <c r="BA135" s="148"/>
      <c r="BB135" s="148"/>
      <c r="BC135" s="148"/>
      <c r="BD135" s="148"/>
      <c r="BE135" s="148"/>
      <c r="BF135" s="148"/>
      <c r="BG135" s="148"/>
      <c r="BH135" s="148"/>
    </row>
    <row r="136" spans="1:60" outlineLevel="1" x14ac:dyDescent="0.2">
      <c r="A136" s="155"/>
      <c r="B136" s="156"/>
      <c r="C136" s="189" t="s">
        <v>577</v>
      </c>
      <c r="D136" s="185"/>
      <c r="E136" s="186">
        <v>0.8</v>
      </c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48"/>
      <c r="Z136" s="148"/>
      <c r="AA136" s="148"/>
      <c r="AB136" s="148"/>
      <c r="AC136" s="148"/>
      <c r="AD136" s="148"/>
      <c r="AE136" s="148"/>
      <c r="AF136" s="148"/>
      <c r="AG136" s="148" t="s">
        <v>224</v>
      </c>
      <c r="AH136" s="148">
        <v>0</v>
      </c>
      <c r="AI136" s="148"/>
      <c r="AJ136" s="148"/>
      <c r="AK136" s="148"/>
      <c r="AL136" s="148"/>
      <c r="AM136" s="148"/>
      <c r="AN136" s="148"/>
      <c r="AO136" s="148"/>
      <c r="AP136" s="148"/>
      <c r="AQ136" s="148"/>
      <c r="AR136" s="148"/>
      <c r="AS136" s="148"/>
      <c r="AT136" s="148"/>
      <c r="AU136" s="148"/>
      <c r="AV136" s="148"/>
      <c r="AW136" s="148"/>
      <c r="AX136" s="148"/>
      <c r="AY136" s="148"/>
      <c r="AZ136" s="148"/>
      <c r="BA136" s="148"/>
      <c r="BB136" s="148"/>
      <c r="BC136" s="148"/>
      <c r="BD136" s="148"/>
      <c r="BE136" s="148"/>
      <c r="BF136" s="148"/>
      <c r="BG136" s="148"/>
      <c r="BH136" s="148"/>
    </row>
    <row r="137" spans="1:60" outlineLevel="1" x14ac:dyDescent="0.2">
      <c r="A137" s="166">
        <v>38</v>
      </c>
      <c r="B137" s="167" t="s">
        <v>578</v>
      </c>
      <c r="C137" s="181" t="s">
        <v>579</v>
      </c>
      <c r="D137" s="168" t="s">
        <v>368</v>
      </c>
      <c r="E137" s="169">
        <v>16</v>
      </c>
      <c r="F137" s="170">
        <v>1229</v>
      </c>
      <c r="G137" s="171">
        <f>ROUND(E137*F137,2)</f>
        <v>19664</v>
      </c>
      <c r="H137" s="158"/>
      <c r="I137" s="157">
        <f>ROUND(E137*H137,2)</f>
        <v>0</v>
      </c>
      <c r="J137" s="158"/>
      <c r="K137" s="157">
        <f>ROUND(E137*J137,2)</f>
        <v>0</v>
      </c>
      <c r="L137" s="157">
        <v>21</v>
      </c>
      <c r="M137" s="157">
        <f>G137*(1+L137/100)</f>
        <v>23793.439999999999</v>
      </c>
      <c r="N137" s="157">
        <v>0</v>
      </c>
      <c r="O137" s="157">
        <f>ROUND(E137*N137,2)</f>
        <v>0</v>
      </c>
      <c r="P137" s="157">
        <v>0</v>
      </c>
      <c r="Q137" s="157">
        <f>ROUND(E137*P137,2)</f>
        <v>0</v>
      </c>
      <c r="R137" s="157"/>
      <c r="S137" s="157" t="s">
        <v>180</v>
      </c>
      <c r="T137" s="157" t="s">
        <v>180</v>
      </c>
      <c r="U137" s="157">
        <v>1.752</v>
      </c>
      <c r="V137" s="157">
        <f>ROUND(E137*U137,2)</f>
        <v>28.03</v>
      </c>
      <c r="W137" s="157"/>
      <c r="X137" s="157" t="s">
        <v>221</v>
      </c>
      <c r="Y137" s="148"/>
      <c r="Z137" s="148"/>
      <c r="AA137" s="148"/>
      <c r="AB137" s="148"/>
      <c r="AC137" s="148"/>
      <c r="AD137" s="148"/>
      <c r="AE137" s="148"/>
      <c r="AF137" s="148"/>
      <c r="AG137" s="148" t="s">
        <v>222</v>
      </c>
      <c r="AH137" s="148"/>
      <c r="AI137" s="148"/>
      <c r="AJ137" s="148"/>
      <c r="AK137" s="148"/>
      <c r="AL137" s="148"/>
      <c r="AM137" s="148"/>
      <c r="AN137" s="148"/>
      <c r="AO137" s="148"/>
      <c r="AP137" s="148"/>
      <c r="AQ137" s="148"/>
      <c r="AR137" s="148"/>
      <c r="AS137" s="148"/>
      <c r="AT137" s="148"/>
      <c r="AU137" s="148"/>
      <c r="AV137" s="148"/>
      <c r="AW137" s="148"/>
      <c r="AX137" s="148"/>
      <c r="AY137" s="148"/>
      <c r="AZ137" s="148"/>
      <c r="BA137" s="148"/>
      <c r="BB137" s="148"/>
      <c r="BC137" s="148"/>
      <c r="BD137" s="148"/>
      <c r="BE137" s="148"/>
      <c r="BF137" s="148"/>
      <c r="BG137" s="148"/>
      <c r="BH137" s="148"/>
    </row>
    <row r="138" spans="1:60" outlineLevel="1" x14ac:dyDescent="0.2">
      <c r="A138" s="155"/>
      <c r="B138" s="156"/>
      <c r="C138" s="189" t="s">
        <v>1087</v>
      </c>
      <c r="D138" s="185"/>
      <c r="E138" s="186">
        <v>16</v>
      </c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48"/>
      <c r="Z138" s="148"/>
      <c r="AA138" s="148"/>
      <c r="AB138" s="148"/>
      <c r="AC138" s="148"/>
      <c r="AD138" s="148"/>
      <c r="AE138" s="148"/>
      <c r="AF138" s="148"/>
      <c r="AG138" s="148" t="s">
        <v>224</v>
      </c>
      <c r="AH138" s="148">
        <v>0</v>
      </c>
      <c r="AI138" s="148"/>
      <c r="AJ138" s="148"/>
      <c r="AK138" s="148"/>
      <c r="AL138" s="148"/>
      <c r="AM138" s="148"/>
      <c r="AN138" s="148"/>
      <c r="AO138" s="148"/>
      <c r="AP138" s="148"/>
      <c r="AQ138" s="148"/>
      <c r="AR138" s="148"/>
      <c r="AS138" s="148"/>
      <c r="AT138" s="148"/>
      <c r="AU138" s="148"/>
      <c r="AV138" s="148"/>
      <c r="AW138" s="148"/>
      <c r="AX138" s="148"/>
      <c r="AY138" s="148"/>
      <c r="AZ138" s="148"/>
      <c r="BA138" s="148"/>
      <c r="BB138" s="148"/>
      <c r="BC138" s="148"/>
      <c r="BD138" s="148"/>
      <c r="BE138" s="148"/>
      <c r="BF138" s="148"/>
      <c r="BG138" s="148"/>
      <c r="BH138" s="148"/>
    </row>
    <row r="139" spans="1:60" outlineLevel="1" x14ac:dyDescent="0.2">
      <c r="A139" s="172">
        <v>39</v>
      </c>
      <c r="B139" s="173" t="s">
        <v>581</v>
      </c>
      <c r="C139" s="180" t="s">
        <v>582</v>
      </c>
      <c r="D139" s="174" t="s">
        <v>368</v>
      </c>
      <c r="E139" s="175">
        <v>4</v>
      </c>
      <c r="F139" s="176">
        <v>702</v>
      </c>
      <c r="G139" s="177">
        <f>ROUND(E139*F139,2)</f>
        <v>2808</v>
      </c>
      <c r="H139" s="158"/>
      <c r="I139" s="157">
        <f>ROUND(E139*H139,2)</f>
        <v>0</v>
      </c>
      <c r="J139" s="158"/>
      <c r="K139" s="157">
        <f>ROUND(E139*J139,2)</f>
        <v>0</v>
      </c>
      <c r="L139" s="157">
        <v>21</v>
      </c>
      <c r="M139" s="157">
        <f>G139*(1+L139/100)</f>
        <v>3397.68</v>
      </c>
      <c r="N139" s="157">
        <v>7.0200000000000002E-3</v>
      </c>
      <c r="O139" s="157">
        <f>ROUND(E139*N139,2)</f>
        <v>0.03</v>
      </c>
      <c r="P139" s="157">
        <v>0</v>
      </c>
      <c r="Q139" s="157">
        <f>ROUND(E139*P139,2)</f>
        <v>0</v>
      </c>
      <c r="R139" s="157"/>
      <c r="S139" s="157" t="s">
        <v>180</v>
      </c>
      <c r="T139" s="157" t="s">
        <v>180</v>
      </c>
      <c r="U139" s="157">
        <v>1.694</v>
      </c>
      <c r="V139" s="157">
        <f>ROUND(E139*U139,2)</f>
        <v>6.78</v>
      </c>
      <c r="W139" s="157"/>
      <c r="X139" s="157" t="s">
        <v>221</v>
      </c>
      <c r="Y139" s="148"/>
      <c r="Z139" s="148"/>
      <c r="AA139" s="148"/>
      <c r="AB139" s="148"/>
      <c r="AC139" s="148"/>
      <c r="AD139" s="148"/>
      <c r="AE139" s="148"/>
      <c r="AF139" s="148"/>
      <c r="AG139" s="148" t="s">
        <v>222</v>
      </c>
      <c r="AH139" s="148"/>
      <c r="AI139" s="148"/>
      <c r="AJ139" s="148"/>
      <c r="AK139" s="148"/>
      <c r="AL139" s="148"/>
      <c r="AM139" s="148"/>
      <c r="AN139" s="148"/>
      <c r="AO139" s="148"/>
      <c r="AP139" s="148"/>
      <c r="AQ139" s="148"/>
      <c r="AR139" s="148"/>
      <c r="AS139" s="148"/>
      <c r="AT139" s="148"/>
      <c r="AU139" s="148"/>
      <c r="AV139" s="148"/>
      <c r="AW139" s="148"/>
      <c r="AX139" s="148"/>
      <c r="AY139" s="148"/>
      <c r="AZ139" s="148"/>
      <c r="BA139" s="148"/>
      <c r="BB139" s="148"/>
      <c r="BC139" s="148"/>
      <c r="BD139" s="148"/>
      <c r="BE139" s="148"/>
      <c r="BF139" s="148"/>
      <c r="BG139" s="148"/>
      <c r="BH139" s="148"/>
    </row>
    <row r="140" spans="1:60" outlineLevel="1" x14ac:dyDescent="0.2">
      <c r="A140" s="166">
        <v>40</v>
      </c>
      <c r="B140" s="167" t="s">
        <v>583</v>
      </c>
      <c r="C140" s="181" t="s">
        <v>584</v>
      </c>
      <c r="D140" s="168" t="s">
        <v>368</v>
      </c>
      <c r="E140" s="169">
        <v>4</v>
      </c>
      <c r="F140" s="170">
        <v>3460</v>
      </c>
      <c r="G140" s="171">
        <f>ROUND(E140*F140,2)</f>
        <v>13840</v>
      </c>
      <c r="H140" s="158"/>
      <c r="I140" s="157">
        <f>ROUND(E140*H140,2)</f>
        <v>0</v>
      </c>
      <c r="J140" s="158"/>
      <c r="K140" s="157">
        <f>ROUND(E140*J140,2)</f>
        <v>0</v>
      </c>
      <c r="L140" s="157">
        <v>21</v>
      </c>
      <c r="M140" s="157">
        <f>G140*(1+L140/100)</f>
        <v>16746.399999999998</v>
      </c>
      <c r="N140" s="157">
        <v>0.16200000000000001</v>
      </c>
      <c r="O140" s="157">
        <f>ROUND(E140*N140,2)</f>
        <v>0.65</v>
      </c>
      <c r="P140" s="157">
        <v>0</v>
      </c>
      <c r="Q140" s="157">
        <f>ROUND(E140*P140,2)</f>
        <v>0</v>
      </c>
      <c r="R140" s="157" t="s">
        <v>318</v>
      </c>
      <c r="S140" s="157" t="s">
        <v>180</v>
      </c>
      <c r="T140" s="157" t="s">
        <v>180</v>
      </c>
      <c r="U140" s="157">
        <v>0</v>
      </c>
      <c r="V140" s="157">
        <f>ROUND(E140*U140,2)</f>
        <v>0</v>
      </c>
      <c r="W140" s="157"/>
      <c r="X140" s="157" t="s">
        <v>319</v>
      </c>
      <c r="Y140" s="148"/>
      <c r="Z140" s="148"/>
      <c r="AA140" s="148"/>
      <c r="AB140" s="148"/>
      <c r="AC140" s="148"/>
      <c r="AD140" s="148"/>
      <c r="AE140" s="148"/>
      <c r="AF140" s="148"/>
      <c r="AG140" s="148" t="s">
        <v>320</v>
      </c>
      <c r="AH140" s="148"/>
      <c r="AI140" s="148"/>
      <c r="AJ140" s="148"/>
      <c r="AK140" s="148"/>
      <c r="AL140" s="148"/>
      <c r="AM140" s="148"/>
      <c r="AN140" s="148"/>
      <c r="AO140" s="148"/>
      <c r="AP140" s="148"/>
      <c r="AQ140" s="148"/>
      <c r="AR140" s="148"/>
      <c r="AS140" s="148"/>
      <c r="AT140" s="148"/>
      <c r="AU140" s="148"/>
      <c r="AV140" s="148"/>
      <c r="AW140" s="148"/>
      <c r="AX140" s="148"/>
      <c r="AY140" s="148"/>
      <c r="AZ140" s="148"/>
      <c r="BA140" s="148"/>
      <c r="BB140" s="148"/>
      <c r="BC140" s="148"/>
      <c r="BD140" s="148"/>
      <c r="BE140" s="148"/>
      <c r="BF140" s="148"/>
      <c r="BG140" s="148"/>
      <c r="BH140" s="148"/>
    </row>
    <row r="141" spans="1:60" outlineLevel="1" x14ac:dyDescent="0.2">
      <c r="A141" s="155"/>
      <c r="B141" s="156"/>
      <c r="C141" s="189" t="s">
        <v>585</v>
      </c>
      <c r="D141" s="185"/>
      <c r="E141" s="186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48"/>
      <c r="Z141" s="148"/>
      <c r="AA141" s="148"/>
      <c r="AB141" s="148"/>
      <c r="AC141" s="148"/>
      <c r="AD141" s="148"/>
      <c r="AE141" s="148"/>
      <c r="AF141" s="148"/>
      <c r="AG141" s="148" t="s">
        <v>224</v>
      </c>
      <c r="AH141" s="148">
        <v>0</v>
      </c>
      <c r="AI141" s="148"/>
      <c r="AJ141" s="148"/>
      <c r="AK141" s="148"/>
      <c r="AL141" s="148"/>
      <c r="AM141" s="148"/>
      <c r="AN141" s="148"/>
      <c r="AO141" s="148"/>
      <c r="AP141" s="148"/>
      <c r="AQ141" s="148"/>
      <c r="AR141" s="148"/>
      <c r="AS141" s="148"/>
      <c r="AT141" s="148"/>
      <c r="AU141" s="148"/>
      <c r="AV141" s="148"/>
      <c r="AW141" s="148"/>
      <c r="AX141" s="148"/>
      <c r="AY141" s="148"/>
      <c r="AZ141" s="148"/>
      <c r="BA141" s="148"/>
      <c r="BB141" s="148"/>
      <c r="BC141" s="148"/>
      <c r="BD141" s="148"/>
      <c r="BE141" s="148"/>
      <c r="BF141" s="148"/>
      <c r="BG141" s="148"/>
      <c r="BH141" s="148"/>
    </row>
    <row r="142" spans="1:60" outlineLevel="1" x14ac:dyDescent="0.2">
      <c r="A142" s="155"/>
      <c r="B142" s="156"/>
      <c r="C142" s="189" t="s">
        <v>580</v>
      </c>
      <c r="D142" s="185"/>
      <c r="E142" s="186">
        <v>4</v>
      </c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48"/>
      <c r="Z142" s="148"/>
      <c r="AA142" s="148"/>
      <c r="AB142" s="148"/>
      <c r="AC142" s="148"/>
      <c r="AD142" s="148"/>
      <c r="AE142" s="148"/>
      <c r="AF142" s="148"/>
      <c r="AG142" s="148" t="s">
        <v>224</v>
      </c>
      <c r="AH142" s="148">
        <v>0</v>
      </c>
      <c r="AI142" s="148"/>
      <c r="AJ142" s="148"/>
      <c r="AK142" s="148"/>
      <c r="AL142" s="148"/>
      <c r="AM142" s="148"/>
      <c r="AN142" s="148"/>
      <c r="AO142" s="148"/>
      <c r="AP142" s="148"/>
      <c r="AQ142" s="148"/>
      <c r="AR142" s="148"/>
      <c r="AS142" s="148"/>
      <c r="AT142" s="148"/>
      <c r="AU142" s="148"/>
      <c r="AV142" s="148"/>
      <c r="AW142" s="148"/>
      <c r="AX142" s="148"/>
      <c r="AY142" s="148"/>
      <c r="AZ142" s="148"/>
      <c r="BA142" s="148"/>
      <c r="BB142" s="148"/>
      <c r="BC142" s="148"/>
      <c r="BD142" s="148"/>
      <c r="BE142" s="148"/>
      <c r="BF142" s="148"/>
      <c r="BG142" s="148"/>
      <c r="BH142" s="148"/>
    </row>
    <row r="143" spans="1:60" outlineLevel="1" x14ac:dyDescent="0.2">
      <c r="A143" s="172">
        <v>41</v>
      </c>
      <c r="B143" s="173" t="s">
        <v>1088</v>
      </c>
      <c r="C143" s="180" t="s">
        <v>1089</v>
      </c>
      <c r="D143" s="174" t="s">
        <v>368</v>
      </c>
      <c r="E143" s="175">
        <v>1</v>
      </c>
      <c r="F143" s="176">
        <v>185</v>
      </c>
      <c r="G143" s="177">
        <f t="shared" ref="G143:G151" si="0">ROUND(E143*F143,2)</f>
        <v>185</v>
      </c>
      <c r="H143" s="158"/>
      <c r="I143" s="157">
        <f t="shared" ref="I143:I151" si="1">ROUND(E143*H143,2)</f>
        <v>0</v>
      </c>
      <c r="J143" s="158"/>
      <c r="K143" s="157">
        <f t="shared" ref="K143:K151" si="2">ROUND(E143*J143,2)</f>
        <v>0</v>
      </c>
      <c r="L143" s="157">
        <v>21</v>
      </c>
      <c r="M143" s="157">
        <f t="shared" ref="M143:M151" si="3">G143*(1+L143/100)</f>
        <v>223.85</v>
      </c>
      <c r="N143" s="157">
        <v>5.0999999999999997E-2</v>
      </c>
      <c r="O143" s="157">
        <f t="shared" ref="O143:O151" si="4">ROUND(E143*N143,2)</f>
        <v>0.05</v>
      </c>
      <c r="P143" s="157">
        <v>0</v>
      </c>
      <c r="Q143" s="157">
        <f t="shared" ref="Q143:Q151" si="5">ROUND(E143*P143,2)</f>
        <v>0</v>
      </c>
      <c r="R143" s="157" t="s">
        <v>318</v>
      </c>
      <c r="S143" s="157" t="s">
        <v>180</v>
      </c>
      <c r="T143" s="157" t="s">
        <v>180</v>
      </c>
      <c r="U143" s="157">
        <v>0</v>
      </c>
      <c r="V143" s="157">
        <f t="shared" ref="V143:V151" si="6">ROUND(E143*U143,2)</f>
        <v>0</v>
      </c>
      <c r="W143" s="157"/>
      <c r="X143" s="157" t="s">
        <v>319</v>
      </c>
      <c r="Y143" s="148"/>
      <c r="Z143" s="148"/>
      <c r="AA143" s="148"/>
      <c r="AB143" s="148"/>
      <c r="AC143" s="148"/>
      <c r="AD143" s="148"/>
      <c r="AE143" s="148"/>
      <c r="AF143" s="148"/>
      <c r="AG143" s="148" t="s">
        <v>1090</v>
      </c>
      <c r="AH143" s="148"/>
      <c r="AI143" s="148"/>
      <c r="AJ143" s="148"/>
      <c r="AK143" s="148"/>
      <c r="AL143" s="148"/>
      <c r="AM143" s="148"/>
      <c r="AN143" s="148"/>
      <c r="AO143" s="148"/>
      <c r="AP143" s="148"/>
      <c r="AQ143" s="148"/>
      <c r="AR143" s="148"/>
      <c r="AS143" s="148"/>
      <c r="AT143" s="148"/>
      <c r="AU143" s="148"/>
      <c r="AV143" s="148"/>
      <c r="AW143" s="148"/>
      <c r="AX143" s="148"/>
      <c r="AY143" s="148"/>
      <c r="AZ143" s="148"/>
      <c r="BA143" s="148"/>
      <c r="BB143" s="148"/>
      <c r="BC143" s="148"/>
      <c r="BD143" s="148"/>
      <c r="BE143" s="148"/>
      <c r="BF143" s="148"/>
      <c r="BG143" s="148"/>
      <c r="BH143" s="148"/>
    </row>
    <row r="144" spans="1:60" outlineLevel="1" x14ac:dyDescent="0.2">
      <c r="A144" s="172">
        <v>42</v>
      </c>
      <c r="B144" s="173" t="s">
        <v>1091</v>
      </c>
      <c r="C144" s="180" t="s">
        <v>1092</v>
      </c>
      <c r="D144" s="174" t="s">
        <v>368</v>
      </c>
      <c r="E144" s="175">
        <v>5</v>
      </c>
      <c r="F144" s="176">
        <v>205</v>
      </c>
      <c r="G144" s="177">
        <f t="shared" si="0"/>
        <v>1025</v>
      </c>
      <c r="H144" s="158"/>
      <c r="I144" s="157">
        <f t="shared" si="1"/>
        <v>0</v>
      </c>
      <c r="J144" s="158"/>
      <c r="K144" s="157">
        <f t="shared" si="2"/>
        <v>0</v>
      </c>
      <c r="L144" s="157">
        <v>21</v>
      </c>
      <c r="M144" s="157">
        <f t="shared" si="3"/>
        <v>1240.25</v>
      </c>
      <c r="N144" s="157">
        <v>6.8000000000000005E-2</v>
      </c>
      <c r="O144" s="157">
        <f t="shared" si="4"/>
        <v>0.34</v>
      </c>
      <c r="P144" s="157">
        <v>0</v>
      </c>
      <c r="Q144" s="157">
        <f t="shared" si="5"/>
        <v>0</v>
      </c>
      <c r="R144" s="157" t="s">
        <v>318</v>
      </c>
      <c r="S144" s="157" t="s">
        <v>180</v>
      </c>
      <c r="T144" s="157" t="s">
        <v>180</v>
      </c>
      <c r="U144" s="157">
        <v>0</v>
      </c>
      <c r="V144" s="157">
        <f t="shared" si="6"/>
        <v>0</v>
      </c>
      <c r="W144" s="157"/>
      <c r="X144" s="157" t="s">
        <v>319</v>
      </c>
      <c r="Y144" s="148"/>
      <c r="Z144" s="148"/>
      <c r="AA144" s="148"/>
      <c r="AB144" s="148"/>
      <c r="AC144" s="148"/>
      <c r="AD144" s="148"/>
      <c r="AE144" s="148"/>
      <c r="AF144" s="148"/>
      <c r="AG144" s="148" t="s">
        <v>1090</v>
      </c>
      <c r="AH144" s="148"/>
      <c r="AI144" s="148"/>
      <c r="AJ144" s="148"/>
      <c r="AK144" s="148"/>
      <c r="AL144" s="148"/>
      <c r="AM144" s="148"/>
      <c r="AN144" s="148"/>
      <c r="AO144" s="148"/>
      <c r="AP144" s="148"/>
      <c r="AQ144" s="148"/>
      <c r="AR144" s="148"/>
      <c r="AS144" s="148"/>
      <c r="AT144" s="148"/>
      <c r="AU144" s="148"/>
      <c r="AV144" s="148"/>
      <c r="AW144" s="148"/>
      <c r="AX144" s="148"/>
      <c r="AY144" s="148"/>
      <c r="AZ144" s="148"/>
      <c r="BA144" s="148"/>
      <c r="BB144" s="148"/>
      <c r="BC144" s="148"/>
      <c r="BD144" s="148"/>
      <c r="BE144" s="148"/>
      <c r="BF144" s="148"/>
      <c r="BG144" s="148"/>
      <c r="BH144" s="148"/>
    </row>
    <row r="145" spans="1:60" outlineLevel="1" x14ac:dyDescent="0.2">
      <c r="A145" s="172">
        <v>43</v>
      </c>
      <c r="B145" s="173" t="s">
        <v>1093</v>
      </c>
      <c r="C145" s="180" t="s">
        <v>1094</v>
      </c>
      <c r="D145" s="174" t="s">
        <v>368</v>
      </c>
      <c r="E145" s="175">
        <v>1</v>
      </c>
      <c r="F145" s="176">
        <v>226</v>
      </c>
      <c r="G145" s="177">
        <f t="shared" si="0"/>
        <v>226</v>
      </c>
      <c r="H145" s="158"/>
      <c r="I145" s="157">
        <f t="shared" si="1"/>
        <v>0</v>
      </c>
      <c r="J145" s="158"/>
      <c r="K145" s="157">
        <f t="shared" si="2"/>
        <v>0</v>
      </c>
      <c r="L145" s="157">
        <v>21</v>
      </c>
      <c r="M145" s="157">
        <f t="shared" si="3"/>
        <v>273.45999999999998</v>
      </c>
      <c r="N145" s="157">
        <v>0.08</v>
      </c>
      <c r="O145" s="157">
        <f t="shared" si="4"/>
        <v>0.08</v>
      </c>
      <c r="P145" s="157">
        <v>0</v>
      </c>
      <c r="Q145" s="157">
        <f t="shared" si="5"/>
        <v>0</v>
      </c>
      <c r="R145" s="157" t="s">
        <v>318</v>
      </c>
      <c r="S145" s="157" t="s">
        <v>180</v>
      </c>
      <c r="T145" s="157" t="s">
        <v>180</v>
      </c>
      <c r="U145" s="157">
        <v>0</v>
      </c>
      <c r="V145" s="157">
        <f t="shared" si="6"/>
        <v>0</v>
      </c>
      <c r="W145" s="157"/>
      <c r="X145" s="157" t="s">
        <v>319</v>
      </c>
      <c r="Y145" s="148"/>
      <c r="Z145" s="148"/>
      <c r="AA145" s="148"/>
      <c r="AB145" s="148"/>
      <c r="AC145" s="148"/>
      <c r="AD145" s="148"/>
      <c r="AE145" s="148"/>
      <c r="AF145" s="148"/>
      <c r="AG145" s="148" t="s">
        <v>1090</v>
      </c>
      <c r="AH145" s="148"/>
      <c r="AI145" s="148"/>
      <c r="AJ145" s="148"/>
      <c r="AK145" s="148"/>
      <c r="AL145" s="148"/>
      <c r="AM145" s="148"/>
      <c r="AN145" s="148"/>
      <c r="AO145" s="148"/>
      <c r="AP145" s="148"/>
      <c r="AQ145" s="148"/>
      <c r="AR145" s="148"/>
      <c r="AS145" s="148"/>
      <c r="AT145" s="148"/>
      <c r="AU145" s="148"/>
      <c r="AV145" s="148"/>
      <c r="AW145" s="148"/>
      <c r="AX145" s="148"/>
      <c r="AY145" s="148"/>
      <c r="AZ145" s="148"/>
      <c r="BA145" s="148"/>
      <c r="BB145" s="148"/>
      <c r="BC145" s="148"/>
      <c r="BD145" s="148"/>
      <c r="BE145" s="148"/>
      <c r="BF145" s="148"/>
      <c r="BG145" s="148"/>
      <c r="BH145" s="148"/>
    </row>
    <row r="146" spans="1:60" outlineLevel="1" x14ac:dyDescent="0.2">
      <c r="A146" s="172">
        <v>44</v>
      </c>
      <c r="B146" s="173" t="s">
        <v>586</v>
      </c>
      <c r="C146" s="180" t="s">
        <v>587</v>
      </c>
      <c r="D146" s="174" t="s">
        <v>368</v>
      </c>
      <c r="E146" s="175">
        <v>2</v>
      </c>
      <c r="F146" s="176">
        <v>960</v>
      </c>
      <c r="G146" s="177">
        <f t="shared" si="0"/>
        <v>1920</v>
      </c>
      <c r="H146" s="158"/>
      <c r="I146" s="157">
        <f t="shared" si="1"/>
        <v>0</v>
      </c>
      <c r="J146" s="158"/>
      <c r="K146" s="157">
        <f t="shared" si="2"/>
        <v>0</v>
      </c>
      <c r="L146" s="157">
        <v>21</v>
      </c>
      <c r="M146" s="157">
        <f t="shared" si="3"/>
        <v>2323.1999999999998</v>
      </c>
      <c r="N146" s="157">
        <v>0.185</v>
      </c>
      <c r="O146" s="157">
        <f t="shared" si="4"/>
        <v>0.37</v>
      </c>
      <c r="P146" s="157">
        <v>0</v>
      </c>
      <c r="Q146" s="157">
        <f t="shared" si="5"/>
        <v>0</v>
      </c>
      <c r="R146" s="157" t="s">
        <v>318</v>
      </c>
      <c r="S146" s="157" t="s">
        <v>180</v>
      </c>
      <c r="T146" s="157" t="s">
        <v>180</v>
      </c>
      <c r="U146" s="157">
        <v>0</v>
      </c>
      <c r="V146" s="157">
        <f t="shared" si="6"/>
        <v>0</v>
      </c>
      <c r="W146" s="157"/>
      <c r="X146" s="157" t="s">
        <v>319</v>
      </c>
      <c r="Y146" s="148"/>
      <c r="Z146" s="148"/>
      <c r="AA146" s="148"/>
      <c r="AB146" s="148"/>
      <c r="AC146" s="148"/>
      <c r="AD146" s="148"/>
      <c r="AE146" s="148"/>
      <c r="AF146" s="148"/>
      <c r="AG146" s="148" t="s">
        <v>320</v>
      </c>
      <c r="AH146" s="148"/>
      <c r="AI146" s="148"/>
      <c r="AJ146" s="148"/>
      <c r="AK146" s="148"/>
      <c r="AL146" s="148"/>
      <c r="AM146" s="148"/>
      <c r="AN146" s="148"/>
      <c r="AO146" s="148"/>
      <c r="AP146" s="148"/>
      <c r="AQ146" s="148"/>
      <c r="AR146" s="148"/>
      <c r="AS146" s="148"/>
      <c r="AT146" s="148"/>
      <c r="AU146" s="148"/>
      <c r="AV146" s="148"/>
      <c r="AW146" s="148"/>
      <c r="AX146" s="148"/>
      <c r="AY146" s="148"/>
      <c r="AZ146" s="148"/>
      <c r="BA146" s="148"/>
      <c r="BB146" s="148"/>
      <c r="BC146" s="148"/>
      <c r="BD146" s="148"/>
      <c r="BE146" s="148"/>
      <c r="BF146" s="148"/>
      <c r="BG146" s="148"/>
      <c r="BH146" s="148"/>
    </row>
    <row r="147" spans="1:60" outlineLevel="1" x14ac:dyDescent="0.2">
      <c r="A147" s="172">
        <v>45</v>
      </c>
      <c r="B147" s="173" t="s">
        <v>1095</v>
      </c>
      <c r="C147" s="180" t="s">
        <v>1096</v>
      </c>
      <c r="D147" s="174" t="s">
        <v>368</v>
      </c>
      <c r="E147" s="175">
        <v>4</v>
      </c>
      <c r="F147" s="176">
        <v>1415</v>
      </c>
      <c r="G147" s="177">
        <f t="shared" si="0"/>
        <v>5660</v>
      </c>
      <c r="H147" s="158"/>
      <c r="I147" s="157">
        <f t="shared" si="1"/>
        <v>0</v>
      </c>
      <c r="J147" s="158"/>
      <c r="K147" s="157">
        <f t="shared" si="2"/>
        <v>0</v>
      </c>
      <c r="L147" s="157">
        <v>21</v>
      </c>
      <c r="M147" s="157">
        <f t="shared" si="3"/>
        <v>6848.5999999999995</v>
      </c>
      <c r="N147" s="157">
        <v>0.37</v>
      </c>
      <c r="O147" s="157">
        <f t="shared" si="4"/>
        <v>1.48</v>
      </c>
      <c r="P147" s="157">
        <v>0</v>
      </c>
      <c r="Q147" s="157">
        <f t="shared" si="5"/>
        <v>0</v>
      </c>
      <c r="R147" s="157" t="s">
        <v>318</v>
      </c>
      <c r="S147" s="157" t="s">
        <v>180</v>
      </c>
      <c r="T147" s="157" t="s">
        <v>180</v>
      </c>
      <c r="U147" s="157">
        <v>0</v>
      </c>
      <c r="V147" s="157">
        <f t="shared" si="6"/>
        <v>0</v>
      </c>
      <c r="W147" s="157"/>
      <c r="X147" s="157" t="s">
        <v>319</v>
      </c>
      <c r="Y147" s="148"/>
      <c r="Z147" s="148"/>
      <c r="AA147" s="148"/>
      <c r="AB147" s="148"/>
      <c r="AC147" s="148"/>
      <c r="AD147" s="148"/>
      <c r="AE147" s="148"/>
      <c r="AF147" s="148"/>
      <c r="AG147" s="148" t="s">
        <v>320</v>
      </c>
      <c r="AH147" s="148"/>
      <c r="AI147" s="148"/>
      <c r="AJ147" s="148"/>
      <c r="AK147" s="148"/>
      <c r="AL147" s="148"/>
      <c r="AM147" s="148"/>
      <c r="AN147" s="148"/>
      <c r="AO147" s="148"/>
      <c r="AP147" s="148"/>
      <c r="AQ147" s="148"/>
      <c r="AR147" s="148"/>
      <c r="AS147" s="148"/>
      <c r="AT147" s="148"/>
      <c r="AU147" s="148"/>
      <c r="AV147" s="148"/>
      <c r="AW147" s="148"/>
      <c r="AX147" s="148"/>
      <c r="AY147" s="148"/>
      <c r="AZ147" s="148"/>
      <c r="BA147" s="148"/>
      <c r="BB147" s="148"/>
      <c r="BC147" s="148"/>
      <c r="BD147" s="148"/>
      <c r="BE147" s="148"/>
      <c r="BF147" s="148"/>
      <c r="BG147" s="148"/>
      <c r="BH147" s="148"/>
    </row>
    <row r="148" spans="1:60" outlineLevel="1" x14ac:dyDescent="0.2">
      <c r="A148" s="172">
        <v>46</v>
      </c>
      <c r="B148" s="173" t="s">
        <v>588</v>
      </c>
      <c r="C148" s="180" t="s">
        <v>589</v>
      </c>
      <c r="D148" s="174" t="s">
        <v>368</v>
      </c>
      <c r="E148" s="175">
        <v>2</v>
      </c>
      <c r="F148" s="176">
        <v>2640</v>
      </c>
      <c r="G148" s="177">
        <f t="shared" si="0"/>
        <v>5280</v>
      </c>
      <c r="H148" s="158"/>
      <c r="I148" s="157">
        <f t="shared" si="1"/>
        <v>0</v>
      </c>
      <c r="J148" s="158"/>
      <c r="K148" s="157">
        <f t="shared" si="2"/>
        <v>0</v>
      </c>
      <c r="L148" s="157">
        <v>21</v>
      </c>
      <c r="M148" s="157">
        <f t="shared" si="3"/>
        <v>6388.8</v>
      </c>
      <c r="N148" s="157">
        <v>0.74</v>
      </c>
      <c r="O148" s="157">
        <f t="shared" si="4"/>
        <v>1.48</v>
      </c>
      <c r="P148" s="157">
        <v>0</v>
      </c>
      <c r="Q148" s="157">
        <f t="shared" si="5"/>
        <v>0</v>
      </c>
      <c r="R148" s="157" t="s">
        <v>318</v>
      </c>
      <c r="S148" s="157" t="s">
        <v>180</v>
      </c>
      <c r="T148" s="157" t="s">
        <v>180</v>
      </c>
      <c r="U148" s="157">
        <v>0</v>
      </c>
      <c r="V148" s="157">
        <f t="shared" si="6"/>
        <v>0</v>
      </c>
      <c r="W148" s="157"/>
      <c r="X148" s="157" t="s">
        <v>319</v>
      </c>
      <c r="Y148" s="148"/>
      <c r="Z148" s="148"/>
      <c r="AA148" s="148"/>
      <c r="AB148" s="148"/>
      <c r="AC148" s="148"/>
      <c r="AD148" s="148"/>
      <c r="AE148" s="148"/>
      <c r="AF148" s="148"/>
      <c r="AG148" s="148" t="s">
        <v>320</v>
      </c>
      <c r="AH148" s="148"/>
      <c r="AI148" s="148"/>
      <c r="AJ148" s="148"/>
      <c r="AK148" s="148"/>
      <c r="AL148" s="148"/>
      <c r="AM148" s="148"/>
      <c r="AN148" s="148"/>
      <c r="AO148" s="148"/>
      <c r="AP148" s="148"/>
      <c r="AQ148" s="148"/>
      <c r="AR148" s="148"/>
      <c r="AS148" s="148"/>
      <c r="AT148" s="148"/>
      <c r="AU148" s="148"/>
      <c r="AV148" s="148"/>
      <c r="AW148" s="148"/>
      <c r="AX148" s="148"/>
      <c r="AY148" s="148"/>
      <c r="AZ148" s="148"/>
      <c r="BA148" s="148"/>
      <c r="BB148" s="148"/>
      <c r="BC148" s="148"/>
      <c r="BD148" s="148"/>
      <c r="BE148" s="148"/>
      <c r="BF148" s="148"/>
      <c r="BG148" s="148"/>
      <c r="BH148" s="148"/>
    </row>
    <row r="149" spans="1:60" outlineLevel="1" x14ac:dyDescent="0.2">
      <c r="A149" s="172">
        <v>47</v>
      </c>
      <c r="B149" s="173" t="s">
        <v>592</v>
      </c>
      <c r="C149" s="180" t="s">
        <v>593</v>
      </c>
      <c r="D149" s="174" t="s">
        <v>368</v>
      </c>
      <c r="E149" s="175">
        <v>4</v>
      </c>
      <c r="F149" s="176">
        <v>1200</v>
      </c>
      <c r="G149" s="177">
        <f t="shared" si="0"/>
        <v>4800</v>
      </c>
      <c r="H149" s="158"/>
      <c r="I149" s="157">
        <f t="shared" si="1"/>
        <v>0</v>
      </c>
      <c r="J149" s="158"/>
      <c r="K149" s="157">
        <f t="shared" si="2"/>
        <v>0</v>
      </c>
      <c r="L149" s="157">
        <v>21</v>
      </c>
      <c r="M149" s="157">
        <f t="shared" si="3"/>
        <v>5808</v>
      </c>
      <c r="N149" s="157">
        <v>0.58499999999999996</v>
      </c>
      <c r="O149" s="157">
        <f t="shared" si="4"/>
        <v>2.34</v>
      </c>
      <c r="P149" s="157">
        <v>0</v>
      </c>
      <c r="Q149" s="157">
        <f t="shared" si="5"/>
        <v>0</v>
      </c>
      <c r="R149" s="157" t="s">
        <v>318</v>
      </c>
      <c r="S149" s="157" t="s">
        <v>180</v>
      </c>
      <c r="T149" s="157" t="s">
        <v>180</v>
      </c>
      <c r="U149" s="157">
        <v>0</v>
      </c>
      <c r="V149" s="157">
        <f t="shared" si="6"/>
        <v>0</v>
      </c>
      <c r="W149" s="157"/>
      <c r="X149" s="157" t="s">
        <v>319</v>
      </c>
      <c r="Y149" s="148"/>
      <c r="Z149" s="148"/>
      <c r="AA149" s="148"/>
      <c r="AB149" s="148"/>
      <c r="AC149" s="148"/>
      <c r="AD149" s="148"/>
      <c r="AE149" s="148"/>
      <c r="AF149" s="148"/>
      <c r="AG149" s="148" t="s">
        <v>320</v>
      </c>
      <c r="AH149" s="148"/>
      <c r="AI149" s="148"/>
      <c r="AJ149" s="148"/>
      <c r="AK149" s="148"/>
      <c r="AL149" s="148"/>
      <c r="AM149" s="148"/>
      <c r="AN149" s="148"/>
      <c r="AO149" s="148"/>
      <c r="AP149" s="148"/>
      <c r="AQ149" s="148"/>
      <c r="AR149" s="148"/>
      <c r="AS149" s="148"/>
      <c r="AT149" s="148"/>
      <c r="AU149" s="148"/>
      <c r="AV149" s="148"/>
      <c r="AW149" s="148"/>
      <c r="AX149" s="148"/>
      <c r="AY149" s="148"/>
      <c r="AZ149" s="148"/>
      <c r="BA149" s="148"/>
      <c r="BB149" s="148"/>
      <c r="BC149" s="148"/>
      <c r="BD149" s="148"/>
      <c r="BE149" s="148"/>
      <c r="BF149" s="148"/>
      <c r="BG149" s="148"/>
      <c r="BH149" s="148"/>
    </row>
    <row r="150" spans="1:60" outlineLevel="1" x14ac:dyDescent="0.2">
      <c r="A150" s="172">
        <v>48</v>
      </c>
      <c r="B150" s="173" t="s">
        <v>594</v>
      </c>
      <c r="C150" s="180" t="s">
        <v>595</v>
      </c>
      <c r="D150" s="174" t="s">
        <v>368</v>
      </c>
      <c r="E150" s="175">
        <v>4</v>
      </c>
      <c r="F150" s="176">
        <v>8435</v>
      </c>
      <c r="G150" s="177">
        <f t="shared" si="0"/>
        <v>33740</v>
      </c>
      <c r="H150" s="158"/>
      <c r="I150" s="157">
        <f t="shared" si="1"/>
        <v>0</v>
      </c>
      <c r="J150" s="158"/>
      <c r="K150" s="157">
        <f t="shared" si="2"/>
        <v>0</v>
      </c>
      <c r="L150" s="157">
        <v>21</v>
      </c>
      <c r="M150" s="157">
        <f t="shared" si="3"/>
        <v>40825.4</v>
      </c>
      <c r="N150" s="157">
        <v>1.6</v>
      </c>
      <c r="O150" s="157">
        <f t="shared" si="4"/>
        <v>6.4</v>
      </c>
      <c r="P150" s="157">
        <v>0</v>
      </c>
      <c r="Q150" s="157">
        <f t="shared" si="5"/>
        <v>0</v>
      </c>
      <c r="R150" s="157" t="s">
        <v>318</v>
      </c>
      <c r="S150" s="157" t="s">
        <v>180</v>
      </c>
      <c r="T150" s="157" t="s">
        <v>180</v>
      </c>
      <c r="U150" s="157">
        <v>0</v>
      </c>
      <c r="V150" s="157">
        <f t="shared" si="6"/>
        <v>0</v>
      </c>
      <c r="W150" s="157"/>
      <c r="X150" s="157" t="s">
        <v>319</v>
      </c>
      <c r="Y150" s="148"/>
      <c r="Z150" s="148"/>
      <c r="AA150" s="148"/>
      <c r="AB150" s="148"/>
      <c r="AC150" s="148"/>
      <c r="AD150" s="148"/>
      <c r="AE150" s="148"/>
      <c r="AF150" s="148"/>
      <c r="AG150" s="148" t="s">
        <v>320</v>
      </c>
      <c r="AH150" s="148"/>
      <c r="AI150" s="148"/>
      <c r="AJ150" s="148"/>
      <c r="AK150" s="148"/>
      <c r="AL150" s="148"/>
      <c r="AM150" s="148"/>
      <c r="AN150" s="148"/>
      <c r="AO150" s="148"/>
      <c r="AP150" s="148"/>
      <c r="AQ150" s="148"/>
      <c r="AR150" s="148"/>
      <c r="AS150" s="148"/>
      <c r="AT150" s="148"/>
      <c r="AU150" s="148"/>
      <c r="AV150" s="148"/>
      <c r="AW150" s="148"/>
      <c r="AX150" s="148"/>
      <c r="AY150" s="148"/>
      <c r="AZ150" s="148"/>
      <c r="BA150" s="148"/>
      <c r="BB150" s="148"/>
      <c r="BC150" s="148"/>
      <c r="BD150" s="148"/>
      <c r="BE150" s="148"/>
      <c r="BF150" s="148"/>
      <c r="BG150" s="148"/>
      <c r="BH150" s="148"/>
    </row>
    <row r="151" spans="1:60" outlineLevel="1" x14ac:dyDescent="0.2">
      <c r="A151" s="172">
        <v>49</v>
      </c>
      <c r="B151" s="173" t="s">
        <v>596</v>
      </c>
      <c r="C151" s="180" t="s">
        <v>597</v>
      </c>
      <c r="D151" s="174" t="s">
        <v>368</v>
      </c>
      <c r="E151" s="175">
        <v>12</v>
      </c>
      <c r="F151" s="176">
        <v>190</v>
      </c>
      <c r="G151" s="177">
        <f t="shared" si="0"/>
        <v>2280</v>
      </c>
      <c r="H151" s="158"/>
      <c r="I151" s="157">
        <f t="shared" si="1"/>
        <v>0</v>
      </c>
      <c r="J151" s="158"/>
      <c r="K151" s="157">
        <f t="shared" si="2"/>
        <v>0</v>
      </c>
      <c r="L151" s="157">
        <v>21</v>
      </c>
      <c r="M151" s="157">
        <f t="shared" si="3"/>
        <v>2758.7999999999997</v>
      </c>
      <c r="N151" s="157">
        <v>2E-3</v>
      </c>
      <c r="O151" s="157">
        <f t="shared" si="4"/>
        <v>0.02</v>
      </c>
      <c r="P151" s="157">
        <v>0</v>
      </c>
      <c r="Q151" s="157">
        <f t="shared" si="5"/>
        <v>0</v>
      </c>
      <c r="R151" s="157" t="s">
        <v>318</v>
      </c>
      <c r="S151" s="157" t="s">
        <v>180</v>
      </c>
      <c r="T151" s="157" t="s">
        <v>180</v>
      </c>
      <c r="U151" s="157">
        <v>0</v>
      </c>
      <c r="V151" s="157">
        <f t="shared" si="6"/>
        <v>0</v>
      </c>
      <c r="W151" s="157"/>
      <c r="X151" s="157" t="s">
        <v>319</v>
      </c>
      <c r="Y151" s="148"/>
      <c r="Z151" s="148"/>
      <c r="AA151" s="148"/>
      <c r="AB151" s="148"/>
      <c r="AC151" s="148"/>
      <c r="AD151" s="148"/>
      <c r="AE151" s="148"/>
      <c r="AF151" s="148"/>
      <c r="AG151" s="148" t="s">
        <v>320</v>
      </c>
      <c r="AH151" s="148"/>
      <c r="AI151" s="148"/>
      <c r="AJ151" s="148"/>
      <c r="AK151" s="148"/>
      <c r="AL151" s="148"/>
      <c r="AM151" s="148"/>
      <c r="AN151" s="148"/>
      <c r="AO151" s="148"/>
      <c r="AP151" s="148"/>
      <c r="AQ151" s="148"/>
      <c r="AR151" s="148"/>
      <c r="AS151" s="148"/>
      <c r="AT151" s="148"/>
      <c r="AU151" s="148"/>
      <c r="AV151" s="148"/>
      <c r="AW151" s="148"/>
      <c r="AX151" s="148"/>
      <c r="AY151" s="148"/>
      <c r="AZ151" s="148"/>
      <c r="BA151" s="148"/>
      <c r="BB151" s="148"/>
      <c r="BC151" s="148"/>
      <c r="BD151" s="148"/>
      <c r="BE151" s="148"/>
      <c r="BF151" s="148"/>
      <c r="BG151" s="148"/>
      <c r="BH151" s="148"/>
    </row>
    <row r="152" spans="1:60" x14ac:dyDescent="0.2">
      <c r="A152" s="160" t="s">
        <v>169</v>
      </c>
      <c r="B152" s="161" t="s">
        <v>120</v>
      </c>
      <c r="C152" s="179" t="s">
        <v>121</v>
      </c>
      <c r="D152" s="162"/>
      <c r="E152" s="163"/>
      <c r="F152" s="164"/>
      <c r="G152" s="165">
        <f>SUMIF(AG153:AG153,"&lt;&gt;NOR",G153:G153)</f>
        <v>596.76</v>
      </c>
      <c r="H152" s="159"/>
      <c r="I152" s="159">
        <f>SUM(I153:I153)</f>
        <v>0</v>
      </c>
      <c r="J152" s="159"/>
      <c r="K152" s="159">
        <f>SUM(K153:K153)</f>
        <v>0</v>
      </c>
      <c r="L152" s="159"/>
      <c r="M152" s="159">
        <f>SUM(M153:M153)</f>
        <v>722.07959999999991</v>
      </c>
      <c r="N152" s="159"/>
      <c r="O152" s="159">
        <f>SUM(O153:O153)</f>
        <v>0</v>
      </c>
      <c r="P152" s="159"/>
      <c r="Q152" s="159">
        <f>SUM(Q153:Q153)</f>
        <v>0</v>
      </c>
      <c r="R152" s="159"/>
      <c r="S152" s="159"/>
      <c r="T152" s="159"/>
      <c r="U152" s="159"/>
      <c r="V152" s="159">
        <f>SUM(V153:V153)</f>
        <v>0.95</v>
      </c>
      <c r="W152" s="159"/>
      <c r="X152" s="159"/>
      <c r="AG152" t="s">
        <v>170</v>
      </c>
    </row>
    <row r="153" spans="1:60" outlineLevel="1" x14ac:dyDescent="0.2">
      <c r="A153" s="172">
        <v>50</v>
      </c>
      <c r="B153" s="173" t="s">
        <v>1097</v>
      </c>
      <c r="C153" s="180" t="s">
        <v>1098</v>
      </c>
      <c r="D153" s="174" t="s">
        <v>247</v>
      </c>
      <c r="E153" s="175">
        <v>0.12</v>
      </c>
      <c r="F153" s="176">
        <v>4973</v>
      </c>
      <c r="G153" s="177">
        <f>ROUND(E153*F153,2)</f>
        <v>596.76</v>
      </c>
      <c r="H153" s="158"/>
      <c r="I153" s="157">
        <f>ROUND(E153*H153,2)</f>
        <v>0</v>
      </c>
      <c r="J153" s="158"/>
      <c r="K153" s="157">
        <f>ROUND(E153*J153,2)</f>
        <v>0</v>
      </c>
      <c r="L153" s="157">
        <v>21</v>
      </c>
      <c r="M153" s="157">
        <f>G153*(1+L153/100)</f>
        <v>722.07959999999991</v>
      </c>
      <c r="N153" s="157">
        <v>0</v>
      </c>
      <c r="O153" s="157">
        <f>ROUND(E153*N153,2)</f>
        <v>0</v>
      </c>
      <c r="P153" s="157">
        <v>2.8700000000000002E-3</v>
      </c>
      <c r="Q153" s="157">
        <f>ROUND(E153*P153,2)</f>
        <v>0</v>
      </c>
      <c r="R153" s="157"/>
      <c r="S153" s="157" t="s">
        <v>180</v>
      </c>
      <c r="T153" s="157" t="s">
        <v>180</v>
      </c>
      <c r="U153" s="157">
        <v>7.9</v>
      </c>
      <c r="V153" s="157">
        <f>ROUND(E153*U153,2)</f>
        <v>0.95</v>
      </c>
      <c r="W153" s="157"/>
      <c r="X153" s="157" t="s">
        <v>221</v>
      </c>
      <c r="Y153" s="148"/>
      <c r="Z153" s="148"/>
      <c r="AA153" s="148"/>
      <c r="AB153" s="148"/>
      <c r="AC153" s="148"/>
      <c r="AD153" s="148"/>
      <c r="AE153" s="148"/>
      <c r="AF153" s="148"/>
      <c r="AG153" s="148" t="s">
        <v>222</v>
      </c>
      <c r="AH153" s="148"/>
      <c r="AI153" s="148"/>
      <c r="AJ153" s="148"/>
      <c r="AK153" s="148"/>
      <c r="AL153" s="148"/>
      <c r="AM153" s="148"/>
      <c r="AN153" s="148"/>
      <c r="AO153" s="148"/>
      <c r="AP153" s="148"/>
      <c r="AQ153" s="148"/>
      <c r="AR153" s="148"/>
      <c r="AS153" s="148"/>
      <c r="AT153" s="148"/>
      <c r="AU153" s="148"/>
      <c r="AV153" s="148"/>
      <c r="AW153" s="148"/>
      <c r="AX153" s="148"/>
      <c r="AY153" s="148"/>
      <c r="AZ153" s="148"/>
      <c r="BA153" s="148"/>
      <c r="BB153" s="148"/>
      <c r="BC153" s="148"/>
      <c r="BD153" s="148"/>
      <c r="BE153" s="148"/>
      <c r="BF153" s="148"/>
      <c r="BG153" s="148"/>
      <c r="BH153" s="148"/>
    </row>
    <row r="154" spans="1:60" x14ac:dyDescent="0.2">
      <c r="A154" s="160" t="s">
        <v>169</v>
      </c>
      <c r="B154" s="161" t="s">
        <v>122</v>
      </c>
      <c r="C154" s="179" t="s">
        <v>123</v>
      </c>
      <c r="D154" s="162"/>
      <c r="E154" s="163"/>
      <c r="F154" s="164"/>
      <c r="G154" s="165">
        <f>SUMIF(AG155:AG158,"&lt;&gt;NOR",G155:G158)</f>
        <v>53213.279999999999</v>
      </c>
      <c r="H154" s="159"/>
      <c r="I154" s="159">
        <f>SUM(I155:I158)</f>
        <v>0</v>
      </c>
      <c r="J154" s="159"/>
      <c r="K154" s="159">
        <f>SUM(K155:K158)</f>
        <v>0</v>
      </c>
      <c r="L154" s="159"/>
      <c r="M154" s="159">
        <f>SUM(M155:M158)</f>
        <v>64388.068799999994</v>
      </c>
      <c r="N154" s="159"/>
      <c r="O154" s="159">
        <f>SUM(O155:O158)</f>
        <v>0</v>
      </c>
      <c r="P154" s="159"/>
      <c r="Q154" s="159">
        <f>SUM(Q155:Q158)</f>
        <v>0</v>
      </c>
      <c r="R154" s="159"/>
      <c r="S154" s="159"/>
      <c r="T154" s="159"/>
      <c r="U154" s="159"/>
      <c r="V154" s="159">
        <f>SUM(V155:V158)</f>
        <v>224.69</v>
      </c>
      <c r="W154" s="159"/>
      <c r="X154" s="159"/>
      <c r="AG154" t="s">
        <v>170</v>
      </c>
    </row>
    <row r="155" spans="1:60" ht="22.5" outlineLevel="1" x14ac:dyDescent="0.2">
      <c r="A155" s="166">
        <v>51</v>
      </c>
      <c r="B155" s="167" t="s">
        <v>391</v>
      </c>
      <c r="C155" s="181" t="s">
        <v>392</v>
      </c>
      <c r="D155" s="168" t="s">
        <v>312</v>
      </c>
      <c r="E155" s="169">
        <v>497.32038</v>
      </c>
      <c r="F155" s="170">
        <v>107</v>
      </c>
      <c r="G155" s="171">
        <f>ROUND(E155*F155,2)</f>
        <v>53213.279999999999</v>
      </c>
      <c r="H155" s="158"/>
      <c r="I155" s="157">
        <f>ROUND(E155*H155,2)</f>
        <v>0</v>
      </c>
      <c r="J155" s="158"/>
      <c r="K155" s="157">
        <f>ROUND(E155*J155,2)</f>
        <v>0</v>
      </c>
      <c r="L155" s="157">
        <v>21</v>
      </c>
      <c r="M155" s="157">
        <f>G155*(1+L155/100)</f>
        <v>64388.068799999994</v>
      </c>
      <c r="N155" s="157">
        <v>0</v>
      </c>
      <c r="O155" s="157">
        <f>ROUND(E155*N155,2)</f>
        <v>0</v>
      </c>
      <c r="P155" s="157">
        <v>0</v>
      </c>
      <c r="Q155" s="157">
        <f>ROUND(E155*P155,2)</f>
        <v>0</v>
      </c>
      <c r="R155" s="157"/>
      <c r="S155" s="157" t="s">
        <v>180</v>
      </c>
      <c r="T155" s="157" t="s">
        <v>180</v>
      </c>
      <c r="U155" s="157">
        <v>0.45179999999999998</v>
      </c>
      <c r="V155" s="157">
        <f>ROUND(E155*U155,2)</f>
        <v>224.69</v>
      </c>
      <c r="W155" s="157"/>
      <c r="X155" s="157" t="s">
        <v>393</v>
      </c>
      <c r="Y155" s="148"/>
      <c r="Z155" s="148"/>
      <c r="AA155" s="148"/>
      <c r="AB155" s="148"/>
      <c r="AC155" s="148"/>
      <c r="AD155" s="148"/>
      <c r="AE155" s="148"/>
      <c r="AF155" s="148"/>
      <c r="AG155" s="148" t="s">
        <v>394</v>
      </c>
      <c r="AH155" s="148"/>
      <c r="AI155" s="148"/>
      <c r="AJ155" s="148"/>
      <c r="AK155" s="148"/>
      <c r="AL155" s="148"/>
      <c r="AM155" s="148"/>
      <c r="AN155" s="148"/>
      <c r="AO155" s="148"/>
      <c r="AP155" s="148"/>
      <c r="AQ155" s="148"/>
      <c r="AR155" s="148"/>
      <c r="AS155" s="148"/>
      <c r="AT155" s="148"/>
      <c r="AU155" s="148"/>
      <c r="AV155" s="148"/>
      <c r="AW155" s="148"/>
      <c r="AX155" s="148"/>
      <c r="AY155" s="148"/>
      <c r="AZ155" s="148"/>
      <c r="BA155" s="148"/>
      <c r="BB155" s="148"/>
      <c r="BC155" s="148"/>
      <c r="BD155" s="148"/>
      <c r="BE155" s="148"/>
      <c r="BF155" s="148"/>
      <c r="BG155" s="148"/>
      <c r="BH155" s="148"/>
    </row>
    <row r="156" spans="1:60" outlineLevel="1" x14ac:dyDescent="0.2">
      <c r="A156" s="155"/>
      <c r="B156" s="156"/>
      <c r="C156" s="189" t="s">
        <v>395</v>
      </c>
      <c r="D156" s="185"/>
      <c r="E156" s="186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48"/>
      <c r="Z156" s="148"/>
      <c r="AA156" s="148"/>
      <c r="AB156" s="148"/>
      <c r="AC156" s="148"/>
      <c r="AD156" s="148"/>
      <c r="AE156" s="148"/>
      <c r="AF156" s="148"/>
      <c r="AG156" s="148" t="s">
        <v>224</v>
      </c>
      <c r="AH156" s="148">
        <v>0</v>
      </c>
      <c r="AI156" s="148"/>
      <c r="AJ156" s="148"/>
      <c r="AK156" s="148"/>
      <c r="AL156" s="148"/>
      <c r="AM156" s="148"/>
      <c r="AN156" s="148"/>
      <c r="AO156" s="148"/>
      <c r="AP156" s="148"/>
      <c r="AQ156" s="148"/>
      <c r="AR156" s="148"/>
      <c r="AS156" s="148"/>
      <c r="AT156" s="148"/>
      <c r="AU156" s="148"/>
      <c r="AV156" s="148"/>
      <c r="AW156" s="148"/>
      <c r="AX156" s="148"/>
      <c r="AY156" s="148"/>
      <c r="AZ156" s="148"/>
      <c r="BA156" s="148"/>
      <c r="BB156" s="148"/>
      <c r="BC156" s="148"/>
      <c r="BD156" s="148"/>
      <c r="BE156" s="148"/>
      <c r="BF156" s="148"/>
      <c r="BG156" s="148"/>
      <c r="BH156" s="148"/>
    </row>
    <row r="157" spans="1:60" ht="22.5" outlineLevel="1" x14ac:dyDescent="0.2">
      <c r="A157" s="155"/>
      <c r="B157" s="156"/>
      <c r="C157" s="189" t="s">
        <v>1099</v>
      </c>
      <c r="D157" s="185"/>
      <c r="E157" s="186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48"/>
      <c r="Z157" s="148"/>
      <c r="AA157" s="148"/>
      <c r="AB157" s="148"/>
      <c r="AC157" s="148"/>
      <c r="AD157" s="148"/>
      <c r="AE157" s="148"/>
      <c r="AF157" s="148"/>
      <c r="AG157" s="148" t="s">
        <v>224</v>
      </c>
      <c r="AH157" s="148">
        <v>0</v>
      </c>
      <c r="AI157" s="148"/>
      <c r="AJ157" s="148"/>
      <c r="AK157" s="148"/>
      <c r="AL157" s="148"/>
      <c r="AM157" s="148"/>
      <c r="AN157" s="148"/>
      <c r="AO157" s="148"/>
      <c r="AP157" s="148"/>
      <c r="AQ157" s="148"/>
      <c r="AR157" s="148"/>
      <c r="AS157" s="148"/>
      <c r="AT157" s="148"/>
      <c r="AU157" s="148"/>
      <c r="AV157" s="148"/>
      <c r="AW157" s="148"/>
      <c r="AX157" s="148"/>
      <c r="AY157" s="148"/>
      <c r="AZ157" s="148"/>
      <c r="BA157" s="148"/>
      <c r="BB157" s="148"/>
      <c r="BC157" s="148"/>
      <c r="BD157" s="148"/>
      <c r="BE157" s="148"/>
      <c r="BF157" s="148"/>
      <c r="BG157" s="148"/>
      <c r="BH157" s="148"/>
    </row>
    <row r="158" spans="1:60" outlineLevel="1" x14ac:dyDescent="0.2">
      <c r="A158" s="155"/>
      <c r="B158" s="156"/>
      <c r="C158" s="189" t="s">
        <v>1100</v>
      </c>
      <c r="D158" s="185"/>
      <c r="E158" s="186">
        <v>497.32038</v>
      </c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48"/>
      <c r="Z158" s="148"/>
      <c r="AA158" s="148"/>
      <c r="AB158" s="148"/>
      <c r="AC158" s="148"/>
      <c r="AD158" s="148"/>
      <c r="AE158" s="148"/>
      <c r="AF158" s="148"/>
      <c r="AG158" s="148" t="s">
        <v>224</v>
      </c>
      <c r="AH158" s="148">
        <v>0</v>
      </c>
      <c r="AI158" s="148"/>
      <c r="AJ158" s="148"/>
      <c r="AK158" s="148"/>
      <c r="AL158" s="148"/>
      <c r="AM158" s="148"/>
      <c r="AN158" s="148"/>
      <c r="AO158" s="148"/>
      <c r="AP158" s="148"/>
      <c r="AQ158" s="148"/>
      <c r="AR158" s="148"/>
      <c r="AS158" s="148"/>
      <c r="AT158" s="148"/>
      <c r="AU158" s="148"/>
      <c r="AV158" s="148"/>
      <c r="AW158" s="148"/>
      <c r="AX158" s="148"/>
      <c r="AY158" s="148"/>
      <c r="AZ158" s="148"/>
      <c r="BA158" s="148"/>
      <c r="BB158" s="148"/>
      <c r="BC158" s="148"/>
      <c r="BD158" s="148"/>
      <c r="BE158" s="148"/>
      <c r="BF158" s="148"/>
      <c r="BG158" s="148"/>
      <c r="BH158" s="148"/>
    </row>
    <row r="159" spans="1:60" x14ac:dyDescent="0.2">
      <c r="A159" s="3"/>
      <c r="B159" s="4"/>
      <c r="C159" s="182"/>
      <c r="D159" s="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AE159">
        <v>15</v>
      </c>
      <c r="AF159">
        <v>21</v>
      </c>
      <c r="AG159" t="s">
        <v>156</v>
      </c>
    </row>
    <row r="160" spans="1:60" x14ac:dyDescent="0.2">
      <c r="A160" s="151"/>
      <c r="B160" s="152" t="s">
        <v>31</v>
      </c>
      <c r="C160" s="183"/>
      <c r="D160" s="153"/>
      <c r="E160" s="154"/>
      <c r="F160" s="154"/>
      <c r="G160" s="178">
        <f>G8+G57+G61+G71+G81+G104+G131+G152+G154</f>
        <v>1298763.6500000001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AE160">
        <f>SUMIF(L7:L158,AE159,G7:G158)</f>
        <v>0</v>
      </c>
      <c r="AF160">
        <f>SUMIF(L7:L158,AF159,G7:G158)</f>
        <v>1298763.6500000001</v>
      </c>
      <c r="AG160" t="s">
        <v>214</v>
      </c>
    </row>
    <row r="161" spans="1:33" x14ac:dyDescent="0.2">
      <c r="A161" s="3"/>
      <c r="B161" s="4"/>
      <c r="C161" s="182"/>
      <c r="D161" s="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33" x14ac:dyDescent="0.2">
      <c r="A162" s="3"/>
      <c r="B162" s="4"/>
      <c r="C162" s="182"/>
      <c r="D162" s="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33" x14ac:dyDescent="0.2">
      <c r="A163" s="268" t="s">
        <v>215</v>
      </c>
      <c r="B163" s="268"/>
      <c r="C163" s="269"/>
      <c r="D163" s="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33" x14ac:dyDescent="0.2">
      <c r="A164" s="249"/>
      <c r="B164" s="250"/>
      <c r="C164" s="251"/>
      <c r="D164" s="250"/>
      <c r="E164" s="250"/>
      <c r="F164" s="250"/>
      <c r="G164" s="25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AG164" t="s">
        <v>216</v>
      </c>
    </row>
    <row r="165" spans="1:33" x14ac:dyDescent="0.2">
      <c r="A165" s="253"/>
      <c r="B165" s="254"/>
      <c r="C165" s="255"/>
      <c r="D165" s="254"/>
      <c r="E165" s="254"/>
      <c r="F165" s="254"/>
      <c r="G165" s="256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33" x14ac:dyDescent="0.2">
      <c r="A166" s="253"/>
      <c r="B166" s="254"/>
      <c r="C166" s="255"/>
      <c r="D166" s="254"/>
      <c r="E166" s="254"/>
      <c r="F166" s="254"/>
      <c r="G166" s="256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33" x14ac:dyDescent="0.2">
      <c r="A167" s="253"/>
      <c r="B167" s="254"/>
      <c r="C167" s="255"/>
      <c r="D167" s="254"/>
      <c r="E167" s="254"/>
      <c r="F167" s="254"/>
      <c r="G167" s="256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33" x14ac:dyDescent="0.2">
      <c r="A168" s="257"/>
      <c r="B168" s="258"/>
      <c r="C168" s="259"/>
      <c r="D168" s="258"/>
      <c r="E168" s="258"/>
      <c r="F168" s="258"/>
      <c r="G168" s="260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33" x14ac:dyDescent="0.2">
      <c r="A169" s="3"/>
      <c r="B169" s="4"/>
      <c r="C169" s="182"/>
      <c r="D169" s="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33" x14ac:dyDescent="0.2">
      <c r="C170" s="184"/>
      <c r="D170" s="10"/>
      <c r="AG170" t="s">
        <v>217</v>
      </c>
    </row>
    <row r="171" spans="1:33" x14ac:dyDescent="0.2">
      <c r="D171" s="10"/>
    </row>
    <row r="172" spans="1:33" x14ac:dyDescent="0.2">
      <c r="D172" s="10"/>
    </row>
    <row r="173" spans="1:33" x14ac:dyDescent="0.2">
      <c r="D173" s="10"/>
    </row>
    <row r="174" spans="1:33" x14ac:dyDescent="0.2">
      <c r="D174" s="10"/>
    </row>
    <row r="175" spans="1:33" x14ac:dyDescent="0.2">
      <c r="D175" s="10"/>
    </row>
    <row r="176" spans="1:33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rKZY8forDdztlC5tl/Hb8y3f0uJCtveLsrmj8Ial6OlcyENkAomZCxD6K+67H1yVwWgsJUPkG07SnzMkyG6zVA==" saltValue="m7STSR7lYfUltDXMH5cIkg==" spinCount="100000" sheet="1"/>
  <customSheetViews>
    <customSheetView guid="{682F88AA-8DBA-43F3-B332-95C2E0316B3E}" hiddenRows="1" hiddenColumns="1">
      <pane ySplit="6" topLeftCell="A8" activePane="bottomLeft" state="frozen"/>
      <selection pane="bottomLeft" sqref="A1:G1"/>
      <pageMargins left="0.59055118110236204" right="0.196850393700787" top="0.78740157499999996" bottom="0.78740157499999996" header="0.3" footer="0.3"/>
      <pageSetup paperSize="9" orientation="portrait" r:id="rId1"/>
      <headerFooter>
        <oddFooter>&amp;RStránka &amp;P z &amp;N&amp;LZpracováno programem BUILDpower S,  © RTS, a.s.</oddFooter>
      </headerFooter>
    </customSheetView>
    <customSheetView guid="{F028DEAD-F36D-4C13-9154-AF3BDABF0A16}" hiddenRows="1" hiddenColumns="1">
      <pane ySplit="6" topLeftCell="A8" activePane="bottomLeft" state="frozen"/>
      <selection pane="bottomLeft" activeCell="A8" sqref="A8"/>
      <pageMargins left="0.59055118110236204" right="0.196850393700787" top="0.78740157499999996" bottom="0.78740157499999996" header="0.3" footer="0.3"/>
      <pageSetup paperSize="9" orientation="portrait" r:id="rId2"/>
      <headerFooter>
        <oddFooter>&amp;RStránka &amp;P z &amp;N&amp;LZpracováno programem BUILDpower S,  © RTS, a.s.</oddFooter>
      </headerFooter>
    </customSheetView>
  </customSheetViews>
  <mergeCells count="6">
    <mergeCell ref="A164:G168"/>
    <mergeCell ref="A1:G1"/>
    <mergeCell ref="C2:G2"/>
    <mergeCell ref="C3:G3"/>
    <mergeCell ref="C4:G4"/>
    <mergeCell ref="A163:C163"/>
  </mergeCells>
  <pageMargins left="0.59055118110236204" right="0.196850393700787" top="0.78740157499999996" bottom="0.78740157499999996" header="0.3" footer="0.3"/>
  <pageSetup paperSize="9" orientation="portrait" r:id="rId3"/>
  <headerFooter>
    <oddFooter>&amp;RStránka &amp;P z &amp;N&amp;LZpracováno programem BUILDpower S,  © RTS, a.s.</oddFooter>
  </headerFooter>
  <legacy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BH5000"/>
  <sheetViews>
    <sheetView workbookViewId="0">
      <pane ySplit="7" topLeftCell="A8" activePane="bottomLeft" state="frozen"/>
      <selection pane="bottomLeft" activeCell="A8" sqref="A8"/>
    </sheetView>
  </sheetViews>
  <sheetFormatPr defaultRowHeight="12.75" outlineLevelRow="1" x14ac:dyDescent="0.2"/>
  <cols>
    <col min="1" max="1" width="3.42578125" customWidth="1"/>
    <col min="2" max="2" width="12.5703125" style="122" customWidth="1"/>
    <col min="3" max="3" width="38.28515625" style="122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0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0" t="s">
        <v>9</v>
      </c>
      <c r="B3" s="49" t="s">
        <v>79</v>
      </c>
      <c r="C3" s="262" t="s">
        <v>80</v>
      </c>
      <c r="D3" s="263"/>
      <c r="E3" s="263"/>
      <c r="F3" s="263"/>
      <c r="G3" s="264"/>
      <c r="AC3" s="122" t="s">
        <v>144</v>
      </c>
      <c r="AG3" t="s">
        <v>146</v>
      </c>
    </row>
    <row r="4" spans="1:60" ht="24.95" customHeight="1" x14ac:dyDescent="0.2">
      <c r="A4" s="141" t="s">
        <v>10</v>
      </c>
      <c r="B4" s="142" t="s">
        <v>79</v>
      </c>
      <c r="C4" s="265" t="s">
        <v>80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4" t="s">
        <v>148</v>
      </c>
      <c r="B6" s="146" t="s">
        <v>149</v>
      </c>
      <c r="C6" s="146" t="s">
        <v>150</v>
      </c>
      <c r="D6" s="145" t="s">
        <v>151</v>
      </c>
      <c r="E6" s="144" t="s">
        <v>152</v>
      </c>
      <c r="F6" s="143" t="s">
        <v>153</v>
      </c>
      <c r="G6" s="144" t="s">
        <v>31</v>
      </c>
      <c r="H6" s="147" t="s">
        <v>32</v>
      </c>
      <c r="I6" s="147" t="s">
        <v>154</v>
      </c>
      <c r="J6" s="147" t="s">
        <v>33</v>
      </c>
      <c r="K6" s="147" t="s">
        <v>155</v>
      </c>
      <c r="L6" s="147" t="s">
        <v>156</v>
      </c>
      <c r="M6" s="147" t="s">
        <v>157</v>
      </c>
      <c r="N6" s="147" t="s">
        <v>158</v>
      </c>
      <c r="O6" s="147" t="s">
        <v>159</v>
      </c>
      <c r="P6" s="147" t="s">
        <v>160</v>
      </c>
      <c r="Q6" s="147" t="s">
        <v>161</v>
      </c>
      <c r="R6" s="147" t="s">
        <v>162</v>
      </c>
      <c r="S6" s="147" t="s">
        <v>163</v>
      </c>
      <c r="T6" s="147" t="s">
        <v>164</v>
      </c>
      <c r="U6" s="147" t="s">
        <v>165</v>
      </c>
      <c r="V6" s="147" t="s">
        <v>166</v>
      </c>
      <c r="W6" s="147" t="s">
        <v>167</v>
      </c>
      <c r="X6" s="147" t="s">
        <v>168</v>
      </c>
    </row>
    <row r="7" spans="1:60" hidden="1" x14ac:dyDescent="0.2">
      <c r="A7" s="3"/>
      <c r="B7" s="4"/>
      <c r="C7" s="4"/>
      <c r="D7" s="6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60" x14ac:dyDescent="0.2">
      <c r="A8" s="160" t="s">
        <v>169</v>
      </c>
      <c r="B8" s="161" t="s">
        <v>94</v>
      </c>
      <c r="C8" s="179" t="s">
        <v>95</v>
      </c>
      <c r="D8" s="162"/>
      <c r="E8" s="163"/>
      <c r="F8" s="164"/>
      <c r="G8" s="165">
        <f>SUMIF(AG9:AG56,"&lt;&gt;NOR",G9:G56)</f>
        <v>57344.960000000006</v>
      </c>
      <c r="H8" s="159"/>
      <c r="I8" s="159">
        <f>SUM(I9:I56)</f>
        <v>0</v>
      </c>
      <c r="J8" s="159"/>
      <c r="K8" s="159">
        <f>SUM(K9:K56)</f>
        <v>0</v>
      </c>
      <c r="L8" s="159"/>
      <c r="M8" s="159">
        <f>SUM(M9:M56)</f>
        <v>69387.401599999983</v>
      </c>
      <c r="N8" s="159"/>
      <c r="O8" s="159">
        <f>SUM(O9:O56)</f>
        <v>17.95</v>
      </c>
      <c r="P8" s="159"/>
      <c r="Q8" s="159">
        <f>SUM(Q9:Q56)</f>
        <v>0</v>
      </c>
      <c r="R8" s="159"/>
      <c r="S8" s="159"/>
      <c r="T8" s="159"/>
      <c r="U8" s="159"/>
      <c r="V8" s="159">
        <f>SUM(V9:V56)</f>
        <v>134.95999999999998</v>
      </c>
      <c r="W8" s="159"/>
      <c r="X8" s="159"/>
      <c r="AG8" t="s">
        <v>170</v>
      </c>
    </row>
    <row r="9" spans="1:60" outlineLevel="1" x14ac:dyDescent="0.2">
      <c r="A9" s="166">
        <v>1</v>
      </c>
      <c r="B9" s="167" t="s">
        <v>228</v>
      </c>
      <c r="C9" s="181" t="s">
        <v>229</v>
      </c>
      <c r="D9" s="168" t="s">
        <v>230</v>
      </c>
      <c r="E9" s="169">
        <v>25.207999999999998</v>
      </c>
      <c r="F9" s="170">
        <v>26</v>
      </c>
      <c r="G9" s="171">
        <f>ROUND(E9*F9,2)</f>
        <v>655.41</v>
      </c>
      <c r="H9" s="158"/>
      <c r="I9" s="157">
        <f>ROUND(E9*H9,2)</f>
        <v>0</v>
      </c>
      <c r="J9" s="158"/>
      <c r="K9" s="157">
        <f>ROUND(E9*J9,2)</f>
        <v>0</v>
      </c>
      <c r="L9" s="157">
        <v>21</v>
      </c>
      <c r="M9" s="157">
        <f>G9*(1+L9/100)</f>
        <v>793.04609999999991</v>
      </c>
      <c r="N9" s="157">
        <v>0</v>
      </c>
      <c r="O9" s="157">
        <f>ROUND(E9*N9,2)</f>
        <v>0</v>
      </c>
      <c r="P9" s="157">
        <v>0</v>
      </c>
      <c r="Q9" s="157">
        <f>ROUND(E9*P9,2)</f>
        <v>0</v>
      </c>
      <c r="R9" s="157"/>
      <c r="S9" s="157" t="s">
        <v>180</v>
      </c>
      <c r="T9" s="157" t="s">
        <v>180</v>
      </c>
      <c r="U9" s="157">
        <v>8.4000000000000005E-2</v>
      </c>
      <c r="V9" s="157">
        <f>ROUND(E9*U9,2)</f>
        <v>2.12</v>
      </c>
      <c r="W9" s="157"/>
      <c r="X9" s="157" t="s">
        <v>221</v>
      </c>
      <c r="Y9" s="148"/>
      <c r="Z9" s="148"/>
      <c r="AA9" s="148"/>
      <c r="AB9" s="148"/>
      <c r="AC9" s="148"/>
      <c r="AD9" s="148"/>
      <c r="AE9" s="148"/>
      <c r="AF9" s="148"/>
      <c r="AG9" s="148" t="s">
        <v>222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60" outlineLevel="1" x14ac:dyDescent="0.2">
      <c r="A10" s="155"/>
      <c r="B10" s="156"/>
      <c r="C10" s="189" t="s">
        <v>1040</v>
      </c>
      <c r="D10" s="185"/>
      <c r="E10" s="186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48"/>
      <c r="Z10" s="148"/>
      <c r="AA10" s="148"/>
      <c r="AB10" s="148"/>
      <c r="AC10" s="148"/>
      <c r="AD10" s="148"/>
      <c r="AE10" s="148"/>
      <c r="AF10" s="148"/>
      <c r="AG10" s="148" t="s">
        <v>224</v>
      </c>
      <c r="AH10" s="148">
        <v>0</v>
      </c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</row>
    <row r="11" spans="1:60" outlineLevel="1" x14ac:dyDescent="0.2">
      <c r="A11" s="155"/>
      <c r="B11" s="156"/>
      <c r="C11" s="190" t="s">
        <v>232</v>
      </c>
      <c r="D11" s="187"/>
      <c r="E11" s="188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48"/>
      <c r="Z11" s="148"/>
      <c r="AA11" s="148"/>
      <c r="AB11" s="148"/>
      <c r="AC11" s="148"/>
      <c r="AD11" s="148"/>
      <c r="AE11" s="148"/>
      <c r="AF11" s="148"/>
      <c r="AG11" s="148" t="s">
        <v>224</v>
      </c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</row>
    <row r="12" spans="1:60" outlineLevel="1" x14ac:dyDescent="0.2">
      <c r="A12" s="155"/>
      <c r="B12" s="156"/>
      <c r="C12" s="191" t="s">
        <v>1101</v>
      </c>
      <c r="D12" s="187"/>
      <c r="E12" s="188">
        <v>50.415999999999997</v>
      </c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48"/>
      <c r="Z12" s="148"/>
      <c r="AA12" s="148"/>
      <c r="AB12" s="148"/>
      <c r="AC12" s="148"/>
      <c r="AD12" s="148"/>
      <c r="AE12" s="148"/>
      <c r="AF12" s="148"/>
      <c r="AG12" s="148" t="s">
        <v>224</v>
      </c>
      <c r="AH12" s="148">
        <v>2</v>
      </c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</row>
    <row r="13" spans="1:60" outlineLevel="1" x14ac:dyDescent="0.2">
      <c r="A13" s="155"/>
      <c r="B13" s="156"/>
      <c r="C13" s="190" t="s">
        <v>234</v>
      </c>
      <c r="D13" s="187"/>
      <c r="E13" s="188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48"/>
      <c r="Z13" s="148"/>
      <c r="AA13" s="148"/>
      <c r="AB13" s="148"/>
      <c r="AC13" s="148"/>
      <c r="AD13" s="148"/>
      <c r="AE13" s="148"/>
      <c r="AF13" s="148"/>
      <c r="AG13" s="148" t="s">
        <v>224</v>
      </c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</row>
    <row r="14" spans="1:60" outlineLevel="1" x14ac:dyDescent="0.2">
      <c r="A14" s="155"/>
      <c r="B14" s="156"/>
      <c r="C14" s="189" t="s">
        <v>1102</v>
      </c>
      <c r="D14" s="185"/>
      <c r="E14" s="186">
        <v>25.207999999999998</v>
      </c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48"/>
      <c r="Z14" s="148"/>
      <c r="AA14" s="148"/>
      <c r="AB14" s="148"/>
      <c r="AC14" s="148"/>
      <c r="AD14" s="148"/>
      <c r="AE14" s="148"/>
      <c r="AF14" s="148"/>
      <c r="AG14" s="148" t="s">
        <v>224</v>
      </c>
      <c r="AH14" s="148">
        <v>0</v>
      </c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</row>
    <row r="15" spans="1:60" outlineLevel="1" x14ac:dyDescent="0.2">
      <c r="A15" s="166">
        <v>2</v>
      </c>
      <c r="B15" s="167" t="s">
        <v>258</v>
      </c>
      <c r="C15" s="181" t="s">
        <v>259</v>
      </c>
      <c r="D15" s="168" t="s">
        <v>230</v>
      </c>
      <c r="E15" s="169">
        <v>50.415999999999997</v>
      </c>
      <c r="F15" s="170">
        <v>160</v>
      </c>
      <c r="G15" s="171">
        <f>ROUND(E15*F15,2)</f>
        <v>8066.56</v>
      </c>
      <c r="H15" s="158"/>
      <c r="I15" s="157">
        <f>ROUND(E15*H15,2)</f>
        <v>0</v>
      </c>
      <c r="J15" s="158"/>
      <c r="K15" s="157">
        <f>ROUND(E15*J15,2)</f>
        <v>0</v>
      </c>
      <c r="L15" s="157">
        <v>21</v>
      </c>
      <c r="M15" s="157">
        <f>G15*(1+L15/100)</f>
        <v>9760.5375999999997</v>
      </c>
      <c r="N15" s="157">
        <v>0</v>
      </c>
      <c r="O15" s="157">
        <f>ROUND(E15*N15,2)</f>
        <v>0</v>
      </c>
      <c r="P15" s="157">
        <v>0</v>
      </c>
      <c r="Q15" s="157">
        <f>ROUND(E15*P15,2)</f>
        <v>0</v>
      </c>
      <c r="R15" s="157"/>
      <c r="S15" s="157" t="s">
        <v>180</v>
      </c>
      <c r="T15" s="157" t="s">
        <v>180</v>
      </c>
      <c r="U15" s="157">
        <v>0.222</v>
      </c>
      <c r="V15" s="157">
        <f>ROUND(E15*U15,2)</f>
        <v>11.19</v>
      </c>
      <c r="W15" s="157"/>
      <c r="X15" s="157" t="s">
        <v>221</v>
      </c>
      <c r="Y15" s="148"/>
      <c r="Z15" s="148"/>
      <c r="AA15" s="148"/>
      <c r="AB15" s="148"/>
      <c r="AC15" s="148"/>
      <c r="AD15" s="148"/>
      <c r="AE15" s="148"/>
      <c r="AF15" s="148"/>
      <c r="AG15" s="148" t="s">
        <v>222</v>
      </c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</row>
    <row r="16" spans="1:60" outlineLevel="1" x14ac:dyDescent="0.2">
      <c r="A16" s="155"/>
      <c r="B16" s="156"/>
      <c r="C16" s="189" t="s">
        <v>1040</v>
      </c>
      <c r="D16" s="185"/>
      <c r="E16" s="186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48"/>
      <c r="Z16" s="148"/>
      <c r="AA16" s="148"/>
      <c r="AB16" s="148"/>
      <c r="AC16" s="148"/>
      <c r="AD16" s="148"/>
      <c r="AE16" s="148"/>
      <c r="AF16" s="148"/>
      <c r="AG16" s="148" t="s">
        <v>224</v>
      </c>
      <c r="AH16" s="148">
        <v>0</v>
      </c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</row>
    <row r="17" spans="1:60" outlineLevel="1" x14ac:dyDescent="0.2">
      <c r="A17" s="155"/>
      <c r="B17" s="156"/>
      <c r="C17" s="189" t="s">
        <v>1103</v>
      </c>
      <c r="D17" s="185"/>
      <c r="E17" s="186">
        <v>50.42</v>
      </c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48"/>
      <c r="Z17" s="148"/>
      <c r="AA17" s="148"/>
      <c r="AB17" s="148"/>
      <c r="AC17" s="148"/>
      <c r="AD17" s="148"/>
      <c r="AE17" s="148"/>
      <c r="AF17" s="148"/>
      <c r="AG17" s="148" t="s">
        <v>224</v>
      </c>
      <c r="AH17" s="148">
        <v>0</v>
      </c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</row>
    <row r="18" spans="1:60" outlineLevel="1" x14ac:dyDescent="0.2">
      <c r="A18" s="166">
        <v>3</v>
      </c>
      <c r="B18" s="167" t="s">
        <v>274</v>
      </c>
      <c r="C18" s="181" t="s">
        <v>275</v>
      </c>
      <c r="D18" s="168" t="s">
        <v>220</v>
      </c>
      <c r="E18" s="169">
        <v>88</v>
      </c>
      <c r="F18" s="170">
        <v>174</v>
      </c>
      <c r="G18" s="171">
        <f>ROUND(E18*F18,2)</f>
        <v>15312</v>
      </c>
      <c r="H18" s="158"/>
      <c r="I18" s="157">
        <f>ROUND(E18*H18,2)</f>
        <v>0</v>
      </c>
      <c r="J18" s="158"/>
      <c r="K18" s="157">
        <f>ROUND(E18*J18,2)</f>
        <v>0</v>
      </c>
      <c r="L18" s="157">
        <v>21</v>
      </c>
      <c r="M18" s="157">
        <f>G18*(1+L18/100)</f>
        <v>18527.52</v>
      </c>
      <c r="N18" s="157">
        <v>8.5999999999999998E-4</v>
      </c>
      <c r="O18" s="157">
        <f>ROUND(E18*N18,2)</f>
        <v>0.08</v>
      </c>
      <c r="P18" s="157">
        <v>0</v>
      </c>
      <c r="Q18" s="157">
        <f>ROUND(E18*P18,2)</f>
        <v>0</v>
      </c>
      <c r="R18" s="157"/>
      <c r="S18" s="157" t="s">
        <v>180</v>
      </c>
      <c r="T18" s="157" t="s">
        <v>180</v>
      </c>
      <c r="U18" s="157">
        <v>0.47899999999999998</v>
      </c>
      <c r="V18" s="157">
        <f>ROUND(E18*U18,2)</f>
        <v>42.15</v>
      </c>
      <c r="W18" s="157"/>
      <c r="X18" s="157" t="s">
        <v>221</v>
      </c>
      <c r="Y18" s="148"/>
      <c r="Z18" s="148"/>
      <c r="AA18" s="148"/>
      <c r="AB18" s="148"/>
      <c r="AC18" s="148"/>
      <c r="AD18" s="148"/>
      <c r="AE18" s="148"/>
      <c r="AF18" s="148"/>
      <c r="AG18" s="148" t="s">
        <v>222</v>
      </c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</row>
    <row r="19" spans="1:60" outlineLevel="1" x14ac:dyDescent="0.2">
      <c r="A19" s="155"/>
      <c r="B19" s="156"/>
      <c r="C19" s="189" t="s">
        <v>1040</v>
      </c>
      <c r="D19" s="185"/>
      <c r="E19" s="186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48"/>
      <c r="Z19" s="148"/>
      <c r="AA19" s="148"/>
      <c r="AB19" s="148"/>
      <c r="AC19" s="148"/>
      <c r="AD19" s="148"/>
      <c r="AE19" s="148"/>
      <c r="AF19" s="148"/>
      <c r="AG19" s="148" t="s">
        <v>224</v>
      </c>
      <c r="AH19" s="148">
        <v>0</v>
      </c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</row>
    <row r="20" spans="1:60" outlineLevel="1" x14ac:dyDescent="0.2">
      <c r="A20" s="155"/>
      <c r="B20" s="156"/>
      <c r="C20" s="189" t="s">
        <v>1104</v>
      </c>
      <c r="D20" s="185"/>
      <c r="E20" s="186">
        <v>88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48"/>
      <c r="Z20" s="148"/>
      <c r="AA20" s="148"/>
      <c r="AB20" s="148"/>
      <c r="AC20" s="148"/>
      <c r="AD20" s="148"/>
      <c r="AE20" s="148"/>
      <c r="AF20" s="148"/>
      <c r="AG20" s="148" t="s">
        <v>224</v>
      </c>
      <c r="AH20" s="148">
        <v>0</v>
      </c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</row>
    <row r="21" spans="1:60" outlineLevel="1" x14ac:dyDescent="0.2">
      <c r="A21" s="166">
        <v>4</v>
      </c>
      <c r="B21" s="167" t="s">
        <v>282</v>
      </c>
      <c r="C21" s="181" t="s">
        <v>283</v>
      </c>
      <c r="D21" s="168" t="s">
        <v>220</v>
      </c>
      <c r="E21" s="169">
        <v>88</v>
      </c>
      <c r="F21" s="170">
        <v>98</v>
      </c>
      <c r="G21" s="171">
        <f>ROUND(E21*F21,2)</f>
        <v>8624</v>
      </c>
      <c r="H21" s="158"/>
      <c r="I21" s="157">
        <f>ROUND(E21*H21,2)</f>
        <v>0</v>
      </c>
      <c r="J21" s="158"/>
      <c r="K21" s="157">
        <f>ROUND(E21*J21,2)</f>
        <v>0</v>
      </c>
      <c r="L21" s="157">
        <v>21</v>
      </c>
      <c r="M21" s="157">
        <f>G21*(1+L21/100)</f>
        <v>10435.039999999999</v>
      </c>
      <c r="N21" s="157">
        <v>0</v>
      </c>
      <c r="O21" s="157">
        <f>ROUND(E21*N21,2)</f>
        <v>0</v>
      </c>
      <c r="P21" s="157">
        <v>0</v>
      </c>
      <c r="Q21" s="157">
        <f>ROUND(E21*P21,2)</f>
        <v>0</v>
      </c>
      <c r="R21" s="157"/>
      <c r="S21" s="157" t="s">
        <v>180</v>
      </c>
      <c r="T21" s="157" t="s">
        <v>180</v>
      </c>
      <c r="U21" s="157">
        <v>0.32700000000000001</v>
      </c>
      <c r="V21" s="157">
        <f>ROUND(E21*U21,2)</f>
        <v>28.78</v>
      </c>
      <c r="W21" s="157"/>
      <c r="X21" s="157" t="s">
        <v>221</v>
      </c>
      <c r="Y21" s="148"/>
      <c r="Z21" s="148"/>
      <c r="AA21" s="148"/>
      <c r="AB21" s="148"/>
      <c r="AC21" s="148"/>
      <c r="AD21" s="148"/>
      <c r="AE21" s="148"/>
      <c r="AF21" s="148"/>
      <c r="AG21" s="148" t="s">
        <v>222</v>
      </c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</row>
    <row r="22" spans="1:60" outlineLevel="1" x14ac:dyDescent="0.2">
      <c r="A22" s="155"/>
      <c r="B22" s="156"/>
      <c r="C22" s="189" t="s">
        <v>1040</v>
      </c>
      <c r="D22" s="185"/>
      <c r="E22" s="186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48"/>
      <c r="Z22" s="148"/>
      <c r="AA22" s="148"/>
      <c r="AB22" s="148"/>
      <c r="AC22" s="148"/>
      <c r="AD22" s="148"/>
      <c r="AE22" s="148"/>
      <c r="AF22" s="148"/>
      <c r="AG22" s="148" t="s">
        <v>224</v>
      </c>
      <c r="AH22" s="148">
        <v>0</v>
      </c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</row>
    <row r="23" spans="1:60" outlineLevel="1" x14ac:dyDescent="0.2">
      <c r="A23" s="155"/>
      <c r="B23" s="156"/>
      <c r="C23" s="189" t="s">
        <v>1104</v>
      </c>
      <c r="D23" s="185"/>
      <c r="E23" s="186">
        <v>88</v>
      </c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48"/>
      <c r="Z23" s="148"/>
      <c r="AA23" s="148"/>
      <c r="AB23" s="148"/>
      <c r="AC23" s="148"/>
      <c r="AD23" s="148"/>
      <c r="AE23" s="148"/>
      <c r="AF23" s="148"/>
      <c r="AG23" s="148" t="s">
        <v>224</v>
      </c>
      <c r="AH23" s="148">
        <v>0</v>
      </c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</row>
    <row r="24" spans="1:60" outlineLevel="1" x14ac:dyDescent="0.2">
      <c r="A24" s="166">
        <v>5</v>
      </c>
      <c r="B24" s="167" t="s">
        <v>284</v>
      </c>
      <c r="C24" s="181" t="s">
        <v>285</v>
      </c>
      <c r="D24" s="168" t="s">
        <v>230</v>
      </c>
      <c r="E24" s="169">
        <v>50.415999999999997</v>
      </c>
      <c r="F24" s="170">
        <v>70</v>
      </c>
      <c r="G24" s="171">
        <f>ROUND(E24*F24,2)</f>
        <v>3529.12</v>
      </c>
      <c r="H24" s="158"/>
      <c r="I24" s="157">
        <f>ROUND(E24*H24,2)</f>
        <v>0</v>
      </c>
      <c r="J24" s="158"/>
      <c r="K24" s="157">
        <f>ROUND(E24*J24,2)</f>
        <v>0</v>
      </c>
      <c r="L24" s="157">
        <v>21</v>
      </c>
      <c r="M24" s="157">
        <f>G24*(1+L24/100)</f>
        <v>4270.2352000000001</v>
      </c>
      <c r="N24" s="157">
        <v>0</v>
      </c>
      <c r="O24" s="157">
        <f>ROUND(E24*N24,2)</f>
        <v>0</v>
      </c>
      <c r="P24" s="157">
        <v>0</v>
      </c>
      <c r="Q24" s="157">
        <f>ROUND(E24*P24,2)</f>
        <v>0</v>
      </c>
      <c r="R24" s="157"/>
      <c r="S24" s="157" t="s">
        <v>180</v>
      </c>
      <c r="T24" s="157" t="s">
        <v>180</v>
      </c>
      <c r="U24" s="157">
        <v>3.9E-2</v>
      </c>
      <c r="V24" s="157">
        <f>ROUND(E24*U24,2)</f>
        <v>1.97</v>
      </c>
      <c r="W24" s="157"/>
      <c r="X24" s="157" t="s">
        <v>221</v>
      </c>
      <c r="Y24" s="148"/>
      <c r="Z24" s="148"/>
      <c r="AA24" s="148"/>
      <c r="AB24" s="148"/>
      <c r="AC24" s="148"/>
      <c r="AD24" s="148"/>
      <c r="AE24" s="148"/>
      <c r="AF24" s="148"/>
      <c r="AG24" s="148" t="s">
        <v>222</v>
      </c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</row>
    <row r="25" spans="1:60" outlineLevel="1" x14ac:dyDescent="0.2">
      <c r="A25" s="155"/>
      <c r="B25" s="156"/>
      <c r="C25" s="189" t="s">
        <v>1040</v>
      </c>
      <c r="D25" s="185"/>
      <c r="E25" s="186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48"/>
      <c r="Z25" s="148"/>
      <c r="AA25" s="148"/>
      <c r="AB25" s="148"/>
      <c r="AC25" s="148"/>
      <c r="AD25" s="148"/>
      <c r="AE25" s="148"/>
      <c r="AF25" s="148"/>
      <c r="AG25" s="148" t="s">
        <v>224</v>
      </c>
      <c r="AH25" s="148">
        <v>0</v>
      </c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</row>
    <row r="26" spans="1:60" outlineLevel="1" x14ac:dyDescent="0.2">
      <c r="A26" s="155"/>
      <c r="B26" s="156"/>
      <c r="C26" s="189" t="s">
        <v>1103</v>
      </c>
      <c r="D26" s="185"/>
      <c r="E26" s="186">
        <v>50.42</v>
      </c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48"/>
      <c r="Z26" s="148"/>
      <c r="AA26" s="148"/>
      <c r="AB26" s="148"/>
      <c r="AC26" s="148"/>
      <c r="AD26" s="148"/>
      <c r="AE26" s="148"/>
      <c r="AF26" s="148"/>
      <c r="AG26" s="148" t="s">
        <v>224</v>
      </c>
      <c r="AH26" s="148">
        <v>0</v>
      </c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</row>
    <row r="27" spans="1:60" outlineLevel="1" x14ac:dyDescent="0.2">
      <c r="A27" s="166">
        <v>6</v>
      </c>
      <c r="B27" s="167" t="s">
        <v>286</v>
      </c>
      <c r="C27" s="181" t="s">
        <v>287</v>
      </c>
      <c r="D27" s="168" t="s">
        <v>230</v>
      </c>
      <c r="E27" s="169">
        <v>50.415999999999997</v>
      </c>
      <c r="F27" s="170">
        <v>17</v>
      </c>
      <c r="G27" s="171">
        <f>ROUND(E27*F27,2)</f>
        <v>857.07</v>
      </c>
      <c r="H27" s="158"/>
      <c r="I27" s="157">
        <f>ROUND(E27*H27,2)</f>
        <v>0</v>
      </c>
      <c r="J27" s="158"/>
      <c r="K27" s="157">
        <f>ROUND(E27*J27,2)</f>
        <v>0</v>
      </c>
      <c r="L27" s="157">
        <v>21</v>
      </c>
      <c r="M27" s="157">
        <f>G27*(1+L27/100)</f>
        <v>1037.0547000000001</v>
      </c>
      <c r="N27" s="157">
        <v>0</v>
      </c>
      <c r="O27" s="157">
        <f>ROUND(E27*N27,2)</f>
        <v>0</v>
      </c>
      <c r="P27" s="157">
        <v>0</v>
      </c>
      <c r="Q27" s="157">
        <f>ROUND(E27*P27,2)</f>
        <v>0</v>
      </c>
      <c r="R27" s="157"/>
      <c r="S27" s="157" t="s">
        <v>180</v>
      </c>
      <c r="T27" s="157" t="s">
        <v>180</v>
      </c>
      <c r="U27" s="157">
        <v>0.51900000000000002</v>
      </c>
      <c r="V27" s="157">
        <f>ROUND(E27*U27,2)</f>
        <v>26.17</v>
      </c>
      <c r="W27" s="157"/>
      <c r="X27" s="157" t="s">
        <v>221</v>
      </c>
      <c r="Y27" s="148"/>
      <c r="Z27" s="148"/>
      <c r="AA27" s="148"/>
      <c r="AB27" s="148"/>
      <c r="AC27" s="148"/>
      <c r="AD27" s="148"/>
      <c r="AE27" s="148"/>
      <c r="AF27" s="148"/>
      <c r="AG27" s="148" t="s">
        <v>288</v>
      </c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</row>
    <row r="28" spans="1:60" outlineLevel="1" x14ac:dyDescent="0.2">
      <c r="A28" s="155"/>
      <c r="B28" s="156"/>
      <c r="C28" s="189" t="s">
        <v>1040</v>
      </c>
      <c r="D28" s="185"/>
      <c r="E28" s="186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48"/>
      <c r="Z28" s="148"/>
      <c r="AA28" s="148"/>
      <c r="AB28" s="148"/>
      <c r="AC28" s="148"/>
      <c r="AD28" s="148"/>
      <c r="AE28" s="148"/>
      <c r="AF28" s="148"/>
      <c r="AG28" s="148" t="s">
        <v>224</v>
      </c>
      <c r="AH28" s="148">
        <v>0</v>
      </c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</row>
    <row r="29" spans="1:60" outlineLevel="1" x14ac:dyDescent="0.2">
      <c r="A29" s="155"/>
      <c r="B29" s="156"/>
      <c r="C29" s="189" t="s">
        <v>1103</v>
      </c>
      <c r="D29" s="185"/>
      <c r="E29" s="186">
        <v>50.42</v>
      </c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48"/>
      <c r="Z29" s="148"/>
      <c r="AA29" s="148"/>
      <c r="AB29" s="148"/>
      <c r="AC29" s="148"/>
      <c r="AD29" s="148"/>
      <c r="AE29" s="148"/>
      <c r="AF29" s="148"/>
      <c r="AG29" s="148" t="s">
        <v>224</v>
      </c>
      <c r="AH29" s="148">
        <v>0</v>
      </c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</row>
    <row r="30" spans="1:60" ht="22.5" outlineLevel="1" x14ac:dyDescent="0.2">
      <c r="A30" s="166">
        <v>7</v>
      </c>
      <c r="B30" s="167" t="s">
        <v>289</v>
      </c>
      <c r="C30" s="181" t="s">
        <v>290</v>
      </c>
      <c r="D30" s="168" t="s">
        <v>230</v>
      </c>
      <c r="E30" s="169">
        <v>20.166399999999999</v>
      </c>
      <c r="F30" s="170">
        <v>159</v>
      </c>
      <c r="G30" s="171">
        <f>ROUND(E30*F30,2)</f>
        <v>3206.46</v>
      </c>
      <c r="H30" s="158"/>
      <c r="I30" s="157">
        <f>ROUND(E30*H30,2)</f>
        <v>0</v>
      </c>
      <c r="J30" s="158"/>
      <c r="K30" s="157">
        <f>ROUND(E30*J30,2)</f>
        <v>0</v>
      </c>
      <c r="L30" s="157">
        <v>21</v>
      </c>
      <c r="M30" s="157">
        <f>G30*(1+L30/100)</f>
        <v>3879.8166000000001</v>
      </c>
      <c r="N30" s="157">
        <v>0</v>
      </c>
      <c r="O30" s="157">
        <f>ROUND(E30*N30,2)</f>
        <v>0</v>
      </c>
      <c r="P30" s="157">
        <v>0</v>
      </c>
      <c r="Q30" s="157">
        <f>ROUND(E30*P30,2)</f>
        <v>0</v>
      </c>
      <c r="R30" s="157"/>
      <c r="S30" s="157" t="s">
        <v>180</v>
      </c>
      <c r="T30" s="157" t="s">
        <v>180</v>
      </c>
      <c r="U30" s="157">
        <v>1.0999999999999999E-2</v>
      </c>
      <c r="V30" s="157">
        <f>ROUND(E30*U30,2)</f>
        <v>0.22</v>
      </c>
      <c r="W30" s="157"/>
      <c r="X30" s="157" t="s">
        <v>221</v>
      </c>
      <c r="Y30" s="148"/>
      <c r="Z30" s="148"/>
      <c r="AA30" s="148"/>
      <c r="AB30" s="148"/>
      <c r="AC30" s="148"/>
      <c r="AD30" s="148"/>
      <c r="AE30" s="148"/>
      <c r="AF30" s="148"/>
      <c r="AG30" s="148" t="s">
        <v>222</v>
      </c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</row>
    <row r="31" spans="1:60" outlineLevel="1" x14ac:dyDescent="0.2">
      <c r="A31" s="155"/>
      <c r="B31" s="156"/>
      <c r="C31" s="189" t="s">
        <v>291</v>
      </c>
      <c r="D31" s="185"/>
      <c r="E31" s="186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48"/>
      <c r="Z31" s="148"/>
      <c r="AA31" s="148"/>
      <c r="AB31" s="148"/>
      <c r="AC31" s="148"/>
      <c r="AD31" s="148"/>
      <c r="AE31" s="148"/>
      <c r="AF31" s="148"/>
      <c r="AG31" s="148" t="s">
        <v>224</v>
      </c>
      <c r="AH31" s="148">
        <v>0</v>
      </c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</row>
    <row r="32" spans="1:60" outlineLevel="1" x14ac:dyDescent="0.2">
      <c r="A32" s="155"/>
      <c r="B32" s="156"/>
      <c r="C32" s="189" t="s">
        <v>1105</v>
      </c>
      <c r="D32" s="185"/>
      <c r="E32" s="186">
        <v>20.170000000000002</v>
      </c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48"/>
      <c r="Z32" s="148"/>
      <c r="AA32" s="148"/>
      <c r="AB32" s="148"/>
      <c r="AC32" s="148"/>
      <c r="AD32" s="148"/>
      <c r="AE32" s="148"/>
      <c r="AF32" s="148"/>
      <c r="AG32" s="148" t="s">
        <v>224</v>
      </c>
      <c r="AH32" s="148">
        <v>0</v>
      </c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</row>
    <row r="33" spans="1:60" outlineLevel="1" x14ac:dyDescent="0.2">
      <c r="A33" s="166">
        <v>8</v>
      </c>
      <c r="B33" s="167" t="s">
        <v>293</v>
      </c>
      <c r="C33" s="181" t="s">
        <v>294</v>
      </c>
      <c r="D33" s="168" t="s">
        <v>230</v>
      </c>
      <c r="E33" s="169">
        <v>20.166399999999999</v>
      </c>
      <c r="F33" s="170">
        <v>70</v>
      </c>
      <c r="G33" s="171">
        <f>ROUND(E33*F33,2)</f>
        <v>1411.65</v>
      </c>
      <c r="H33" s="158"/>
      <c r="I33" s="157">
        <f>ROUND(E33*H33,2)</f>
        <v>0</v>
      </c>
      <c r="J33" s="158"/>
      <c r="K33" s="157">
        <f>ROUND(E33*J33,2)</f>
        <v>0</v>
      </c>
      <c r="L33" s="157">
        <v>21</v>
      </c>
      <c r="M33" s="157">
        <f>G33*(1+L33/100)</f>
        <v>1708.0965000000001</v>
      </c>
      <c r="N33" s="157">
        <v>0</v>
      </c>
      <c r="O33" s="157">
        <f>ROUND(E33*N33,2)</f>
        <v>0</v>
      </c>
      <c r="P33" s="157">
        <v>0</v>
      </c>
      <c r="Q33" s="157">
        <f>ROUND(E33*P33,2)</f>
        <v>0</v>
      </c>
      <c r="R33" s="157"/>
      <c r="S33" s="157" t="s">
        <v>180</v>
      </c>
      <c r="T33" s="157" t="s">
        <v>180</v>
      </c>
      <c r="U33" s="157">
        <v>5.2999999999999999E-2</v>
      </c>
      <c r="V33" s="157">
        <f>ROUND(E33*U33,2)</f>
        <v>1.07</v>
      </c>
      <c r="W33" s="157"/>
      <c r="X33" s="157" t="s">
        <v>221</v>
      </c>
      <c r="Y33" s="148"/>
      <c r="Z33" s="148"/>
      <c r="AA33" s="148"/>
      <c r="AB33" s="148"/>
      <c r="AC33" s="148"/>
      <c r="AD33" s="148"/>
      <c r="AE33" s="148"/>
      <c r="AF33" s="148"/>
      <c r="AG33" s="148" t="s">
        <v>222</v>
      </c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</row>
    <row r="34" spans="1:60" outlineLevel="1" x14ac:dyDescent="0.2">
      <c r="A34" s="155"/>
      <c r="B34" s="156"/>
      <c r="C34" s="189" t="s">
        <v>291</v>
      </c>
      <c r="D34" s="185"/>
      <c r="E34" s="186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48"/>
      <c r="Z34" s="148"/>
      <c r="AA34" s="148"/>
      <c r="AB34" s="148"/>
      <c r="AC34" s="148"/>
      <c r="AD34" s="148"/>
      <c r="AE34" s="148"/>
      <c r="AF34" s="148"/>
      <c r="AG34" s="148" t="s">
        <v>224</v>
      </c>
      <c r="AH34" s="148">
        <v>0</v>
      </c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</row>
    <row r="35" spans="1:60" outlineLevel="1" x14ac:dyDescent="0.2">
      <c r="A35" s="155"/>
      <c r="B35" s="156"/>
      <c r="C35" s="189" t="s">
        <v>1105</v>
      </c>
      <c r="D35" s="185"/>
      <c r="E35" s="186">
        <v>20.170000000000002</v>
      </c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48"/>
      <c r="Z35" s="148"/>
      <c r="AA35" s="148"/>
      <c r="AB35" s="148"/>
      <c r="AC35" s="148"/>
      <c r="AD35" s="148"/>
      <c r="AE35" s="148"/>
      <c r="AF35" s="148"/>
      <c r="AG35" s="148" t="s">
        <v>224</v>
      </c>
      <c r="AH35" s="148">
        <v>0</v>
      </c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</row>
    <row r="36" spans="1:60" ht="22.5" outlineLevel="1" x14ac:dyDescent="0.2">
      <c r="A36" s="166">
        <v>9</v>
      </c>
      <c r="B36" s="167" t="s">
        <v>295</v>
      </c>
      <c r="C36" s="181" t="s">
        <v>296</v>
      </c>
      <c r="D36" s="168" t="s">
        <v>230</v>
      </c>
      <c r="E36" s="169">
        <v>20.166399999999999</v>
      </c>
      <c r="F36" s="170">
        <v>11</v>
      </c>
      <c r="G36" s="171">
        <f>ROUND(E36*F36,2)</f>
        <v>221.83</v>
      </c>
      <c r="H36" s="158"/>
      <c r="I36" s="157">
        <f>ROUND(E36*H36,2)</f>
        <v>0</v>
      </c>
      <c r="J36" s="158"/>
      <c r="K36" s="157">
        <f>ROUND(E36*J36,2)</f>
        <v>0</v>
      </c>
      <c r="L36" s="157">
        <v>21</v>
      </c>
      <c r="M36" s="157">
        <f>G36*(1+L36/100)</f>
        <v>268.41430000000003</v>
      </c>
      <c r="N36" s="157">
        <v>0</v>
      </c>
      <c r="O36" s="157">
        <f>ROUND(E36*N36,2)</f>
        <v>0</v>
      </c>
      <c r="P36" s="157">
        <v>0</v>
      </c>
      <c r="Q36" s="157">
        <f>ROUND(E36*P36,2)</f>
        <v>0</v>
      </c>
      <c r="R36" s="157"/>
      <c r="S36" s="157" t="s">
        <v>180</v>
      </c>
      <c r="T36" s="157" t="s">
        <v>180</v>
      </c>
      <c r="U36" s="157">
        <v>8.9999999999999993E-3</v>
      </c>
      <c r="V36" s="157">
        <f>ROUND(E36*U36,2)</f>
        <v>0.18</v>
      </c>
      <c r="W36" s="157"/>
      <c r="X36" s="157" t="s">
        <v>221</v>
      </c>
      <c r="Y36" s="148"/>
      <c r="Z36" s="148"/>
      <c r="AA36" s="148"/>
      <c r="AB36" s="148"/>
      <c r="AC36" s="148"/>
      <c r="AD36" s="148"/>
      <c r="AE36" s="148"/>
      <c r="AF36" s="148"/>
      <c r="AG36" s="148" t="s">
        <v>222</v>
      </c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</row>
    <row r="37" spans="1:60" outlineLevel="1" x14ac:dyDescent="0.2">
      <c r="A37" s="155"/>
      <c r="B37" s="156"/>
      <c r="C37" s="189" t="s">
        <v>291</v>
      </c>
      <c r="D37" s="185"/>
      <c r="E37" s="186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48"/>
      <c r="Z37" s="148"/>
      <c r="AA37" s="148"/>
      <c r="AB37" s="148"/>
      <c r="AC37" s="148"/>
      <c r="AD37" s="148"/>
      <c r="AE37" s="148"/>
      <c r="AF37" s="148"/>
      <c r="AG37" s="148" t="s">
        <v>224</v>
      </c>
      <c r="AH37" s="148">
        <v>0</v>
      </c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</row>
    <row r="38" spans="1:60" outlineLevel="1" x14ac:dyDescent="0.2">
      <c r="A38" s="155"/>
      <c r="B38" s="156"/>
      <c r="C38" s="189" t="s">
        <v>1105</v>
      </c>
      <c r="D38" s="185"/>
      <c r="E38" s="186">
        <v>20.170000000000002</v>
      </c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48"/>
      <c r="Z38" s="148"/>
      <c r="AA38" s="148"/>
      <c r="AB38" s="148"/>
      <c r="AC38" s="148"/>
      <c r="AD38" s="148"/>
      <c r="AE38" s="148"/>
      <c r="AF38" s="148"/>
      <c r="AG38" s="148" t="s">
        <v>224</v>
      </c>
      <c r="AH38" s="148">
        <v>0</v>
      </c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</row>
    <row r="39" spans="1:60" outlineLevel="1" x14ac:dyDescent="0.2">
      <c r="A39" s="166">
        <v>10</v>
      </c>
      <c r="B39" s="167" t="s">
        <v>297</v>
      </c>
      <c r="C39" s="181" t="s">
        <v>298</v>
      </c>
      <c r="D39" s="168" t="s">
        <v>230</v>
      </c>
      <c r="E39" s="169">
        <v>30.249600000000001</v>
      </c>
      <c r="F39" s="170">
        <v>171</v>
      </c>
      <c r="G39" s="171">
        <f>ROUND(E39*F39,2)</f>
        <v>5172.68</v>
      </c>
      <c r="H39" s="158"/>
      <c r="I39" s="157">
        <f>ROUND(E39*H39,2)</f>
        <v>0</v>
      </c>
      <c r="J39" s="158"/>
      <c r="K39" s="157">
        <f>ROUND(E39*J39,2)</f>
        <v>0</v>
      </c>
      <c r="L39" s="157">
        <v>21</v>
      </c>
      <c r="M39" s="157">
        <f>G39*(1+L39/100)</f>
        <v>6258.9427999999998</v>
      </c>
      <c r="N39" s="157">
        <v>0</v>
      </c>
      <c r="O39" s="157">
        <f>ROUND(E39*N39,2)</f>
        <v>0</v>
      </c>
      <c r="P39" s="157">
        <v>0</v>
      </c>
      <c r="Q39" s="157">
        <f>ROUND(E39*P39,2)</f>
        <v>0</v>
      </c>
      <c r="R39" s="157"/>
      <c r="S39" s="157" t="s">
        <v>180</v>
      </c>
      <c r="T39" s="157" t="s">
        <v>180</v>
      </c>
      <c r="U39" s="157">
        <v>0.20200000000000001</v>
      </c>
      <c r="V39" s="157">
        <f>ROUND(E39*U39,2)</f>
        <v>6.11</v>
      </c>
      <c r="W39" s="157"/>
      <c r="X39" s="157" t="s">
        <v>221</v>
      </c>
      <c r="Y39" s="148"/>
      <c r="Z39" s="148"/>
      <c r="AA39" s="148"/>
      <c r="AB39" s="148"/>
      <c r="AC39" s="148"/>
      <c r="AD39" s="148"/>
      <c r="AE39" s="148"/>
      <c r="AF39" s="148"/>
      <c r="AG39" s="148" t="s">
        <v>222</v>
      </c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</row>
    <row r="40" spans="1:60" outlineLevel="1" x14ac:dyDescent="0.2">
      <c r="A40" s="155"/>
      <c r="B40" s="156"/>
      <c r="C40" s="189" t="s">
        <v>299</v>
      </c>
      <c r="D40" s="185"/>
      <c r="E40" s="186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48"/>
      <c r="Z40" s="148"/>
      <c r="AA40" s="148"/>
      <c r="AB40" s="148"/>
      <c r="AC40" s="148"/>
      <c r="AD40" s="148"/>
      <c r="AE40" s="148"/>
      <c r="AF40" s="148"/>
      <c r="AG40" s="148" t="s">
        <v>224</v>
      </c>
      <c r="AH40" s="148">
        <v>0</v>
      </c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</row>
    <row r="41" spans="1:60" outlineLevel="1" x14ac:dyDescent="0.2">
      <c r="A41" s="155"/>
      <c r="B41" s="156"/>
      <c r="C41" s="189" t="s">
        <v>1106</v>
      </c>
      <c r="D41" s="185"/>
      <c r="E41" s="186">
        <v>30.25</v>
      </c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48"/>
      <c r="Z41" s="148"/>
      <c r="AA41" s="148"/>
      <c r="AB41" s="148"/>
      <c r="AC41" s="148"/>
      <c r="AD41" s="148"/>
      <c r="AE41" s="148"/>
      <c r="AF41" s="148"/>
      <c r="AG41" s="148" t="s">
        <v>224</v>
      </c>
      <c r="AH41" s="148">
        <v>0</v>
      </c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</row>
    <row r="42" spans="1:60" outlineLevel="1" x14ac:dyDescent="0.2">
      <c r="A42" s="166">
        <v>11</v>
      </c>
      <c r="B42" s="167" t="s">
        <v>307</v>
      </c>
      <c r="C42" s="181" t="s">
        <v>308</v>
      </c>
      <c r="D42" s="168" t="s">
        <v>230</v>
      </c>
      <c r="E42" s="169">
        <v>9.4529999999999994</v>
      </c>
      <c r="F42" s="170">
        <v>171</v>
      </c>
      <c r="G42" s="171">
        <f>ROUND(E42*F42,2)</f>
        <v>1616.46</v>
      </c>
      <c r="H42" s="158"/>
      <c r="I42" s="157">
        <f>ROUND(E42*H42,2)</f>
        <v>0</v>
      </c>
      <c r="J42" s="158"/>
      <c r="K42" s="157">
        <f>ROUND(E42*J42,2)</f>
        <v>0</v>
      </c>
      <c r="L42" s="157">
        <v>21</v>
      </c>
      <c r="M42" s="157">
        <f>G42*(1+L42/100)</f>
        <v>1955.9166</v>
      </c>
      <c r="N42" s="157">
        <v>0</v>
      </c>
      <c r="O42" s="157">
        <f>ROUND(E42*N42,2)</f>
        <v>0</v>
      </c>
      <c r="P42" s="157">
        <v>0</v>
      </c>
      <c r="Q42" s="157">
        <f>ROUND(E42*P42,2)</f>
        <v>0</v>
      </c>
      <c r="R42" s="157"/>
      <c r="S42" s="157" t="s">
        <v>180</v>
      </c>
      <c r="T42" s="157" t="s">
        <v>180</v>
      </c>
      <c r="U42" s="157">
        <v>1.587</v>
      </c>
      <c r="V42" s="157">
        <f>ROUND(E42*U42,2)</f>
        <v>15</v>
      </c>
      <c r="W42" s="157"/>
      <c r="X42" s="157" t="s">
        <v>221</v>
      </c>
      <c r="Y42" s="148"/>
      <c r="Z42" s="148"/>
      <c r="AA42" s="148"/>
      <c r="AB42" s="148"/>
      <c r="AC42" s="148"/>
      <c r="AD42" s="148"/>
      <c r="AE42" s="148"/>
      <c r="AF42" s="148"/>
      <c r="AG42" s="148" t="s">
        <v>222</v>
      </c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</row>
    <row r="43" spans="1:60" outlineLevel="1" x14ac:dyDescent="0.2">
      <c r="A43" s="155"/>
      <c r="B43" s="156"/>
      <c r="C43" s="189" t="s">
        <v>1040</v>
      </c>
      <c r="D43" s="185"/>
      <c r="E43" s="186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48"/>
      <c r="Z43" s="148"/>
      <c r="AA43" s="148"/>
      <c r="AB43" s="148"/>
      <c r="AC43" s="148"/>
      <c r="AD43" s="148"/>
      <c r="AE43" s="148"/>
      <c r="AF43" s="148"/>
      <c r="AG43" s="148" t="s">
        <v>224</v>
      </c>
      <c r="AH43" s="148">
        <v>0</v>
      </c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</row>
    <row r="44" spans="1:60" outlineLevel="1" x14ac:dyDescent="0.2">
      <c r="A44" s="155"/>
      <c r="B44" s="156"/>
      <c r="C44" s="189" t="s">
        <v>1107</v>
      </c>
      <c r="D44" s="185"/>
      <c r="E44" s="186">
        <v>9.4499999999999993</v>
      </c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48"/>
      <c r="Z44" s="148"/>
      <c r="AA44" s="148"/>
      <c r="AB44" s="148"/>
      <c r="AC44" s="148"/>
      <c r="AD44" s="148"/>
      <c r="AE44" s="148"/>
      <c r="AF44" s="148"/>
      <c r="AG44" s="148" t="s">
        <v>224</v>
      </c>
      <c r="AH44" s="148">
        <v>0</v>
      </c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</row>
    <row r="45" spans="1:60" outlineLevel="1" x14ac:dyDescent="0.2">
      <c r="A45" s="166">
        <v>12</v>
      </c>
      <c r="B45" s="167" t="s">
        <v>310</v>
      </c>
      <c r="C45" s="181" t="s">
        <v>311</v>
      </c>
      <c r="D45" s="168" t="s">
        <v>312</v>
      </c>
      <c r="E45" s="169">
        <v>38.316200000000002</v>
      </c>
      <c r="F45" s="170">
        <v>210</v>
      </c>
      <c r="G45" s="171">
        <f>ROUND(E45*F45,2)</f>
        <v>8046.4</v>
      </c>
      <c r="H45" s="158"/>
      <c r="I45" s="157">
        <f>ROUND(E45*H45,2)</f>
        <v>0</v>
      </c>
      <c r="J45" s="158"/>
      <c r="K45" s="157">
        <f>ROUND(E45*J45,2)</f>
        <v>0</v>
      </c>
      <c r="L45" s="157">
        <v>21</v>
      </c>
      <c r="M45" s="157">
        <f>G45*(1+L45/100)</f>
        <v>9736.1439999999984</v>
      </c>
      <c r="N45" s="157">
        <v>0</v>
      </c>
      <c r="O45" s="157">
        <f>ROUND(E45*N45,2)</f>
        <v>0</v>
      </c>
      <c r="P45" s="157">
        <v>0</v>
      </c>
      <c r="Q45" s="157">
        <f>ROUND(E45*P45,2)</f>
        <v>0</v>
      </c>
      <c r="R45" s="157"/>
      <c r="S45" s="157" t="s">
        <v>180</v>
      </c>
      <c r="T45" s="157" t="s">
        <v>180</v>
      </c>
      <c r="U45" s="157">
        <v>0</v>
      </c>
      <c r="V45" s="157">
        <f>ROUND(E45*U45,2)</f>
        <v>0</v>
      </c>
      <c r="W45" s="157"/>
      <c r="X45" s="157" t="s">
        <v>221</v>
      </c>
      <c r="Y45" s="148"/>
      <c r="Z45" s="148"/>
      <c r="AA45" s="148"/>
      <c r="AB45" s="148"/>
      <c r="AC45" s="148"/>
      <c r="AD45" s="148"/>
      <c r="AE45" s="148"/>
      <c r="AF45" s="148"/>
      <c r="AG45" s="148" t="s">
        <v>222</v>
      </c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</row>
    <row r="46" spans="1:60" outlineLevel="1" x14ac:dyDescent="0.2">
      <c r="A46" s="155"/>
      <c r="B46" s="156"/>
      <c r="C46" s="189" t="s">
        <v>291</v>
      </c>
      <c r="D46" s="185"/>
      <c r="E46" s="186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48"/>
      <c r="Z46" s="148"/>
      <c r="AA46" s="148"/>
      <c r="AB46" s="148"/>
      <c r="AC46" s="148"/>
      <c r="AD46" s="148"/>
      <c r="AE46" s="148"/>
      <c r="AF46" s="148"/>
      <c r="AG46" s="148" t="s">
        <v>224</v>
      </c>
      <c r="AH46" s="148">
        <v>0</v>
      </c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</row>
    <row r="47" spans="1:60" outlineLevel="1" x14ac:dyDescent="0.2">
      <c r="A47" s="155"/>
      <c r="B47" s="156"/>
      <c r="C47" s="190" t="s">
        <v>232</v>
      </c>
      <c r="D47" s="187"/>
      <c r="E47" s="188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48"/>
      <c r="Z47" s="148"/>
      <c r="AA47" s="148"/>
      <c r="AB47" s="148"/>
      <c r="AC47" s="148"/>
      <c r="AD47" s="148"/>
      <c r="AE47" s="148"/>
      <c r="AF47" s="148"/>
      <c r="AG47" s="148" t="s">
        <v>224</v>
      </c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</row>
    <row r="48" spans="1:60" outlineLevel="1" x14ac:dyDescent="0.2">
      <c r="A48" s="155"/>
      <c r="B48" s="156"/>
      <c r="C48" s="191" t="s">
        <v>1108</v>
      </c>
      <c r="D48" s="187"/>
      <c r="E48" s="188">
        <v>20.170000000000002</v>
      </c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48"/>
      <c r="Z48" s="148"/>
      <c r="AA48" s="148"/>
      <c r="AB48" s="148"/>
      <c r="AC48" s="148"/>
      <c r="AD48" s="148"/>
      <c r="AE48" s="148"/>
      <c r="AF48" s="148"/>
      <c r="AG48" s="148" t="s">
        <v>224</v>
      </c>
      <c r="AH48" s="148">
        <v>2</v>
      </c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</row>
    <row r="49" spans="1:60" outlineLevel="1" x14ac:dyDescent="0.2">
      <c r="A49" s="155"/>
      <c r="B49" s="156"/>
      <c r="C49" s="190" t="s">
        <v>234</v>
      </c>
      <c r="D49" s="187"/>
      <c r="E49" s="188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48"/>
      <c r="Z49" s="148"/>
      <c r="AA49" s="148"/>
      <c r="AB49" s="148"/>
      <c r="AC49" s="148"/>
      <c r="AD49" s="148"/>
      <c r="AE49" s="148"/>
      <c r="AF49" s="148"/>
      <c r="AG49" s="148" t="s">
        <v>224</v>
      </c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</row>
    <row r="50" spans="1:60" outlineLevel="1" x14ac:dyDescent="0.2">
      <c r="A50" s="155"/>
      <c r="B50" s="156"/>
      <c r="C50" s="189" t="s">
        <v>1109</v>
      </c>
      <c r="D50" s="185"/>
      <c r="E50" s="186">
        <v>38.32</v>
      </c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48"/>
      <c r="Z50" s="148"/>
      <c r="AA50" s="148"/>
      <c r="AB50" s="148"/>
      <c r="AC50" s="148"/>
      <c r="AD50" s="148"/>
      <c r="AE50" s="148"/>
      <c r="AF50" s="148"/>
      <c r="AG50" s="148" t="s">
        <v>224</v>
      </c>
      <c r="AH50" s="148">
        <v>0</v>
      </c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</row>
    <row r="51" spans="1:60" outlineLevel="1" x14ac:dyDescent="0.2">
      <c r="A51" s="166">
        <v>13</v>
      </c>
      <c r="B51" s="167" t="s">
        <v>616</v>
      </c>
      <c r="C51" s="181" t="s">
        <v>617</v>
      </c>
      <c r="D51" s="168" t="s">
        <v>317</v>
      </c>
      <c r="E51" s="169">
        <v>17.866199999999999</v>
      </c>
      <c r="F51" s="170">
        <v>35</v>
      </c>
      <c r="G51" s="171">
        <f>ROUND(E51*F51,2)</f>
        <v>625.32000000000005</v>
      </c>
      <c r="H51" s="158"/>
      <c r="I51" s="157">
        <f>ROUND(E51*H51,2)</f>
        <v>0</v>
      </c>
      <c r="J51" s="158"/>
      <c r="K51" s="157">
        <f>ROUND(E51*J51,2)</f>
        <v>0</v>
      </c>
      <c r="L51" s="157">
        <v>21</v>
      </c>
      <c r="M51" s="157">
        <f>G51*(1+L51/100)</f>
        <v>756.63720000000001</v>
      </c>
      <c r="N51" s="157">
        <v>1</v>
      </c>
      <c r="O51" s="157">
        <f>ROUND(E51*N51,2)</f>
        <v>17.87</v>
      </c>
      <c r="P51" s="157">
        <v>0</v>
      </c>
      <c r="Q51" s="157">
        <f>ROUND(E51*P51,2)</f>
        <v>0</v>
      </c>
      <c r="R51" s="157" t="s">
        <v>318</v>
      </c>
      <c r="S51" s="157" t="s">
        <v>180</v>
      </c>
      <c r="T51" s="157" t="s">
        <v>180</v>
      </c>
      <c r="U51" s="157">
        <v>0</v>
      </c>
      <c r="V51" s="157">
        <f>ROUND(E51*U51,2)</f>
        <v>0</v>
      </c>
      <c r="W51" s="157"/>
      <c r="X51" s="157" t="s">
        <v>319</v>
      </c>
      <c r="Y51" s="148"/>
      <c r="Z51" s="148"/>
      <c r="AA51" s="148"/>
      <c r="AB51" s="148"/>
      <c r="AC51" s="148"/>
      <c r="AD51" s="148"/>
      <c r="AE51" s="148"/>
      <c r="AF51" s="148"/>
      <c r="AG51" s="148" t="s">
        <v>320</v>
      </c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</row>
    <row r="52" spans="1:60" outlineLevel="1" x14ac:dyDescent="0.2">
      <c r="A52" s="155"/>
      <c r="B52" s="156"/>
      <c r="C52" s="189" t="s">
        <v>1040</v>
      </c>
      <c r="D52" s="185"/>
      <c r="E52" s="186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48"/>
      <c r="Z52" s="148"/>
      <c r="AA52" s="148"/>
      <c r="AB52" s="148"/>
      <c r="AC52" s="148"/>
      <c r="AD52" s="148"/>
      <c r="AE52" s="148"/>
      <c r="AF52" s="148"/>
      <c r="AG52" s="148" t="s">
        <v>224</v>
      </c>
      <c r="AH52" s="148">
        <v>0</v>
      </c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</row>
    <row r="53" spans="1:60" outlineLevel="1" x14ac:dyDescent="0.2">
      <c r="A53" s="155"/>
      <c r="B53" s="156"/>
      <c r="C53" s="190" t="s">
        <v>232</v>
      </c>
      <c r="D53" s="187"/>
      <c r="E53" s="188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48"/>
      <c r="Z53" s="148"/>
      <c r="AA53" s="148"/>
      <c r="AB53" s="148"/>
      <c r="AC53" s="148"/>
      <c r="AD53" s="148"/>
      <c r="AE53" s="148"/>
      <c r="AF53" s="148"/>
      <c r="AG53" s="148" t="s">
        <v>224</v>
      </c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</row>
    <row r="54" spans="1:60" outlineLevel="1" x14ac:dyDescent="0.2">
      <c r="A54" s="155"/>
      <c r="B54" s="156"/>
      <c r="C54" s="191" t="s">
        <v>1110</v>
      </c>
      <c r="D54" s="187"/>
      <c r="E54" s="188">
        <v>9.4499999999999993</v>
      </c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48"/>
      <c r="Z54" s="148"/>
      <c r="AA54" s="148"/>
      <c r="AB54" s="148"/>
      <c r="AC54" s="148"/>
      <c r="AD54" s="148"/>
      <c r="AE54" s="148"/>
      <c r="AF54" s="148"/>
      <c r="AG54" s="148" t="s">
        <v>224</v>
      </c>
      <c r="AH54" s="148">
        <v>2</v>
      </c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</row>
    <row r="55" spans="1:60" outlineLevel="1" x14ac:dyDescent="0.2">
      <c r="A55" s="155"/>
      <c r="B55" s="156"/>
      <c r="C55" s="190" t="s">
        <v>234</v>
      </c>
      <c r="D55" s="187"/>
      <c r="E55" s="188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48"/>
      <c r="Z55" s="148"/>
      <c r="AA55" s="148"/>
      <c r="AB55" s="148"/>
      <c r="AC55" s="148"/>
      <c r="AD55" s="148"/>
      <c r="AE55" s="148"/>
      <c r="AF55" s="148"/>
      <c r="AG55" s="148" t="s">
        <v>224</v>
      </c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</row>
    <row r="56" spans="1:60" outlineLevel="1" x14ac:dyDescent="0.2">
      <c r="A56" s="155"/>
      <c r="B56" s="156"/>
      <c r="C56" s="189" t="s">
        <v>1111</v>
      </c>
      <c r="D56" s="185"/>
      <c r="E56" s="186">
        <v>17.87</v>
      </c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48"/>
      <c r="Z56" s="148"/>
      <c r="AA56" s="148"/>
      <c r="AB56" s="148"/>
      <c r="AC56" s="148"/>
      <c r="AD56" s="148"/>
      <c r="AE56" s="148"/>
      <c r="AF56" s="148"/>
      <c r="AG56" s="148" t="s">
        <v>224</v>
      </c>
      <c r="AH56" s="148">
        <v>0</v>
      </c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</row>
    <row r="57" spans="1:60" x14ac:dyDescent="0.2">
      <c r="A57" s="160" t="s">
        <v>169</v>
      </c>
      <c r="B57" s="161" t="s">
        <v>100</v>
      </c>
      <c r="C57" s="179" t="s">
        <v>101</v>
      </c>
      <c r="D57" s="162"/>
      <c r="E57" s="163"/>
      <c r="F57" s="164"/>
      <c r="G57" s="165">
        <f>SUMIF(AG58:AG66,"&lt;&gt;NOR",G58:G66)</f>
        <v>3408.08</v>
      </c>
      <c r="H57" s="159"/>
      <c r="I57" s="159">
        <f>SUM(I58:I66)</f>
        <v>0</v>
      </c>
      <c r="J57" s="159"/>
      <c r="K57" s="159">
        <f>SUM(K58:K66)</f>
        <v>0</v>
      </c>
      <c r="L57" s="159"/>
      <c r="M57" s="159">
        <f>SUM(M58:M66)</f>
        <v>4123.7767999999996</v>
      </c>
      <c r="N57" s="159"/>
      <c r="O57" s="159">
        <f>SUM(O58:O66)</f>
        <v>2.35</v>
      </c>
      <c r="P57" s="159"/>
      <c r="Q57" s="159">
        <f>SUM(Q58:Q66)</f>
        <v>0</v>
      </c>
      <c r="R57" s="159"/>
      <c r="S57" s="159"/>
      <c r="T57" s="159"/>
      <c r="U57" s="159"/>
      <c r="V57" s="159">
        <f>SUM(V58:V66)</f>
        <v>4.74</v>
      </c>
      <c r="W57" s="159"/>
      <c r="X57" s="159"/>
      <c r="AG57" t="s">
        <v>170</v>
      </c>
    </row>
    <row r="58" spans="1:60" outlineLevel="1" x14ac:dyDescent="0.2">
      <c r="A58" s="166">
        <v>14</v>
      </c>
      <c r="B58" s="167" t="s">
        <v>343</v>
      </c>
      <c r="C58" s="181" t="s">
        <v>344</v>
      </c>
      <c r="D58" s="168" t="s">
        <v>230</v>
      </c>
      <c r="E58" s="169">
        <v>1.5811999999999999</v>
      </c>
      <c r="F58" s="170">
        <v>783</v>
      </c>
      <c r="G58" s="171">
        <f>ROUND(E58*F58,2)</f>
        <v>1238.08</v>
      </c>
      <c r="H58" s="158"/>
      <c r="I58" s="157">
        <f>ROUND(E58*H58,2)</f>
        <v>0</v>
      </c>
      <c r="J58" s="158"/>
      <c r="K58" s="157">
        <f>ROUND(E58*J58,2)</f>
        <v>0</v>
      </c>
      <c r="L58" s="157">
        <v>21</v>
      </c>
      <c r="M58" s="157">
        <f>G58*(1+L58/100)</f>
        <v>1498.0767999999998</v>
      </c>
      <c r="N58" s="157">
        <v>1.1322000000000001</v>
      </c>
      <c r="O58" s="157">
        <f>ROUND(E58*N58,2)</f>
        <v>1.79</v>
      </c>
      <c r="P58" s="157">
        <v>0</v>
      </c>
      <c r="Q58" s="157">
        <f>ROUND(E58*P58,2)</f>
        <v>0</v>
      </c>
      <c r="R58" s="157"/>
      <c r="S58" s="157" t="s">
        <v>180</v>
      </c>
      <c r="T58" s="157" t="s">
        <v>180</v>
      </c>
      <c r="U58" s="157">
        <v>1.6950000000000001</v>
      </c>
      <c r="V58" s="157">
        <f>ROUND(E58*U58,2)</f>
        <v>2.68</v>
      </c>
      <c r="W58" s="157"/>
      <c r="X58" s="157" t="s">
        <v>221</v>
      </c>
      <c r="Y58" s="148"/>
      <c r="Z58" s="148"/>
      <c r="AA58" s="148"/>
      <c r="AB58" s="148"/>
      <c r="AC58" s="148"/>
      <c r="AD58" s="148"/>
      <c r="AE58" s="148"/>
      <c r="AF58" s="148"/>
      <c r="AG58" s="148" t="s">
        <v>222</v>
      </c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</row>
    <row r="59" spans="1:60" outlineLevel="1" x14ac:dyDescent="0.2">
      <c r="A59" s="155"/>
      <c r="B59" s="156"/>
      <c r="C59" s="189" t="s">
        <v>1040</v>
      </c>
      <c r="D59" s="185"/>
      <c r="E59" s="186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48"/>
      <c r="Z59" s="148"/>
      <c r="AA59" s="148"/>
      <c r="AB59" s="148"/>
      <c r="AC59" s="148"/>
      <c r="AD59" s="148"/>
      <c r="AE59" s="148"/>
      <c r="AF59" s="148"/>
      <c r="AG59" s="148" t="s">
        <v>224</v>
      </c>
      <c r="AH59" s="148">
        <v>0</v>
      </c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</row>
    <row r="60" spans="1:60" outlineLevel="1" x14ac:dyDescent="0.2">
      <c r="A60" s="155"/>
      <c r="B60" s="156"/>
      <c r="C60" s="189" t="s">
        <v>1112</v>
      </c>
      <c r="D60" s="185"/>
      <c r="E60" s="186">
        <v>1.58</v>
      </c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48"/>
      <c r="Z60" s="148"/>
      <c r="AA60" s="148"/>
      <c r="AB60" s="148"/>
      <c r="AC60" s="148"/>
      <c r="AD60" s="148"/>
      <c r="AE60" s="148"/>
      <c r="AF60" s="148"/>
      <c r="AG60" s="148" t="s">
        <v>224</v>
      </c>
      <c r="AH60" s="148">
        <v>0</v>
      </c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</row>
    <row r="61" spans="1:60" outlineLevel="1" x14ac:dyDescent="0.2">
      <c r="A61" s="166">
        <v>15</v>
      </c>
      <c r="B61" s="167" t="s">
        <v>509</v>
      </c>
      <c r="C61" s="181" t="s">
        <v>510</v>
      </c>
      <c r="D61" s="168" t="s">
        <v>368</v>
      </c>
      <c r="E61" s="169">
        <v>14</v>
      </c>
      <c r="F61" s="170">
        <v>62</v>
      </c>
      <c r="G61" s="171">
        <f>ROUND(E61*F61,2)</f>
        <v>868</v>
      </c>
      <c r="H61" s="158"/>
      <c r="I61" s="157">
        <f>ROUND(E61*H61,2)</f>
        <v>0</v>
      </c>
      <c r="J61" s="158"/>
      <c r="K61" s="157">
        <f>ROUND(E61*J61,2)</f>
        <v>0</v>
      </c>
      <c r="L61" s="157">
        <v>21</v>
      </c>
      <c r="M61" s="157">
        <f>G61*(1+L61/100)</f>
        <v>1050.28</v>
      </c>
      <c r="N61" s="157">
        <v>1.65E-3</v>
      </c>
      <c r="O61" s="157">
        <f>ROUND(E61*N61,2)</f>
        <v>0.02</v>
      </c>
      <c r="P61" s="157">
        <v>0</v>
      </c>
      <c r="Q61" s="157">
        <f>ROUND(E61*P61,2)</f>
        <v>0</v>
      </c>
      <c r="R61" s="157"/>
      <c r="S61" s="157" t="s">
        <v>180</v>
      </c>
      <c r="T61" s="157" t="s">
        <v>180</v>
      </c>
      <c r="U61" s="157">
        <v>0.14699999999999999</v>
      </c>
      <c r="V61" s="157">
        <f>ROUND(E61*U61,2)</f>
        <v>2.06</v>
      </c>
      <c r="W61" s="157"/>
      <c r="X61" s="157" t="s">
        <v>221</v>
      </c>
      <c r="Y61" s="148"/>
      <c r="Z61" s="148"/>
      <c r="AA61" s="148"/>
      <c r="AB61" s="148"/>
      <c r="AC61" s="148"/>
      <c r="AD61" s="148"/>
      <c r="AE61" s="148"/>
      <c r="AF61" s="148"/>
      <c r="AG61" s="148" t="s">
        <v>222</v>
      </c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</row>
    <row r="62" spans="1:60" outlineLevel="1" x14ac:dyDescent="0.2">
      <c r="A62" s="155"/>
      <c r="B62" s="156"/>
      <c r="C62" s="189" t="s">
        <v>511</v>
      </c>
      <c r="D62" s="185"/>
      <c r="E62" s="186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48"/>
      <c r="Z62" s="148"/>
      <c r="AA62" s="148"/>
      <c r="AB62" s="148"/>
      <c r="AC62" s="148"/>
      <c r="AD62" s="148"/>
      <c r="AE62" s="148"/>
      <c r="AF62" s="148"/>
      <c r="AG62" s="148" t="s">
        <v>224</v>
      </c>
      <c r="AH62" s="148">
        <v>0</v>
      </c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</row>
    <row r="63" spans="1:60" outlineLevel="1" x14ac:dyDescent="0.2">
      <c r="A63" s="155"/>
      <c r="B63" s="156"/>
      <c r="C63" s="189" t="s">
        <v>1113</v>
      </c>
      <c r="D63" s="185"/>
      <c r="E63" s="186">
        <v>14</v>
      </c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48"/>
      <c r="Z63" s="148"/>
      <c r="AA63" s="148"/>
      <c r="AB63" s="148"/>
      <c r="AC63" s="148"/>
      <c r="AD63" s="148"/>
      <c r="AE63" s="148"/>
      <c r="AF63" s="148"/>
      <c r="AG63" s="148" t="s">
        <v>224</v>
      </c>
      <c r="AH63" s="148">
        <v>0</v>
      </c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</row>
    <row r="64" spans="1:60" outlineLevel="1" x14ac:dyDescent="0.2">
      <c r="A64" s="166">
        <v>16</v>
      </c>
      <c r="B64" s="167" t="s">
        <v>517</v>
      </c>
      <c r="C64" s="181" t="s">
        <v>518</v>
      </c>
      <c r="D64" s="168" t="s">
        <v>368</v>
      </c>
      <c r="E64" s="169">
        <v>14</v>
      </c>
      <c r="F64" s="170">
        <v>93</v>
      </c>
      <c r="G64" s="171">
        <f>ROUND(E64*F64,2)</f>
        <v>1302</v>
      </c>
      <c r="H64" s="158"/>
      <c r="I64" s="157">
        <f>ROUND(E64*H64,2)</f>
        <v>0</v>
      </c>
      <c r="J64" s="158"/>
      <c r="K64" s="157">
        <f>ROUND(E64*J64,2)</f>
        <v>0</v>
      </c>
      <c r="L64" s="157">
        <v>21</v>
      </c>
      <c r="M64" s="157">
        <f>G64*(1+L64/100)</f>
        <v>1575.4199999999998</v>
      </c>
      <c r="N64" s="157">
        <v>3.8699999999999998E-2</v>
      </c>
      <c r="O64" s="157">
        <f>ROUND(E64*N64,2)</f>
        <v>0.54</v>
      </c>
      <c r="P64" s="157">
        <v>0</v>
      </c>
      <c r="Q64" s="157">
        <f>ROUND(E64*P64,2)</f>
        <v>0</v>
      </c>
      <c r="R64" s="157" t="s">
        <v>318</v>
      </c>
      <c r="S64" s="157" t="s">
        <v>180</v>
      </c>
      <c r="T64" s="157" t="s">
        <v>180</v>
      </c>
      <c r="U64" s="157">
        <v>0</v>
      </c>
      <c r="V64" s="157">
        <f>ROUND(E64*U64,2)</f>
        <v>0</v>
      </c>
      <c r="W64" s="157"/>
      <c r="X64" s="157" t="s">
        <v>319</v>
      </c>
      <c r="Y64" s="148"/>
      <c r="Z64" s="148"/>
      <c r="AA64" s="148"/>
      <c r="AB64" s="148"/>
      <c r="AC64" s="148"/>
      <c r="AD64" s="148"/>
      <c r="AE64" s="148"/>
      <c r="AF64" s="148"/>
      <c r="AG64" s="148" t="s">
        <v>320</v>
      </c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</row>
    <row r="65" spans="1:60" outlineLevel="1" x14ac:dyDescent="0.2">
      <c r="A65" s="155"/>
      <c r="B65" s="156"/>
      <c r="C65" s="189" t="s">
        <v>511</v>
      </c>
      <c r="D65" s="185"/>
      <c r="E65" s="186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48"/>
      <c r="Z65" s="148"/>
      <c r="AA65" s="148"/>
      <c r="AB65" s="148"/>
      <c r="AC65" s="148"/>
      <c r="AD65" s="148"/>
      <c r="AE65" s="148"/>
      <c r="AF65" s="148"/>
      <c r="AG65" s="148" t="s">
        <v>224</v>
      </c>
      <c r="AH65" s="148">
        <v>0</v>
      </c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</row>
    <row r="66" spans="1:60" outlineLevel="1" x14ac:dyDescent="0.2">
      <c r="A66" s="155"/>
      <c r="B66" s="156"/>
      <c r="C66" s="189" t="s">
        <v>1113</v>
      </c>
      <c r="D66" s="185"/>
      <c r="E66" s="186">
        <v>14</v>
      </c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48"/>
      <c r="Z66" s="148"/>
      <c r="AA66" s="148"/>
      <c r="AB66" s="148"/>
      <c r="AC66" s="148"/>
      <c r="AD66" s="148"/>
      <c r="AE66" s="148"/>
      <c r="AF66" s="148"/>
      <c r="AG66" s="148" t="s">
        <v>224</v>
      </c>
      <c r="AH66" s="148">
        <v>0</v>
      </c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</row>
    <row r="67" spans="1:60" x14ac:dyDescent="0.2">
      <c r="A67" s="160" t="s">
        <v>169</v>
      </c>
      <c r="B67" s="161" t="s">
        <v>104</v>
      </c>
      <c r="C67" s="179" t="s">
        <v>105</v>
      </c>
      <c r="D67" s="162"/>
      <c r="E67" s="163"/>
      <c r="F67" s="164"/>
      <c r="G67" s="165">
        <f>SUMIF(AG68:AG70,"&lt;&gt;NOR",G68:G70)</f>
        <v>3437.01</v>
      </c>
      <c r="H67" s="159"/>
      <c r="I67" s="159">
        <f>SUM(I68:I70)</f>
        <v>0</v>
      </c>
      <c r="J67" s="159"/>
      <c r="K67" s="159">
        <f>SUM(K68:K70)</f>
        <v>0</v>
      </c>
      <c r="L67" s="159"/>
      <c r="M67" s="159">
        <f>SUM(M68:M70)</f>
        <v>4158.7821000000004</v>
      </c>
      <c r="N67" s="159"/>
      <c r="O67" s="159">
        <f>SUM(O68:O70)</f>
        <v>3.19</v>
      </c>
      <c r="P67" s="159"/>
      <c r="Q67" s="159">
        <f>SUM(Q68:Q70)</f>
        <v>0</v>
      </c>
      <c r="R67" s="159"/>
      <c r="S67" s="159"/>
      <c r="T67" s="159"/>
      <c r="U67" s="159"/>
      <c r="V67" s="159">
        <f>SUM(V68:V70)</f>
        <v>3.26</v>
      </c>
      <c r="W67" s="159"/>
      <c r="X67" s="159"/>
      <c r="AG67" t="s">
        <v>170</v>
      </c>
    </row>
    <row r="68" spans="1:60" outlineLevel="1" x14ac:dyDescent="0.2">
      <c r="A68" s="166">
        <v>17</v>
      </c>
      <c r="B68" s="167" t="s">
        <v>527</v>
      </c>
      <c r="C68" s="181" t="s">
        <v>528</v>
      </c>
      <c r="D68" s="168" t="s">
        <v>230</v>
      </c>
      <c r="E68" s="169">
        <v>1.2649999999999999</v>
      </c>
      <c r="F68" s="170">
        <v>2717</v>
      </c>
      <c r="G68" s="171">
        <f>ROUND(E68*F68,2)</f>
        <v>3437.01</v>
      </c>
      <c r="H68" s="158"/>
      <c r="I68" s="157">
        <f>ROUND(E68*H68,2)</f>
        <v>0</v>
      </c>
      <c r="J68" s="158"/>
      <c r="K68" s="157">
        <f>ROUND(E68*J68,2)</f>
        <v>0</v>
      </c>
      <c r="L68" s="157">
        <v>21</v>
      </c>
      <c r="M68" s="157">
        <f>G68*(1+L68/100)</f>
        <v>4158.7821000000004</v>
      </c>
      <c r="N68" s="157">
        <v>2.5249999999999999</v>
      </c>
      <c r="O68" s="157">
        <f>ROUND(E68*N68,2)</f>
        <v>3.19</v>
      </c>
      <c r="P68" s="157">
        <v>0</v>
      </c>
      <c r="Q68" s="157">
        <f>ROUND(E68*P68,2)</f>
        <v>0</v>
      </c>
      <c r="R68" s="157"/>
      <c r="S68" s="157" t="s">
        <v>180</v>
      </c>
      <c r="T68" s="157" t="s">
        <v>180</v>
      </c>
      <c r="U68" s="157">
        <v>2.58</v>
      </c>
      <c r="V68" s="157">
        <f>ROUND(E68*U68,2)</f>
        <v>3.26</v>
      </c>
      <c r="W68" s="157"/>
      <c r="X68" s="157" t="s">
        <v>221</v>
      </c>
      <c r="Y68" s="148"/>
      <c r="Z68" s="148"/>
      <c r="AA68" s="148"/>
      <c r="AB68" s="148"/>
      <c r="AC68" s="148"/>
      <c r="AD68" s="148"/>
      <c r="AE68" s="148"/>
      <c r="AF68" s="148"/>
      <c r="AG68" s="148" t="s">
        <v>222</v>
      </c>
      <c r="AH68" s="148"/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</row>
    <row r="69" spans="1:60" outlineLevel="1" x14ac:dyDescent="0.2">
      <c r="A69" s="155"/>
      <c r="B69" s="156"/>
      <c r="C69" s="189" t="s">
        <v>1057</v>
      </c>
      <c r="D69" s="185"/>
      <c r="E69" s="186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48"/>
      <c r="Z69" s="148"/>
      <c r="AA69" s="148"/>
      <c r="AB69" s="148"/>
      <c r="AC69" s="148"/>
      <c r="AD69" s="148"/>
      <c r="AE69" s="148"/>
      <c r="AF69" s="148"/>
      <c r="AG69" s="148" t="s">
        <v>224</v>
      </c>
      <c r="AH69" s="148">
        <v>0</v>
      </c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</row>
    <row r="70" spans="1:60" outlineLevel="1" x14ac:dyDescent="0.2">
      <c r="A70" s="155"/>
      <c r="B70" s="156"/>
      <c r="C70" s="189" t="s">
        <v>1114</v>
      </c>
      <c r="D70" s="185"/>
      <c r="E70" s="186">
        <v>1.26</v>
      </c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48"/>
      <c r="Z70" s="148"/>
      <c r="AA70" s="148"/>
      <c r="AB70" s="148"/>
      <c r="AC70" s="148"/>
      <c r="AD70" s="148"/>
      <c r="AE70" s="148"/>
      <c r="AF70" s="148"/>
      <c r="AG70" s="148" t="s">
        <v>224</v>
      </c>
      <c r="AH70" s="148">
        <v>0</v>
      </c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</row>
    <row r="71" spans="1:60" x14ac:dyDescent="0.2">
      <c r="A71" s="160" t="s">
        <v>169</v>
      </c>
      <c r="B71" s="161" t="s">
        <v>106</v>
      </c>
      <c r="C71" s="179" t="s">
        <v>107</v>
      </c>
      <c r="D71" s="162"/>
      <c r="E71" s="163"/>
      <c r="F71" s="164"/>
      <c r="G71" s="165">
        <f>SUMIF(AG72:AG88,"&lt;&gt;NOR",G72:G88)</f>
        <v>41266.120000000003</v>
      </c>
      <c r="H71" s="159"/>
      <c r="I71" s="159">
        <f>SUM(I72:I88)</f>
        <v>0</v>
      </c>
      <c r="J71" s="159"/>
      <c r="K71" s="159">
        <f>SUM(K72:K88)</f>
        <v>0</v>
      </c>
      <c r="L71" s="159"/>
      <c r="M71" s="159">
        <f>SUM(M72:M88)</f>
        <v>49932.005199999992</v>
      </c>
      <c r="N71" s="159"/>
      <c r="O71" s="159">
        <f>SUM(O72:O88)</f>
        <v>20.53</v>
      </c>
      <c r="P71" s="159"/>
      <c r="Q71" s="159">
        <f>SUM(Q72:Q88)</f>
        <v>0</v>
      </c>
      <c r="R71" s="159"/>
      <c r="S71" s="159"/>
      <c r="T71" s="159"/>
      <c r="U71" s="159"/>
      <c r="V71" s="159">
        <f>SUM(V72:V88)</f>
        <v>42.769999999999996</v>
      </c>
      <c r="W71" s="159"/>
      <c r="X71" s="159"/>
      <c r="AG71" t="s">
        <v>170</v>
      </c>
    </row>
    <row r="72" spans="1:60" ht="22.5" outlineLevel="1" x14ac:dyDescent="0.2">
      <c r="A72" s="172">
        <v>18</v>
      </c>
      <c r="B72" s="173" t="s">
        <v>543</v>
      </c>
      <c r="C72" s="180" t="s">
        <v>1115</v>
      </c>
      <c r="D72" s="174" t="s">
        <v>368</v>
      </c>
      <c r="E72" s="175">
        <v>1</v>
      </c>
      <c r="F72" s="176">
        <v>875</v>
      </c>
      <c r="G72" s="177">
        <f>ROUND(E72*F72,2)</f>
        <v>875</v>
      </c>
      <c r="H72" s="158"/>
      <c r="I72" s="157">
        <f>ROUND(E72*H72,2)</f>
        <v>0</v>
      </c>
      <c r="J72" s="158"/>
      <c r="K72" s="157">
        <f>ROUND(E72*J72,2)</f>
        <v>0</v>
      </c>
      <c r="L72" s="157">
        <v>21</v>
      </c>
      <c r="M72" s="157">
        <f>G72*(1+L72/100)</f>
        <v>1058.75</v>
      </c>
      <c r="N72" s="157">
        <v>0</v>
      </c>
      <c r="O72" s="157">
        <f>ROUND(E72*N72,2)</f>
        <v>0</v>
      </c>
      <c r="P72" s="157">
        <v>0</v>
      </c>
      <c r="Q72" s="157">
        <f>ROUND(E72*P72,2)</f>
        <v>0</v>
      </c>
      <c r="R72" s="157"/>
      <c r="S72" s="157" t="s">
        <v>174</v>
      </c>
      <c r="T72" s="157" t="s">
        <v>175</v>
      </c>
      <c r="U72" s="157">
        <v>0</v>
      </c>
      <c r="V72" s="157">
        <f>ROUND(E72*U72,2)</f>
        <v>0</v>
      </c>
      <c r="W72" s="157"/>
      <c r="X72" s="157" t="s">
        <v>221</v>
      </c>
      <c r="Y72" s="148"/>
      <c r="Z72" s="148"/>
      <c r="AA72" s="148"/>
      <c r="AB72" s="148"/>
      <c r="AC72" s="148"/>
      <c r="AD72" s="148"/>
      <c r="AE72" s="148"/>
      <c r="AF72" s="148"/>
      <c r="AG72" s="148" t="s">
        <v>222</v>
      </c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</row>
    <row r="73" spans="1:60" ht="22.5" outlineLevel="1" x14ac:dyDescent="0.2">
      <c r="A73" s="172">
        <v>19</v>
      </c>
      <c r="B73" s="173" t="s">
        <v>1116</v>
      </c>
      <c r="C73" s="180" t="s">
        <v>1117</v>
      </c>
      <c r="D73" s="174" t="s">
        <v>368</v>
      </c>
      <c r="E73" s="175">
        <v>1</v>
      </c>
      <c r="F73" s="176">
        <v>112</v>
      </c>
      <c r="G73" s="177">
        <f>ROUND(E73*F73,2)</f>
        <v>112</v>
      </c>
      <c r="H73" s="158"/>
      <c r="I73" s="157">
        <f>ROUND(E73*H73,2)</f>
        <v>0</v>
      </c>
      <c r="J73" s="158"/>
      <c r="K73" s="157">
        <f>ROUND(E73*J73,2)</f>
        <v>0</v>
      </c>
      <c r="L73" s="157">
        <v>21</v>
      </c>
      <c r="M73" s="157">
        <f>G73*(1+L73/100)</f>
        <v>135.51999999999998</v>
      </c>
      <c r="N73" s="157">
        <v>1.4999999999999999E-2</v>
      </c>
      <c r="O73" s="157">
        <f>ROUND(E73*N73,2)</f>
        <v>0.02</v>
      </c>
      <c r="P73" s="157">
        <v>0</v>
      </c>
      <c r="Q73" s="157">
        <f>ROUND(E73*P73,2)</f>
        <v>0</v>
      </c>
      <c r="R73" s="157"/>
      <c r="S73" s="157" t="s">
        <v>174</v>
      </c>
      <c r="T73" s="157" t="s">
        <v>175</v>
      </c>
      <c r="U73" s="157">
        <v>0</v>
      </c>
      <c r="V73" s="157">
        <f>ROUND(E73*U73,2)</f>
        <v>0</v>
      </c>
      <c r="W73" s="157"/>
      <c r="X73" s="157" t="s">
        <v>221</v>
      </c>
      <c r="Y73" s="148"/>
      <c r="Z73" s="148"/>
      <c r="AA73" s="148"/>
      <c r="AB73" s="148"/>
      <c r="AC73" s="148"/>
      <c r="AD73" s="148"/>
      <c r="AE73" s="148"/>
      <c r="AF73" s="148"/>
      <c r="AG73" s="148" t="s">
        <v>222</v>
      </c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</row>
    <row r="74" spans="1:60" outlineLevel="1" x14ac:dyDescent="0.2">
      <c r="A74" s="166">
        <v>20</v>
      </c>
      <c r="B74" s="167" t="s">
        <v>545</v>
      </c>
      <c r="C74" s="181" t="s">
        <v>546</v>
      </c>
      <c r="D74" s="168" t="s">
        <v>247</v>
      </c>
      <c r="E74" s="169">
        <v>13.7</v>
      </c>
      <c r="F74" s="170">
        <v>133</v>
      </c>
      <c r="G74" s="171">
        <f>ROUND(E74*F74,2)</f>
        <v>1822.1</v>
      </c>
      <c r="H74" s="158"/>
      <c r="I74" s="157">
        <f>ROUND(E74*H74,2)</f>
        <v>0</v>
      </c>
      <c r="J74" s="158"/>
      <c r="K74" s="157">
        <f>ROUND(E74*J74,2)</f>
        <v>0</v>
      </c>
      <c r="L74" s="157">
        <v>21</v>
      </c>
      <c r="M74" s="157">
        <f>G74*(1+L74/100)</f>
        <v>2204.741</v>
      </c>
      <c r="N74" s="157">
        <v>3.0000000000000001E-5</v>
      </c>
      <c r="O74" s="157">
        <f>ROUND(E74*N74,2)</f>
        <v>0</v>
      </c>
      <c r="P74" s="157">
        <v>0</v>
      </c>
      <c r="Q74" s="157">
        <f>ROUND(E74*P74,2)</f>
        <v>0</v>
      </c>
      <c r="R74" s="157"/>
      <c r="S74" s="157" t="s">
        <v>180</v>
      </c>
      <c r="T74" s="157" t="s">
        <v>180</v>
      </c>
      <c r="U74" s="157">
        <v>0.41699999999999998</v>
      </c>
      <c r="V74" s="157">
        <f>ROUND(E74*U74,2)</f>
        <v>5.71</v>
      </c>
      <c r="W74" s="157"/>
      <c r="X74" s="157" t="s">
        <v>221</v>
      </c>
      <c r="Y74" s="148"/>
      <c r="Z74" s="148"/>
      <c r="AA74" s="148"/>
      <c r="AB74" s="148"/>
      <c r="AC74" s="148"/>
      <c r="AD74" s="148"/>
      <c r="AE74" s="148"/>
      <c r="AF74" s="148"/>
      <c r="AG74" s="148" t="s">
        <v>222</v>
      </c>
      <c r="AH74" s="148"/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</row>
    <row r="75" spans="1:60" outlineLevel="1" x14ac:dyDescent="0.2">
      <c r="A75" s="155"/>
      <c r="B75" s="156"/>
      <c r="C75" s="189" t="s">
        <v>1118</v>
      </c>
      <c r="D75" s="185"/>
      <c r="E75" s="186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48"/>
      <c r="Z75" s="148"/>
      <c r="AA75" s="148"/>
      <c r="AB75" s="148"/>
      <c r="AC75" s="148"/>
      <c r="AD75" s="148"/>
      <c r="AE75" s="148"/>
      <c r="AF75" s="148"/>
      <c r="AG75" s="148" t="s">
        <v>224</v>
      </c>
      <c r="AH75" s="148">
        <v>0</v>
      </c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</row>
    <row r="76" spans="1:60" outlineLevel="1" x14ac:dyDescent="0.2">
      <c r="A76" s="155"/>
      <c r="B76" s="156"/>
      <c r="C76" s="189" t="s">
        <v>1119</v>
      </c>
      <c r="D76" s="185"/>
      <c r="E76" s="186">
        <v>13.7</v>
      </c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48"/>
      <c r="Z76" s="148"/>
      <c r="AA76" s="148"/>
      <c r="AB76" s="148"/>
      <c r="AC76" s="148"/>
      <c r="AD76" s="148"/>
      <c r="AE76" s="148"/>
      <c r="AF76" s="148"/>
      <c r="AG76" s="148" t="s">
        <v>224</v>
      </c>
      <c r="AH76" s="148">
        <v>0</v>
      </c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</row>
    <row r="77" spans="1:60" outlineLevel="1" x14ac:dyDescent="0.2">
      <c r="A77" s="166">
        <v>21</v>
      </c>
      <c r="B77" s="167" t="s">
        <v>552</v>
      </c>
      <c r="C77" s="181" t="s">
        <v>553</v>
      </c>
      <c r="D77" s="168" t="s">
        <v>247</v>
      </c>
      <c r="E77" s="169">
        <v>13.7</v>
      </c>
      <c r="F77" s="170">
        <v>20</v>
      </c>
      <c r="G77" s="171">
        <f>ROUND(E77*F77,2)</f>
        <v>274</v>
      </c>
      <c r="H77" s="158"/>
      <c r="I77" s="157">
        <f>ROUND(E77*H77,2)</f>
        <v>0</v>
      </c>
      <c r="J77" s="158"/>
      <c r="K77" s="157">
        <f>ROUND(E77*J77,2)</f>
        <v>0</v>
      </c>
      <c r="L77" s="157">
        <v>21</v>
      </c>
      <c r="M77" s="157">
        <f>G77*(1+L77/100)</f>
        <v>331.53999999999996</v>
      </c>
      <c r="N77" s="157">
        <v>0</v>
      </c>
      <c r="O77" s="157">
        <f>ROUND(E77*N77,2)</f>
        <v>0</v>
      </c>
      <c r="P77" s="157">
        <v>0</v>
      </c>
      <c r="Q77" s="157">
        <f>ROUND(E77*P77,2)</f>
        <v>0</v>
      </c>
      <c r="R77" s="157"/>
      <c r="S77" s="157" t="s">
        <v>180</v>
      </c>
      <c r="T77" s="157" t="s">
        <v>180</v>
      </c>
      <c r="U77" s="157">
        <v>5.8999999999999997E-2</v>
      </c>
      <c r="V77" s="157">
        <f>ROUND(E77*U77,2)</f>
        <v>0.81</v>
      </c>
      <c r="W77" s="157"/>
      <c r="X77" s="157" t="s">
        <v>221</v>
      </c>
      <c r="Y77" s="148"/>
      <c r="Z77" s="148"/>
      <c r="AA77" s="148"/>
      <c r="AB77" s="148"/>
      <c r="AC77" s="148"/>
      <c r="AD77" s="148"/>
      <c r="AE77" s="148"/>
      <c r="AF77" s="148"/>
      <c r="AG77" s="148" t="s">
        <v>222</v>
      </c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</row>
    <row r="78" spans="1:60" outlineLevel="1" x14ac:dyDescent="0.2">
      <c r="A78" s="155"/>
      <c r="B78" s="156"/>
      <c r="C78" s="189" t="s">
        <v>1119</v>
      </c>
      <c r="D78" s="185"/>
      <c r="E78" s="186">
        <v>13.7</v>
      </c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48"/>
      <c r="Z78" s="148"/>
      <c r="AA78" s="148"/>
      <c r="AB78" s="148"/>
      <c r="AC78" s="148"/>
      <c r="AD78" s="148"/>
      <c r="AE78" s="148"/>
      <c r="AF78" s="148"/>
      <c r="AG78" s="148" t="s">
        <v>224</v>
      </c>
      <c r="AH78" s="148">
        <v>0</v>
      </c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</row>
    <row r="79" spans="1:60" outlineLevel="1" x14ac:dyDescent="0.2">
      <c r="A79" s="172">
        <v>22</v>
      </c>
      <c r="B79" s="173" t="s">
        <v>1120</v>
      </c>
      <c r="C79" s="180" t="s">
        <v>1121</v>
      </c>
      <c r="D79" s="174" t="s">
        <v>1074</v>
      </c>
      <c r="E79" s="175">
        <v>1</v>
      </c>
      <c r="F79" s="176">
        <v>2189</v>
      </c>
      <c r="G79" s="177">
        <f>ROUND(E79*F79,2)</f>
        <v>2189</v>
      </c>
      <c r="H79" s="158"/>
      <c r="I79" s="157">
        <f>ROUND(E79*H79,2)</f>
        <v>0</v>
      </c>
      <c r="J79" s="158"/>
      <c r="K79" s="157">
        <f>ROUND(E79*J79,2)</f>
        <v>0</v>
      </c>
      <c r="L79" s="157">
        <v>21</v>
      </c>
      <c r="M79" s="157">
        <f>G79*(1+L79/100)</f>
        <v>2648.69</v>
      </c>
      <c r="N79" s="157">
        <v>1.2999999999999999E-4</v>
      </c>
      <c r="O79" s="157">
        <f>ROUND(E79*N79,2)</f>
        <v>0</v>
      </c>
      <c r="P79" s="157">
        <v>0</v>
      </c>
      <c r="Q79" s="157">
        <f>ROUND(E79*P79,2)</f>
        <v>0</v>
      </c>
      <c r="R79" s="157"/>
      <c r="S79" s="157" t="s">
        <v>180</v>
      </c>
      <c r="T79" s="157" t="s">
        <v>180</v>
      </c>
      <c r="U79" s="157">
        <v>6.2</v>
      </c>
      <c r="V79" s="157">
        <f>ROUND(E79*U79,2)</f>
        <v>6.2</v>
      </c>
      <c r="W79" s="157"/>
      <c r="X79" s="157" t="s">
        <v>221</v>
      </c>
      <c r="Y79" s="148"/>
      <c r="Z79" s="148"/>
      <c r="AA79" s="148"/>
      <c r="AB79" s="148"/>
      <c r="AC79" s="148"/>
      <c r="AD79" s="148"/>
      <c r="AE79" s="148"/>
      <c r="AF79" s="148"/>
      <c r="AG79" s="148" t="s">
        <v>222</v>
      </c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</row>
    <row r="80" spans="1:60" ht="22.5" outlineLevel="1" x14ac:dyDescent="0.2">
      <c r="A80" s="166">
        <v>23</v>
      </c>
      <c r="B80" s="167" t="s">
        <v>554</v>
      </c>
      <c r="C80" s="181" t="s">
        <v>555</v>
      </c>
      <c r="D80" s="168" t="s">
        <v>230</v>
      </c>
      <c r="E80" s="169">
        <v>7.8775000000000004</v>
      </c>
      <c r="F80" s="170">
        <v>2350</v>
      </c>
      <c r="G80" s="171">
        <f>ROUND(E80*F80,2)</f>
        <v>18512.13</v>
      </c>
      <c r="H80" s="158"/>
      <c r="I80" s="157">
        <f>ROUND(E80*H80,2)</f>
        <v>0</v>
      </c>
      <c r="J80" s="158"/>
      <c r="K80" s="157">
        <f>ROUND(E80*J80,2)</f>
        <v>0</v>
      </c>
      <c r="L80" s="157">
        <v>21</v>
      </c>
      <c r="M80" s="157">
        <f>G80*(1+L80/100)</f>
        <v>22399.677299999999</v>
      </c>
      <c r="N80" s="157">
        <v>2.5249999999999999</v>
      </c>
      <c r="O80" s="157">
        <f>ROUND(E80*N80,2)</f>
        <v>19.89</v>
      </c>
      <c r="P80" s="157">
        <v>0</v>
      </c>
      <c r="Q80" s="157">
        <f>ROUND(E80*P80,2)</f>
        <v>0</v>
      </c>
      <c r="R80" s="157"/>
      <c r="S80" s="157" t="s">
        <v>180</v>
      </c>
      <c r="T80" s="157" t="s">
        <v>180</v>
      </c>
      <c r="U80" s="157">
        <v>1.3029999999999999</v>
      </c>
      <c r="V80" s="157">
        <f>ROUND(E80*U80,2)</f>
        <v>10.26</v>
      </c>
      <c r="W80" s="157"/>
      <c r="X80" s="157" t="s">
        <v>221</v>
      </c>
      <c r="Y80" s="148"/>
      <c r="Z80" s="148"/>
      <c r="AA80" s="148"/>
      <c r="AB80" s="148"/>
      <c r="AC80" s="148"/>
      <c r="AD80" s="148"/>
      <c r="AE80" s="148"/>
      <c r="AF80" s="148"/>
      <c r="AG80" s="148" t="s">
        <v>222</v>
      </c>
      <c r="AH80" s="148"/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</row>
    <row r="81" spans="1:60" outlineLevel="1" x14ac:dyDescent="0.2">
      <c r="A81" s="155"/>
      <c r="B81" s="156"/>
      <c r="C81" s="189" t="s">
        <v>556</v>
      </c>
      <c r="D81" s="185"/>
      <c r="E81" s="186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48"/>
      <c r="Z81" s="148"/>
      <c r="AA81" s="148"/>
      <c r="AB81" s="148"/>
      <c r="AC81" s="148"/>
      <c r="AD81" s="148"/>
      <c r="AE81" s="148"/>
      <c r="AF81" s="148"/>
      <c r="AG81" s="148" t="s">
        <v>224</v>
      </c>
      <c r="AH81" s="148">
        <v>0</v>
      </c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</row>
    <row r="82" spans="1:60" outlineLevel="1" x14ac:dyDescent="0.2">
      <c r="A82" s="155"/>
      <c r="B82" s="156"/>
      <c r="C82" s="189" t="s">
        <v>1122</v>
      </c>
      <c r="D82" s="185"/>
      <c r="E82" s="186">
        <v>7.88</v>
      </c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48"/>
      <c r="Z82" s="148"/>
      <c r="AA82" s="148"/>
      <c r="AB82" s="148"/>
      <c r="AC82" s="148"/>
      <c r="AD82" s="148"/>
      <c r="AE82" s="148"/>
      <c r="AF82" s="148"/>
      <c r="AG82" s="148" t="s">
        <v>224</v>
      </c>
      <c r="AH82" s="148">
        <v>0</v>
      </c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48"/>
      <c r="BG82" s="148"/>
      <c r="BH82" s="148"/>
    </row>
    <row r="83" spans="1:60" ht="22.5" outlineLevel="1" x14ac:dyDescent="0.2">
      <c r="A83" s="166">
        <v>24</v>
      </c>
      <c r="B83" s="167" t="s">
        <v>564</v>
      </c>
      <c r="C83" s="181" t="s">
        <v>565</v>
      </c>
      <c r="D83" s="168" t="s">
        <v>220</v>
      </c>
      <c r="E83" s="169">
        <v>20.55</v>
      </c>
      <c r="F83" s="170">
        <v>346</v>
      </c>
      <c r="G83" s="171">
        <f>ROUND(E83*F83,2)</f>
        <v>7110.3</v>
      </c>
      <c r="H83" s="158"/>
      <c r="I83" s="157">
        <f>ROUND(E83*H83,2)</f>
        <v>0</v>
      </c>
      <c r="J83" s="158"/>
      <c r="K83" s="157">
        <f>ROUND(E83*J83,2)</f>
        <v>0</v>
      </c>
      <c r="L83" s="157">
        <v>21</v>
      </c>
      <c r="M83" s="157">
        <f>G83*(1+L83/100)</f>
        <v>8603.4629999999997</v>
      </c>
      <c r="N83" s="157">
        <v>4.1799999999999997E-3</v>
      </c>
      <c r="O83" s="157">
        <f>ROUND(E83*N83,2)</f>
        <v>0.09</v>
      </c>
      <c r="P83" s="157">
        <v>0</v>
      </c>
      <c r="Q83" s="157">
        <f>ROUND(E83*P83,2)</f>
        <v>0</v>
      </c>
      <c r="R83" s="157"/>
      <c r="S83" s="157" t="s">
        <v>180</v>
      </c>
      <c r="T83" s="157" t="s">
        <v>180</v>
      </c>
      <c r="U83" s="157">
        <v>0.96299999999999997</v>
      </c>
      <c r="V83" s="157">
        <f>ROUND(E83*U83,2)</f>
        <v>19.79</v>
      </c>
      <c r="W83" s="157"/>
      <c r="X83" s="157" t="s">
        <v>221</v>
      </c>
      <c r="Y83" s="148"/>
      <c r="Z83" s="148"/>
      <c r="AA83" s="148"/>
      <c r="AB83" s="148"/>
      <c r="AC83" s="148"/>
      <c r="AD83" s="148"/>
      <c r="AE83" s="148"/>
      <c r="AF83" s="148"/>
      <c r="AG83" s="148" t="s">
        <v>222</v>
      </c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</row>
    <row r="84" spans="1:60" outlineLevel="1" x14ac:dyDescent="0.2">
      <c r="A84" s="155"/>
      <c r="B84" s="156"/>
      <c r="C84" s="189" t="s">
        <v>1079</v>
      </c>
      <c r="D84" s="185"/>
      <c r="E84" s="186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48"/>
      <c r="Z84" s="148"/>
      <c r="AA84" s="148"/>
      <c r="AB84" s="148"/>
      <c r="AC84" s="148"/>
      <c r="AD84" s="148"/>
      <c r="AE84" s="148"/>
      <c r="AF84" s="148"/>
      <c r="AG84" s="148" t="s">
        <v>224</v>
      </c>
      <c r="AH84" s="148">
        <v>0</v>
      </c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</row>
    <row r="85" spans="1:60" outlineLevel="1" x14ac:dyDescent="0.2">
      <c r="A85" s="155"/>
      <c r="B85" s="156"/>
      <c r="C85" s="189" t="s">
        <v>1123</v>
      </c>
      <c r="D85" s="185"/>
      <c r="E85" s="186">
        <v>20.55</v>
      </c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48"/>
      <c r="Z85" s="148"/>
      <c r="AA85" s="148"/>
      <c r="AB85" s="148"/>
      <c r="AC85" s="148"/>
      <c r="AD85" s="148"/>
      <c r="AE85" s="148"/>
      <c r="AF85" s="148"/>
      <c r="AG85" s="148" t="s">
        <v>224</v>
      </c>
      <c r="AH85" s="148">
        <v>0</v>
      </c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</row>
    <row r="86" spans="1:60" ht="22.5" outlineLevel="1" x14ac:dyDescent="0.2">
      <c r="A86" s="166">
        <v>25</v>
      </c>
      <c r="B86" s="167" t="s">
        <v>570</v>
      </c>
      <c r="C86" s="181" t="s">
        <v>571</v>
      </c>
      <c r="D86" s="168" t="s">
        <v>247</v>
      </c>
      <c r="E86" s="169">
        <v>14.385</v>
      </c>
      <c r="F86" s="170">
        <v>721</v>
      </c>
      <c r="G86" s="171">
        <f>ROUND(E86*F86,2)</f>
        <v>10371.59</v>
      </c>
      <c r="H86" s="158"/>
      <c r="I86" s="157">
        <f>ROUND(E86*H86,2)</f>
        <v>0</v>
      </c>
      <c r="J86" s="158"/>
      <c r="K86" s="157">
        <f>ROUND(E86*J86,2)</f>
        <v>0</v>
      </c>
      <c r="L86" s="157">
        <v>21</v>
      </c>
      <c r="M86" s="157">
        <f>G86*(1+L86/100)</f>
        <v>12549.623900000001</v>
      </c>
      <c r="N86" s="157">
        <v>3.6999999999999998E-2</v>
      </c>
      <c r="O86" s="157">
        <f>ROUND(E86*N86,2)</f>
        <v>0.53</v>
      </c>
      <c r="P86" s="157">
        <v>0</v>
      </c>
      <c r="Q86" s="157">
        <f>ROUND(E86*P86,2)</f>
        <v>0</v>
      </c>
      <c r="R86" s="157" t="s">
        <v>318</v>
      </c>
      <c r="S86" s="157" t="s">
        <v>180</v>
      </c>
      <c r="T86" s="157" t="s">
        <v>180</v>
      </c>
      <c r="U86" s="157">
        <v>0</v>
      </c>
      <c r="V86" s="157">
        <f>ROUND(E86*U86,2)</f>
        <v>0</v>
      </c>
      <c r="W86" s="157"/>
      <c r="X86" s="157" t="s">
        <v>319</v>
      </c>
      <c r="Y86" s="148"/>
      <c r="Z86" s="148"/>
      <c r="AA86" s="148"/>
      <c r="AB86" s="148"/>
      <c r="AC86" s="148"/>
      <c r="AD86" s="148"/>
      <c r="AE86" s="148"/>
      <c r="AF86" s="148"/>
      <c r="AG86" s="148" t="s">
        <v>320</v>
      </c>
      <c r="AH86" s="148"/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</row>
    <row r="87" spans="1:60" outlineLevel="1" x14ac:dyDescent="0.2">
      <c r="A87" s="155"/>
      <c r="B87" s="156"/>
      <c r="C87" s="189" t="s">
        <v>1118</v>
      </c>
      <c r="D87" s="185"/>
      <c r="E87" s="186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48"/>
      <c r="Z87" s="148"/>
      <c r="AA87" s="148"/>
      <c r="AB87" s="148"/>
      <c r="AC87" s="148"/>
      <c r="AD87" s="148"/>
      <c r="AE87" s="148"/>
      <c r="AF87" s="148"/>
      <c r="AG87" s="148" t="s">
        <v>224</v>
      </c>
      <c r="AH87" s="148">
        <v>0</v>
      </c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8"/>
      <c r="BD87" s="148"/>
      <c r="BE87" s="148"/>
      <c r="BF87" s="148"/>
      <c r="BG87" s="148"/>
      <c r="BH87" s="148"/>
    </row>
    <row r="88" spans="1:60" outlineLevel="1" x14ac:dyDescent="0.2">
      <c r="A88" s="155"/>
      <c r="B88" s="156"/>
      <c r="C88" s="189" t="s">
        <v>1124</v>
      </c>
      <c r="D88" s="185"/>
      <c r="E88" s="186">
        <v>14.38</v>
      </c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48"/>
      <c r="Z88" s="148"/>
      <c r="AA88" s="148"/>
      <c r="AB88" s="148"/>
      <c r="AC88" s="148"/>
      <c r="AD88" s="148"/>
      <c r="AE88" s="148"/>
      <c r="AF88" s="148"/>
      <c r="AG88" s="148" t="s">
        <v>224</v>
      </c>
      <c r="AH88" s="148">
        <v>0</v>
      </c>
      <c r="AI88" s="148"/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48"/>
      <c r="AW88" s="148"/>
      <c r="AX88" s="148"/>
      <c r="AY88" s="148"/>
      <c r="AZ88" s="148"/>
      <c r="BA88" s="148"/>
      <c r="BB88" s="148"/>
      <c r="BC88" s="148"/>
      <c r="BD88" s="148"/>
      <c r="BE88" s="148"/>
      <c r="BF88" s="148"/>
      <c r="BG88" s="148"/>
      <c r="BH88" s="148"/>
    </row>
    <row r="89" spans="1:60" x14ac:dyDescent="0.2">
      <c r="A89" s="160" t="s">
        <v>169</v>
      </c>
      <c r="B89" s="161" t="s">
        <v>108</v>
      </c>
      <c r="C89" s="179" t="s">
        <v>109</v>
      </c>
      <c r="D89" s="162"/>
      <c r="E89" s="163"/>
      <c r="F89" s="164"/>
      <c r="G89" s="165">
        <f>SUMIF(AG90:AG94,"&lt;&gt;NOR",G90:G94)</f>
        <v>11400</v>
      </c>
      <c r="H89" s="159"/>
      <c r="I89" s="159">
        <f>SUM(I90:I94)</f>
        <v>0</v>
      </c>
      <c r="J89" s="159"/>
      <c r="K89" s="159">
        <f>SUM(K90:K94)</f>
        <v>0</v>
      </c>
      <c r="L89" s="159"/>
      <c r="M89" s="159">
        <f>SUM(M90:M94)</f>
        <v>13794</v>
      </c>
      <c r="N89" s="159"/>
      <c r="O89" s="159">
        <f>SUM(O90:O94)</f>
        <v>0.95</v>
      </c>
      <c r="P89" s="159"/>
      <c r="Q89" s="159">
        <f>SUM(Q90:Q94)</f>
        <v>0</v>
      </c>
      <c r="R89" s="159"/>
      <c r="S89" s="159"/>
      <c r="T89" s="159"/>
      <c r="U89" s="159"/>
      <c r="V89" s="159">
        <f>SUM(V90:V94)</f>
        <v>0</v>
      </c>
      <c r="W89" s="159"/>
      <c r="X89" s="159"/>
      <c r="AG89" t="s">
        <v>170</v>
      </c>
    </row>
    <row r="90" spans="1:60" ht="22.5" outlineLevel="1" x14ac:dyDescent="0.2">
      <c r="A90" s="166">
        <v>26</v>
      </c>
      <c r="B90" s="167" t="s">
        <v>366</v>
      </c>
      <c r="C90" s="181" t="s">
        <v>1125</v>
      </c>
      <c r="D90" s="168" t="s">
        <v>368</v>
      </c>
      <c r="E90" s="169">
        <v>1</v>
      </c>
      <c r="F90" s="170">
        <v>11400</v>
      </c>
      <c r="G90" s="171">
        <f>ROUND(E90*F90,2)</f>
        <v>11400</v>
      </c>
      <c r="H90" s="158"/>
      <c r="I90" s="157">
        <f>ROUND(E90*H90,2)</f>
        <v>0</v>
      </c>
      <c r="J90" s="158"/>
      <c r="K90" s="157">
        <f>ROUND(E90*J90,2)</f>
        <v>0</v>
      </c>
      <c r="L90" s="157">
        <v>21</v>
      </c>
      <c r="M90" s="157">
        <f>G90*(1+L90/100)</f>
        <v>13794</v>
      </c>
      <c r="N90" s="157">
        <v>0.95399999999999996</v>
      </c>
      <c r="O90" s="157">
        <f>ROUND(E90*N90,2)</f>
        <v>0.95</v>
      </c>
      <c r="P90" s="157">
        <v>0</v>
      </c>
      <c r="Q90" s="157">
        <f>ROUND(E90*P90,2)</f>
        <v>0</v>
      </c>
      <c r="R90" s="157"/>
      <c r="S90" s="157" t="s">
        <v>174</v>
      </c>
      <c r="T90" s="157" t="s">
        <v>175</v>
      </c>
      <c r="U90" s="157">
        <v>0</v>
      </c>
      <c r="V90" s="157">
        <f>ROUND(E90*U90,2)</f>
        <v>0</v>
      </c>
      <c r="W90" s="157"/>
      <c r="X90" s="157" t="s">
        <v>221</v>
      </c>
      <c r="Y90" s="148"/>
      <c r="Z90" s="148"/>
      <c r="AA90" s="148"/>
      <c r="AB90" s="148"/>
      <c r="AC90" s="148"/>
      <c r="AD90" s="148"/>
      <c r="AE90" s="148"/>
      <c r="AF90" s="148"/>
      <c r="AG90" s="148" t="s">
        <v>222</v>
      </c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</row>
    <row r="91" spans="1:60" outlineLevel="1" x14ac:dyDescent="0.2">
      <c r="A91" s="155"/>
      <c r="B91" s="156"/>
      <c r="C91" s="189" t="s">
        <v>1126</v>
      </c>
      <c r="D91" s="185"/>
      <c r="E91" s="186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48"/>
      <c r="Z91" s="148"/>
      <c r="AA91" s="148"/>
      <c r="AB91" s="148"/>
      <c r="AC91" s="148"/>
      <c r="AD91" s="148"/>
      <c r="AE91" s="148"/>
      <c r="AF91" s="148"/>
      <c r="AG91" s="148" t="s">
        <v>224</v>
      </c>
      <c r="AH91" s="148">
        <v>0</v>
      </c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</row>
    <row r="92" spans="1:60" outlineLevel="1" x14ac:dyDescent="0.2">
      <c r="A92" s="155"/>
      <c r="B92" s="156"/>
      <c r="C92" s="189" t="s">
        <v>1127</v>
      </c>
      <c r="D92" s="185"/>
      <c r="E92" s="186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48"/>
      <c r="Z92" s="148"/>
      <c r="AA92" s="148"/>
      <c r="AB92" s="148"/>
      <c r="AC92" s="148"/>
      <c r="AD92" s="148"/>
      <c r="AE92" s="148"/>
      <c r="AF92" s="148"/>
      <c r="AG92" s="148" t="s">
        <v>224</v>
      </c>
      <c r="AH92" s="148">
        <v>0</v>
      </c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</row>
    <row r="93" spans="1:60" ht="22.5" outlineLevel="1" x14ac:dyDescent="0.2">
      <c r="A93" s="155"/>
      <c r="B93" s="156"/>
      <c r="C93" s="189" t="s">
        <v>1128</v>
      </c>
      <c r="D93" s="185"/>
      <c r="E93" s="186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48"/>
      <c r="Z93" s="148"/>
      <c r="AA93" s="148"/>
      <c r="AB93" s="148"/>
      <c r="AC93" s="148"/>
      <c r="AD93" s="148"/>
      <c r="AE93" s="148"/>
      <c r="AF93" s="148"/>
      <c r="AG93" s="148" t="s">
        <v>224</v>
      </c>
      <c r="AH93" s="148">
        <v>0</v>
      </c>
      <c r="AI93" s="148"/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  <c r="AT93" s="148"/>
      <c r="AU93" s="148"/>
      <c r="AV93" s="148"/>
      <c r="AW93" s="148"/>
      <c r="AX93" s="148"/>
      <c r="AY93" s="148"/>
      <c r="AZ93" s="148"/>
      <c r="BA93" s="148"/>
      <c r="BB93" s="148"/>
      <c r="BC93" s="148"/>
      <c r="BD93" s="148"/>
      <c r="BE93" s="148"/>
      <c r="BF93" s="148"/>
      <c r="BG93" s="148"/>
      <c r="BH93" s="148"/>
    </row>
    <row r="94" spans="1:60" outlineLevel="1" x14ac:dyDescent="0.2">
      <c r="A94" s="155"/>
      <c r="B94" s="156"/>
      <c r="C94" s="189" t="s">
        <v>370</v>
      </c>
      <c r="D94" s="185"/>
      <c r="E94" s="186">
        <v>1</v>
      </c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48"/>
      <c r="Z94" s="148"/>
      <c r="AA94" s="148"/>
      <c r="AB94" s="148"/>
      <c r="AC94" s="148"/>
      <c r="AD94" s="148"/>
      <c r="AE94" s="148"/>
      <c r="AF94" s="148"/>
      <c r="AG94" s="148" t="s">
        <v>224</v>
      </c>
      <c r="AH94" s="148">
        <v>0</v>
      </c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48"/>
      <c r="BE94" s="148"/>
      <c r="BF94" s="148"/>
      <c r="BG94" s="148"/>
      <c r="BH94" s="148"/>
    </row>
    <row r="95" spans="1:60" x14ac:dyDescent="0.2">
      <c r="A95" s="160" t="s">
        <v>169</v>
      </c>
      <c r="B95" s="161" t="s">
        <v>122</v>
      </c>
      <c r="C95" s="179" t="s">
        <v>123</v>
      </c>
      <c r="D95" s="162"/>
      <c r="E95" s="163"/>
      <c r="F95" s="164"/>
      <c r="G95" s="165">
        <f>SUMIF(AG96:AG99,"&lt;&gt;NOR",G96:G99)</f>
        <v>4811.74</v>
      </c>
      <c r="H95" s="159"/>
      <c r="I95" s="159">
        <f>SUM(I96:I99)</f>
        <v>0</v>
      </c>
      <c r="J95" s="159"/>
      <c r="K95" s="159">
        <f>SUM(K96:K99)</f>
        <v>0</v>
      </c>
      <c r="L95" s="159"/>
      <c r="M95" s="159">
        <f>SUM(M96:M99)</f>
        <v>5822.2053999999998</v>
      </c>
      <c r="N95" s="159"/>
      <c r="O95" s="159">
        <f>SUM(O96:O99)</f>
        <v>0</v>
      </c>
      <c r="P95" s="159"/>
      <c r="Q95" s="159">
        <f>SUM(Q96:Q99)</f>
        <v>0</v>
      </c>
      <c r="R95" s="159"/>
      <c r="S95" s="159"/>
      <c r="T95" s="159"/>
      <c r="U95" s="159"/>
      <c r="V95" s="159">
        <f>SUM(V96:V99)</f>
        <v>20.32</v>
      </c>
      <c r="W95" s="159"/>
      <c r="X95" s="159"/>
      <c r="AG95" t="s">
        <v>170</v>
      </c>
    </row>
    <row r="96" spans="1:60" ht="22.5" outlineLevel="1" x14ac:dyDescent="0.2">
      <c r="A96" s="166">
        <v>27</v>
      </c>
      <c r="B96" s="167" t="s">
        <v>391</v>
      </c>
      <c r="C96" s="181" t="s">
        <v>392</v>
      </c>
      <c r="D96" s="168" t="s">
        <v>312</v>
      </c>
      <c r="E96" s="169">
        <v>44.96951</v>
      </c>
      <c r="F96" s="170">
        <v>107</v>
      </c>
      <c r="G96" s="171">
        <f>ROUND(E96*F96,2)</f>
        <v>4811.74</v>
      </c>
      <c r="H96" s="158"/>
      <c r="I96" s="157">
        <f>ROUND(E96*H96,2)</f>
        <v>0</v>
      </c>
      <c r="J96" s="158"/>
      <c r="K96" s="157">
        <f>ROUND(E96*J96,2)</f>
        <v>0</v>
      </c>
      <c r="L96" s="157">
        <v>21</v>
      </c>
      <c r="M96" s="157">
        <f>G96*(1+L96/100)</f>
        <v>5822.2053999999998</v>
      </c>
      <c r="N96" s="157">
        <v>0</v>
      </c>
      <c r="O96" s="157">
        <f>ROUND(E96*N96,2)</f>
        <v>0</v>
      </c>
      <c r="P96" s="157">
        <v>0</v>
      </c>
      <c r="Q96" s="157">
        <f>ROUND(E96*P96,2)</f>
        <v>0</v>
      </c>
      <c r="R96" s="157"/>
      <c r="S96" s="157" t="s">
        <v>180</v>
      </c>
      <c r="T96" s="157" t="s">
        <v>180</v>
      </c>
      <c r="U96" s="157">
        <v>0.45179999999999998</v>
      </c>
      <c r="V96" s="157">
        <f>ROUND(E96*U96,2)</f>
        <v>20.32</v>
      </c>
      <c r="W96" s="157"/>
      <c r="X96" s="157" t="s">
        <v>393</v>
      </c>
      <c r="Y96" s="148"/>
      <c r="Z96" s="148"/>
      <c r="AA96" s="148"/>
      <c r="AB96" s="148"/>
      <c r="AC96" s="148"/>
      <c r="AD96" s="148"/>
      <c r="AE96" s="148"/>
      <c r="AF96" s="148"/>
      <c r="AG96" s="148" t="s">
        <v>394</v>
      </c>
      <c r="AH96" s="148"/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48"/>
      <c r="AW96" s="148"/>
      <c r="AX96" s="148"/>
      <c r="AY96" s="148"/>
      <c r="AZ96" s="148"/>
      <c r="BA96" s="148"/>
      <c r="BB96" s="148"/>
      <c r="BC96" s="148"/>
      <c r="BD96" s="148"/>
      <c r="BE96" s="148"/>
      <c r="BF96" s="148"/>
      <c r="BG96" s="148"/>
      <c r="BH96" s="148"/>
    </row>
    <row r="97" spans="1:60" outlineLevel="1" x14ac:dyDescent="0.2">
      <c r="A97" s="155"/>
      <c r="B97" s="156"/>
      <c r="C97" s="189" t="s">
        <v>395</v>
      </c>
      <c r="D97" s="185"/>
      <c r="E97" s="186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48"/>
      <c r="Z97" s="148"/>
      <c r="AA97" s="148"/>
      <c r="AB97" s="148"/>
      <c r="AC97" s="148"/>
      <c r="AD97" s="148"/>
      <c r="AE97" s="148"/>
      <c r="AF97" s="148"/>
      <c r="AG97" s="148" t="s">
        <v>224</v>
      </c>
      <c r="AH97" s="148">
        <v>0</v>
      </c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48"/>
    </row>
    <row r="98" spans="1:60" outlineLevel="1" x14ac:dyDescent="0.2">
      <c r="A98" s="155"/>
      <c r="B98" s="156"/>
      <c r="C98" s="189" t="s">
        <v>1129</v>
      </c>
      <c r="D98" s="185"/>
      <c r="E98" s="186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48"/>
      <c r="Z98" s="148"/>
      <c r="AA98" s="148"/>
      <c r="AB98" s="148"/>
      <c r="AC98" s="148"/>
      <c r="AD98" s="148"/>
      <c r="AE98" s="148"/>
      <c r="AF98" s="148"/>
      <c r="AG98" s="148" t="s">
        <v>224</v>
      </c>
      <c r="AH98" s="148">
        <v>0</v>
      </c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</row>
    <row r="99" spans="1:60" outlineLevel="1" x14ac:dyDescent="0.2">
      <c r="A99" s="155"/>
      <c r="B99" s="156"/>
      <c r="C99" s="189" t="s">
        <v>1130</v>
      </c>
      <c r="D99" s="185"/>
      <c r="E99" s="186">
        <v>44.96951</v>
      </c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48"/>
      <c r="Z99" s="148"/>
      <c r="AA99" s="148"/>
      <c r="AB99" s="148"/>
      <c r="AC99" s="148"/>
      <c r="AD99" s="148"/>
      <c r="AE99" s="148"/>
      <c r="AF99" s="148"/>
      <c r="AG99" s="148" t="s">
        <v>224</v>
      </c>
      <c r="AH99" s="148">
        <v>0</v>
      </c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48"/>
      <c r="AW99" s="148"/>
      <c r="AX99" s="148"/>
      <c r="AY99" s="148"/>
      <c r="AZ99" s="148"/>
      <c r="BA99" s="148"/>
      <c r="BB99" s="148"/>
      <c r="BC99" s="148"/>
      <c r="BD99" s="148"/>
      <c r="BE99" s="148"/>
      <c r="BF99" s="148"/>
      <c r="BG99" s="148"/>
      <c r="BH99" s="148"/>
    </row>
    <row r="100" spans="1:60" x14ac:dyDescent="0.2">
      <c r="A100" s="3"/>
      <c r="B100" s="4"/>
      <c r="C100" s="182"/>
      <c r="D100" s="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AE100">
        <v>15</v>
      </c>
      <c r="AF100">
        <v>21</v>
      </c>
      <c r="AG100" t="s">
        <v>156</v>
      </c>
    </row>
    <row r="101" spans="1:60" x14ac:dyDescent="0.2">
      <c r="A101" s="151"/>
      <c r="B101" s="152" t="s">
        <v>31</v>
      </c>
      <c r="C101" s="183"/>
      <c r="D101" s="153"/>
      <c r="E101" s="154"/>
      <c r="F101" s="154"/>
      <c r="G101" s="178">
        <f>G8+G57+G67+G71+G89+G95</f>
        <v>121667.91000000002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AE101">
        <f>SUMIF(L7:L99,AE100,G7:G99)</f>
        <v>0</v>
      </c>
      <c r="AF101">
        <f>SUMIF(L7:L99,AF100,G7:G99)</f>
        <v>121667.91000000002</v>
      </c>
      <c r="AG101" t="s">
        <v>214</v>
      </c>
    </row>
    <row r="102" spans="1:60" x14ac:dyDescent="0.2">
      <c r="A102" s="3"/>
      <c r="B102" s="4"/>
      <c r="C102" s="182"/>
      <c r="D102" s="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60" x14ac:dyDescent="0.2">
      <c r="A103" s="3"/>
      <c r="B103" s="4"/>
      <c r="C103" s="182"/>
      <c r="D103" s="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60" x14ac:dyDescent="0.2">
      <c r="A104" s="268" t="s">
        <v>215</v>
      </c>
      <c r="B104" s="268"/>
      <c r="C104" s="269"/>
      <c r="D104" s="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60" x14ac:dyDescent="0.2">
      <c r="A105" s="249"/>
      <c r="B105" s="250"/>
      <c r="C105" s="251"/>
      <c r="D105" s="250"/>
      <c r="E105" s="250"/>
      <c r="F105" s="250"/>
      <c r="G105" s="25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AG105" t="s">
        <v>216</v>
      </c>
    </row>
    <row r="106" spans="1:60" x14ac:dyDescent="0.2">
      <c r="A106" s="253"/>
      <c r="B106" s="254"/>
      <c r="C106" s="255"/>
      <c r="D106" s="254"/>
      <c r="E106" s="254"/>
      <c r="F106" s="254"/>
      <c r="G106" s="25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60" x14ac:dyDescent="0.2">
      <c r="A107" s="253"/>
      <c r="B107" s="254"/>
      <c r="C107" s="255"/>
      <c r="D107" s="254"/>
      <c r="E107" s="254"/>
      <c r="F107" s="254"/>
      <c r="G107" s="256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60" x14ac:dyDescent="0.2">
      <c r="A108" s="253"/>
      <c r="B108" s="254"/>
      <c r="C108" s="255"/>
      <c r="D108" s="254"/>
      <c r="E108" s="254"/>
      <c r="F108" s="254"/>
      <c r="G108" s="256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60" x14ac:dyDescent="0.2">
      <c r="A109" s="257"/>
      <c r="B109" s="258"/>
      <c r="C109" s="259"/>
      <c r="D109" s="258"/>
      <c r="E109" s="258"/>
      <c r="F109" s="258"/>
      <c r="G109" s="260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60" x14ac:dyDescent="0.2">
      <c r="A110" s="3"/>
      <c r="B110" s="4"/>
      <c r="C110" s="182"/>
      <c r="D110" s="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60" x14ac:dyDescent="0.2">
      <c r="C111" s="184"/>
      <c r="D111" s="10"/>
      <c r="AG111" t="s">
        <v>217</v>
      </c>
    </row>
    <row r="112" spans="1:60" x14ac:dyDescent="0.2">
      <c r="D112" s="10"/>
    </row>
    <row r="113" spans="4:4" x14ac:dyDescent="0.2">
      <c r="D113" s="10"/>
    </row>
    <row r="114" spans="4:4" x14ac:dyDescent="0.2">
      <c r="D114" s="10"/>
    </row>
    <row r="115" spans="4:4" x14ac:dyDescent="0.2">
      <c r="D115" s="10"/>
    </row>
    <row r="116" spans="4:4" x14ac:dyDescent="0.2">
      <c r="D116" s="10"/>
    </row>
    <row r="117" spans="4:4" x14ac:dyDescent="0.2">
      <c r="D117" s="10"/>
    </row>
    <row r="118" spans="4:4" x14ac:dyDescent="0.2">
      <c r="D118" s="10"/>
    </row>
    <row r="119" spans="4:4" x14ac:dyDescent="0.2">
      <c r="D119" s="10"/>
    </row>
    <row r="120" spans="4:4" x14ac:dyDescent="0.2">
      <c r="D120" s="10"/>
    </row>
    <row r="121" spans="4:4" x14ac:dyDescent="0.2">
      <c r="D121" s="10"/>
    </row>
    <row r="122" spans="4:4" x14ac:dyDescent="0.2">
      <c r="D122" s="10"/>
    </row>
    <row r="123" spans="4:4" x14ac:dyDescent="0.2">
      <c r="D123" s="10"/>
    </row>
    <row r="124" spans="4:4" x14ac:dyDescent="0.2">
      <c r="D124" s="10"/>
    </row>
    <row r="125" spans="4:4" x14ac:dyDescent="0.2">
      <c r="D125" s="10"/>
    </row>
    <row r="126" spans="4:4" x14ac:dyDescent="0.2">
      <c r="D126" s="10"/>
    </row>
    <row r="127" spans="4:4" x14ac:dyDescent="0.2">
      <c r="D127" s="10"/>
    </row>
    <row r="128" spans="4:4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tQ6/MweKDMRo22HXTIl0oGDIgxpLfEubtFK09+ZPDZQcNIuVm1g4GYeDeec2j9UcUixZPr8oiwgu0dUSWjnUvQ==" saltValue="gYlxmkg6f49yVa1Zp8PpFg==" spinCount="100000" sheet="1"/>
  <customSheetViews>
    <customSheetView guid="{682F88AA-8DBA-43F3-B332-95C2E0316B3E}" hiddenRows="1" hiddenColumns="1">
      <pane ySplit="6" topLeftCell="A8" activePane="bottomLeft" state="frozen"/>
      <selection pane="bottomLeft" sqref="A1:G1"/>
      <pageMargins left="0.59055118110236204" right="0.196850393700787" top="0.78740157499999996" bottom="0.78740157499999996" header="0.3" footer="0.3"/>
      <pageSetup paperSize="9" orientation="portrait" r:id="rId1"/>
      <headerFooter>
        <oddFooter>&amp;RStránka &amp;P z &amp;N&amp;LZpracováno programem BUILDpower S,  © RTS, a.s.</oddFooter>
      </headerFooter>
    </customSheetView>
    <customSheetView guid="{F028DEAD-F36D-4C13-9154-AF3BDABF0A16}" hiddenRows="1" hiddenColumns="1">
      <pane ySplit="6" topLeftCell="A8" activePane="bottomLeft" state="frozen"/>
      <selection pane="bottomLeft" activeCell="A8" sqref="A8"/>
      <pageMargins left="0.59055118110236204" right="0.196850393700787" top="0.78740157499999996" bottom="0.78740157499999996" header="0.3" footer="0.3"/>
      <pageSetup paperSize="9" orientation="portrait" r:id="rId2"/>
      <headerFooter>
        <oddFooter>&amp;RStránka &amp;P z &amp;N&amp;LZpracováno programem BUILDpower S,  © RTS, a.s.</oddFooter>
      </headerFooter>
    </customSheetView>
  </customSheetViews>
  <mergeCells count="6">
    <mergeCell ref="A105:G109"/>
    <mergeCell ref="A1:G1"/>
    <mergeCell ref="C2:G2"/>
    <mergeCell ref="C3:G3"/>
    <mergeCell ref="C4:G4"/>
    <mergeCell ref="A104:C104"/>
  </mergeCells>
  <pageMargins left="0.59055118110236204" right="0.196850393700787" top="0.78740157499999996" bottom="0.78740157499999996" header="0.3" footer="0.3"/>
  <pageSetup paperSize="9" orientation="portrait" r:id="rId3"/>
  <headerFooter>
    <oddFooter>&amp;RStránka &amp;P z &amp;N&amp;LZpracováno programem BUILDpower S,  © RTS, a.s.</oddFooter>
  </headerFooter>
  <legacy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BH5000"/>
  <sheetViews>
    <sheetView workbookViewId="0">
      <pane ySplit="7" topLeftCell="A8" activePane="bottomLeft" state="frozen"/>
      <selection pane="bottomLeft" activeCell="A8" sqref="A8"/>
    </sheetView>
  </sheetViews>
  <sheetFormatPr defaultRowHeight="12.75" outlineLevelRow="1" x14ac:dyDescent="0.2"/>
  <cols>
    <col min="1" max="1" width="3.42578125" customWidth="1"/>
    <col min="2" max="2" width="12.5703125" style="122" customWidth="1"/>
    <col min="3" max="3" width="38.28515625" style="122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0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0" t="s">
        <v>9</v>
      </c>
      <c r="B3" s="49" t="s">
        <v>81</v>
      </c>
      <c r="C3" s="262" t="s">
        <v>82</v>
      </c>
      <c r="D3" s="263"/>
      <c r="E3" s="263"/>
      <c r="F3" s="263"/>
      <c r="G3" s="264"/>
      <c r="AC3" s="122" t="s">
        <v>144</v>
      </c>
      <c r="AG3" t="s">
        <v>146</v>
      </c>
    </row>
    <row r="4" spans="1:60" ht="24.95" customHeight="1" x14ac:dyDescent="0.2">
      <c r="A4" s="141" t="s">
        <v>10</v>
      </c>
      <c r="B4" s="142" t="s">
        <v>81</v>
      </c>
      <c r="C4" s="265" t="s">
        <v>82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4" t="s">
        <v>148</v>
      </c>
      <c r="B6" s="146" t="s">
        <v>149</v>
      </c>
      <c r="C6" s="146" t="s">
        <v>150</v>
      </c>
      <c r="D6" s="145" t="s">
        <v>151</v>
      </c>
      <c r="E6" s="144" t="s">
        <v>152</v>
      </c>
      <c r="F6" s="143" t="s">
        <v>153</v>
      </c>
      <c r="G6" s="144" t="s">
        <v>31</v>
      </c>
      <c r="H6" s="147" t="s">
        <v>32</v>
      </c>
      <c r="I6" s="147" t="s">
        <v>154</v>
      </c>
      <c r="J6" s="147" t="s">
        <v>33</v>
      </c>
      <c r="K6" s="147" t="s">
        <v>155</v>
      </c>
      <c r="L6" s="147" t="s">
        <v>156</v>
      </c>
      <c r="M6" s="147" t="s">
        <v>157</v>
      </c>
      <c r="N6" s="147" t="s">
        <v>158</v>
      </c>
      <c r="O6" s="147" t="s">
        <v>159</v>
      </c>
      <c r="P6" s="147" t="s">
        <v>160</v>
      </c>
      <c r="Q6" s="147" t="s">
        <v>161</v>
      </c>
      <c r="R6" s="147" t="s">
        <v>162</v>
      </c>
      <c r="S6" s="147" t="s">
        <v>163</v>
      </c>
      <c r="T6" s="147" t="s">
        <v>164</v>
      </c>
      <c r="U6" s="147" t="s">
        <v>165</v>
      </c>
      <c r="V6" s="147" t="s">
        <v>166</v>
      </c>
      <c r="W6" s="147" t="s">
        <v>167</v>
      </c>
      <c r="X6" s="147" t="s">
        <v>168</v>
      </c>
    </row>
    <row r="7" spans="1:60" hidden="1" x14ac:dyDescent="0.2">
      <c r="A7" s="3"/>
      <c r="B7" s="4"/>
      <c r="C7" s="4"/>
      <c r="D7" s="6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60" x14ac:dyDescent="0.2">
      <c r="A8" s="160" t="s">
        <v>169</v>
      </c>
      <c r="B8" s="161" t="s">
        <v>94</v>
      </c>
      <c r="C8" s="179" t="s">
        <v>95</v>
      </c>
      <c r="D8" s="162"/>
      <c r="E8" s="163"/>
      <c r="F8" s="164"/>
      <c r="G8" s="165">
        <f>SUMIF(AG9:AG272,"&lt;&gt;NOR",G9:G272)</f>
        <v>1327113.79</v>
      </c>
      <c r="H8" s="159"/>
      <c r="I8" s="159">
        <f>SUM(I9:I272)</f>
        <v>0</v>
      </c>
      <c r="J8" s="159"/>
      <c r="K8" s="159">
        <f>SUM(K9:K272)</f>
        <v>0</v>
      </c>
      <c r="L8" s="159"/>
      <c r="M8" s="159">
        <f>SUM(M9:M272)</f>
        <v>1605807.6858999999</v>
      </c>
      <c r="N8" s="159"/>
      <c r="O8" s="159">
        <f>SUM(O9:O272)</f>
        <v>490.24</v>
      </c>
      <c r="P8" s="159"/>
      <c r="Q8" s="159">
        <f>SUM(Q9:Q272)</f>
        <v>0</v>
      </c>
      <c r="R8" s="159"/>
      <c r="S8" s="159"/>
      <c r="T8" s="159"/>
      <c r="U8" s="159"/>
      <c r="V8" s="159">
        <f>SUM(V9:V272)</f>
        <v>3055.2900000000004</v>
      </c>
      <c r="W8" s="159"/>
      <c r="X8" s="159"/>
      <c r="AG8" t="s">
        <v>170</v>
      </c>
    </row>
    <row r="9" spans="1:60" outlineLevel="1" x14ac:dyDescent="0.2">
      <c r="A9" s="166">
        <v>1</v>
      </c>
      <c r="B9" s="167" t="s">
        <v>1131</v>
      </c>
      <c r="C9" s="181" t="s">
        <v>1132</v>
      </c>
      <c r="D9" s="168" t="s">
        <v>230</v>
      </c>
      <c r="E9" s="169">
        <v>304.38780000000003</v>
      </c>
      <c r="F9" s="170">
        <v>17</v>
      </c>
      <c r="G9" s="171">
        <f>ROUND(E9*F9,2)</f>
        <v>5174.59</v>
      </c>
      <c r="H9" s="158"/>
      <c r="I9" s="157">
        <f>ROUND(E9*H9,2)</f>
        <v>0</v>
      </c>
      <c r="J9" s="158"/>
      <c r="K9" s="157">
        <f>ROUND(E9*J9,2)</f>
        <v>0</v>
      </c>
      <c r="L9" s="157">
        <v>21</v>
      </c>
      <c r="M9" s="157">
        <f>G9*(1+L9/100)</f>
        <v>6261.2538999999997</v>
      </c>
      <c r="N9" s="157">
        <v>0</v>
      </c>
      <c r="O9" s="157">
        <f>ROUND(E9*N9,2)</f>
        <v>0</v>
      </c>
      <c r="P9" s="157">
        <v>0</v>
      </c>
      <c r="Q9" s="157">
        <f>ROUND(E9*P9,2)</f>
        <v>0</v>
      </c>
      <c r="R9" s="157"/>
      <c r="S9" s="157" t="s">
        <v>180</v>
      </c>
      <c r="T9" s="157" t="s">
        <v>180</v>
      </c>
      <c r="U9" s="157">
        <v>4.3099999999999999E-2</v>
      </c>
      <c r="V9" s="157">
        <f>ROUND(E9*U9,2)</f>
        <v>13.12</v>
      </c>
      <c r="W9" s="157"/>
      <c r="X9" s="157" t="s">
        <v>221</v>
      </c>
      <c r="Y9" s="148"/>
      <c r="Z9" s="148"/>
      <c r="AA9" s="148"/>
      <c r="AB9" s="148"/>
      <c r="AC9" s="148"/>
      <c r="AD9" s="148"/>
      <c r="AE9" s="148"/>
      <c r="AF9" s="148"/>
      <c r="AG9" s="148" t="s">
        <v>222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60" outlineLevel="1" x14ac:dyDescent="0.2">
      <c r="A10" s="155"/>
      <c r="B10" s="156"/>
      <c r="C10" s="190" t="s">
        <v>232</v>
      </c>
      <c r="D10" s="187"/>
      <c r="E10" s="188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48"/>
      <c r="Z10" s="148"/>
      <c r="AA10" s="148"/>
      <c r="AB10" s="148"/>
      <c r="AC10" s="148"/>
      <c r="AD10" s="148"/>
      <c r="AE10" s="148"/>
      <c r="AF10" s="148"/>
      <c r="AG10" s="148" t="s">
        <v>224</v>
      </c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</row>
    <row r="11" spans="1:60" outlineLevel="1" x14ac:dyDescent="0.2">
      <c r="A11" s="155"/>
      <c r="B11" s="156"/>
      <c r="C11" s="191" t="s">
        <v>1133</v>
      </c>
      <c r="D11" s="187"/>
      <c r="E11" s="188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48"/>
      <c r="Z11" s="148"/>
      <c r="AA11" s="148"/>
      <c r="AB11" s="148"/>
      <c r="AC11" s="148"/>
      <c r="AD11" s="148"/>
      <c r="AE11" s="148"/>
      <c r="AF11" s="148"/>
      <c r="AG11" s="148" t="s">
        <v>224</v>
      </c>
      <c r="AH11" s="148">
        <v>2</v>
      </c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</row>
    <row r="12" spans="1:60" outlineLevel="1" x14ac:dyDescent="0.2">
      <c r="A12" s="155"/>
      <c r="B12" s="156"/>
      <c r="C12" s="191" t="s">
        <v>1134</v>
      </c>
      <c r="D12" s="187"/>
      <c r="E12" s="188">
        <v>65.169589999999999</v>
      </c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48"/>
      <c r="Z12" s="148"/>
      <c r="AA12" s="148"/>
      <c r="AB12" s="148"/>
      <c r="AC12" s="148"/>
      <c r="AD12" s="148"/>
      <c r="AE12" s="148"/>
      <c r="AF12" s="148"/>
      <c r="AG12" s="148" t="s">
        <v>224</v>
      </c>
      <c r="AH12" s="148">
        <v>2</v>
      </c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</row>
    <row r="13" spans="1:60" outlineLevel="1" x14ac:dyDescent="0.2">
      <c r="A13" s="155"/>
      <c r="B13" s="156"/>
      <c r="C13" s="191" t="s">
        <v>1135</v>
      </c>
      <c r="D13" s="187"/>
      <c r="E13" s="188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48"/>
      <c r="Z13" s="148"/>
      <c r="AA13" s="148"/>
      <c r="AB13" s="148"/>
      <c r="AC13" s="148"/>
      <c r="AD13" s="148"/>
      <c r="AE13" s="148"/>
      <c r="AF13" s="148"/>
      <c r="AG13" s="148" t="s">
        <v>224</v>
      </c>
      <c r="AH13" s="148">
        <v>2</v>
      </c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</row>
    <row r="14" spans="1:60" outlineLevel="1" x14ac:dyDescent="0.2">
      <c r="A14" s="155"/>
      <c r="B14" s="156"/>
      <c r="C14" s="191" t="s">
        <v>1136</v>
      </c>
      <c r="D14" s="187"/>
      <c r="E14" s="188">
        <v>74.358000000000004</v>
      </c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48"/>
      <c r="Z14" s="148"/>
      <c r="AA14" s="148"/>
      <c r="AB14" s="148"/>
      <c r="AC14" s="148"/>
      <c r="AD14" s="148"/>
      <c r="AE14" s="148"/>
      <c r="AF14" s="148"/>
      <c r="AG14" s="148" t="s">
        <v>224</v>
      </c>
      <c r="AH14" s="148">
        <v>2</v>
      </c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</row>
    <row r="15" spans="1:60" outlineLevel="1" x14ac:dyDescent="0.2">
      <c r="A15" s="155"/>
      <c r="B15" s="156"/>
      <c r="C15" s="191" t="s">
        <v>1137</v>
      </c>
      <c r="D15" s="187"/>
      <c r="E15" s="188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48"/>
      <c r="Z15" s="148"/>
      <c r="AA15" s="148"/>
      <c r="AB15" s="148"/>
      <c r="AC15" s="148"/>
      <c r="AD15" s="148"/>
      <c r="AE15" s="148"/>
      <c r="AF15" s="148"/>
      <c r="AG15" s="148" t="s">
        <v>224</v>
      </c>
      <c r="AH15" s="148">
        <v>2</v>
      </c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</row>
    <row r="16" spans="1:60" outlineLevel="1" x14ac:dyDescent="0.2">
      <c r="A16" s="155"/>
      <c r="B16" s="156"/>
      <c r="C16" s="191" t="s">
        <v>1138</v>
      </c>
      <c r="D16" s="187"/>
      <c r="E16" s="188">
        <v>359.16800000000001</v>
      </c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48"/>
      <c r="Z16" s="148"/>
      <c r="AA16" s="148"/>
      <c r="AB16" s="148"/>
      <c r="AC16" s="148"/>
      <c r="AD16" s="148"/>
      <c r="AE16" s="148"/>
      <c r="AF16" s="148"/>
      <c r="AG16" s="148" t="s">
        <v>224</v>
      </c>
      <c r="AH16" s="148">
        <v>2</v>
      </c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</row>
    <row r="17" spans="1:60" outlineLevel="1" x14ac:dyDescent="0.2">
      <c r="A17" s="155"/>
      <c r="B17" s="156"/>
      <c r="C17" s="191" t="s">
        <v>1139</v>
      </c>
      <c r="D17" s="187"/>
      <c r="E17" s="188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48"/>
      <c r="Z17" s="148"/>
      <c r="AA17" s="148"/>
      <c r="AB17" s="148"/>
      <c r="AC17" s="148"/>
      <c r="AD17" s="148"/>
      <c r="AE17" s="148"/>
      <c r="AF17" s="148"/>
      <c r="AG17" s="148" t="s">
        <v>224</v>
      </c>
      <c r="AH17" s="148">
        <v>2</v>
      </c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</row>
    <row r="18" spans="1:60" outlineLevel="1" x14ac:dyDescent="0.2">
      <c r="A18" s="155"/>
      <c r="B18" s="156"/>
      <c r="C18" s="191" t="s">
        <v>1140</v>
      </c>
      <c r="D18" s="187"/>
      <c r="E18" s="188">
        <v>110.08</v>
      </c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48"/>
      <c r="Z18" s="148"/>
      <c r="AA18" s="148"/>
      <c r="AB18" s="148"/>
      <c r="AC18" s="148"/>
      <c r="AD18" s="148"/>
      <c r="AE18" s="148"/>
      <c r="AF18" s="148"/>
      <c r="AG18" s="148" t="s">
        <v>224</v>
      </c>
      <c r="AH18" s="148">
        <v>2</v>
      </c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</row>
    <row r="19" spans="1:60" outlineLevel="1" x14ac:dyDescent="0.2">
      <c r="A19" s="155"/>
      <c r="B19" s="156"/>
      <c r="C19" s="190" t="s">
        <v>234</v>
      </c>
      <c r="D19" s="187"/>
      <c r="E19" s="188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48"/>
      <c r="Z19" s="148"/>
      <c r="AA19" s="148"/>
      <c r="AB19" s="148"/>
      <c r="AC19" s="148"/>
      <c r="AD19" s="148"/>
      <c r="AE19" s="148"/>
      <c r="AF19" s="148"/>
      <c r="AG19" s="148" t="s">
        <v>224</v>
      </c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</row>
    <row r="20" spans="1:60" outlineLevel="1" x14ac:dyDescent="0.2">
      <c r="A20" s="155"/>
      <c r="B20" s="156"/>
      <c r="C20" s="189" t="s">
        <v>1141</v>
      </c>
      <c r="D20" s="185"/>
      <c r="E20" s="186">
        <v>304.38780000000003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48"/>
      <c r="Z20" s="148"/>
      <c r="AA20" s="148"/>
      <c r="AB20" s="148"/>
      <c r="AC20" s="148"/>
      <c r="AD20" s="148"/>
      <c r="AE20" s="148"/>
      <c r="AF20" s="148"/>
      <c r="AG20" s="148" t="s">
        <v>224</v>
      </c>
      <c r="AH20" s="148">
        <v>0</v>
      </c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</row>
    <row r="21" spans="1:60" outlineLevel="1" x14ac:dyDescent="0.2">
      <c r="A21" s="166">
        <v>2</v>
      </c>
      <c r="B21" s="167" t="s">
        <v>228</v>
      </c>
      <c r="C21" s="181" t="s">
        <v>229</v>
      </c>
      <c r="D21" s="168" t="s">
        <v>230</v>
      </c>
      <c r="E21" s="169">
        <v>266.214</v>
      </c>
      <c r="F21" s="170">
        <v>26</v>
      </c>
      <c r="G21" s="171">
        <f>ROUND(E21*F21,2)</f>
        <v>6921.56</v>
      </c>
      <c r="H21" s="158"/>
      <c r="I21" s="157">
        <f>ROUND(E21*H21,2)</f>
        <v>0</v>
      </c>
      <c r="J21" s="158"/>
      <c r="K21" s="157">
        <f>ROUND(E21*J21,2)</f>
        <v>0</v>
      </c>
      <c r="L21" s="157">
        <v>21</v>
      </c>
      <c r="M21" s="157">
        <f>G21*(1+L21/100)</f>
        <v>8375.0876000000007</v>
      </c>
      <c r="N21" s="157">
        <v>0</v>
      </c>
      <c r="O21" s="157">
        <f>ROUND(E21*N21,2)</f>
        <v>0</v>
      </c>
      <c r="P21" s="157">
        <v>0</v>
      </c>
      <c r="Q21" s="157">
        <f>ROUND(E21*P21,2)</f>
        <v>0</v>
      </c>
      <c r="R21" s="157"/>
      <c r="S21" s="157" t="s">
        <v>180</v>
      </c>
      <c r="T21" s="157" t="s">
        <v>180</v>
      </c>
      <c r="U21" s="157">
        <v>8.4000000000000005E-2</v>
      </c>
      <c r="V21" s="157">
        <f>ROUND(E21*U21,2)</f>
        <v>22.36</v>
      </c>
      <c r="W21" s="157"/>
      <c r="X21" s="157" t="s">
        <v>221</v>
      </c>
      <c r="Y21" s="148"/>
      <c r="Z21" s="148"/>
      <c r="AA21" s="148"/>
      <c r="AB21" s="148"/>
      <c r="AC21" s="148"/>
      <c r="AD21" s="148"/>
      <c r="AE21" s="148"/>
      <c r="AF21" s="148"/>
      <c r="AG21" s="148" t="s">
        <v>222</v>
      </c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</row>
    <row r="22" spans="1:60" outlineLevel="1" x14ac:dyDescent="0.2">
      <c r="A22" s="155"/>
      <c r="B22" s="156"/>
      <c r="C22" s="190" t="s">
        <v>232</v>
      </c>
      <c r="D22" s="187"/>
      <c r="E22" s="188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48"/>
      <c r="Z22" s="148"/>
      <c r="AA22" s="148"/>
      <c r="AB22" s="148"/>
      <c r="AC22" s="148"/>
      <c r="AD22" s="148"/>
      <c r="AE22" s="148"/>
      <c r="AF22" s="148"/>
      <c r="AG22" s="148" t="s">
        <v>224</v>
      </c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</row>
    <row r="23" spans="1:60" outlineLevel="1" x14ac:dyDescent="0.2">
      <c r="A23" s="155"/>
      <c r="B23" s="156"/>
      <c r="C23" s="191" t="s">
        <v>1142</v>
      </c>
      <c r="D23" s="187"/>
      <c r="E23" s="188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48"/>
      <c r="Z23" s="148"/>
      <c r="AA23" s="148"/>
      <c r="AB23" s="148"/>
      <c r="AC23" s="148"/>
      <c r="AD23" s="148"/>
      <c r="AE23" s="148"/>
      <c r="AF23" s="148"/>
      <c r="AG23" s="148" t="s">
        <v>224</v>
      </c>
      <c r="AH23" s="148">
        <v>2</v>
      </c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</row>
    <row r="24" spans="1:60" outlineLevel="1" x14ac:dyDescent="0.2">
      <c r="A24" s="155"/>
      <c r="B24" s="156"/>
      <c r="C24" s="191" t="s">
        <v>1143</v>
      </c>
      <c r="D24" s="187"/>
      <c r="E24" s="188">
        <v>96.66</v>
      </c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48"/>
      <c r="Z24" s="148"/>
      <c r="AA24" s="148"/>
      <c r="AB24" s="148"/>
      <c r="AC24" s="148"/>
      <c r="AD24" s="148"/>
      <c r="AE24" s="148"/>
      <c r="AF24" s="148"/>
      <c r="AG24" s="148" t="s">
        <v>224</v>
      </c>
      <c r="AH24" s="148">
        <v>2</v>
      </c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</row>
    <row r="25" spans="1:60" outlineLevel="1" x14ac:dyDescent="0.2">
      <c r="A25" s="155"/>
      <c r="B25" s="156"/>
      <c r="C25" s="191" t="s">
        <v>1144</v>
      </c>
      <c r="D25" s="187"/>
      <c r="E25" s="188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48"/>
      <c r="Z25" s="148"/>
      <c r="AA25" s="148"/>
      <c r="AB25" s="148"/>
      <c r="AC25" s="148"/>
      <c r="AD25" s="148"/>
      <c r="AE25" s="148"/>
      <c r="AF25" s="148"/>
      <c r="AG25" s="148" t="s">
        <v>224</v>
      </c>
      <c r="AH25" s="148">
        <v>2</v>
      </c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</row>
    <row r="26" spans="1:60" outlineLevel="1" x14ac:dyDescent="0.2">
      <c r="A26" s="155"/>
      <c r="B26" s="156"/>
      <c r="C26" s="191" t="s">
        <v>1145</v>
      </c>
      <c r="D26" s="187"/>
      <c r="E26" s="188">
        <v>189.12</v>
      </c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48"/>
      <c r="Z26" s="148"/>
      <c r="AA26" s="148"/>
      <c r="AB26" s="148"/>
      <c r="AC26" s="148"/>
      <c r="AD26" s="148"/>
      <c r="AE26" s="148"/>
      <c r="AF26" s="148"/>
      <c r="AG26" s="148" t="s">
        <v>224</v>
      </c>
      <c r="AH26" s="148">
        <v>2</v>
      </c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</row>
    <row r="27" spans="1:60" outlineLevel="1" x14ac:dyDescent="0.2">
      <c r="A27" s="155"/>
      <c r="B27" s="156"/>
      <c r="C27" s="191" t="s">
        <v>1146</v>
      </c>
      <c r="D27" s="187"/>
      <c r="E27" s="188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48"/>
      <c r="Z27" s="148"/>
      <c r="AA27" s="148"/>
      <c r="AB27" s="148"/>
      <c r="AC27" s="148"/>
      <c r="AD27" s="148"/>
      <c r="AE27" s="148"/>
      <c r="AF27" s="148"/>
      <c r="AG27" s="148" t="s">
        <v>224</v>
      </c>
      <c r="AH27" s="148">
        <v>2</v>
      </c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</row>
    <row r="28" spans="1:60" outlineLevel="1" x14ac:dyDescent="0.2">
      <c r="A28" s="155"/>
      <c r="B28" s="156"/>
      <c r="C28" s="191" t="s">
        <v>1147</v>
      </c>
      <c r="D28" s="187"/>
      <c r="E28" s="188">
        <v>184.24799999999999</v>
      </c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48"/>
      <c r="Z28" s="148"/>
      <c r="AA28" s="148"/>
      <c r="AB28" s="148"/>
      <c r="AC28" s="148"/>
      <c r="AD28" s="148"/>
      <c r="AE28" s="148"/>
      <c r="AF28" s="148"/>
      <c r="AG28" s="148" t="s">
        <v>224</v>
      </c>
      <c r="AH28" s="148">
        <v>2</v>
      </c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</row>
    <row r="29" spans="1:60" outlineLevel="1" x14ac:dyDescent="0.2">
      <c r="A29" s="155"/>
      <c r="B29" s="156"/>
      <c r="C29" s="191" t="s">
        <v>1148</v>
      </c>
      <c r="D29" s="187"/>
      <c r="E29" s="188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48"/>
      <c r="Z29" s="148"/>
      <c r="AA29" s="148"/>
      <c r="AB29" s="148"/>
      <c r="AC29" s="148"/>
      <c r="AD29" s="148"/>
      <c r="AE29" s="148"/>
      <c r="AF29" s="148"/>
      <c r="AG29" s="148" t="s">
        <v>224</v>
      </c>
      <c r="AH29" s="148">
        <v>2</v>
      </c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</row>
    <row r="30" spans="1:60" outlineLevel="1" x14ac:dyDescent="0.2">
      <c r="A30" s="155"/>
      <c r="B30" s="156"/>
      <c r="C30" s="191" t="s">
        <v>1149</v>
      </c>
      <c r="D30" s="187"/>
      <c r="E30" s="188">
        <v>62.4</v>
      </c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48"/>
      <c r="Z30" s="148"/>
      <c r="AA30" s="148"/>
      <c r="AB30" s="148"/>
      <c r="AC30" s="148"/>
      <c r="AD30" s="148"/>
      <c r="AE30" s="148"/>
      <c r="AF30" s="148"/>
      <c r="AG30" s="148" t="s">
        <v>224</v>
      </c>
      <c r="AH30" s="148">
        <v>2</v>
      </c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</row>
    <row r="31" spans="1:60" outlineLevel="1" x14ac:dyDescent="0.2">
      <c r="A31" s="155"/>
      <c r="B31" s="156"/>
      <c r="C31" s="190" t="s">
        <v>234</v>
      </c>
      <c r="D31" s="187"/>
      <c r="E31" s="188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48"/>
      <c r="Z31" s="148"/>
      <c r="AA31" s="148"/>
      <c r="AB31" s="148"/>
      <c r="AC31" s="148"/>
      <c r="AD31" s="148"/>
      <c r="AE31" s="148"/>
      <c r="AF31" s="148"/>
      <c r="AG31" s="148" t="s">
        <v>224</v>
      </c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</row>
    <row r="32" spans="1:60" outlineLevel="1" x14ac:dyDescent="0.2">
      <c r="A32" s="155"/>
      <c r="B32" s="156"/>
      <c r="C32" s="189" t="s">
        <v>1150</v>
      </c>
      <c r="D32" s="185"/>
      <c r="E32" s="186">
        <v>266.214</v>
      </c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48"/>
      <c r="Z32" s="148"/>
      <c r="AA32" s="148"/>
      <c r="AB32" s="148"/>
      <c r="AC32" s="148"/>
      <c r="AD32" s="148"/>
      <c r="AE32" s="148"/>
      <c r="AF32" s="148"/>
      <c r="AG32" s="148" t="s">
        <v>224</v>
      </c>
      <c r="AH32" s="148">
        <v>0</v>
      </c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</row>
    <row r="33" spans="1:60" outlineLevel="1" x14ac:dyDescent="0.2">
      <c r="A33" s="166">
        <v>3</v>
      </c>
      <c r="B33" s="167" t="s">
        <v>1151</v>
      </c>
      <c r="C33" s="181" t="s">
        <v>1152</v>
      </c>
      <c r="D33" s="168" t="s">
        <v>230</v>
      </c>
      <c r="E33" s="169">
        <v>608.77560000000005</v>
      </c>
      <c r="F33" s="170">
        <v>310</v>
      </c>
      <c r="G33" s="171">
        <f>ROUND(E33*F33,2)</f>
        <v>188720.44</v>
      </c>
      <c r="H33" s="158"/>
      <c r="I33" s="157">
        <f>ROUND(E33*H33,2)</f>
        <v>0</v>
      </c>
      <c r="J33" s="158"/>
      <c r="K33" s="157">
        <f>ROUND(E33*J33,2)</f>
        <v>0</v>
      </c>
      <c r="L33" s="157">
        <v>21</v>
      </c>
      <c r="M33" s="157">
        <f>G33*(1+L33/100)</f>
        <v>228351.73240000001</v>
      </c>
      <c r="N33" s="157">
        <v>0</v>
      </c>
      <c r="O33" s="157">
        <f>ROUND(E33*N33,2)</f>
        <v>0</v>
      </c>
      <c r="P33" s="157">
        <v>0</v>
      </c>
      <c r="Q33" s="157">
        <f>ROUND(E33*P33,2)</f>
        <v>0</v>
      </c>
      <c r="R33" s="157"/>
      <c r="S33" s="157" t="s">
        <v>180</v>
      </c>
      <c r="T33" s="157" t="s">
        <v>180</v>
      </c>
      <c r="U33" s="157">
        <v>0.17</v>
      </c>
      <c r="V33" s="157">
        <f>ROUND(E33*U33,2)</f>
        <v>103.49</v>
      </c>
      <c r="W33" s="157"/>
      <c r="X33" s="157" t="s">
        <v>221</v>
      </c>
      <c r="Y33" s="148"/>
      <c r="Z33" s="148"/>
      <c r="AA33" s="148"/>
      <c r="AB33" s="148"/>
      <c r="AC33" s="148"/>
      <c r="AD33" s="148"/>
      <c r="AE33" s="148"/>
      <c r="AF33" s="148"/>
      <c r="AG33" s="148" t="s">
        <v>222</v>
      </c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</row>
    <row r="34" spans="1:60" outlineLevel="1" x14ac:dyDescent="0.2">
      <c r="A34" s="155"/>
      <c r="B34" s="156"/>
      <c r="C34" s="189" t="s">
        <v>1153</v>
      </c>
      <c r="D34" s="185"/>
      <c r="E34" s="186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48"/>
      <c r="Z34" s="148"/>
      <c r="AA34" s="148"/>
      <c r="AB34" s="148"/>
      <c r="AC34" s="148"/>
      <c r="AD34" s="148"/>
      <c r="AE34" s="148"/>
      <c r="AF34" s="148"/>
      <c r="AG34" s="148" t="s">
        <v>224</v>
      </c>
      <c r="AH34" s="148">
        <v>0</v>
      </c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</row>
    <row r="35" spans="1:60" outlineLevel="1" x14ac:dyDescent="0.2">
      <c r="A35" s="155"/>
      <c r="B35" s="156"/>
      <c r="C35" s="189" t="s">
        <v>1154</v>
      </c>
      <c r="D35" s="185"/>
      <c r="E35" s="186">
        <v>65.17</v>
      </c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48"/>
      <c r="Z35" s="148"/>
      <c r="AA35" s="148"/>
      <c r="AB35" s="148"/>
      <c r="AC35" s="148"/>
      <c r="AD35" s="148"/>
      <c r="AE35" s="148"/>
      <c r="AF35" s="148"/>
      <c r="AG35" s="148" t="s">
        <v>224</v>
      </c>
      <c r="AH35" s="148">
        <v>0</v>
      </c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</row>
    <row r="36" spans="1:60" outlineLevel="1" x14ac:dyDescent="0.2">
      <c r="A36" s="155"/>
      <c r="B36" s="156"/>
      <c r="C36" s="189" t="s">
        <v>1155</v>
      </c>
      <c r="D36" s="185"/>
      <c r="E36" s="186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48"/>
      <c r="Z36" s="148"/>
      <c r="AA36" s="148"/>
      <c r="AB36" s="148"/>
      <c r="AC36" s="148"/>
      <c r="AD36" s="148"/>
      <c r="AE36" s="148"/>
      <c r="AF36" s="148"/>
      <c r="AG36" s="148" t="s">
        <v>224</v>
      </c>
      <c r="AH36" s="148">
        <v>0</v>
      </c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</row>
    <row r="37" spans="1:60" outlineLevel="1" x14ac:dyDescent="0.2">
      <c r="A37" s="155"/>
      <c r="B37" s="156"/>
      <c r="C37" s="189" t="s">
        <v>1156</v>
      </c>
      <c r="D37" s="185"/>
      <c r="E37" s="186">
        <v>74.36</v>
      </c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48"/>
      <c r="Z37" s="148"/>
      <c r="AA37" s="148"/>
      <c r="AB37" s="148"/>
      <c r="AC37" s="148"/>
      <c r="AD37" s="148"/>
      <c r="AE37" s="148"/>
      <c r="AF37" s="148"/>
      <c r="AG37" s="148" t="s">
        <v>224</v>
      </c>
      <c r="AH37" s="148">
        <v>0</v>
      </c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</row>
    <row r="38" spans="1:60" outlineLevel="1" x14ac:dyDescent="0.2">
      <c r="A38" s="155"/>
      <c r="B38" s="156"/>
      <c r="C38" s="189" t="s">
        <v>1157</v>
      </c>
      <c r="D38" s="185"/>
      <c r="E38" s="186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48"/>
      <c r="Z38" s="148"/>
      <c r="AA38" s="148"/>
      <c r="AB38" s="148"/>
      <c r="AC38" s="148"/>
      <c r="AD38" s="148"/>
      <c r="AE38" s="148"/>
      <c r="AF38" s="148"/>
      <c r="AG38" s="148" t="s">
        <v>224</v>
      </c>
      <c r="AH38" s="148">
        <v>0</v>
      </c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</row>
    <row r="39" spans="1:60" outlineLevel="1" x14ac:dyDescent="0.2">
      <c r="A39" s="155"/>
      <c r="B39" s="156"/>
      <c r="C39" s="189" t="s">
        <v>1158</v>
      </c>
      <c r="D39" s="185"/>
      <c r="E39" s="186">
        <v>359.17</v>
      </c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48"/>
      <c r="Z39" s="148"/>
      <c r="AA39" s="148"/>
      <c r="AB39" s="148"/>
      <c r="AC39" s="148"/>
      <c r="AD39" s="148"/>
      <c r="AE39" s="148"/>
      <c r="AF39" s="148"/>
      <c r="AG39" s="148" t="s">
        <v>224</v>
      </c>
      <c r="AH39" s="148">
        <v>0</v>
      </c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</row>
    <row r="40" spans="1:60" outlineLevel="1" x14ac:dyDescent="0.2">
      <c r="A40" s="155"/>
      <c r="B40" s="156"/>
      <c r="C40" s="189" t="s">
        <v>1159</v>
      </c>
      <c r="D40" s="185"/>
      <c r="E40" s="186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48"/>
      <c r="Z40" s="148"/>
      <c r="AA40" s="148"/>
      <c r="AB40" s="148"/>
      <c r="AC40" s="148"/>
      <c r="AD40" s="148"/>
      <c r="AE40" s="148"/>
      <c r="AF40" s="148"/>
      <c r="AG40" s="148" t="s">
        <v>224</v>
      </c>
      <c r="AH40" s="148">
        <v>0</v>
      </c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</row>
    <row r="41" spans="1:60" outlineLevel="1" x14ac:dyDescent="0.2">
      <c r="A41" s="155"/>
      <c r="B41" s="156"/>
      <c r="C41" s="189" t="s">
        <v>1160</v>
      </c>
      <c r="D41" s="185"/>
      <c r="E41" s="186">
        <v>110.08</v>
      </c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48"/>
      <c r="Z41" s="148"/>
      <c r="AA41" s="148"/>
      <c r="AB41" s="148"/>
      <c r="AC41" s="148"/>
      <c r="AD41" s="148"/>
      <c r="AE41" s="148"/>
      <c r="AF41" s="148"/>
      <c r="AG41" s="148" t="s">
        <v>224</v>
      </c>
      <c r="AH41" s="148">
        <v>0</v>
      </c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</row>
    <row r="42" spans="1:60" outlineLevel="1" x14ac:dyDescent="0.2">
      <c r="A42" s="166">
        <v>4</v>
      </c>
      <c r="B42" s="167" t="s">
        <v>258</v>
      </c>
      <c r="C42" s="181" t="s">
        <v>259</v>
      </c>
      <c r="D42" s="168" t="s">
        <v>230</v>
      </c>
      <c r="E42" s="169">
        <v>532.428</v>
      </c>
      <c r="F42" s="170">
        <v>160</v>
      </c>
      <c r="G42" s="171">
        <f>ROUND(E42*F42,2)</f>
        <v>85188.479999999996</v>
      </c>
      <c r="H42" s="158"/>
      <c r="I42" s="157">
        <f>ROUND(E42*H42,2)</f>
        <v>0</v>
      </c>
      <c r="J42" s="158"/>
      <c r="K42" s="157">
        <f>ROUND(E42*J42,2)</f>
        <v>0</v>
      </c>
      <c r="L42" s="157">
        <v>21</v>
      </c>
      <c r="M42" s="157">
        <f>G42*(1+L42/100)</f>
        <v>103078.06079999999</v>
      </c>
      <c r="N42" s="157">
        <v>0</v>
      </c>
      <c r="O42" s="157">
        <f>ROUND(E42*N42,2)</f>
        <v>0</v>
      </c>
      <c r="P42" s="157">
        <v>0</v>
      </c>
      <c r="Q42" s="157">
        <f>ROUND(E42*P42,2)</f>
        <v>0</v>
      </c>
      <c r="R42" s="157"/>
      <c r="S42" s="157" t="s">
        <v>180</v>
      </c>
      <c r="T42" s="157" t="s">
        <v>180</v>
      </c>
      <c r="U42" s="157">
        <v>0.222</v>
      </c>
      <c r="V42" s="157">
        <f>ROUND(E42*U42,2)</f>
        <v>118.2</v>
      </c>
      <c r="W42" s="157"/>
      <c r="X42" s="157" t="s">
        <v>221</v>
      </c>
      <c r="Y42" s="148"/>
      <c r="Z42" s="148"/>
      <c r="AA42" s="148"/>
      <c r="AB42" s="148"/>
      <c r="AC42" s="148"/>
      <c r="AD42" s="148"/>
      <c r="AE42" s="148"/>
      <c r="AF42" s="148"/>
      <c r="AG42" s="148" t="s">
        <v>222</v>
      </c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</row>
    <row r="43" spans="1:60" outlineLevel="1" x14ac:dyDescent="0.2">
      <c r="A43" s="155"/>
      <c r="B43" s="156"/>
      <c r="C43" s="189" t="s">
        <v>1161</v>
      </c>
      <c r="D43" s="185"/>
      <c r="E43" s="186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48"/>
      <c r="Z43" s="148"/>
      <c r="AA43" s="148"/>
      <c r="AB43" s="148"/>
      <c r="AC43" s="148"/>
      <c r="AD43" s="148"/>
      <c r="AE43" s="148"/>
      <c r="AF43" s="148"/>
      <c r="AG43" s="148" t="s">
        <v>224</v>
      </c>
      <c r="AH43" s="148">
        <v>0</v>
      </c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</row>
    <row r="44" spans="1:60" outlineLevel="1" x14ac:dyDescent="0.2">
      <c r="A44" s="155"/>
      <c r="B44" s="156"/>
      <c r="C44" s="189" t="s">
        <v>1162</v>
      </c>
      <c r="D44" s="185"/>
      <c r="E44" s="186">
        <v>96.66</v>
      </c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48"/>
      <c r="Z44" s="148"/>
      <c r="AA44" s="148"/>
      <c r="AB44" s="148"/>
      <c r="AC44" s="148"/>
      <c r="AD44" s="148"/>
      <c r="AE44" s="148"/>
      <c r="AF44" s="148"/>
      <c r="AG44" s="148" t="s">
        <v>224</v>
      </c>
      <c r="AH44" s="148">
        <v>0</v>
      </c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</row>
    <row r="45" spans="1:60" outlineLevel="1" x14ac:dyDescent="0.2">
      <c r="A45" s="155"/>
      <c r="B45" s="156"/>
      <c r="C45" s="189" t="s">
        <v>1163</v>
      </c>
      <c r="D45" s="185"/>
      <c r="E45" s="186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48"/>
      <c r="Z45" s="148"/>
      <c r="AA45" s="148"/>
      <c r="AB45" s="148"/>
      <c r="AC45" s="148"/>
      <c r="AD45" s="148"/>
      <c r="AE45" s="148"/>
      <c r="AF45" s="148"/>
      <c r="AG45" s="148" t="s">
        <v>224</v>
      </c>
      <c r="AH45" s="148">
        <v>0</v>
      </c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</row>
    <row r="46" spans="1:60" outlineLevel="1" x14ac:dyDescent="0.2">
      <c r="A46" s="155"/>
      <c r="B46" s="156"/>
      <c r="C46" s="189" t="s">
        <v>1164</v>
      </c>
      <c r="D46" s="185"/>
      <c r="E46" s="186">
        <v>189.12</v>
      </c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48"/>
      <c r="Z46" s="148"/>
      <c r="AA46" s="148"/>
      <c r="AB46" s="148"/>
      <c r="AC46" s="148"/>
      <c r="AD46" s="148"/>
      <c r="AE46" s="148"/>
      <c r="AF46" s="148"/>
      <c r="AG46" s="148" t="s">
        <v>224</v>
      </c>
      <c r="AH46" s="148">
        <v>0</v>
      </c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</row>
    <row r="47" spans="1:60" outlineLevel="1" x14ac:dyDescent="0.2">
      <c r="A47" s="155"/>
      <c r="B47" s="156"/>
      <c r="C47" s="189" t="s">
        <v>1165</v>
      </c>
      <c r="D47" s="185"/>
      <c r="E47" s="186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48"/>
      <c r="Z47" s="148"/>
      <c r="AA47" s="148"/>
      <c r="AB47" s="148"/>
      <c r="AC47" s="148"/>
      <c r="AD47" s="148"/>
      <c r="AE47" s="148"/>
      <c r="AF47" s="148"/>
      <c r="AG47" s="148" t="s">
        <v>224</v>
      </c>
      <c r="AH47" s="148">
        <v>0</v>
      </c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</row>
    <row r="48" spans="1:60" outlineLevel="1" x14ac:dyDescent="0.2">
      <c r="A48" s="155"/>
      <c r="B48" s="156"/>
      <c r="C48" s="189" t="s">
        <v>1166</v>
      </c>
      <c r="D48" s="185"/>
      <c r="E48" s="186">
        <v>184.25</v>
      </c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48"/>
      <c r="Z48" s="148"/>
      <c r="AA48" s="148"/>
      <c r="AB48" s="148"/>
      <c r="AC48" s="148"/>
      <c r="AD48" s="148"/>
      <c r="AE48" s="148"/>
      <c r="AF48" s="148"/>
      <c r="AG48" s="148" t="s">
        <v>224</v>
      </c>
      <c r="AH48" s="148">
        <v>0</v>
      </c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</row>
    <row r="49" spans="1:60" outlineLevel="1" x14ac:dyDescent="0.2">
      <c r="A49" s="155"/>
      <c r="B49" s="156"/>
      <c r="C49" s="189" t="s">
        <v>1167</v>
      </c>
      <c r="D49" s="185"/>
      <c r="E49" s="186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48"/>
      <c r="Z49" s="148"/>
      <c r="AA49" s="148"/>
      <c r="AB49" s="148"/>
      <c r="AC49" s="148"/>
      <c r="AD49" s="148"/>
      <c r="AE49" s="148"/>
      <c r="AF49" s="148"/>
      <c r="AG49" s="148" t="s">
        <v>224</v>
      </c>
      <c r="AH49" s="148">
        <v>0</v>
      </c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</row>
    <row r="50" spans="1:60" outlineLevel="1" x14ac:dyDescent="0.2">
      <c r="A50" s="155"/>
      <c r="B50" s="156"/>
      <c r="C50" s="189" t="s">
        <v>1168</v>
      </c>
      <c r="D50" s="185"/>
      <c r="E50" s="186">
        <v>62.4</v>
      </c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48"/>
      <c r="Z50" s="148"/>
      <c r="AA50" s="148"/>
      <c r="AB50" s="148"/>
      <c r="AC50" s="148"/>
      <c r="AD50" s="148"/>
      <c r="AE50" s="148"/>
      <c r="AF50" s="148"/>
      <c r="AG50" s="148" t="s">
        <v>224</v>
      </c>
      <c r="AH50" s="148">
        <v>0</v>
      </c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</row>
    <row r="51" spans="1:60" outlineLevel="1" x14ac:dyDescent="0.2">
      <c r="A51" s="166">
        <v>5</v>
      </c>
      <c r="B51" s="167" t="s">
        <v>274</v>
      </c>
      <c r="C51" s="181" t="s">
        <v>275</v>
      </c>
      <c r="D51" s="168" t="s">
        <v>220</v>
      </c>
      <c r="E51" s="169">
        <v>887.38</v>
      </c>
      <c r="F51" s="170">
        <v>174</v>
      </c>
      <c r="G51" s="171">
        <f>ROUND(E51*F51,2)</f>
        <v>154404.12</v>
      </c>
      <c r="H51" s="158"/>
      <c r="I51" s="157">
        <f>ROUND(E51*H51,2)</f>
        <v>0</v>
      </c>
      <c r="J51" s="158"/>
      <c r="K51" s="157">
        <f>ROUND(E51*J51,2)</f>
        <v>0</v>
      </c>
      <c r="L51" s="157">
        <v>21</v>
      </c>
      <c r="M51" s="157">
        <f>G51*(1+L51/100)</f>
        <v>186828.9852</v>
      </c>
      <c r="N51" s="157">
        <v>8.5999999999999998E-4</v>
      </c>
      <c r="O51" s="157">
        <f>ROUND(E51*N51,2)</f>
        <v>0.76</v>
      </c>
      <c r="P51" s="157">
        <v>0</v>
      </c>
      <c r="Q51" s="157">
        <f>ROUND(E51*P51,2)</f>
        <v>0</v>
      </c>
      <c r="R51" s="157"/>
      <c r="S51" s="157" t="s">
        <v>180</v>
      </c>
      <c r="T51" s="157" t="s">
        <v>180</v>
      </c>
      <c r="U51" s="157">
        <v>0.47899999999999998</v>
      </c>
      <c r="V51" s="157">
        <f>ROUND(E51*U51,2)</f>
        <v>425.06</v>
      </c>
      <c r="W51" s="157"/>
      <c r="X51" s="157" t="s">
        <v>221</v>
      </c>
      <c r="Y51" s="148"/>
      <c r="Z51" s="148"/>
      <c r="AA51" s="148"/>
      <c r="AB51" s="148"/>
      <c r="AC51" s="148"/>
      <c r="AD51" s="148"/>
      <c r="AE51" s="148"/>
      <c r="AF51" s="148"/>
      <c r="AG51" s="148" t="s">
        <v>222</v>
      </c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</row>
    <row r="52" spans="1:60" outlineLevel="1" x14ac:dyDescent="0.2">
      <c r="A52" s="155"/>
      <c r="B52" s="156"/>
      <c r="C52" s="189" t="s">
        <v>1161</v>
      </c>
      <c r="D52" s="185"/>
      <c r="E52" s="186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48"/>
      <c r="Z52" s="148"/>
      <c r="AA52" s="148"/>
      <c r="AB52" s="148"/>
      <c r="AC52" s="148"/>
      <c r="AD52" s="148"/>
      <c r="AE52" s="148"/>
      <c r="AF52" s="148"/>
      <c r="AG52" s="148" t="s">
        <v>224</v>
      </c>
      <c r="AH52" s="148">
        <v>0</v>
      </c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</row>
    <row r="53" spans="1:60" outlineLevel="1" x14ac:dyDescent="0.2">
      <c r="A53" s="155"/>
      <c r="B53" s="156"/>
      <c r="C53" s="189" t="s">
        <v>1169</v>
      </c>
      <c r="D53" s="185"/>
      <c r="E53" s="186">
        <v>161.1</v>
      </c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48"/>
      <c r="Z53" s="148"/>
      <c r="AA53" s="148"/>
      <c r="AB53" s="148"/>
      <c r="AC53" s="148"/>
      <c r="AD53" s="148"/>
      <c r="AE53" s="148"/>
      <c r="AF53" s="148"/>
      <c r="AG53" s="148" t="s">
        <v>224</v>
      </c>
      <c r="AH53" s="148">
        <v>0</v>
      </c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</row>
    <row r="54" spans="1:60" outlineLevel="1" x14ac:dyDescent="0.2">
      <c r="A54" s="155"/>
      <c r="B54" s="156"/>
      <c r="C54" s="189" t="s">
        <v>1163</v>
      </c>
      <c r="D54" s="185"/>
      <c r="E54" s="18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48"/>
      <c r="Z54" s="148"/>
      <c r="AA54" s="148"/>
      <c r="AB54" s="148"/>
      <c r="AC54" s="148"/>
      <c r="AD54" s="148"/>
      <c r="AE54" s="148"/>
      <c r="AF54" s="148"/>
      <c r="AG54" s="148" t="s">
        <v>224</v>
      </c>
      <c r="AH54" s="148">
        <v>0</v>
      </c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</row>
    <row r="55" spans="1:60" outlineLevel="1" x14ac:dyDescent="0.2">
      <c r="A55" s="155"/>
      <c r="B55" s="156"/>
      <c r="C55" s="189" t="s">
        <v>1170</v>
      </c>
      <c r="D55" s="185"/>
      <c r="E55" s="186">
        <v>315.2</v>
      </c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48"/>
      <c r="Z55" s="148"/>
      <c r="AA55" s="148"/>
      <c r="AB55" s="148"/>
      <c r="AC55" s="148"/>
      <c r="AD55" s="148"/>
      <c r="AE55" s="148"/>
      <c r="AF55" s="148"/>
      <c r="AG55" s="148" t="s">
        <v>224</v>
      </c>
      <c r="AH55" s="148">
        <v>0</v>
      </c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</row>
    <row r="56" spans="1:60" outlineLevel="1" x14ac:dyDescent="0.2">
      <c r="A56" s="155"/>
      <c r="B56" s="156"/>
      <c r="C56" s="189" t="s">
        <v>1165</v>
      </c>
      <c r="D56" s="185"/>
      <c r="E56" s="186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48"/>
      <c r="Z56" s="148"/>
      <c r="AA56" s="148"/>
      <c r="AB56" s="148"/>
      <c r="AC56" s="148"/>
      <c r="AD56" s="148"/>
      <c r="AE56" s="148"/>
      <c r="AF56" s="148"/>
      <c r="AG56" s="148" t="s">
        <v>224</v>
      </c>
      <c r="AH56" s="148">
        <v>0</v>
      </c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</row>
    <row r="57" spans="1:60" outlineLevel="1" x14ac:dyDescent="0.2">
      <c r="A57" s="155"/>
      <c r="B57" s="156"/>
      <c r="C57" s="189" t="s">
        <v>1171</v>
      </c>
      <c r="D57" s="185"/>
      <c r="E57" s="186">
        <v>307.08</v>
      </c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48"/>
      <c r="Z57" s="148"/>
      <c r="AA57" s="148"/>
      <c r="AB57" s="148"/>
      <c r="AC57" s="148"/>
      <c r="AD57" s="148"/>
      <c r="AE57" s="148"/>
      <c r="AF57" s="148"/>
      <c r="AG57" s="148" t="s">
        <v>224</v>
      </c>
      <c r="AH57" s="148">
        <v>0</v>
      </c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</row>
    <row r="58" spans="1:60" outlineLevel="1" x14ac:dyDescent="0.2">
      <c r="A58" s="155"/>
      <c r="B58" s="156"/>
      <c r="C58" s="189" t="s">
        <v>1167</v>
      </c>
      <c r="D58" s="185"/>
      <c r="E58" s="186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48"/>
      <c r="Z58" s="148"/>
      <c r="AA58" s="148"/>
      <c r="AB58" s="148"/>
      <c r="AC58" s="148"/>
      <c r="AD58" s="148"/>
      <c r="AE58" s="148"/>
      <c r="AF58" s="148"/>
      <c r="AG58" s="148" t="s">
        <v>224</v>
      </c>
      <c r="AH58" s="148">
        <v>0</v>
      </c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</row>
    <row r="59" spans="1:60" outlineLevel="1" x14ac:dyDescent="0.2">
      <c r="A59" s="155"/>
      <c r="B59" s="156"/>
      <c r="C59" s="189" t="s">
        <v>1172</v>
      </c>
      <c r="D59" s="185"/>
      <c r="E59" s="186">
        <v>104</v>
      </c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48"/>
      <c r="Z59" s="148"/>
      <c r="AA59" s="148"/>
      <c r="AB59" s="148"/>
      <c r="AC59" s="148"/>
      <c r="AD59" s="148"/>
      <c r="AE59" s="148"/>
      <c r="AF59" s="148"/>
      <c r="AG59" s="148" t="s">
        <v>224</v>
      </c>
      <c r="AH59" s="148">
        <v>0</v>
      </c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</row>
    <row r="60" spans="1:60" outlineLevel="1" x14ac:dyDescent="0.2">
      <c r="A60" s="166">
        <v>6</v>
      </c>
      <c r="B60" s="167" t="s">
        <v>282</v>
      </c>
      <c r="C60" s="181" t="s">
        <v>283</v>
      </c>
      <c r="D60" s="168" t="s">
        <v>220</v>
      </c>
      <c r="E60" s="169">
        <v>887.38</v>
      </c>
      <c r="F60" s="170">
        <v>98</v>
      </c>
      <c r="G60" s="171">
        <f>ROUND(E60*F60,2)</f>
        <v>86963.24</v>
      </c>
      <c r="H60" s="158"/>
      <c r="I60" s="157">
        <f>ROUND(E60*H60,2)</f>
        <v>0</v>
      </c>
      <c r="J60" s="158"/>
      <c r="K60" s="157">
        <f>ROUND(E60*J60,2)</f>
        <v>0</v>
      </c>
      <c r="L60" s="157">
        <v>21</v>
      </c>
      <c r="M60" s="157">
        <f>G60*(1+L60/100)</f>
        <v>105225.52040000001</v>
      </c>
      <c r="N60" s="157">
        <v>0</v>
      </c>
      <c r="O60" s="157">
        <f>ROUND(E60*N60,2)</f>
        <v>0</v>
      </c>
      <c r="P60" s="157">
        <v>0</v>
      </c>
      <c r="Q60" s="157">
        <f>ROUND(E60*P60,2)</f>
        <v>0</v>
      </c>
      <c r="R60" s="157"/>
      <c r="S60" s="157" t="s">
        <v>180</v>
      </c>
      <c r="T60" s="157" t="s">
        <v>180</v>
      </c>
      <c r="U60" s="157">
        <v>0.32700000000000001</v>
      </c>
      <c r="V60" s="157">
        <f>ROUND(E60*U60,2)</f>
        <v>290.17</v>
      </c>
      <c r="W60" s="157"/>
      <c r="X60" s="157" t="s">
        <v>221</v>
      </c>
      <c r="Y60" s="148"/>
      <c r="Z60" s="148"/>
      <c r="AA60" s="148"/>
      <c r="AB60" s="148"/>
      <c r="AC60" s="148"/>
      <c r="AD60" s="148"/>
      <c r="AE60" s="148"/>
      <c r="AF60" s="148"/>
      <c r="AG60" s="148" t="s">
        <v>222</v>
      </c>
      <c r="AH60" s="148"/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</row>
    <row r="61" spans="1:60" outlineLevel="1" x14ac:dyDescent="0.2">
      <c r="A61" s="155"/>
      <c r="B61" s="156"/>
      <c r="C61" s="189" t="s">
        <v>1161</v>
      </c>
      <c r="D61" s="185"/>
      <c r="E61" s="186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48"/>
      <c r="Z61" s="148"/>
      <c r="AA61" s="148"/>
      <c r="AB61" s="148"/>
      <c r="AC61" s="148"/>
      <c r="AD61" s="148"/>
      <c r="AE61" s="148"/>
      <c r="AF61" s="148"/>
      <c r="AG61" s="148" t="s">
        <v>224</v>
      </c>
      <c r="AH61" s="148">
        <v>0</v>
      </c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</row>
    <row r="62" spans="1:60" outlineLevel="1" x14ac:dyDescent="0.2">
      <c r="A62" s="155"/>
      <c r="B62" s="156"/>
      <c r="C62" s="189" t="s">
        <v>1169</v>
      </c>
      <c r="D62" s="185"/>
      <c r="E62" s="186">
        <v>161.1</v>
      </c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48"/>
      <c r="Z62" s="148"/>
      <c r="AA62" s="148"/>
      <c r="AB62" s="148"/>
      <c r="AC62" s="148"/>
      <c r="AD62" s="148"/>
      <c r="AE62" s="148"/>
      <c r="AF62" s="148"/>
      <c r="AG62" s="148" t="s">
        <v>224</v>
      </c>
      <c r="AH62" s="148">
        <v>0</v>
      </c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</row>
    <row r="63" spans="1:60" outlineLevel="1" x14ac:dyDescent="0.2">
      <c r="A63" s="155"/>
      <c r="B63" s="156"/>
      <c r="C63" s="189" t="s">
        <v>1163</v>
      </c>
      <c r="D63" s="185"/>
      <c r="E63" s="186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48"/>
      <c r="Z63" s="148"/>
      <c r="AA63" s="148"/>
      <c r="AB63" s="148"/>
      <c r="AC63" s="148"/>
      <c r="AD63" s="148"/>
      <c r="AE63" s="148"/>
      <c r="AF63" s="148"/>
      <c r="AG63" s="148" t="s">
        <v>224</v>
      </c>
      <c r="AH63" s="148">
        <v>0</v>
      </c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</row>
    <row r="64" spans="1:60" outlineLevel="1" x14ac:dyDescent="0.2">
      <c r="A64" s="155"/>
      <c r="B64" s="156"/>
      <c r="C64" s="189" t="s">
        <v>1170</v>
      </c>
      <c r="D64" s="185"/>
      <c r="E64" s="186">
        <v>315.2</v>
      </c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48"/>
      <c r="Z64" s="148"/>
      <c r="AA64" s="148"/>
      <c r="AB64" s="148"/>
      <c r="AC64" s="148"/>
      <c r="AD64" s="148"/>
      <c r="AE64" s="148"/>
      <c r="AF64" s="148"/>
      <c r="AG64" s="148" t="s">
        <v>224</v>
      </c>
      <c r="AH64" s="148">
        <v>0</v>
      </c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</row>
    <row r="65" spans="1:60" outlineLevel="1" x14ac:dyDescent="0.2">
      <c r="A65" s="155"/>
      <c r="B65" s="156"/>
      <c r="C65" s="189" t="s">
        <v>1165</v>
      </c>
      <c r="D65" s="185"/>
      <c r="E65" s="186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48"/>
      <c r="Z65" s="148"/>
      <c r="AA65" s="148"/>
      <c r="AB65" s="148"/>
      <c r="AC65" s="148"/>
      <c r="AD65" s="148"/>
      <c r="AE65" s="148"/>
      <c r="AF65" s="148"/>
      <c r="AG65" s="148" t="s">
        <v>224</v>
      </c>
      <c r="AH65" s="148">
        <v>0</v>
      </c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</row>
    <row r="66" spans="1:60" outlineLevel="1" x14ac:dyDescent="0.2">
      <c r="A66" s="155"/>
      <c r="B66" s="156"/>
      <c r="C66" s="189" t="s">
        <v>1171</v>
      </c>
      <c r="D66" s="185"/>
      <c r="E66" s="186">
        <v>307.08</v>
      </c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48"/>
      <c r="Z66" s="148"/>
      <c r="AA66" s="148"/>
      <c r="AB66" s="148"/>
      <c r="AC66" s="148"/>
      <c r="AD66" s="148"/>
      <c r="AE66" s="148"/>
      <c r="AF66" s="148"/>
      <c r="AG66" s="148" t="s">
        <v>224</v>
      </c>
      <c r="AH66" s="148">
        <v>0</v>
      </c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</row>
    <row r="67" spans="1:60" outlineLevel="1" x14ac:dyDescent="0.2">
      <c r="A67" s="155"/>
      <c r="B67" s="156"/>
      <c r="C67" s="189" t="s">
        <v>1167</v>
      </c>
      <c r="D67" s="185"/>
      <c r="E67" s="186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48"/>
      <c r="Z67" s="148"/>
      <c r="AA67" s="148"/>
      <c r="AB67" s="148"/>
      <c r="AC67" s="148"/>
      <c r="AD67" s="148"/>
      <c r="AE67" s="148"/>
      <c r="AF67" s="148"/>
      <c r="AG67" s="148" t="s">
        <v>224</v>
      </c>
      <c r="AH67" s="148">
        <v>0</v>
      </c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</row>
    <row r="68" spans="1:60" outlineLevel="1" x14ac:dyDescent="0.2">
      <c r="A68" s="155"/>
      <c r="B68" s="156"/>
      <c r="C68" s="189" t="s">
        <v>1172</v>
      </c>
      <c r="D68" s="185"/>
      <c r="E68" s="186">
        <v>104</v>
      </c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48"/>
      <c r="Z68" s="148"/>
      <c r="AA68" s="148"/>
      <c r="AB68" s="148"/>
      <c r="AC68" s="148"/>
      <c r="AD68" s="148"/>
      <c r="AE68" s="148"/>
      <c r="AF68" s="148"/>
      <c r="AG68" s="148" t="s">
        <v>224</v>
      </c>
      <c r="AH68" s="148">
        <v>0</v>
      </c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</row>
    <row r="69" spans="1:60" outlineLevel="1" x14ac:dyDescent="0.2">
      <c r="A69" s="166">
        <v>7</v>
      </c>
      <c r="B69" s="167" t="s">
        <v>1173</v>
      </c>
      <c r="C69" s="181" t="s">
        <v>1174</v>
      </c>
      <c r="D69" s="168" t="s">
        <v>220</v>
      </c>
      <c r="E69" s="169">
        <v>110.08</v>
      </c>
      <c r="F69" s="170">
        <v>389</v>
      </c>
      <c r="G69" s="171">
        <f>ROUND(E69*F69,2)</f>
        <v>42821.120000000003</v>
      </c>
      <c r="H69" s="158"/>
      <c r="I69" s="157">
        <f>ROUND(E69*H69,2)</f>
        <v>0</v>
      </c>
      <c r="J69" s="158"/>
      <c r="K69" s="157">
        <f>ROUND(E69*J69,2)</f>
        <v>0</v>
      </c>
      <c r="L69" s="157">
        <v>21</v>
      </c>
      <c r="M69" s="157">
        <f>G69*(1+L69/100)</f>
        <v>51813.555200000003</v>
      </c>
      <c r="N69" s="157">
        <v>7.2000000000000005E-4</v>
      </c>
      <c r="O69" s="157">
        <f>ROUND(E69*N69,2)</f>
        <v>0.08</v>
      </c>
      <c r="P69" s="157">
        <v>0</v>
      </c>
      <c r="Q69" s="157">
        <f>ROUND(E69*P69,2)</f>
        <v>0</v>
      </c>
      <c r="R69" s="157"/>
      <c r="S69" s="157" t="s">
        <v>180</v>
      </c>
      <c r="T69" s="157" t="s">
        <v>180</v>
      </c>
      <c r="U69" s="157">
        <v>0.26200000000000001</v>
      </c>
      <c r="V69" s="157">
        <f>ROUND(E69*U69,2)</f>
        <v>28.84</v>
      </c>
      <c r="W69" s="157"/>
      <c r="X69" s="157" t="s">
        <v>221</v>
      </c>
      <c r="Y69" s="148"/>
      <c r="Z69" s="148"/>
      <c r="AA69" s="148"/>
      <c r="AB69" s="148"/>
      <c r="AC69" s="148"/>
      <c r="AD69" s="148"/>
      <c r="AE69" s="148"/>
      <c r="AF69" s="148"/>
      <c r="AG69" s="148" t="s">
        <v>222</v>
      </c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</row>
    <row r="70" spans="1:60" outlineLevel="1" x14ac:dyDescent="0.2">
      <c r="A70" s="155"/>
      <c r="B70" s="156"/>
      <c r="C70" s="189" t="s">
        <v>1159</v>
      </c>
      <c r="D70" s="185"/>
      <c r="E70" s="186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48"/>
      <c r="Z70" s="148"/>
      <c r="AA70" s="148"/>
      <c r="AB70" s="148"/>
      <c r="AC70" s="148"/>
      <c r="AD70" s="148"/>
      <c r="AE70" s="148"/>
      <c r="AF70" s="148"/>
      <c r="AG70" s="148" t="s">
        <v>224</v>
      </c>
      <c r="AH70" s="148">
        <v>0</v>
      </c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</row>
    <row r="71" spans="1:60" outlineLevel="1" x14ac:dyDescent="0.2">
      <c r="A71" s="155"/>
      <c r="B71" s="156"/>
      <c r="C71" s="189" t="s">
        <v>1175</v>
      </c>
      <c r="D71" s="185"/>
      <c r="E71" s="186">
        <v>110.08</v>
      </c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48"/>
      <c r="Z71" s="148"/>
      <c r="AA71" s="148"/>
      <c r="AB71" s="148"/>
      <c r="AC71" s="148"/>
      <c r="AD71" s="148"/>
      <c r="AE71" s="148"/>
      <c r="AF71" s="148"/>
      <c r="AG71" s="148" t="s">
        <v>224</v>
      </c>
      <c r="AH71" s="148">
        <v>0</v>
      </c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</row>
    <row r="72" spans="1:60" outlineLevel="1" x14ac:dyDescent="0.2">
      <c r="A72" s="166">
        <v>8</v>
      </c>
      <c r="B72" s="167" t="s">
        <v>1176</v>
      </c>
      <c r="C72" s="181" t="s">
        <v>1177</v>
      </c>
      <c r="D72" s="168" t="s">
        <v>220</v>
      </c>
      <c r="E72" s="169">
        <v>110.08</v>
      </c>
      <c r="F72" s="170">
        <v>76</v>
      </c>
      <c r="G72" s="171">
        <f>ROUND(E72*F72,2)</f>
        <v>8366.08</v>
      </c>
      <c r="H72" s="158"/>
      <c r="I72" s="157">
        <f>ROUND(E72*H72,2)</f>
        <v>0</v>
      </c>
      <c r="J72" s="158"/>
      <c r="K72" s="157">
        <f>ROUND(E72*J72,2)</f>
        <v>0</v>
      </c>
      <c r="L72" s="157">
        <v>21</v>
      </c>
      <c r="M72" s="157">
        <f>G72*(1+L72/100)</f>
        <v>10122.9568</v>
      </c>
      <c r="N72" s="157">
        <v>0</v>
      </c>
      <c r="O72" s="157">
        <f>ROUND(E72*N72,2)</f>
        <v>0</v>
      </c>
      <c r="P72" s="157">
        <v>0</v>
      </c>
      <c r="Q72" s="157">
        <f>ROUND(E72*P72,2)</f>
        <v>0</v>
      </c>
      <c r="R72" s="157"/>
      <c r="S72" s="157" t="s">
        <v>180</v>
      </c>
      <c r="T72" s="157" t="s">
        <v>180</v>
      </c>
      <c r="U72" s="157">
        <v>0.17100000000000001</v>
      </c>
      <c r="V72" s="157">
        <f>ROUND(E72*U72,2)</f>
        <v>18.82</v>
      </c>
      <c r="W72" s="157"/>
      <c r="X72" s="157" t="s">
        <v>221</v>
      </c>
      <c r="Y72" s="148"/>
      <c r="Z72" s="148"/>
      <c r="AA72" s="148"/>
      <c r="AB72" s="148"/>
      <c r="AC72" s="148"/>
      <c r="AD72" s="148"/>
      <c r="AE72" s="148"/>
      <c r="AF72" s="148"/>
      <c r="AG72" s="148" t="s">
        <v>222</v>
      </c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</row>
    <row r="73" spans="1:60" outlineLevel="1" x14ac:dyDescent="0.2">
      <c r="A73" s="155"/>
      <c r="B73" s="156"/>
      <c r="C73" s="189" t="s">
        <v>1159</v>
      </c>
      <c r="D73" s="185"/>
      <c r="E73" s="186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48"/>
      <c r="Z73" s="148"/>
      <c r="AA73" s="148"/>
      <c r="AB73" s="148"/>
      <c r="AC73" s="148"/>
      <c r="AD73" s="148"/>
      <c r="AE73" s="148"/>
      <c r="AF73" s="148"/>
      <c r="AG73" s="148" t="s">
        <v>224</v>
      </c>
      <c r="AH73" s="148">
        <v>0</v>
      </c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</row>
    <row r="74" spans="1:60" outlineLevel="1" x14ac:dyDescent="0.2">
      <c r="A74" s="155"/>
      <c r="B74" s="156"/>
      <c r="C74" s="189" t="s">
        <v>1175</v>
      </c>
      <c r="D74" s="185"/>
      <c r="E74" s="186">
        <v>110.08</v>
      </c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48"/>
      <c r="Z74" s="148"/>
      <c r="AA74" s="148"/>
      <c r="AB74" s="148"/>
      <c r="AC74" s="148"/>
      <c r="AD74" s="148"/>
      <c r="AE74" s="148"/>
      <c r="AF74" s="148"/>
      <c r="AG74" s="148" t="s">
        <v>224</v>
      </c>
      <c r="AH74" s="148">
        <v>0</v>
      </c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</row>
    <row r="75" spans="1:60" outlineLevel="1" x14ac:dyDescent="0.2">
      <c r="A75" s="166">
        <v>9</v>
      </c>
      <c r="B75" s="167" t="s">
        <v>1178</v>
      </c>
      <c r="C75" s="181" t="s">
        <v>1179</v>
      </c>
      <c r="D75" s="168" t="s">
        <v>230</v>
      </c>
      <c r="E75" s="169">
        <v>110.08</v>
      </c>
      <c r="F75" s="170">
        <v>162</v>
      </c>
      <c r="G75" s="171">
        <f>ROUND(E75*F75,2)</f>
        <v>17832.96</v>
      </c>
      <c r="H75" s="158"/>
      <c r="I75" s="157">
        <f>ROUND(E75*H75,2)</f>
        <v>0</v>
      </c>
      <c r="J75" s="158"/>
      <c r="K75" s="157">
        <f>ROUND(E75*J75,2)</f>
        <v>0</v>
      </c>
      <c r="L75" s="157">
        <v>21</v>
      </c>
      <c r="M75" s="157">
        <f>G75*(1+L75/100)</f>
        <v>21577.881599999997</v>
      </c>
      <c r="N75" s="157">
        <v>4.8999999999999998E-4</v>
      </c>
      <c r="O75" s="157">
        <f>ROUND(E75*N75,2)</f>
        <v>0.05</v>
      </c>
      <c r="P75" s="157">
        <v>0</v>
      </c>
      <c r="Q75" s="157">
        <f>ROUND(E75*P75,2)</f>
        <v>0</v>
      </c>
      <c r="R75" s="157"/>
      <c r="S75" s="157" t="s">
        <v>180</v>
      </c>
      <c r="T75" s="157" t="s">
        <v>180</v>
      </c>
      <c r="U75" s="157">
        <v>0.14199999999999999</v>
      </c>
      <c r="V75" s="157">
        <f>ROUND(E75*U75,2)</f>
        <v>15.63</v>
      </c>
      <c r="W75" s="157"/>
      <c r="X75" s="157" t="s">
        <v>221</v>
      </c>
      <c r="Y75" s="148"/>
      <c r="Z75" s="148"/>
      <c r="AA75" s="148"/>
      <c r="AB75" s="148"/>
      <c r="AC75" s="148"/>
      <c r="AD75" s="148"/>
      <c r="AE75" s="148"/>
      <c r="AF75" s="148"/>
      <c r="AG75" s="148" t="s">
        <v>222</v>
      </c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</row>
    <row r="76" spans="1:60" outlineLevel="1" x14ac:dyDescent="0.2">
      <c r="A76" s="155"/>
      <c r="B76" s="156"/>
      <c r="C76" s="189" t="s">
        <v>1159</v>
      </c>
      <c r="D76" s="185"/>
      <c r="E76" s="186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48"/>
      <c r="Z76" s="148"/>
      <c r="AA76" s="148"/>
      <c r="AB76" s="148"/>
      <c r="AC76" s="148"/>
      <c r="AD76" s="148"/>
      <c r="AE76" s="148"/>
      <c r="AF76" s="148"/>
      <c r="AG76" s="148" t="s">
        <v>224</v>
      </c>
      <c r="AH76" s="148">
        <v>0</v>
      </c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</row>
    <row r="77" spans="1:60" outlineLevel="1" x14ac:dyDescent="0.2">
      <c r="A77" s="155"/>
      <c r="B77" s="156"/>
      <c r="C77" s="189" t="s">
        <v>1160</v>
      </c>
      <c r="D77" s="185"/>
      <c r="E77" s="186">
        <v>110.08</v>
      </c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48"/>
      <c r="Z77" s="148"/>
      <c r="AA77" s="148"/>
      <c r="AB77" s="148"/>
      <c r="AC77" s="148"/>
      <c r="AD77" s="148"/>
      <c r="AE77" s="148"/>
      <c r="AF77" s="148"/>
      <c r="AG77" s="148" t="s">
        <v>224</v>
      </c>
      <c r="AH77" s="148">
        <v>0</v>
      </c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</row>
    <row r="78" spans="1:60" outlineLevel="1" x14ac:dyDescent="0.2">
      <c r="A78" s="166">
        <v>10</v>
      </c>
      <c r="B78" s="167" t="s">
        <v>1180</v>
      </c>
      <c r="C78" s="181" t="s">
        <v>1181</v>
      </c>
      <c r="D78" s="168" t="s">
        <v>230</v>
      </c>
      <c r="E78" s="169">
        <v>110.08</v>
      </c>
      <c r="F78" s="170">
        <v>97</v>
      </c>
      <c r="G78" s="171">
        <f>ROUND(E78*F78,2)</f>
        <v>10677.76</v>
      </c>
      <c r="H78" s="158"/>
      <c r="I78" s="157">
        <f>ROUND(E78*H78,2)</f>
        <v>0</v>
      </c>
      <c r="J78" s="158"/>
      <c r="K78" s="157">
        <f>ROUND(E78*J78,2)</f>
        <v>0</v>
      </c>
      <c r="L78" s="157">
        <v>21</v>
      </c>
      <c r="M78" s="157">
        <f>G78*(1+L78/100)</f>
        <v>12920.089599999999</v>
      </c>
      <c r="N78" s="157">
        <v>0</v>
      </c>
      <c r="O78" s="157">
        <f>ROUND(E78*N78,2)</f>
        <v>0</v>
      </c>
      <c r="P78" s="157">
        <v>0</v>
      </c>
      <c r="Q78" s="157">
        <f>ROUND(E78*P78,2)</f>
        <v>0</v>
      </c>
      <c r="R78" s="157"/>
      <c r="S78" s="157" t="s">
        <v>180</v>
      </c>
      <c r="T78" s="157" t="s">
        <v>180</v>
      </c>
      <c r="U78" s="157">
        <v>0.04</v>
      </c>
      <c r="V78" s="157">
        <f>ROUND(E78*U78,2)</f>
        <v>4.4000000000000004</v>
      </c>
      <c r="W78" s="157"/>
      <c r="X78" s="157" t="s">
        <v>221</v>
      </c>
      <c r="Y78" s="148"/>
      <c r="Z78" s="148"/>
      <c r="AA78" s="148"/>
      <c r="AB78" s="148"/>
      <c r="AC78" s="148"/>
      <c r="AD78" s="148"/>
      <c r="AE78" s="148"/>
      <c r="AF78" s="148"/>
      <c r="AG78" s="148" t="s">
        <v>222</v>
      </c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</row>
    <row r="79" spans="1:60" outlineLevel="1" x14ac:dyDescent="0.2">
      <c r="A79" s="155"/>
      <c r="B79" s="156"/>
      <c r="C79" s="189" t="s">
        <v>1159</v>
      </c>
      <c r="D79" s="185"/>
      <c r="E79" s="186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48"/>
      <c r="Z79" s="148"/>
      <c r="AA79" s="148"/>
      <c r="AB79" s="148"/>
      <c r="AC79" s="148"/>
      <c r="AD79" s="148"/>
      <c r="AE79" s="148"/>
      <c r="AF79" s="148"/>
      <c r="AG79" s="148" t="s">
        <v>224</v>
      </c>
      <c r="AH79" s="148">
        <v>0</v>
      </c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</row>
    <row r="80" spans="1:60" outlineLevel="1" x14ac:dyDescent="0.2">
      <c r="A80" s="155"/>
      <c r="B80" s="156"/>
      <c r="C80" s="189" t="s">
        <v>1160</v>
      </c>
      <c r="D80" s="185"/>
      <c r="E80" s="186">
        <v>110.08</v>
      </c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48"/>
      <c r="Z80" s="148"/>
      <c r="AA80" s="148"/>
      <c r="AB80" s="148"/>
      <c r="AC80" s="148"/>
      <c r="AD80" s="148"/>
      <c r="AE80" s="148"/>
      <c r="AF80" s="148"/>
      <c r="AG80" s="148" t="s">
        <v>224</v>
      </c>
      <c r="AH80" s="148">
        <v>0</v>
      </c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</row>
    <row r="81" spans="1:60" outlineLevel="1" x14ac:dyDescent="0.2">
      <c r="A81" s="166">
        <v>11</v>
      </c>
      <c r="B81" s="167" t="s">
        <v>284</v>
      </c>
      <c r="C81" s="181" t="s">
        <v>285</v>
      </c>
      <c r="D81" s="168" t="s">
        <v>230</v>
      </c>
      <c r="E81" s="169">
        <v>532.428</v>
      </c>
      <c r="F81" s="170">
        <v>70</v>
      </c>
      <c r="G81" s="171">
        <f>ROUND(E81*F81,2)</f>
        <v>37269.96</v>
      </c>
      <c r="H81" s="158"/>
      <c r="I81" s="157">
        <f>ROUND(E81*H81,2)</f>
        <v>0</v>
      </c>
      <c r="J81" s="158"/>
      <c r="K81" s="157">
        <f>ROUND(E81*J81,2)</f>
        <v>0</v>
      </c>
      <c r="L81" s="157">
        <v>21</v>
      </c>
      <c r="M81" s="157">
        <f>G81*(1+L81/100)</f>
        <v>45096.651599999997</v>
      </c>
      <c r="N81" s="157">
        <v>0</v>
      </c>
      <c r="O81" s="157">
        <f>ROUND(E81*N81,2)</f>
        <v>0</v>
      </c>
      <c r="P81" s="157">
        <v>0</v>
      </c>
      <c r="Q81" s="157">
        <f>ROUND(E81*P81,2)</f>
        <v>0</v>
      </c>
      <c r="R81" s="157"/>
      <c r="S81" s="157" t="s">
        <v>180</v>
      </c>
      <c r="T81" s="157" t="s">
        <v>180</v>
      </c>
      <c r="U81" s="157">
        <v>3.9E-2</v>
      </c>
      <c r="V81" s="157">
        <f>ROUND(E81*U81,2)</f>
        <v>20.76</v>
      </c>
      <c r="W81" s="157"/>
      <c r="X81" s="157" t="s">
        <v>221</v>
      </c>
      <c r="Y81" s="148"/>
      <c r="Z81" s="148"/>
      <c r="AA81" s="148"/>
      <c r="AB81" s="148"/>
      <c r="AC81" s="148"/>
      <c r="AD81" s="148"/>
      <c r="AE81" s="148"/>
      <c r="AF81" s="148"/>
      <c r="AG81" s="148" t="s">
        <v>222</v>
      </c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</row>
    <row r="82" spans="1:60" outlineLevel="1" x14ac:dyDescent="0.2">
      <c r="A82" s="155"/>
      <c r="B82" s="156"/>
      <c r="C82" s="189" t="s">
        <v>1161</v>
      </c>
      <c r="D82" s="185"/>
      <c r="E82" s="186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48"/>
      <c r="Z82" s="148"/>
      <c r="AA82" s="148"/>
      <c r="AB82" s="148"/>
      <c r="AC82" s="148"/>
      <c r="AD82" s="148"/>
      <c r="AE82" s="148"/>
      <c r="AF82" s="148"/>
      <c r="AG82" s="148" t="s">
        <v>224</v>
      </c>
      <c r="AH82" s="148">
        <v>0</v>
      </c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48"/>
      <c r="BG82" s="148"/>
      <c r="BH82" s="148"/>
    </row>
    <row r="83" spans="1:60" outlineLevel="1" x14ac:dyDescent="0.2">
      <c r="A83" s="155"/>
      <c r="B83" s="156"/>
      <c r="C83" s="189" t="s">
        <v>1162</v>
      </c>
      <c r="D83" s="185"/>
      <c r="E83" s="186">
        <v>96.66</v>
      </c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48"/>
      <c r="Z83" s="148"/>
      <c r="AA83" s="148"/>
      <c r="AB83" s="148"/>
      <c r="AC83" s="148"/>
      <c r="AD83" s="148"/>
      <c r="AE83" s="148"/>
      <c r="AF83" s="148"/>
      <c r="AG83" s="148" t="s">
        <v>224</v>
      </c>
      <c r="AH83" s="148">
        <v>0</v>
      </c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</row>
    <row r="84" spans="1:60" outlineLevel="1" x14ac:dyDescent="0.2">
      <c r="A84" s="155"/>
      <c r="B84" s="156"/>
      <c r="C84" s="189" t="s">
        <v>1163</v>
      </c>
      <c r="D84" s="185"/>
      <c r="E84" s="186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48"/>
      <c r="Z84" s="148"/>
      <c r="AA84" s="148"/>
      <c r="AB84" s="148"/>
      <c r="AC84" s="148"/>
      <c r="AD84" s="148"/>
      <c r="AE84" s="148"/>
      <c r="AF84" s="148"/>
      <c r="AG84" s="148" t="s">
        <v>224</v>
      </c>
      <c r="AH84" s="148">
        <v>0</v>
      </c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</row>
    <row r="85" spans="1:60" outlineLevel="1" x14ac:dyDescent="0.2">
      <c r="A85" s="155"/>
      <c r="B85" s="156"/>
      <c r="C85" s="189" t="s">
        <v>1164</v>
      </c>
      <c r="D85" s="185"/>
      <c r="E85" s="186">
        <v>189.12</v>
      </c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48"/>
      <c r="Z85" s="148"/>
      <c r="AA85" s="148"/>
      <c r="AB85" s="148"/>
      <c r="AC85" s="148"/>
      <c r="AD85" s="148"/>
      <c r="AE85" s="148"/>
      <c r="AF85" s="148"/>
      <c r="AG85" s="148" t="s">
        <v>224</v>
      </c>
      <c r="AH85" s="148">
        <v>0</v>
      </c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</row>
    <row r="86" spans="1:60" outlineLevel="1" x14ac:dyDescent="0.2">
      <c r="A86" s="155"/>
      <c r="B86" s="156"/>
      <c r="C86" s="189" t="s">
        <v>1165</v>
      </c>
      <c r="D86" s="185"/>
      <c r="E86" s="186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48"/>
      <c r="Z86" s="148"/>
      <c r="AA86" s="148"/>
      <c r="AB86" s="148"/>
      <c r="AC86" s="148"/>
      <c r="AD86" s="148"/>
      <c r="AE86" s="148"/>
      <c r="AF86" s="148"/>
      <c r="AG86" s="148" t="s">
        <v>224</v>
      </c>
      <c r="AH86" s="148">
        <v>0</v>
      </c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</row>
    <row r="87" spans="1:60" outlineLevel="1" x14ac:dyDescent="0.2">
      <c r="A87" s="155"/>
      <c r="B87" s="156"/>
      <c r="C87" s="189" t="s">
        <v>1166</v>
      </c>
      <c r="D87" s="185"/>
      <c r="E87" s="186">
        <v>184.25</v>
      </c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48"/>
      <c r="Z87" s="148"/>
      <c r="AA87" s="148"/>
      <c r="AB87" s="148"/>
      <c r="AC87" s="148"/>
      <c r="AD87" s="148"/>
      <c r="AE87" s="148"/>
      <c r="AF87" s="148"/>
      <c r="AG87" s="148" t="s">
        <v>224</v>
      </c>
      <c r="AH87" s="148">
        <v>0</v>
      </c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8"/>
      <c r="BD87" s="148"/>
      <c r="BE87" s="148"/>
      <c r="BF87" s="148"/>
      <c r="BG87" s="148"/>
      <c r="BH87" s="148"/>
    </row>
    <row r="88" spans="1:60" outlineLevel="1" x14ac:dyDescent="0.2">
      <c r="A88" s="155"/>
      <c r="B88" s="156"/>
      <c r="C88" s="189" t="s">
        <v>1167</v>
      </c>
      <c r="D88" s="185"/>
      <c r="E88" s="186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48"/>
      <c r="Z88" s="148"/>
      <c r="AA88" s="148"/>
      <c r="AB88" s="148"/>
      <c r="AC88" s="148"/>
      <c r="AD88" s="148"/>
      <c r="AE88" s="148"/>
      <c r="AF88" s="148"/>
      <c r="AG88" s="148" t="s">
        <v>224</v>
      </c>
      <c r="AH88" s="148">
        <v>0</v>
      </c>
      <c r="AI88" s="148"/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48"/>
      <c r="AW88" s="148"/>
      <c r="AX88" s="148"/>
      <c r="AY88" s="148"/>
      <c r="AZ88" s="148"/>
      <c r="BA88" s="148"/>
      <c r="BB88" s="148"/>
      <c r="BC88" s="148"/>
      <c r="BD88" s="148"/>
      <c r="BE88" s="148"/>
      <c r="BF88" s="148"/>
      <c r="BG88" s="148"/>
      <c r="BH88" s="148"/>
    </row>
    <row r="89" spans="1:60" outlineLevel="1" x14ac:dyDescent="0.2">
      <c r="A89" s="155"/>
      <c r="B89" s="156"/>
      <c r="C89" s="189" t="s">
        <v>1168</v>
      </c>
      <c r="D89" s="185"/>
      <c r="E89" s="186">
        <v>62.4</v>
      </c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48"/>
      <c r="Z89" s="148"/>
      <c r="AA89" s="148"/>
      <c r="AB89" s="148"/>
      <c r="AC89" s="148"/>
      <c r="AD89" s="148"/>
      <c r="AE89" s="148"/>
      <c r="AF89" s="148"/>
      <c r="AG89" s="148" t="s">
        <v>224</v>
      </c>
      <c r="AH89" s="148">
        <v>0</v>
      </c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  <c r="AV89" s="148"/>
      <c r="AW89" s="148"/>
      <c r="AX89" s="148"/>
      <c r="AY89" s="148"/>
      <c r="AZ89" s="148"/>
      <c r="BA89" s="148"/>
      <c r="BB89" s="148"/>
      <c r="BC89" s="148"/>
      <c r="BD89" s="148"/>
      <c r="BE89" s="148"/>
      <c r="BF89" s="148"/>
      <c r="BG89" s="148"/>
      <c r="BH89" s="148"/>
    </row>
    <row r="90" spans="1:60" outlineLevel="1" x14ac:dyDescent="0.2">
      <c r="A90" s="166">
        <v>12</v>
      </c>
      <c r="B90" s="167" t="s">
        <v>286</v>
      </c>
      <c r="C90" s="181" t="s">
        <v>287</v>
      </c>
      <c r="D90" s="168" t="s">
        <v>230</v>
      </c>
      <c r="E90" s="169">
        <v>671.9556</v>
      </c>
      <c r="F90" s="170">
        <v>17</v>
      </c>
      <c r="G90" s="171">
        <f>ROUND(E90*F90,2)</f>
        <v>11423.25</v>
      </c>
      <c r="H90" s="158"/>
      <c r="I90" s="157">
        <f>ROUND(E90*H90,2)</f>
        <v>0</v>
      </c>
      <c r="J90" s="158"/>
      <c r="K90" s="157">
        <f>ROUND(E90*J90,2)</f>
        <v>0</v>
      </c>
      <c r="L90" s="157">
        <v>21</v>
      </c>
      <c r="M90" s="157">
        <f>G90*(1+L90/100)</f>
        <v>13822.1325</v>
      </c>
      <c r="N90" s="157">
        <v>0</v>
      </c>
      <c r="O90" s="157">
        <f>ROUND(E90*N90,2)</f>
        <v>0</v>
      </c>
      <c r="P90" s="157">
        <v>0</v>
      </c>
      <c r="Q90" s="157">
        <f>ROUND(E90*P90,2)</f>
        <v>0</v>
      </c>
      <c r="R90" s="157"/>
      <c r="S90" s="157" t="s">
        <v>180</v>
      </c>
      <c r="T90" s="157" t="s">
        <v>180</v>
      </c>
      <c r="U90" s="157">
        <v>0.51900000000000002</v>
      </c>
      <c r="V90" s="157">
        <f>ROUND(E90*U90,2)</f>
        <v>348.74</v>
      </c>
      <c r="W90" s="157"/>
      <c r="X90" s="157" t="s">
        <v>221</v>
      </c>
      <c r="Y90" s="148"/>
      <c r="Z90" s="148"/>
      <c r="AA90" s="148"/>
      <c r="AB90" s="148"/>
      <c r="AC90" s="148"/>
      <c r="AD90" s="148"/>
      <c r="AE90" s="148"/>
      <c r="AF90" s="148"/>
      <c r="AG90" s="148" t="s">
        <v>288</v>
      </c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</row>
    <row r="91" spans="1:60" outlineLevel="1" x14ac:dyDescent="0.2">
      <c r="A91" s="155"/>
      <c r="B91" s="156"/>
      <c r="C91" s="189" t="s">
        <v>1161</v>
      </c>
      <c r="D91" s="185"/>
      <c r="E91" s="186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48"/>
      <c r="Z91" s="148"/>
      <c r="AA91" s="148"/>
      <c r="AB91" s="148"/>
      <c r="AC91" s="148"/>
      <c r="AD91" s="148"/>
      <c r="AE91" s="148"/>
      <c r="AF91" s="148"/>
      <c r="AG91" s="148" t="s">
        <v>224</v>
      </c>
      <c r="AH91" s="148">
        <v>0</v>
      </c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</row>
    <row r="92" spans="1:60" outlineLevel="1" x14ac:dyDescent="0.2">
      <c r="A92" s="155"/>
      <c r="B92" s="156"/>
      <c r="C92" s="189" t="s">
        <v>1162</v>
      </c>
      <c r="D92" s="185"/>
      <c r="E92" s="186">
        <v>96.66</v>
      </c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48"/>
      <c r="Z92" s="148"/>
      <c r="AA92" s="148"/>
      <c r="AB92" s="148"/>
      <c r="AC92" s="148"/>
      <c r="AD92" s="148"/>
      <c r="AE92" s="148"/>
      <c r="AF92" s="148"/>
      <c r="AG92" s="148" t="s">
        <v>224</v>
      </c>
      <c r="AH92" s="148">
        <v>0</v>
      </c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</row>
    <row r="93" spans="1:60" outlineLevel="1" x14ac:dyDescent="0.2">
      <c r="A93" s="155"/>
      <c r="B93" s="156"/>
      <c r="C93" s="189" t="s">
        <v>1163</v>
      </c>
      <c r="D93" s="185"/>
      <c r="E93" s="186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48"/>
      <c r="Z93" s="148"/>
      <c r="AA93" s="148"/>
      <c r="AB93" s="148"/>
      <c r="AC93" s="148"/>
      <c r="AD93" s="148"/>
      <c r="AE93" s="148"/>
      <c r="AF93" s="148"/>
      <c r="AG93" s="148" t="s">
        <v>224</v>
      </c>
      <c r="AH93" s="148">
        <v>0</v>
      </c>
      <c r="AI93" s="148"/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  <c r="AT93" s="148"/>
      <c r="AU93" s="148"/>
      <c r="AV93" s="148"/>
      <c r="AW93" s="148"/>
      <c r="AX93" s="148"/>
      <c r="AY93" s="148"/>
      <c r="AZ93" s="148"/>
      <c r="BA93" s="148"/>
      <c r="BB93" s="148"/>
      <c r="BC93" s="148"/>
      <c r="BD93" s="148"/>
      <c r="BE93" s="148"/>
      <c r="BF93" s="148"/>
      <c r="BG93" s="148"/>
      <c r="BH93" s="148"/>
    </row>
    <row r="94" spans="1:60" outlineLevel="1" x14ac:dyDescent="0.2">
      <c r="A94" s="155"/>
      <c r="B94" s="156"/>
      <c r="C94" s="189" t="s">
        <v>1164</v>
      </c>
      <c r="D94" s="185"/>
      <c r="E94" s="186">
        <v>189.12</v>
      </c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48"/>
      <c r="Z94" s="148"/>
      <c r="AA94" s="148"/>
      <c r="AB94" s="148"/>
      <c r="AC94" s="148"/>
      <c r="AD94" s="148"/>
      <c r="AE94" s="148"/>
      <c r="AF94" s="148"/>
      <c r="AG94" s="148" t="s">
        <v>224</v>
      </c>
      <c r="AH94" s="148">
        <v>0</v>
      </c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48"/>
      <c r="BE94" s="148"/>
      <c r="BF94" s="148"/>
      <c r="BG94" s="148"/>
      <c r="BH94" s="148"/>
    </row>
    <row r="95" spans="1:60" outlineLevel="1" x14ac:dyDescent="0.2">
      <c r="A95" s="155"/>
      <c r="B95" s="156"/>
      <c r="C95" s="189" t="s">
        <v>1165</v>
      </c>
      <c r="D95" s="185"/>
      <c r="E95" s="186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48"/>
      <c r="Z95" s="148"/>
      <c r="AA95" s="148"/>
      <c r="AB95" s="148"/>
      <c r="AC95" s="148"/>
      <c r="AD95" s="148"/>
      <c r="AE95" s="148"/>
      <c r="AF95" s="148"/>
      <c r="AG95" s="148" t="s">
        <v>224</v>
      </c>
      <c r="AH95" s="148">
        <v>0</v>
      </c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48"/>
      <c r="AW95" s="148"/>
      <c r="AX95" s="148"/>
      <c r="AY95" s="148"/>
      <c r="AZ95" s="148"/>
      <c r="BA95" s="148"/>
      <c r="BB95" s="148"/>
      <c r="BC95" s="148"/>
      <c r="BD95" s="148"/>
      <c r="BE95" s="148"/>
      <c r="BF95" s="148"/>
      <c r="BG95" s="148"/>
      <c r="BH95" s="148"/>
    </row>
    <row r="96" spans="1:60" outlineLevel="1" x14ac:dyDescent="0.2">
      <c r="A96" s="155"/>
      <c r="B96" s="156"/>
      <c r="C96" s="189" t="s">
        <v>1166</v>
      </c>
      <c r="D96" s="185"/>
      <c r="E96" s="186">
        <v>184.25</v>
      </c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48"/>
      <c r="Z96" s="148"/>
      <c r="AA96" s="148"/>
      <c r="AB96" s="148"/>
      <c r="AC96" s="148"/>
      <c r="AD96" s="148"/>
      <c r="AE96" s="148"/>
      <c r="AF96" s="148"/>
      <c r="AG96" s="148" t="s">
        <v>224</v>
      </c>
      <c r="AH96" s="148">
        <v>0</v>
      </c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48"/>
      <c r="AW96" s="148"/>
      <c r="AX96" s="148"/>
      <c r="AY96" s="148"/>
      <c r="AZ96" s="148"/>
      <c r="BA96" s="148"/>
      <c r="BB96" s="148"/>
      <c r="BC96" s="148"/>
      <c r="BD96" s="148"/>
      <c r="BE96" s="148"/>
      <c r="BF96" s="148"/>
      <c r="BG96" s="148"/>
      <c r="BH96" s="148"/>
    </row>
    <row r="97" spans="1:60" outlineLevel="1" x14ac:dyDescent="0.2">
      <c r="A97" s="155"/>
      <c r="B97" s="156"/>
      <c r="C97" s="189" t="s">
        <v>1167</v>
      </c>
      <c r="D97" s="185"/>
      <c r="E97" s="186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48"/>
      <c r="Z97" s="148"/>
      <c r="AA97" s="148"/>
      <c r="AB97" s="148"/>
      <c r="AC97" s="148"/>
      <c r="AD97" s="148"/>
      <c r="AE97" s="148"/>
      <c r="AF97" s="148"/>
      <c r="AG97" s="148" t="s">
        <v>224</v>
      </c>
      <c r="AH97" s="148">
        <v>0</v>
      </c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48"/>
    </row>
    <row r="98" spans="1:60" outlineLevel="1" x14ac:dyDescent="0.2">
      <c r="A98" s="155"/>
      <c r="B98" s="156"/>
      <c r="C98" s="189" t="s">
        <v>1168</v>
      </c>
      <c r="D98" s="185"/>
      <c r="E98" s="186">
        <v>62.4</v>
      </c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48"/>
      <c r="Z98" s="148"/>
      <c r="AA98" s="148"/>
      <c r="AB98" s="148"/>
      <c r="AC98" s="148"/>
      <c r="AD98" s="148"/>
      <c r="AE98" s="148"/>
      <c r="AF98" s="148"/>
      <c r="AG98" s="148" t="s">
        <v>224</v>
      </c>
      <c r="AH98" s="148">
        <v>0</v>
      </c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</row>
    <row r="99" spans="1:60" outlineLevel="1" x14ac:dyDescent="0.2">
      <c r="A99" s="155"/>
      <c r="B99" s="156"/>
      <c r="C99" s="189" t="s">
        <v>1153</v>
      </c>
      <c r="D99" s="185"/>
      <c r="E99" s="186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48"/>
      <c r="Z99" s="148"/>
      <c r="AA99" s="148"/>
      <c r="AB99" s="148"/>
      <c r="AC99" s="148"/>
      <c r="AD99" s="148"/>
      <c r="AE99" s="148"/>
      <c r="AF99" s="148"/>
      <c r="AG99" s="148" t="s">
        <v>224</v>
      </c>
      <c r="AH99" s="148">
        <v>0</v>
      </c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48"/>
      <c r="AW99" s="148"/>
      <c r="AX99" s="148"/>
      <c r="AY99" s="148"/>
      <c r="AZ99" s="148"/>
      <c r="BA99" s="148"/>
      <c r="BB99" s="148"/>
      <c r="BC99" s="148"/>
      <c r="BD99" s="148"/>
      <c r="BE99" s="148"/>
      <c r="BF99" s="148"/>
      <c r="BG99" s="148"/>
      <c r="BH99" s="148"/>
    </row>
    <row r="100" spans="1:60" outlineLevel="1" x14ac:dyDescent="0.2">
      <c r="A100" s="155"/>
      <c r="B100" s="156"/>
      <c r="C100" s="189" t="s">
        <v>1154</v>
      </c>
      <c r="D100" s="185"/>
      <c r="E100" s="186">
        <v>65.17</v>
      </c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48"/>
      <c r="Z100" s="148"/>
      <c r="AA100" s="148"/>
      <c r="AB100" s="148"/>
      <c r="AC100" s="148"/>
      <c r="AD100" s="148"/>
      <c r="AE100" s="148"/>
      <c r="AF100" s="148"/>
      <c r="AG100" s="148" t="s">
        <v>224</v>
      </c>
      <c r="AH100" s="148">
        <v>0</v>
      </c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  <c r="AV100" s="148"/>
      <c r="AW100" s="148"/>
      <c r="AX100" s="148"/>
      <c r="AY100" s="148"/>
      <c r="AZ100" s="148"/>
      <c r="BA100" s="148"/>
      <c r="BB100" s="148"/>
      <c r="BC100" s="148"/>
      <c r="BD100" s="148"/>
      <c r="BE100" s="148"/>
      <c r="BF100" s="148"/>
      <c r="BG100" s="148"/>
      <c r="BH100" s="148"/>
    </row>
    <row r="101" spans="1:60" outlineLevel="1" x14ac:dyDescent="0.2">
      <c r="A101" s="155"/>
      <c r="B101" s="156"/>
      <c r="C101" s="189" t="s">
        <v>1155</v>
      </c>
      <c r="D101" s="185"/>
      <c r="E101" s="186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48"/>
      <c r="Z101" s="148"/>
      <c r="AA101" s="148"/>
      <c r="AB101" s="148"/>
      <c r="AC101" s="148"/>
      <c r="AD101" s="148"/>
      <c r="AE101" s="148"/>
      <c r="AF101" s="148"/>
      <c r="AG101" s="148" t="s">
        <v>224</v>
      </c>
      <c r="AH101" s="148">
        <v>0</v>
      </c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48"/>
      <c r="AW101" s="148"/>
      <c r="AX101" s="148"/>
      <c r="AY101" s="148"/>
      <c r="AZ101" s="148"/>
      <c r="BA101" s="148"/>
      <c r="BB101" s="148"/>
      <c r="BC101" s="148"/>
      <c r="BD101" s="148"/>
      <c r="BE101" s="148"/>
      <c r="BF101" s="148"/>
      <c r="BG101" s="148"/>
      <c r="BH101" s="148"/>
    </row>
    <row r="102" spans="1:60" outlineLevel="1" x14ac:dyDescent="0.2">
      <c r="A102" s="155"/>
      <c r="B102" s="156"/>
      <c r="C102" s="189" t="s">
        <v>1156</v>
      </c>
      <c r="D102" s="185"/>
      <c r="E102" s="186">
        <v>74.36</v>
      </c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48"/>
      <c r="Z102" s="148"/>
      <c r="AA102" s="148"/>
      <c r="AB102" s="148"/>
      <c r="AC102" s="148"/>
      <c r="AD102" s="148"/>
      <c r="AE102" s="148"/>
      <c r="AF102" s="148"/>
      <c r="AG102" s="148" t="s">
        <v>224</v>
      </c>
      <c r="AH102" s="148">
        <v>0</v>
      </c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48"/>
      <c r="AW102" s="148"/>
      <c r="AX102" s="148"/>
      <c r="AY102" s="148"/>
      <c r="AZ102" s="148"/>
      <c r="BA102" s="148"/>
      <c r="BB102" s="148"/>
      <c r="BC102" s="148"/>
      <c r="BD102" s="148"/>
      <c r="BE102" s="148"/>
      <c r="BF102" s="148"/>
      <c r="BG102" s="148"/>
      <c r="BH102" s="148"/>
    </row>
    <row r="103" spans="1:60" outlineLevel="1" x14ac:dyDescent="0.2">
      <c r="A103" s="166">
        <v>13</v>
      </c>
      <c r="B103" s="167" t="s">
        <v>1182</v>
      </c>
      <c r="C103" s="181" t="s">
        <v>1183</v>
      </c>
      <c r="D103" s="168" t="s">
        <v>230</v>
      </c>
      <c r="E103" s="169">
        <v>359.16800000000001</v>
      </c>
      <c r="F103" s="170">
        <v>274</v>
      </c>
      <c r="G103" s="171">
        <f>ROUND(E103*F103,2)</f>
        <v>98412.03</v>
      </c>
      <c r="H103" s="158"/>
      <c r="I103" s="157">
        <f>ROUND(E103*H103,2)</f>
        <v>0</v>
      </c>
      <c r="J103" s="158"/>
      <c r="K103" s="157">
        <f>ROUND(E103*J103,2)</f>
        <v>0</v>
      </c>
      <c r="L103" s="157">
        <v>21</v>
      </c>
      <c r="M103" s="157">
        <f>G103*(1+L103/100)</f>
        <v>119078.5563</v>
      </c>
      <c r="N103" s="157">
        <v>0</v>
      </c>
      <c r="O103" s="157">
        <f>ROUND(E103*N103,2)</f>
        <v>0</v>
      </c>
      <c r="P103" s="157">
        <v>0</v>
      </c>
      <c r="Q103" s="157">
        <f>ROUND(E103*P103,2)</f>
        <v>0</v>
      </c>
      <c r="R103" s="157"/>
      <c r="S103" s="157" t="s">
        <v>180</v>
      </c>
      <c r="T103" s="157" t="s">
        <v>180</v>
      </c>
      <c r="U103" s="157">
        <v>0.626</v>
      </c>
      <c r="V103" s="157">
        <f>ROUND(E103*U103,2)</f>
        <v>224.84</v>
      </c>
      <c r="W103" s="157"/>
      <c r="X103" s="157" t="s">
        <v>221</v>
      </c>
      <c r="Y103" s="148"/>
      <c r="Z103" s="148"/>
      <c r="AA103" s="148"/>
      <c r="AB103" s="148"/>
      <c r="AC103" s="148"/>
      <c r="AD103" s="148"/>
      <c r="AE103" s="148"/>
      <c r="AF103" s="148"/>
      <c r="AG103" s="148" t="s">
        <v>222</v>
      </c>
      <c r="AH103" s="148"/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48"/>
      <c r="AW103" s="148"/>
      <c r="AX103" s="148"/>
      <c r="AY103" s="148"/>
      <c r="AZ103" s="148"/>
      <c r="BA103" s="148"/>
      <c r="BB103" s="148"/>
      <c r="BC103" s="148"/>
      <c r="BD103" s="148"/>
      <c r="BE103" s="148"/>
      <c r="BF103" s="148"/>
      <c r="BG103" s="148"/>
      <c r="BH103" s="148"/>
    </row>
    <row r="104" spans="1:60" outlineLevel="1" x14ac:dyDescent="0.2">
      <c r="A104" s="155"/>
      <c r="B104" s="156"/>
      <c r="C104" s="189" t="s">
        <v>1157</v>
      </c>
      <c r="D104" s="185"/>
      <c r="E104" s="186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48"/>
      <c r="Z104" s="148"/>
      <c r="AA104" s="148"/>
      <c r="AB104" s="148"/>
      <c r="AC104" s="148"/>
      <c r="AD104" s="148"/>
      <c r="AE104" s="148"/>
      <c r="AF104" s="148"/>
      <c r="AG104" s="148" t="s">
        <v>224</v>
      </c>
      <c r="AH104" s="148">
        <v>0</v>
      </c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48"/>
      <c r="BG104" s="148"/>
      <c r="BH104" s="148"/>
    </row>
    <row r="105" spans="1:60" outlineLevel="1" x14ac:dyDescent="0.2">
      <c r="A105" s="155"/>
      <c r="B105" s="156"/>
      <c r="C105" s="189" t="s">
        <v>1158</v>
      </c>
      <c r="D105" s="185"/>
      <c r="E105" s="186">
        <v>359.17</v>
      </c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48"/>
      <c r="Z105" s="148"/>
      <c r="AA105" s="148"/>
      <c r="AB105" s="148"/>
      <c r="AC105" s="148"/>
      <c r="AD105" s="148"/>
      <c r="AE105" s="148"/>
      <c r="AF105" s="148"/>
      <c r="AG105" s="148" t="s">
        <v>224</v>
      </c>
      <c r="AH105" s="148">
        <v>0</v>
      </c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48"/>
      <c r="AW105" s="148"/>
      <c r="AX105" s="148"/>
      <c r="AY105" s="148"/>
      <c r="AZ105" s="148"/>
      <c r="BA105" s="148"/>
      <c r="BB105" s="148"/>
      <c r="BC105" s="148"/>
      <c r="BD105" s="148"/>
      <c r="BE105" s="148"/>
      <c r="BF105" s="148"/>
      <c r="BG105" s="148"/>
      <c r="BH105" s="148"/>
    </row>
    <row r="106" spans="1:60" outlineLevel="1" x14ac:dyDescent="0.2">
      <c r="A106" s="166">
        <v>14</v>
      </c>
      <c r="B106" s="167" t="s">
        <v>892</v>
      </c>
      <c r="C106" s="181" t="s">
        <v>893</v>
      </c>
      <c r="D106" s="168" t="s">
        <v>230</v>
      </c>
      <c r="E106" s="169">
        <v>110.08</v>
      </c>
      <c r="F106" s="170">
        <v>85</v>
      </c>
      <c r="G106" s="171">
        <f>ROUND(E106*F106,2)</f>
        <v>9356.7999999999993</v>
      </c>
      <c r="H106" s="158"/>
      <c r="I106" s="157">
        <f>ROUND(E106*H106,2)</f>
        <v>0</v>
      </c>
      <c r="J106" s="158"/>
      <c r="K106" s="157">
        <f>ROUND(E106*J106,2)</f>
        <v>0</v>
      </c>
      <c r="L106" s="157">
        <v>21</v>
      </c>
      <c r="M106" s="157">
        <f>G106*(1+L106/100)</f>
        <v>11321.727999999999</v>
      </c>
      <c r="N106" s="157">
        <v>0</v>
      </c>
      <c r="O106" s="157">
        <f>ROUND(E106*N106,2)</f>
        <v>0</v>
      </c>
      <c r="P106" s="157">
        <v>0</v>
      </c>
      <c r="Q106" s="157">
        <f>ROUND(E106*P106,2)</f>
        <v>0</v>
      </c>
      <c r="R106" s="157"/>
      <c r="S106" s="157" t="s">
        <v>180</v>
      </c>
      <c r="T106" s="157" t="s">
        <v>180</v>
      </c>
      <c r="U106" s="157">
        <v>0.83099999999999996</v>
      </c>
      <c r="V106" s="157">
        <f>ROUND(E106*U106,2)</f>
        <v>91.48</v>
      </c>
      <c r="W106" s="157"/>
      <c r="X106" s="157" t="s">
        <v>221</v>
      </c>
      <c r="Y106" s="148"/>
      <c r="Z106" s="148"/>
      <c r="AA106" s="148"/>
      <c r="AB106" s="148"/>
      <c r="AC106" s="148"/>
      <c r="AD106" s="148"/>
      <c r="AE106" s="148"/>
      <c r="AF106" s="148"/>
      <c r="AG106" s="148" t="s">
        <v>222</v>
      </c>
      <c r="AH106" s="148"/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  <c r="AU106" s="148"/>
      <c r="AV106" s="148"/>
      <c r="AW106" s="148"/>
      <c r="AX106" s="148"/>
      <c r="AY106" s="148"/>
      <c r="AZ106" s="148"/>
      <c r="BA106" s="148"/>
      <c r="BB106" s="148"/>
      <c r="BC106" s="148"/>
      <c r="BD106" s="148"/>
      <c r="BE106" s="148"/>
      <c r="BF106" s="148"/>
      <c r="BG106" s="148"/>
      <c r="BH106" s="148"/>
    </row>
    <row r="107" spans="1:60" outlineLevel="1" x14ac:dyDescent="0.2">
      <c r="A107" s="155"/>
      <c r="B107" s="156"/>
      <c r="C107" s="189" t="s">
        <v>1159</v>
      </c>
      <c r="D107" s="185"/>
      <c r="E107" s="186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48"/>
      <c r="Z107" s="148"/>
      <c r="AA107" s="148"/>
      <c r="AB107" s="148"/>
      <c r="AC107" s="148"/>
      <c r="AD107" s="148"/>
      <c r="AE107" s="148"/>
      <c r="AF107" s="148"/>
      <c r="AG107" s="148" t="s">
        <v>224</v>
      </c>
      <c r="AH107" s="148">
        <v>0</v>
      </c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48"/>
      <c r="AW107" s="148"/>
      <c r="AX107" s="148"/>
      <c r="AY107" s="148"/>
      <c r="AZ107" s="148"/>
      <c r="BA107" s="148"/>
      <c r="BB107" s="148"/>
      <c r="BC107" s="148"/>
      <c r="BD107" s="148"/>
      <c r="BE107" s="148"/>
      <c r="BF107" s="148"/>
      <c r="BG107" s="148"/>
      <c r="BH107" s="148"/>
    </row>
    <row r="108" spans="1:60" outlineLevel="1" x14ac:dyDescent="0.2">
      <c r="A108" s="155"/>
      <c r="B108" s="156"/>
      <c r="C108" s="189" t="s">
        <v>1160</v>
      </c>
      <c r="D108" s="185"/>
      <c r="E108" s="186">
        <v>110.08</v>
      </c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48"/>
      <c r="Z108" s="148"/>
      <c r="AA108" s="148"/>
      <c r="AB108" s="148"/>
      <c r="AC108" s="148"/>
      <c r="AD108" s="148"/>
      <c r="AE108" s="148"/>
      <c r="AF108" s="148"/>
      <c r="AG108" s="148" t="s">
        <v>224</v>
      </c>
      <c r="AH108" s="148">
        <v>0</v>
      </c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48"/>
      <c r="AW108" s="148"/>
      <c r="AX108" s="148"/>
      <c r="AY108" s="148"/>
      <c r="AZ108" s="148"/>
      <c r="BA108" s="148"/>
      <c r="BB108" s="148"/>
      <c r="BC108" s="148"/>
      <c r="BD108" s="148"/>
      <c r="BE108" s="148"/>
      <c r="BF108" s="148"/>
      <c r="BG108" s="148"/>
      <c r="BH108" s="148"/>
    </row>
    <row r="109" spans="1:60" ht="22.5" outlineLevel="1" x14ac:dyDescent="0.2">
      <c r="A109" s="166">
        <v>15</v>
      </c>
      <c r="B109" s="167" t="s">
        <v>289</v>
      </c>
      <c r="C109" s="181" t="s">
        <v>290</v>
      </c>
      <c r="D109" s="168" t="s">
        <v>230</v>
      </c>
      <c r="E109" s="169">
        <v>462.30290000000002</v>
      </c>
      <c r="F109" s="170">
        <v>159</v>
      </c>
      <c r="G109" s="171">
        <f>ROUND(E109*F109,2)</f>
        <v>73506.16</v>
      </c>
      <c r="H109" s="158"/>
      <c r="I109" s="157">
        <f>ROUND(E109*H109,2)</f>
        <v>0</v>
      </c>
      <c r="J109" s="158"/>
      <c r="K109" s="157">
        <f>ROUND(E109*J109,2)</f>
        <v>0</v>
      </c>
      <c r="L109" s="157">
        <v>21</v>
      </c>
      <c r="M109" s="157">
        <f>G109*(1+L109/100)</f>
        <v>88942.453600000008</v>
      </c>
      <c r="N109" s="157">
        <v>0</v>
      </c>
      <c r="O109" s="157">
        <f>ROUND(E109*N109,2)</f>
        <v>0</v>
      </c>
      <c r="P109" s="157">
        <v>0</v>
      </c>
      <c r="Q109" s="157">
        <f>ROUND(E109*P109,2)</f>
        <v>0</v>
      </c>
      <c r="R109" s="157"/>
      <c r="S109" s="157" t="s">
        <v>180</v>
      </c>
      <c r="T109" s="157" t="s">
        <v>180</v>
      </c>
      <c r="U109" s="157">
        <v>1.0999999999999999E-2</v>
      </c>
      <c r="V109" s="157">
        <f>ROUND(E109*U109,2)</f>
        <v>5.09</v>
      </c>
      <c r="W109" s="157"/>
      <c r="X109" s="157" t="s">
        <v>221</v>
      </c>
      <c r="Y109" s="148"/>
      <c r="Z109" s="148"/>
      <c r="AA109" s="148"/>
      <c r="AB109" s="148"/>
      <c r="AC109" s="148"/>
      <c r="AD109" s="148"/>
      <c r="AE109" s="148"/>
      <c r="AF109" s="148"/>
      <c r="AG109" s="148" t="s">
        <v>222</v>
      </c>
      <c r="AH109" s="148"/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48"/>
      <c r="AW109" s="148"/>
      <c r="AX109" s="148"/>
      <c r="AY109" s="148"/>
      <c r="AZ109" s="148"/>
      <c r="BA109" s="148"/>
      <c r="BB109" s="148"/>
      <c r="BC109" s="148"/>
      <c r="BD109" s="148"/>
      <c r="BE109" s="148"/>
      <c r="BF109" s="148"/>
      <c r="BG109" s="148"/>
      <c r="BH109" s="148"/>
    </row>
    <row r="110" spans="1:60" outlineLevel="1" x14ac:dyDescent="0.2">
      <c r="A110" s="155"/>
      <c r="B110" s="156"/>
      <c r="C110" s="189" t="s">
        <v>291</v>
      </c>
      <c r="D110" s="185"/>
      <c r="E110" s="186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48"/>
      <c r="Z110" s="148"/>
      <c r="AA110" s="148"/>
      <c r="AB110" s="148"/>
      <c r="AC110" s="148"/>
      <c r="AD110" s="148"/>
      <c r="AE110" s="148"/>
      <c r="AF110" s="148"/>
      <c r="AG110" s="148" t="s">
        <v>224</v>
      </c>
      <c r="AH110" s="148">
        <v>0</v>
      </c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48"/>
      <c r="BG110" s="148"/>
      <c r="BH110" s="148"/>
    </row>
    <row r="111" spans="1:60" outlineLevel="1" x14ac:dyDescent="0.2">
      <c r="A111" s="155"/>
      <c r="B111" s="156"/>
      <c r="C111" s="189" t="s">
        <v>1161</v>
      </c>
      <c r="D111" s="185"/>
      <c r="E111" s="186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48"/>
      <c r="Z111" s="148"/>
      <c r="AA111" s="148"/>
      <c r="AB111" s="148"/>
      <c r="AC111" s="148"/>
      <c r="AD111" s="148"/>
      <c r="AE111" s="148"/>
      <c r="AF111" s="148"/>
      <c r="AG111" s="148" t="s">
        <v>224</v>
      </c>
      <c r="AH111" s="148">
        <v>0</v>
      </c>
      <c r="AI111" s="148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48"/>
      <c r="BG111" s="148"/>
      <c r="BH111" s="148"/>
    </row>
    <row r="112" spans="1:60" outlineLevel="1" x14ac:dyDescent="0.2">
      <c r="A112" s="155"/>
      <c r="B112" s="156"/>
      <c r="C112" s="189" t="s">
        <v>1184</v>
      </c>
      <c r="D112" s="185"/>
      <c r="E112" s="186">
        <v>22.55</v>
      </c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48"/>
      <c r="Z112" s="148"/>
      <c r="AA112" s="148"/>
      <c r="AB112" s="148"/>
      <c r="AC112" s="148"/>
      <c r="AD112" s="148"/>
      <c r="AE112" s="148"/>
      <c r="AF112" s="148"/>
      <c r="AG112" s="148" t="s">
        <v>224</v>
      </c>
      <c r="AH112" s="148">
        <v>0</v>
      </c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</row>
    <row r="113" spans="1:60" outlineLevel="1" x14ac:dyDescent="0.2">
      <c r="A113" s="155"/>
      <c r="B113" s="156"/>
      <c r="C113" s="189" t="s">
        <v>1163</v>
      </c>
      <c r="D113" s="185"/>
      <c r="E113" s="186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48"/>
      <c r="Z113" s="148"/>
      <c r="AA113" s="148"/>
      <c r="AB113" s="148"/>
      <c r="AC113" s="148"/>
      <c r="AD113" s="148"/>
      <c r="AE113" s="148"/>
      <c r="AF113" s="148"/>
      <c r="AG113" s="148" t="s">
        <v>224</v>
      </c>
      <c r="AH113" s="148">
        <v>0</v>
      </c>
      <c r="AI113" s="148"/>
      <c r="AJ113" s="148"/>
      <c r="AK113" s="148"/>
      <c r="AL113" s="148"/>
      <c r="AM113" s="148"/>
      <c r="AN113" s="148"/>
      <c r="AO113" s="148"/>
      <c r="AP113" s="148"/>
      <c r="AQ113" s="148"/>
      <c r="AR113" s="148"/>
      <c r="AS113" s="148"/>
      <c r="AT113" s="148"/>
      <c r="AU113" s="148"/>
      <c r="AV113" s="148"/>
      <c r="AW113" s="148"/>
      <c r="AX113" s="148"/>
      <c r="AY113" s="148"/>
      <c r="AZ113" s="148"/>
      <c r="BA113" s="148"/>
      <c r="BB113" s="148"/>
      <c r="BC113" s="148"/>
      <c r="BD113" s="148"/>
      <c r="BE113" s="148"/>
      <c r="BF113" s="148"/>
      <c r="BG113" s="148"/>
      <c r="BH113" s="148"/>
    </row>
    <row r="114" spans="1:60" outlineLevel="1" x14ac:dyDescent="0.2">
      <c r="A114" s="155"/>
      <c r="B114" s="156"/>
      <c r="C114" s="189" t="s">
        <v>1185</v>
      </c>
      <c r="D114" s="185"/>
      <c r="E114" s="186">
        <v>66.19</v>
      </c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48"/>
      <c r="Z114" s="148"/>
      <c r="AA114" s="148"/>
      <c r="AB114" s="148"/>
      <c r="AC114" s="148"/>
      <c r="AD114" s="148"/>
      <c r="AE114" s="148"/>
      <c r="AF114" s="148"/>
      <c r="AG114" s="148" t="s">
        <v>224</v>
      </c>
      <c r="AH114" s="148">
        <v>0</v>
      </c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48"/>
      <c r="BG114" s="148"/>
      <c r="BH114" s="148"/>
    </row>
    <row r="115" spans="1:60" outlineLevel="1" x14ac:dyDescent="0.2">
      <c r="A115" s="155"/>
      <c r="B115" s="156"/>
      <c r="C115" s="189" t="s">
        <v>1165</v>
      </c>
      <c r="D115" s="185"/>
      <c r="E115" s="186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48"/>
      <c r="Z115" s="148"/>
      <c r="AA115" s="148"/>
      <c r="AB115" s="148"/>
      <c r="AC115" s="148"/>
      <c r="AD115" s="148"/>
      <c r="AE115" s="148"/>
      <c r="AF115" s="148"/>
      <c r="AG115" s="148" t="s">
        <v>224</v>
      </c>
      <c r="AH115" s="148">
        <v>0</v>
      </c>
      <c r="AI115" s="148"/>
      <c r="AJ115" s="148"/>
      <c r="AK115" s="148"/>
      <c r="AL115" s="148"/>
      <c r="AM115" s="148"/>
      <c r="AN115" s="148"/>
      <c r="AO115" s="148"/>
      <c r="AP115" s="148"/>
      <c r="AQ115" s="148"/>
      <c r="AR115" s="148"/>
      <c r="AS115" s="148"/>
      <c r="AT115" s="148"/>
      <c r="AU115" s="148"/>
      <c r="AV115" s="148"/>
      <c r="AW115" s="148"/>
      <c r="AX115" s="148"/>
      <c r="AY115" s="148"/>
      <c r="AZ115" s="148"/>
      <c r="BA115" s="148"/>
      <c r="BB115" s="148"/>
      <c r="BC115" s="148"/>
      <c r="BD115" s="148"/>
      <c r="BE115" s="148"/>
      <c r="BF115" s="148"/>
      <c r="BG115" s="148"/>
      <c r="BH115" s="148"/>
    </row>
    <row r="116" spans="1:60" outlineLevel="1" x14ac:dyDescent="0.2">
      <c r="A116" s="155"/>
      <c r="B116" s="156"/>
      <c r="C116" s="189" t="s">
        <v>1186</v>
      </c>
      <c r="D116" s="185"/>
      <c r="E116" s="186">
        <v>64.489999999999995</v>
      </c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48"/>
      <c r="Z116" s="148"/>
      <c r="AA116" s="148"/>
      <c r="AB116" s="148"/>
      <c r="AC116" s="148"/>
      <c r="AD116" s="148"/>
      <c r="AE116" s="148"/>
      <c r="AF116" s="148"/>
      <c r="AG116" s="148" t="s">
        <v>224</v>
      </c>
      <c r="AH116" s="148">
        <v>0</v>
      </c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48"/>
      <c r="BG116" s="148"/>
      <c r="BH116" s="148"/>
    </row>
    <row r="117" spans="1:60" outlineLevel="1" x14ac:dyDescent="0.2">
      <c r="A117" s="155"/>
      <c r="B117" s="156"/>
      <c r="C117" s="189" t="s">
        <v>1167</v>
      </c>
      <c r="D117" s="185"/>
      <c r="E117" s="186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48"/>
      <c r="Z117" s="148"/>
      <c r="AA117" s="148"/>
      <c r="AB117" s="148"/>
      <c r="AC117" s="148"/>
      <c r="AD117" s="148"/>
      <c r="AE117" s="148"/>
      <c r="AF117" s="148"/>
      <c r="AG117" s="148" t="s">
        <v>224</v>
      </c>
      <c r="AH117" s="148">
        <v>0</v>
      </c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</row>
    <row r="118" spans="1:60" outlineLevel="1" x14ac:dyDescent="0.2">
      <c r="A118" s="155"/>
      <c r="B118" s="156"/>
      <c r="C118" s="189" t="s">
        <v>1187</v>
      </c>
      <c r="D118" s="185"/>
      <c r="E118" s="186">
        <v>21.84</v>
      </c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48"/>
      <c r="Z118" s="148"/>
      <c r="AA118" s="148"/>
      <c r="AB118" s="148"/>
      <c r="AC118" s="148"/>
      <c r="AD118" s="148"/>
      <c r="AE118" s="148"/>
      <c r="AF118" s="148"/>
      <c r="AG118" s="148" t="s">
        <v>224</v>
      </c>
      <c r="AH118" s="148">
        <v>0</v>
      </c>
      <c r="AI118" s="148"/>
      <c r="AJ118" s="148"/>
      <c r="AK118" s="148"/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48"/>
      <c r="BG118" s="148"/>
      <c r="BH118" s="148"/>
    </row>
    <row r="119" spans="1:60" outlineLevel="1" x14ac:dyDescent="0.2">
      <c r="A119" s="155"/>
      <c r="B119" s="156"/>
      <c r="C119" s="189" t="s">
        <v>1153</v>
      </c>
      <c r="D119" s="185"/>
      <c r="E119" s="186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48"/>
      <c r="Z119" s="148"/>
      <c r="AA119" s="148"/>
      <c r="AB119" s="148"/>
      <c r="AC119" s="148"/>
      <c r="AD119" s="148"/>
      <c r="AE119" s="148"/>
      <c r="AF119" s="148"/>
      <c r="AG119" s="148" t="s">
        <v>224</v>
      </c>
      <c r="AH119" s="148">
        <v>0</v>
      </c>
      <c r="AI119" s="148"/>
      <c r="AJ119" s="148"/>
      <c r="AK119" s="148"/>
      <c r="AL119" s="148"/>
      <c r="AM119" s="148"/>
      <c r="AN119" s="148"/>
      <c r="AO119" s="148"/>
      <c r="AP119" s="148"/>
      <c r="AQ119" s="148"/>
      <c r="AR119" s="148"/>
      <c r="AS119" s="148"/>
      <c r="AT119" s="148"/>
      <c r="AU119" s="148"/>
      <c r="AV119" s="148"/>
      <c r="AW119" s="148"/>
      <c r="AX119" s="148"/>
      <c r="AY119" s="148"/>
      <c r="AZ119" s="148"/>
      <c r="BA119" s="148"/>
      <c r="BB119" s="148"/>
      <c r="BC119" s="148"/>
      <c r="BD119" s="148"/>
      <c r="BE119" s="148"/>
      <c r="BF119" s="148"/>
      <c r="BG119" s="148"/>
      <c r="BH119" s="148"/>
    </row>
    <row r="120" spans="1:60" outlineLevel="1" x14ac:dyDescent="0.2">
      <c r="A120" s="155"/>
      <c r="B120" s="156"/>
      <c r="C120" s="189" t="s">
        <v>1154</v>
      </c>
      <c r="D120" s="185"/>
      <c r="E120" s="186">
        <v>65.17</v>
      </c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48"/>
      <c r="Z120" s="148"/>
      <c r="AA120" s="148"/>
      <c r="AB120" s="148"/>
      <c r="AC120" s="148"/>
      <c r="AD120" s="148"/>
      <c r="AE120" s="148"/>
      <c r="AF120" s="148"/>
      <c r="AG120" s="148" t="s">
        <v>224</v>
      </c>
      <c r="AH120" s="148">
        <v>0</v>
      </c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48"/>
      <c r="BG120" s="148"/>
      <c r="BH120" s="148"/>
    </row>
    <row r="121" spans="1:60" outlineLevel="1" x14ac:dyDescent="0.2">
      <c r="A121" s="155"/>
      <c r="B121" s="156"/>
      <c r="C121" s="189" t="s">
        <v>1155</v>
      </c>
      <c r="D121" s="185"/>
      <c r="E121" s="186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48"/>
      <c r="Z121" s="148"/>
      <c r="AA121" s="148"/>
      <c r="AB121" s="148"/>
      <c r="AC121" s="148"/>
      <c r="AD121" s="148"/>
      <c r="AE121" s="148"/>
      <c r="AF121" s="148"/>
      <c r="AG121" s="148" t="s">
        <v>224</v>
      </c>
      <c r="AH121" s="148">
        <v>0</v>
      </c>
      <c r="AI121" s="148"/>
      <c r="AJ121" s="148"/>
      <c r="AK121" s="148"/>
      <c r="AL121" s="148"/>
      <c r="AM121" s="148"/>
      <c r="AN121" s="148"/>
      <c r="AO121" s="148"/>
      <c r="AP121" s="148"/>
      <c r="AQ121" s="148"/>
      <c r="AR121" s="148"/>
      <c r="AS121" s="148"/>
      <c r="AT121" s="148"/>
      <c r="AU121" s="148"/>
      <c r="AV121" s="148"/>
      <c r="AW121" s="148"/>
      <c r="AX121" s="148"/>
      <c r="AY121" s="148"/>
      <c r="AZ121" s="148"/>
      <c r="BA121" s="148"/>
      <c r="BB121" s="148"/>
      <c r="BC121" s="148"/>
      <c r="BD121" s="148"/>
      <c r="BE121" s="148"/>
      <c r="BF121" s="148"/>
      <c r="BG121" s="148"/>
      <c r="BH121" s="148"/>
    </row>
    <row r="122" spans="1:60" outlineLevel="1" x14ac:dyDescent="0.2">
      <c r="A122" s="155"/>
      <c r="B122" s="156"/>
      <c r="C122" s="189" t="s">
        <v>1156</v>
      </c>
      <c r="D122" s="185"/>
      <c r="E122" s="186">
        <v>74.36</v>
      </c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48"/>
      <c r="Z122" s="148"/>
      <c r="AA122" s="148"/>
      <c r="AB122" s="148"/>
      <c r="AC122" s="148"/>
      <c r="AD122" s="148"/>
      <c r="AE122" s="148"/>
      <c r="AF122" s="148"/>
      <c r="AG122" s="148" t="s">
        <v>224</v>
      </c>
      <c r="AH122" s="148">
        <v>0</v>
      </c>
      <c r="AI122" s="148"/>
      <c r="AJ122" s="148"/>
      <c r="AK122" s="148"/>
      <c r="AL122" s="148"/>
      <c r="AM122" s="148"/>
      <c r="AN122" s="148"/>
      <c r="AO122" s="148"/>
      <c r="AP122" s="148"/>
      <c r="AQ122" s="148"/>
      <c r="AR122" s="148"/>
      <c r="AS122" s="148"/>
      <c r="AT122" s="148"/>
      <c r="AU122" s="148"/>
      <c r="AV122" s="148"/>
      <c r="AW122" s="148"/>
      <c r="AX122" s="148"/>
      <c r="AY122" s="148"/>
      <c r="AZ122" s="148"/>
      <c r="BA122" s="148"/>
      <c r="BB122" s="148"/>
      <c r="BC122" s="148"/>
      <c r="BD122" s="148"/>
      <c r="BE122" s="148"/>
      <c r="BF122" s="148"/>
      <c r="BG122" s="148"/>
      <c r="BH122" s="148"/>
    </row>
    <row r="123" spans="1:60" outlineLevel="1" x14ac:dyDescent="0.2">
      <c r="A123" s="155"/>
      <c r="B123" s="156"/>
      <c r="C123" s="189" t="s">
        <v>1188</v>
      </c>
      <c r="D123" s="185"/>
      <c r="E123" s="186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48"/>
      <c r="Z123" s="148"/>
      <c r="AA123" s="148"/>
      <c r="AB123" s="148"/>
      <c r="AC123" s="148"/>
      <c r="AD123" s="148"/>
      <c r="AE123" s="148"/>
      <c r="AF123" s="148"/>
      <c r="AG123" s="148" t="s">
        <v>224</v>
      </c>
      <c r="AH123" s="148">
        <v>0</v>
      </c>
      <c r="AI123" s="148"/>
      <c r="AJ123" s="148"/>
      <c r="AK123" s="148"/>
      <c r="AL123" s="148"/>
      <c r="AM123" s="148"/>
      <c r="AN123" s="148"/>
      <c r="AO123" s="148"/>
      <c r="AP123" s="148"/>
      <c r="AQ123" s="148"/>
      <c r="AR123" s="148"/>
      <c r="AS123" s="148"/>
      <c r="AT123" s="148"/>
      <c r="AU123" s="148"/>
      <c r="AV123" s="148"/>
      <c r="AW123" s="148"/>
      <c r="AX123" s="148"/>
      <c r="AY123" s="148"/>
      <c r="AZ123" s="148"/>
      <c r="BA123" s="148"/>
      <c r="BB123" s="148"/>
      <c r="BC123" s="148"/>
      <c r="BD123" s="148"/>
      <c r="BE123" s="148"/>
      <c r="BF123" s="148"/>
      <c r="BG123" s="148"/>
      <c r="BH123" s="148"/>
    </row>
    <row r="124" spans="1:60" outlineLevel="1" x14ac:dyDescent="0.2">
      <c r="A124" s="155"/>
      <c r="B124" s="156"/>
      <c r="C124" s="189" t="s">
        <v>1189</v>
      </c>
      <c r="D124" s="185"/>
      <c r="E124" s="186">
        <v>121.68</v>
      </c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48"/>
      <c r="Z124" s="148"/>
      <c r="AA124" s="148"/>
      <c r="AB124" s="148"/>
      <c r="AC124" s="148"/>
      <c r="AD124" s="148"/>
      <c r="AE124" s="148"/>
      <c r="AF124" s="148"/>
      <c r="AG124" s="148" t="s">
        <v>224</v>
      </c>
      <c r="AH124" s="148">
        <v>0</v>
      </c>
      <c r="AI124" s="148"/>
      <c r="AJ124" s="148"/>
      <c r="AK124" s="148"/>
      <c r="AL124" s="148"/>
      <c r="AM124" s="148"/>
      <c r="AN124" s="148"/>
      <c r="AO124" s="148"/>
      <c r="AP124" s="148"/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A124" s="148"/>
      <c r="BB124" s="148"/>
      <c r="BC124" s="148"/>
      <c r="BD124" s="148"/>
      <c r="BE124" s="148"/>
      <c r="BF124" s="148"/>
      <c r="BG124" s="148"/>
      <c r="BH124" s="148"/>
    </row>
    <row r="125" spans="1:60" outlineLevel="1" x14ac:dyDescent="0.2">
      <c r="A125" s="155"/>
      <c r="B125" s="156"/>
      <c r="C125" s="189" t="s">
        <v>1190</v>
      </c>
      <c r="D125" s="185"/>
      <c r="E125" s="186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48"/>
      <c r="Z125" s="148"/>
      <c r="AA125" s="148"/>
      <c r="AB125" s="148"/>
      <c r="AC125" s="148"/>
      <c r="AD125" s="148"/>
      <c r="AE125" s="148"/>
      <c r="AF125" s="148"/>
      <c r="AG125" s="148" t="s">
        <v>224</v>
      </c>
      <c r="AH125" s="148">
        <v>0</v>
      </c>
      <c r="AI125" s="148"/>
      <c r="AJ125" s="148"/>
      <c r="AK125" s="148"/>
      <c r="AL125" s="148"/>
      <c r="AM125" s="148"/>
      <c r="AN125" s="148"/>
      <c r="AO125" s="148"/>
      <c r="AP125" s="148"/>
      <c r="AQ125" s="148"/>
      <c r="AR125" s="148"/>
      <c r="AS125" s="148"/>
      <c r="AT125" s="148"/>
      <c r="AU125" s="148"/>
      <c r="AV125" s="148"/>
      <c r="AW125" s="148"/>
      <c r="AX125" s="148"/>
      <c r="AY125" s="148"/>
      <c r="AZ125" s="148"/>
      <c r="BA125" s="148"/>
      <c r="BB125" s="148"/>
      <c r="BC125" s="148"/>
      <c r="BD125" s="148"/>
      <c r="BE125" s="148"/>
      <c r="BF125" s="148"/>
      <c r="BG125" s="148"/>
      <c r="BH125" s="148"/>
    </row>
    <row r="126" spans="1:60" outlineLevel="1" x14ac:dyDescent="0.2">
      <c r="A126" s="155"/>
      <c r="B126" s="156"/>
      <c r="C126" s="189" t="s">
        <v>1191</v>
      </c>
      <c r="D126" s="185"/>
      <c r="E126" s="186">
        <v>19.02</v>
      </c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48"/>
      <c r="Z126" s="148"/>
      <c r="AA126" s="148"/>
      <c r="AB126" s="148"/>
      <c r="AC126" s="148"/>
      <c r="AD126" s="148"/>
      <c r="AE126" s="148"/>
      <c r="AF126" s="148"/>
      <c r="AG126" s="148" t="s">
        <v>224</v>
      </c>
      <c r="AH126" s="148">
        <v>0</v>
      </c>
      <c r="AI126" s="148"/>
      <c r="AJ126" s="148"/>
      <c r="AK126" s="148"/>
      <c r="AL126" s="148"/>
      <c r="AM126" s="148"/>
      <c r="AN126" s="148"/>
      <c r="AO126" s="148"/>
      <c r="AP126" s="148"/>
      <c r="AQ126" s="148"/>
      <c r="AR126" s="148"/>
      <c r="AS126" s="148"/>
      <c r="AT126" s="148"/>
      <c r="AU126" s="148"/>
      <c r="AV126" s="148"/>
      <c r="AW126" s="148"/>
      <c r="AX126" s="148"/>
      <c r="AY126" s="148"/>
      <c r="AZ126" s="148"/>
      <c r="BA126" s="148"/>
      <c r="BB126" s="148"/>
      <c r="BC126" s="148"/>
      <c r="BD126" s="148"/>
      <c r="BE126" s="148"/>
      <c r="BF126" s="148"/>
      <c r="BG126" s="148"/>
      <c r="BH126" s="148"/>
    </row>
    <row r="127" spans="1:60" outlineLevel="1" x14ac:dyDescent="0.2">
      <c r="A127" s="155"/>
      <c r="B127" s="156"/>
      <c r="C127" s="189" t="s">
        <v>1192</v>
      </c>
      <c r="D127" s="185"/>
      <c r="E127" s="186">
        <v>3.4</v>
      </c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48"/>
      <c r="Z127" s="148"/>
      <c r="AA127" s="148"/>
      <c r="AB127" s="148"/>
      <c r="AC127" s="148"/>
      <c r="AD127" s="148"/>
      <c r="AE127" s="148"/>
      <c r="AF127" s="148"/>
      <c r="AG127" s="148" t="s">
        <v>224</v>
      </c>
      <c r="AH127" s="148">
        <v>0</v>
      </c>
      <c r="AI127" s="148"/>
      <c r="AJ127" s="148"/>
      <c r="AK127" s="148"/>
      <c r="AL127" s="148"/>
      <c r="AM127" s="148"/>
      <c r="AN127" s="148"/>
      <c r="AO127" s="148"/>
      <c r="AP127" s="148"/>
      <c r="AQ127" s="148"/>
      <c r="AR127" s="148"/>
      <c r="AS127" s="148"/>
      <c r="AT127" s="148"/>
      <c r="AU127" s="148"/>
      <c r="AV127" s="148"/>
      <c r="AW127" s="148"/>
      <c r="AX127" s="148"/>
      <c r="AY127" s="148"/>
      <c r="AZ127" s="148"/>
      <c r="BA127" s="148"/>
      <c r="BB127" s="148"/>
      <c r="BC127" s="148"/>
      <c r="BD127" s="148"/>
      <c r="BE127" s="148"/>
      <c r="BF127" s="148"/>
      <c r="BG127" s="148"/>
      <c r="BH127" s="148"/>
    </row>
    <row r="128" spans="1:60" outlineLevel="1" x14ac:dyDescent="0.2">
      <c r="A128" s="155"/>
      <c r="B128" s="156"/>
      <c r="C128" s="189" t="s">
        <v>1193</v>
      </c>
      <c r="D128" s="185"/>
      <c r="E128" s="186">
        <v>1.8</v>
      </c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48"/>
      <c r="Z128" s="148"/>
      <c r="AA128" s="148"/>
      <c r="AB128" s="148"/>
      <c r="AC128" s="148"/>
      <c r="AD128" s="148"/>
      <c r="AE128" s="148"/>
      <c r="AF128" s="148"/>
      <c r="AG128" s="148" t="s">
        <v>224</v>
      </c>
      <c r="AH128" s="148">
        <v>0</v>
      </c>
      <c r="AI128" s="148"/>
      <c r="AJ128" s="148"/>
      <c r="AK128" s="148"/>
      <c r="AL128" s="148"/>
      <c r="AM128" s="148"/>
      <c r="AN128" s="148"/>
      <c r="AO128" s="148"/>
      <c r="AP128" s="148"/>
      <c r="AQ128" s="148"/>
      <c r="AR128" s="148"/>
      <c r="AS128" s="148"/>
      <c r="AT128" s="148"/>
      <c r="AU128" s="148"/>
      <c r="AV128" s="148"/>
      <c r="AW128" s="148"/>
      <c r="AX128" s="148"/>
      <c r="AY128" s="148"/>
      <c r="AZ128" s="148"/>
      <c r="BA128" s="148"/>
      <c r="BB128" s="148"/>
      <c r="BC128" s="148"/>
      <c r="BD128" s="148"/>
      <c r="BE128" s="148"/>
      <c r="BF128" s="148"/>
      <c r="BG128" s="148"/>
      <c r="BH128" s="148"/>
    </row>
    <row r="129" spans="1:60" outlineLevel="1" x14ac:dyDescent="0.2">
      <c r="A129" s="155"/>
      <c r="B129" s="156"/>
      <c r="C129" s="189" t="s">
        <v>1193</v>
      </c>
      <c r="D129" s="185"/>
      <c r="E129" s="186">
        <v>1.8</v>
      </c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48"/>
      <c r="Z129" s="148"/>
      <c r="AA129" s="148"/>
      <c r="AB129" s="148"/>
      <c r="AC129" s="148"/>
      <c r="AD129" s="148"/>
      <c r="AE129" s="148"/>
      <c r="AF129" s="148"/>
      <c r="AG129" s="148" t="s">
        <v>224</v>
      </c>
      <c r="AH129" s="148">
        <v>0</v>
      </c>
      <c r="AI129" s="148"/>
      <c r="AJ129" s="148"/>
      <c r="AK129" s="148"/>
      <c r="AL129" s="148"/>
      <c r="AM129" s="148"/>
      <c r="AN129" s="148"/>
      <c r="AO129" s="148"/>
      <c r="AP129" s="148"/>
      <c r="AQ129" s="148"/>
      <c r="AR129" s="148"/>
      <c r="AS129" s="148"/>
      <c r="AT129" s="148"/>
      <c r="AU129" s="148"/>
      <c r="AV129" s="148"/>
      <c r="AW129" s="148"/>
      <c r="AX129" s="148"/>
      <c r="AY129" s="148"/>
      <c r="AZ129" s="148"/>
      <c r="BA129" s="148"/>
      <c r="BB129" s="148"/>
      <c r="BC129" s="148"/>
      <c r="BD129" s="148"/>
      <c r="BE129" s="148"/>
      <c r="BF129" s="148"/>
      <c r="BG129" s="148"/>
      <c r="BH129" s="148"/>
    </row>
    <row r="130" spans="1:60" outlineLevel="1" x14ac:dyDescent="0.2">
      <c r="A130" s="166">
        <v>16</v>
      </c>
      <c r="B130" s="167" t="s">
        <v>293</v>
      </c>
      <c r="C130" s="181" t="s">
        <v>294</v>
      </c>
      <c r="D130" s="168" t="s">
        <v>230</v>
      </c>
      <c r="E130" s="169">
        <v>462.30290000000002</v>
      </c>
      <c r="F130" s="170">
        <v>70</v>
      </c>
      <c r="G130" s="171">
        <f>ROUND(E130*F130,2)</f>
        <v>32361.200000000001</v>
      </c>
      <c r="H130" s="158"/>
      <c r="I130" s="157">
        <f>ROUND(E130*H130,2)</f>
        <v>0</v>
      </c>
      <c r="J130" s="158"/>
      <c r="K130" s="157">
        <f>ROUND(E130*J130,2)</f>
        <v>0</v>
      </c>
      <c r="L130" s="157">
        <v>21</v>
      </c>
      <c r="M130" s="157">
        <f>G130*(1+L130/100)</f>
        <v>39157.052000000003</v>
      </c>
      <c r="N130" s="157">
        <v>0</v>
      </c>
      <c r="O130" s="157">
        <f>ROUND(E130*N130,2)</f>
        <v>0</v>
      </c>
      <c r="P130" s="157">
        <v>0</v>
      </c>
      <c r="Q130" s="157">
        <f>ROUND(E130*P130,2)</f>
        <v>0</v>
      </c>
      <c r="R130" s="157"/>
      <c r="S130" s="157" t="s">
        <v>180</v>
      </c>
      <c r="T130" s="157" t="s">
        <v>180</v>
      </c>
      <c r="U130" s="157">
        <v>5.2999999999999999E-2</v>
      </c>
      <c r="V130" s="157">
        <f>ROUND(E130*U130,2)</f>
        <v>24.5</v>
      </c>
      <c r="W130" s="157"/>
      <c r="X130" s="157" t="s">
        <v>221</v>
      </c>
      <c r="Y130" s="148"/>
      <c r="Z130" s="148"/>
      <c r="AA130" s="148"/>
      <c r="AB130" s="148"/>
      <c r="AC130" s="148"/>
      <c r="AD130" s="148"/>
      <c r="AE130" s="148"/>
      <c r="AF130" s="148"/>
      <c r="AG130" s="148" t="s">
        <v>222</v>
      </c>
      <c r="AH130" s="148"/>
      <c r="AI130" s="148"/>
      <c r="AJ130" s="148"/>
      <c r="AK130" s="148"/>
      <c r="AL130" s="148"/>
      <c r="AM130" s="148"/>
      <c r="AN130" s="148"/>
      <c r="AO130" s="148"/>
      <c r="AP130" s="148"/>
      <c r="AQ130" s="148"/>
      <c r="AR130" s="148"/>
      <c r="AS130" s="148"/>
      <c r="AT130" s="148"/>
      <c r="AU130" s="148"/>
      <c r="AV130" s="148"/>
      <c r="AW130" s="148"/>
      <c r="AX130" s="148"/>
      <c r="AY130" s="148"/>
      <c r="AZ130" s="148"/>
      <c r="BA130" s="148"/>
      <c r="BB130" s="148"/>
      <c r="BC130" s="148"/>
      <c r="BD130" s="148"/>
      <c r="BE130" s="148"/>
      <c r="BF130" s="148"/>
      <c r="BG130" s="148"/>
      <c r="BH130" s="148"/>
    </row>
    <row r="131" spans="1:60" outlineLevel="1" x14ac:dyDescent="0.2">
      <c r="A131" s="155"/>
      <c r="B131" s="156"/>
      <c r="C131" s="189" t="s">
        <v>291</v>
      </c>
      <c r="D131" s="185"/>
      <c r="E131" s="186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48"/>
      <c r="Z131" s="148"/>
      <c r="AA131" s="148"/>
      <c r="AB131" s="148"/>
      <c r="AC131" s="148"/>
      <c r="AD131" s="148"/>
      <c r="AE131" s="148"/>
      <c r="AF131" s="148"/>
      <c r="AG131" s="148" t="s">
        <v>224</v>
      </c>
      <c r="AH131" s="148">
        <v>0</v>
      </c>
      <c r="AI131" s="148"/>
      <c r="AJ131" s="148"/>
      <c r="AK131" s="148"/>
      <c r="AL131" s="148"/>
      <c r="AM131" s="148"/>
      <c r="AN131" s="148"/>
      <c r="AO131" s="148"/>
      <c r="AP131" s="148"/>
      <c r="AQ131" s="148"/>
      <c r="AR131" s="148"/>
      <c r="AS131" s="148"/>
      <c r="AT131" s="148"/>
      <c r="AU131" s="148"/>
      <c r="AV131" s="148"/>
      <c r="AW131" s="148"/>
      <c r="AX131" s="148"/>
      <c r="AY131" s="148"/>
      <c r="AZ131" s="148"/>
      <c r="BA131" s="148"/>
      <c r="BB131" s="148"/>
      <c r="BC131" s="148"/>
      <c r="BD131" s="148"/>
      <c r="BE131" s="148"/>
      <c r="BF131" s="148"/>
      <c r="BG131" s="148"/>
      <c r="BH131" s="148"/>
    </row>
    <row r="132" spans="1:60" outlineLevel="1" x14ac:dyDescent="0.2">
      <c r="A132" s="155"/>
      <c r="B132" s="156"/>
      <c r="C132" s="189" t="s">
        <v>1161</v>
      </c>
      <c r="D132" s="185"/>
      <c r="E132" s="186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48"/>
      <c r="Z132" s="148"/>
      <c r="AA132" s="148"/>
      <c r="AB132" s="148"/>
      <c r="AC132" s="148"/>
      <c r="AD132" s="148"/>
      <c r="AE132" s="148"/>
      <c r="AF132" s="148"/>
      <c r="AG132" s="148" t="s">
        <v>224</v>
      </c>
      <c r="AH132" s="148">
        <v>0</v>
      </c>
      <c r="AI132" s="148"/>
      <c r="AJ132" s="148"/>
      <c r="AK132" s="148"/>
      <c r="AL132" s="148"/>
      <c r="AM132" s="148"/>
      <c r="AN132" s="148"/>
      <c r="AO132" s="148"/>
      <c r="AP132" s="148"/>
      <c r="AQ132" s="148"/>
      <c r="AR132" s="148"/>
      <c r="AS132" s="148"/>
      <c r="AT132" s="148"/>
      <c r="AU132" s="148"/>
      <c r="AV132" s="148"/>
      <c r="AW132" s="148"/>
      <c r="AX132" s="148"/>
      <c r="AY132" s="148"/>
      <c r="AZ132" s="148"/>
      <c r="BA132" s="148"/>
      <c r="BB132" s="148"/>
      <c r="BC132" s="148"/>
      <c r="BD132" s="148"/>
      <c r="BE132" s="148"/>
      <c r="BF132" s="148"/>
      <c r="BG132" s="148"/>
      <c r="BH132" s="148"/>
    </row>
    <row r="133" spans="1:60" outlineLevel="1" x14ac:dyDescent="0.2">
      <c r="A133" s="155"/>
      <c r="B133" s="156"/>
      <c r="C133" s="189" t="s">
        <v>1184</v>
      </c>
      <c r="D133" s="185"/>
      <c r="E133" s="186">
        <v>22.55</v>
      </c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48"/>
      <c r="Z133" s="148"/>
      <c r="AA133" s="148"/>
      <c r="AB133" s="148"/>
      <c r="AC133" s="148"/>
      <c r="AD133" s="148"/>
      <c r="AE133" s="148"/>
      <c r="AF133" s="148"/>
      <c r="AG133" s="148" t="s">
        <v>224</v>
      </c>
      <c r="AH133" s="148">
        <v>0</v>
      </c>
      <c r="AI133" s="148"/>
      <c r="AJ133" s="148"/>
      <c r="AK133" s="148"/>
      <c r="AL133" s="148"/>
      <c r="AM133" s="148"/>
      <c r="AN133" s="148"/>
      <c r="AO133" s="148"/>
      <c r="AP133" s="148"/>
      <c r="AQ133" s="148"/>
      <c r="AR133" s="148"/>
      <c r="AS133" s="148"/>
      <c r="AT133" s="148"/>
      <c r="AU133" s="148"/>
      <c r="AV133" s="148"/>
      <c r="AW133" s="148"/>
      <c r="AX133" s="148"/>
      <c r="AY133" s="148"/>
      <c r="AZ133" s="148"/>
      <c r="BA133" s="148"/>
      <c r="BB133" s="148"/>
      <c r="BC133" s="148"/>
      <c r="BD133" s="148"/>
      <c r="BE133" s="148"/>
      <c r="BF133" s="148"/>
      <c r="BG133" s="148"/>
      <c r="BH133" s="148"/>
    </row>
    <row r="134" spans="1:60" outlineLevel="1" x14ac:dyDescent="0.2">
      <c r="A134" s="155"/>
      <c r="B134" s="156"/>
      <c r="C134" s="189" t="s">
        <v>1163</v>
      </c>
      <c r="D134" s="185"/>
      <c r="E134" s="186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48"/>
      <c r="Z134" s="148"/>
      <c r="AA134" s="148"/>
      <c r="AB134" s="148"/>
      <c r="AC134" s="148"/>
      <c r="AD134" s="148"/>
      <c r="AE134" s="148"/>
      <c r="AF134" s="148"/>
      <c r="AG134" s="148" t="s">
        <v>224</v>
      </c>
      <c r="AH134" s="148">
        <v>0</v>
      </c>
      <c r="AI134" s="148"/>
      <c r="AJ134" s="148"/>
      <c r="AK134" s="148"/>
      <c r="AL134" s="148"/>
      <c r="AM134" s="148"/>
      <c r="AN134" s="148"/>
      <c r="AO134" s="148"/>
      <c r="AP134" s="148"/>
      <c r="AQ134" s="148"/>
      <c r="AR134" s="148"/>
      <c r="AS134" s="148"/>
      <c r="AT134" s="148"/>
      <c r="AU134" s="148"/>
      <c r="AV134" s="148"/>
      <c r="AW134" s="148"/>
      <c r="AX134" s="148"/>
      <c r="AY134" s="148"/>
      <c r="AZ134" s="148"/>
      <c r="BA134" s="148"/>
      <c r="BB134" s="148"/>
      <c r="BC134" s="148"/>
      <c r="BD134" s="148"/>
      <c r="BE134" s="148"/>
      <c r="BF134" s="148"/>
      <c r="BG134" s="148"/>
      <c r="BH134" s="148"/>
    </row>
    <row r="135" spans="1:60" outlineLevel="1" x14ac:dyDescent="0.2">
      <c r="A135" s="155"/>
      <c r="B135" s="156"/>
      <c r="C135" s="189" t="s">
        <v>1185</v>
      </c>
      <c r="D135" s="185"/>
      <c r="E135" s="186">
        <v>66.19</v>
      </c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48"/>
      <c r="Z135" s="148"/>
      <c r="AA135" s="148"/>
      <c r="AB135" s="148"/>
      <c r="AC135" s="148"/>
      <c r="AD135" s="148"/>
      <c r="AE135" s="148"/>
      <c r="AF135" s="148"/>
      <c r="AG135" s="148" t="s">
        <v>224</v>
      </c>
      <c r="AH135" s="148">
        <v>0</v>
      </c>
      <c r="AI135" s="148"/>
      <c r="AJ135" s="148"/>
      <c r="AK135" s="148"/>
      <c r="AL135" s="148"/>
      <c r="AM135" s="148"/>
      <c r="AN135" s="148"/>
      <c r="AO135" s="148"/>
      <c r="AP135" s="148"/>
      <c r="AQ135" s="148"/>
      <c r="AR135" s="148"/>
      <c r="AS135" s="148"/>
      <c r="AT135" s="148"/>
      <c r="AU135" s="148"/>
      <c r="AV135" s="148"/>
      <c r="AW135" s="148"/>
      <c r="AX135" s="148"/>
      <c r="AY135" s="148"/>
      <c r="AZ135" s="148"/>
      <c r="BA135" s="148"/>
      <c r="BB135" s="148"/>
      <c r="BC135" s="148"/>
      <c r="BD135" s="148"/>
      <c r="BE135" s="148"/>
      <c r="BF135" s="148"/>
      <c r="BG135" s="148"/>
      <c r="BH135" s="148"/>
    </row>
    <row r="136" spans="1:60" outlineLevel="1" x14ac:dyDescent="0.2">
      <c r="A136" s="155"/>
      <c r="B136" s="156"/>
      <c r="C136" s="189" t="s">
        <v>1165</v>
      </c>
      <c r="D136" s="185"/>
      <c r="E136" s="186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48"/>
      <c r="Z136" s="148"/>
      <c r="AA136" s="148"/>
      <c r="AB136" s="148"/>
      <c r="AC136" s="148"/>
      <c r="AD136" s="148"/>
      <c r="AE136" s="148"/>
      <c r="AF136" s="148"/>
      <c r="AG136" s="148" t="s">
        <v>224</v>
      </c>
      <c r="AH136" s="148">
        <v>0</v>
      </c>
      <c r="AI136" s="148"/>
      <c r="AJ136" s="148"/>
      <c r="AK136" s="148"/>
      <c r="AL136" s="148"/>
      <c r="AM136" s="148"/>
      <c r="AN136" s="148"/>
      <c r="AO136" s="148"/>
      <c r="AP136" s="148"/>
      <c r="AQ136" s="148"/>
      <c r="AR136" s="148"/>
      <c r="AS136" s="148"/>
      <c r="AT136" s="148"/>
      <c r="AU136" s="148"/>
      <c r="AV136" s="148"/>
      <c r="AW136" s="148"/>
      <c r="AX136" s="148"/>
      <c r="AY136" s="148"/>
      <c r="AZ136" s="148"/>
      <c r="BA136" s="148"/>
      <c r="BB136" s="148"/>
      <c r="BC136" s="148"/>
      <c r="BD136" s="148"/>
      <c r="BE136" s="148"/>
      <c r="BF136" s="148"/>
      <c r="BG136" s="148"/>
      <c r="BH136" s="148"/>
    </row>
    <row r="137" spans="1:60" outlineLevel="1" x14ac:dyDescent="0.2">
      <c r="A137" s="155"/>
      <c r="B137" s="156"/>
      <c r="C137" s="189" t="s">
        <v>1186</v>
      </c>
      <c r="D137" s="185"/>
      <c r="E137" s="186">
        <v>64.489999999999995</v>
      </c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48"/>
      <c r="Z137" s="148"/>
      <c r="AA137" s="148"/>
      <c r="AB137" s="148"/>
      <c r="AC137" s="148"/>
      <c r="AD137" s="148"/>
      <c r="AE137" s="148"/>
      <c r="AF137" s="148"/>
      <c r="AG137" s="148" t="s">
        <v>224</v>
      </c>
      <c r="AH137" s="148">
        <v>0</v>
      </c>
      <c r="AI137" s="148"/>
      <c r="AJ137" s="148"/>
      <c r="AK137" s="148"/>
      <c r="AL137" s="148"/>
      <c r="AM137" s="148"/>
      <c r="AN137" s="148"/>
      <c r="AO137" s="148"/>
      <c r="AP137" s="148"/>
      <c r="AQ137" s="148"/>
      <c r="AR137" s="148"/>
      <c r="AS137" s="148"/>
      <c r="AT137" s="148"/>
      <c r="AU137" s="148"/>
      <c r="AV137" s="148"/>
      <c r="AW137" s="148"/>
      <c r="AX137" s="148"/>
      <c r="AY137" s="148"/>
      <c r="AZ137" s="148"/>
      <c r="BA137" s="148"/>
      <c r="BB137" s="148"/>
      <c r="BC137" s="148"/>
      <c r="BD137" s="148"/>
      <c r="BE137" s="148"/>
      <c r="BF137" s="148"/>
      <c r="BG137" s="148"/>
      <c r="BH137" s="148"/>
    </row>
    <row r="138" spans="1:60" outlineLevel="1" x14ac:dyDescent="0.2">
      <c r="A138" s="155"/>
      <c r="B138" s="156"/>
      <c r="C138" s="189" t="s">
        <v>1167</v>
      </c>
      <c r="D138" s="185"/>
      <c r="E138" s="186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48"/>
      <c r="Z138" s="148"/>
      <c r="AA138" s="148"/>
      <c r="AB138" s="148"/>
      <c r="AC138" s="148"/>
      <c r="AD138" s="148"/>
      <c r="AE138" s="148"/>
      <c r="AF138" s="148"/>
      <c r="AG138" s="148" t="s">
        <v>224</v>
      </c>
      <c r="AH138" s="148">
        <v>0</v>
      </c>
      <c r="AI138" s="148"/>
      <c r="AJ138" s="148"/>
      <c r="AK138" s="148"/>
      <c r="AL138" s="148"/>
      <c r="AM138" s="148"/>
      <c r="AN138" s="148"/>
      <c r="AO138" s="148"/>
      <c r="AP138" s="148"/>
      <c r="AQ138" s="148"/>
      <c r="AR138" s="148"/>
      <c r="AS138" s="148"/>
      <c r="AT138" s="148"/>
      <c r="AU138" s="148"/>
      <c r="AV138" s="148"/>
      <c r="AW138" s="148"/>
      <c r="AX138" s="148"/>
      <c r="AY138" s="148"/>
      <c r="AZ138" s="148"/>
      <c r="BA138" s="148"/>
      <c r="BB138" s="148"/>
      <c r="BC138" s="148"/>
      <c r="BD138" s="148"/>
      <c r="BE138" s="148"/>
      <c r="BF138" s="148"/>
      <c r="BG138" s="148"/>
      <c r="BH138" s="148"/>
    </row>
    <row r="139" spans="1:60" outlineLevel="1" x14ac:dyDescent="0.2">
      <c r="A139" s="155"/>
      <c r="B139" s="156"/>
      <c r="C139" s="189" t="s">
        <v>1187</v>
      </c>
      <c r="D139" s="185"/>
      <c r="E139" s="186">
        <v>21.84</v>
      </c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48"/>
      <c r="Z139" s="148"/>
      <c r="AA139" s="148"/>
      <c r="AB139" s="148"/>
      <c r="AC139" s="148"/>
      <c r="AD139" s="148"/>
      <c r="AE139" s="148"/>
      <c r="AF139" s="148"/>
      <c r="AG139" s="148" t="s">
        <v>224</v>
      </c>
      <c r="AH139" s="148">
        <v>0</v>
      </c>
      <c r="AI139" s="148"/>
      <c r="AJ139" s="148"/>
      <c r="AK139" s="148"/>
      <c r="AL139" s="148"/>
      <c r="AM139" s="148"/>
      <c r="AN139" s="148"/>
      <c r="AO139" s="148"/>
      <c r="AP139" s="148"/>
      <c r="AQ139" s="148"/>
      <c r="AR139" s="148"/>
      <c r="AS139" s="148"/>
      <c r="AT139" s="148"/>
      <c r="AU139" s="148"/>
      <c r="AV139" s="148"/>
      <c r="AW139" s="148"/>
      <c r="AX139" s="148"/>
      <c r="AY139" s="148"/>
      <c r="AZ139" s="148"/>
      <c r="BA139" s="148"/>
      <c r="BB139" s="148"/>
      <c r="BC139" s="148"/>
      <c r="BD139" s="148"/>
      <c r="BE139" s="148"/>
      <c r="BF139" s="148"/>
      <c r="BG139" s="148"/>
      <c r="BH139" s="148"/>
    </row>
    <row r="140" spans="1:60" outlineLevel="1" x14ac:dyDescent="0.2">
      <c r="A140" s="155"/>
      <c r="B140" s="156"/>
      <c r="C140" s="189" t="s">
        <v>1153</v>
      </c>
      <c r="D140" s="185"/>
      <c r="E140" s="186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48"/>
      <c r="Z140" s="148"/>
      <c r="AA140" s="148"/>
      <c r="AB140" s="148"/>
      <c r="AC140" s="148"/>
      <c r="AD140" s="148"/>
      <c r="AE140" s="148"/>
      <c r="AF140" s="148"/>
      <c r="AG140" s="148" t="s">
        <v>224</v>
      </c>
      <c r="AH140" s="148">
        <v>0</v>
      </c>
      <c r="AI140" s="148"/>
      <c r="AJ140" s="148"/>
      <c r="AK140" s="148"/>
      <c r="AL140" s="148"/>
      <c r="AM140" s="148"/>
      <c r="AN140" s="148"/>
      <c r="AO140" s="148"/>
      <c r="AP140" s="148"/>
      <c r="AQ140" s="148"/>
      <c r="AR140" s="148"/>
      <c r="AS140" s="148"/>
      <c r="AT140" s="148"/>
      <c r="AU140" s="148"/>
      <c r="AV140" s="148"/>
      <c r="AW140" s="148"/>
      <c r="AX140" s="148"/>
      <c r="AY140" s="148"/>
      <c r="AZ140" s="148"/>
      <c r="BA140" s="148"/>
      <c r="BB140" s="148"/>
      <c r="BC140" s="148"/>
      <c r="BD140" s="148"/>
      <c r="BE140" s="148"/>
      <c r="BF140" s="148"/>
      <c r="BG140" s="148"/>
      <c r="BH140" s="148"/>
    </row>
    <row r="141" spans="1:60" outlineLevel="1" x14ac:dyDescent="0.2">
      <c r="A141" s="155"/>
      <c r="B141" s="156"/>
      <c r="C141" s="189" t="s">
        <v>1154</v>
      </c>
      <c r="D141" s="185"/>
      <c r="E141" s="186">
        <v>65.17</v>
      </c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48"/>
      <c r="Z141" s="148"/>
      <c r="AA141" s="148"/>
      <c r="AB141" s="148"/>
      <c r="AC141" s="148"/>
      <c r="AD141" s="148"/>
      <c r="AE141" s="148"/>
      <c r="AF141" s="148"/>
      <c r="AG141" s="148" t="s">
        <v>224</v>
      </c>
      <c r="AH141" s="148">
        <v>0</v>
      </c>
      <c r="AI141" s="148"/>
      <c r="AJ141" s="148"/>
      <c r="AK141" s="148"/>
      <c r="AL141" s="148"/>
      <c r="AM141" s="148"/>
      <c r="AN141" s="148"/>
      <c r="AO141" s="148"/>
      <c r="AP141" s="148"/>
      <c r="AQ141" s="148"/>
      <c r="AR141" s="148"/>
      <c r="AS141" s="148"/>
      <c r="AT141" s="148"/>
      <c r="AU141" s="148"/>
      <c r="AV141" s="148"/>
      <c r="AW141" s="148"/>
      <c r="AX141" s="148"/>
      <c r="AY141" s="148"/>
      <c r="AZ141" s="148"/>
      <c r="BA141" s="148"/>
      <c r="BB141" s="148"/>
      <c r="BC141" s="148"/>
      <c r="BD141" s="148"/>
      <c r="BE141" s="148"/>
      <c r="BF141" s="148"/>
      <c r="BG141" s="148"/>
      <c r="BH141" s="148"/>
    </row>
    <row r="142" spans="1:60" outlineLevel="1" x14ac:dyDescent="0.2">
      <c r="A142" s="155"/>
      <c r="B142" s="156"/>
      <c r="C142" s="189" t="s">
        <v>1155</v>
      </c>
      <c r="D142" s="185"/>
      <c r="E142" s="186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48"/>
      <c r="Z142" s="148"/>
      <c r="AA142" s="148"/>
      <c r="AB142" s="148"/>
      <c r="AC142" s="148"/>
      <c r="AD142" s="148"/>
      <c r="AE142" s="148"/>
      <c r="AF142" s="148"/>
      <c r="AG142" s="148" t="s">
        <v>224</v>
      </c>
      <c r="AH142" s="148">
        <v>0</v>
      </c>
      <c r="AI142" s="148"/>
      <c r="AJ142" s="148"/>
      <c r="AK142" s="148"/>
      <c r="AL142" s="148"/>
      <c r="AM142" s="148"/>
      <c r="AN142" s="148"/>
      <c r="AO142" s="148"/>
      <c r="AP142" s="148"/>
      <c r="AQ142" s="148"/>
      <c r="AR142" s="148"/>
      <c r="AS142" s="148"/>
      <c r="AT142" s="148"/>
      <c r="AU142" s="148"/>
      <c r="AV142" s="148"/>
      <c r="AW142" s="148"/>
      <c r="AX142" s="148"/>
      <c r="AY142" s="148"/>
      <c r="AZ142" s="148"/>
      <c r="BA142" s="148"/>
      <c r="BB142" s="148"/>
      <c r="BC142" s="148"/>
      <c r="BD142" s="148"/>
      <c r="BE142" s="148"/>
      <c r="BF142" s="148"/>
      <c r="BG142" s="148"/>
      <c r="BH142" s="148"/>
    </row>
    <row r="143" spans="1:60" outlineLevel="1" x14ac:dyDescent="0.2">
      <c r="A143" s="155"/>
      <c r="B143" s="156"/>
      <c r="C143" s="189" t="s">
        <v>1156</v>
      </c>
      <c r="D143" s="185"/>
      <c r="E143" s="186">
        <v>74.36</v>
      </c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48"/>
      <c r="Z143" s="148"/>
      <c r="AA143" s="148"/>
      <c r="AB143" s="148"/>
      <c r="AC143" s="148"/>
      <c r="AD143" s="148"/>
      <c r="AE143" s="148"/>
      <c r="AF143" s="148"/>
      <c r="AG143" s="148" t="s">
        <v>224</v>
      </c>
      <c r="AH143" s="148">
        <v>0</v>
      </c>
      <c r="AI143" s="148"/>
      <c r="AJ143" s="148"/>
      <c r="AK143" s="148"/>
      <c r="AL143" s="148"/>
      <c r="AM143" s="148"/>
      <c r="AN143" s="148"/>
      <c r="AO143" s="148"/>
      <c r="AP143" s="148"/>
      <c r="AQ143" s="148"/>
      <c r="AR143" s="148"/>
      <c r="AS143" s="148"/>
      <c r="AT143" s="148"/>
      <c r="AU143" s="148"/>
      <c r="AV143" s="148"/>
      <c r="AW143" s="148"/>
      <c r="AX143" s="148"/>
      <c r="AY143" s="148"/>
      <c r="AZ143" s="148"/>
      <c r="BA143" s="148"/>
      <c r="BB143" s="148"/>
      <c r="BC143" s="148"/>
      <c r="BD143" s="148"/>
      <c r="BE143" s="148"/>
      <c r="BF143" s="148"/>
      <c r="BG143" s="148"/>
      <c r="BH143" s="148"/>
    </row>
    <row r="144" spans="1:60" outlineLevel="1" x14ac:dyDescent="0.2">
      <c r="A144" s="155"/>
      <c r="B144" s="156"/>
      <c r="C144" s="189" t="s">
        <v>1188</v>
      </c>
      <c r="D144" s="185"/>
      <c r="E144" s="186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48"/>
      <c r="Z144" s="148"/>
      <c r="AA144" s="148"/>
      <c r="AB144" s="148"/>
      <c r="AC144" s="148"/>
      <c r="AD144" s="148"/>
      <c r="AE144" s="148"/>
      <c r="AF144" s="148"/>
      <c r="AG144" s="148" t="s">
        <v>224</v>
      </c>
      <c r="AH144" s="148">
        <v>0</v>
      </c>
      <c r="AI144" s="148"/>
      <c r="AJ144" s="148"/>
      <c r="AK144" s="148"/>
      <c r="AL144" s="148"/>
      <c r="AM144" s="148"/>
      <c r="AN144" s="148"/>
      <c r="AO144" s="148"/>
      <c r="AP144" s="148"/>
      <c r="AQ144" s="148"/>
      <c r="AR144" s="148"/>
      <c r="AS144" s="148"/>
      <c r="AT144" s="148"/>
      <c r="AU144" s="148"/>
      <c r="AV144" s="148"/>
      <c r="AW144" s="148"/>
      <c r="AX144" s="148"/>
      <c r="AY144" s="148"/>
      <c r="AZ144" s="148"/>
      <c r="BA144" s="148"/>
      <c r="BB144" s="148"/>
      <c r="BC144" s="148"/>
      <c r="BD144" s="148"/>
      <c r="BE144" s="148"/>
      <c r="BF144" s="148"/>
      <c r="BG144" s="148"/>
      <c r="BH144" s="148"/>
    </row>
    <row r="145" spans="1:60" outlineLevel="1" x14ac:dyDescent="0.2">
      <c r="A145" s="155"/>
      <c r="B145" s="156"/>
      <c r="C145" s="189" t="s">
        <v>1189</v>
      </c>
      <c r="D145" s="185"/>
      <c r="E145" s="186">
        <v>121.68</v>
      </c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48"/>
      <c r="Z145" s="148"/>
      <c r="AA145" s="148"/>
      <c r="AB145" s="148"/>
      <c r="AC145" s="148"/>
      <c r="AD145" s="148"/>
      <c r="AE145" s="148"/>
      <c r="AF145" s="148"/>
      <c r="AG145" s="148" t="s">
        <v>224</v>
      </c>
      <c r="AH145" s="148">
        <v>0</v>
      </c>
      <c r="AI145" s="148"/>
      <c r="AJ145" s="148"/>
      <c r="AK145" s="148"/>
      <c r="AL145" s="148"/>
      <c r="AM145" s="148"/>
      <c r="AN145" s="148"/>
      <c r="AO145" s="148"/>
      <c r="AP145" s="148"/>
      <c r="AQ145" s="148"/>
      <c r="AR145" s="148"/>
      <c r="AS145" s="148"/>
      <c r="AT145" s="148"/>
      <c r="AU145" s="148"/>
      <c r="AV145" s="148"/>
      <c r="AW145" s="148"/>
      <c r="AX145" s="148"/>
      <c r="AY145" s="148"/>
      <c r="AZ145" s="148"/>
      <c r="BA145" s="148"/>
      <c r="BB145" s="148"/>
      <c r="BC145" s="148"/>
      <c r="BD145" s="148"/>
      <c r="BE145" s="148"/>
      <c r="BF145" s="148"/>
      <c r="BG145" s="148"/>
      <c r="BH145" s="148"/>
    </row>
    <row r="146" spans="1:60" outlineLevel="1" x14ac:dyDescent="0.2">
      <c r="A146" s="155"/>
      <c r="B146" s="156"/>
      <c r="C146" s="189" t="s">
        <v>1190</v>
      </c>
      <c r="D146" s="185"/>
      <c r="E146" s="186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48"/>
      <c r="Z146" s="148"/>
      <c r="AA146" s="148"/>
      <c r="AB146" s="148"/>
      <c r="AC146" s="148"/>
      <c r="AD146" s="148"/>
      <c r="AE146" s="148"/>
      <c r="AF146" s="148"/>
      <c r="AG146" s="148" t="s">
        <v>224</v>
      </c>
      <c r="AH146" s="148">
        <v>0</v>
      </c>
      <c r="AI146" s="148"/>
      <c r="AJ146" s="148"/>
      <c r="AK146" s="148"/>
      <c r="AL146" s="148"/>
      <c r="AM146" s="148"/>
      <c r="AN146" s="148"/>
      <c r="AO146" s="148"/>
      <c r="AP146" s="148"/>
      <c r="AQ146" s="148"/>
      <c r="AR146" s="148"/>
      <c r="AS146" s="148"/>
      <c r="AT146" s="148"/>
      <c r="AU146" s="148"/>
      <c r="AV146" s="148"/>
      <c r="AW146" s="148"/>
      <c r="AX146" s="148"/>
      <c r="AY146" s="148"/>
      <c r="AZ146" s="148"/>
      <c r="BA146" s="148"/>
      <c r="BB146" s="148"/>
      <c r="BC146" s="148"/>
      <c r="BD146" s="148"/>
      <c r="BE146" s="148"/>
      <c r="BF146" s="148"/>
      <c r="BG146" s="148"/>
      <c r="BH146" s="148"/>
    </row>
    <row r="147" spans="1:60" outlineLevel="1" x14ac:dyDescent="0.2">
      <c r="A147" s="155"/>
      <c r="B147" s="156"/>
      <c r="C147" s="189" t="s">
        <v>1191</v>
      </c>
      <c r="D147" s="185"/>
      <c r="E147" s="186">
        <v>19.02</v>
      </c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48"/>
      <c r="Z147" s="148"/>
      <c r="AA147" s="148"/>
      <c r="AB147" s="148"/>
      <c r="AC147" s="148"/>
      <c r="AD147" s="148"/>
      <c r="AE147" s="148"/>
      <c r="AF147" s="148"/>
      <c r="AG147" s="148" t="s">
        <v>224</v>
      </c>
      <c r="AH147" s="148">
        <v>0</v>
      </c>
      <c r="AI147" s="148"/>
      <c r="AJ147" s="148"/>
      <c r="AK147" s="148"/>
      <c r="AL147" s="148"/>
      <c r="AM147" s="148"/>
      <c r="AN147" s="148"/>
      <c r="AO147" s="148"/>
      <c r="AP147" s="148"/>
      <c r="AQ147" s="148"/>
      <c r="AR147" s="148"/>
      <c r="AS147" s="148"/>
      <c r="AT147" s="148"/>
      <c r="AU147" s="148"/>
      <c r="AV147" s="148"/>
      <c r="AW147" s="148"/>
      <c r="AX147" s="148"/>
      <c r="AY147" s="148"/>
      <c r="AZ147" s="148"/>
      <c r="BA147" s="148"/>
      <c r="BB147" s="148"/>
      <c r="BC147" s="148"/>
      <c r="BD147" s="148"/>
      <c r="BE147" s="148"/>
      <c r="BF147" s="148"/>
      <c r="BG147" s="148"/>
      <c r="BH147" s="148"/>
    </row>
    <row r="148" spans="1:60" outlineLevel="1" x14ac:dyDescent="0.2">
      <c r="A148" s="155"/>
      <c r="B148" s="156"/>
      <c r="C148" s="189" t="s">
        <v>1192</v>
      </c>
      <c r="D148" s="185"/>
      <c r="E148" s="186">
        <v>3.4</v>
      </c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48"/>
      <c r="Z148" s="148"/>
      <c r="AA148" s="148"/>
      <c r="AB148" s="148"/>
      <c r="AC148" s="148"/>
      <c r="AD148" s="148"/>
      <c r="AE148" s="148"/>
      <c r="AF148" s="148"/>
      <c r="AG148" s="148" t="s">
        <v>224</v>
      </c>
      <c r="AH148" s="148">
        <v>0</v>
      </c>
      <c r="AI148" s="148"/>
      <c r="AJ148" s="148"/>
      <c r="AK148" s="148"/>
      <c r="AL148" s="148"/>
      <c r="AM148" s="148"/>
      <c r="AN148" s="148"/>
      <c r="AO148" s="148"/>
      <c r="AP148" s="148"/>
      <c r="AQ148" s="148"/>
      <c r="AR148" s="148"/>
      <c r="AS148" s="148"/>
      <c r="AT148" s="148"/>
      <c r="AU148" s="148"/>
      <c r="AV148" s="148"/>
      <c r="AW148" s="148"/>
      <c r="AX148" s="148"/>
      <c r="AY148" s="148"/>
      <c r="AZ148" s="148"/>
      <c r="BA148" s="148"/>
      <c r="BB148" s="148"/>
      <c r="BC148" s="148"/>
      <c r="BD148" s="148"/>
      <c r="BE148" s="148"/>
      <c r="BF148" s="148"/>
      <c r="BG148" s="148"/>
      <c r="BH148" s="148"/>
    </row>
    <row r="149" spans="1:60" outlineLevel="1" x14ac:dyDescent="0.2">
      <c r="A149" s="155"/>
      <c r="B149" s="156"/>
      <c r="C149" s="189" t="s">
        <v>1193</v>
      </c>
      <c r="D149" s="185"/>
      <c r="E149" s="186">
        <v>1.8</v>
      </c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48"/>
      <c r="Z149" s="148"/>
      <c r="AA149" s="148"/>
      <c r="AB149" s="148"/>
      <c r="AC149" s="148"/>
      <c r="AD149" s="148"/>
      <c r="AE149" s="148"/>
      <c r="AF149" s="148"/>
      <c r="AG149" s="148" t="s">
        <v>224</v>
      </c>
      <c r="AH149" s="148">
        <v>0</v>
      </c>
      <c r="AI149" s="148"/>
      <c r="AJ149" s="148"/>
      <c r="AK149" s="148"/>
      <c r="AL149" s="148"/>
      <c r="AM149" s="148"/>
      <c r="AN149" s="148"/>
      <c r="AO149" s="148"/>
      <c r="AP149" s="148"/>
      <c r="AQ149" s="148"/>
      <c r="AR149" s="148"/>
      <c r="AS149" s="148"/>
      <c r="AT149" s="148"/>
      <c r="AU149" s="148"/>
      <c r="AV149" s="148"/>
      <c r="AW149" s="148"/>
      <c r="AX149" s="148"/>
      <c r="AY149" s="148"/>
      <c r="AZ149" s="148"/>
      <c r="BA149" s="148"/>
      <c r="BB149" s="148"/>
      <c r="BC149" s="148"/>
      <c r="BD149" s="148"/>
      <c r="BE149" s="148"/>
      <c r="BF149" s="148"/>
      <c r="BG149" s="148"/>
      <c r="BH149" s="148"/>
    </row>
    <row r="150" spans="1:60" outlineLevel="1" x14ac:dyDescent="0.2">
      <c r="A150" s="155"/>
      <c r="B150" s="156"/>
      <c r="C150" s="189" t="s">
        <v>1193</v>
      </c>
      <c r="D150" s="185"/>
      <c r="E150" s="186">
        <v>1.8</v>
      </c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48"/>
      <c r="Z150" s="148"/>
      <c r="AA150" s="148"/>
      <c r="AB150" s="148"/>
      <c r="AC150" s="148"/>
      <c r="AD150" s="148"/>
      <c r="AE150" s="148"/>
      <c r="AF150" s="148"/>
      <c r="AG150" s="148" t="s">
        <v>224</v>
      </c>
      <c r="AH150" s="148">
        <v>0</v>
      </c>
      <c r="AI150" s="148"/>
      <c r="AJ150" s="148"/>
      <c r="AK150" s="148"/>
      <c r="AL150" s="148"/>
      <c r="AM150" s="148"/>
      <c r="AN150" s="148"/>
      <c r="AO150" s="148"/>
      <c r="AP150" s="148"/>
      <c r="AQ150" s="148"/>
      <c r="AR150" s="148"/>
      <c r="AS150" s="148"/>
      <c r="AT150" s="148"/>
      <c r="AU150" s="148"/>
      <c r="AV150" s="148"/>
      <c r="AW150" s="148"/>
      <c r="AX150" s="148"/>
      <c r="AY150" s="148"/>
      <c r="AZ150" s="148"/>
      <c r="BA150" s="148"/>
      <c r="BB150" s="148"/>
      <c r="BC150" s="148"/>
      <c r="BD150" s="148"/>
      <c r="BE150" s="148"/>
      <c r="BF150" s="148"/>
      <c r="BG150" s="148"/>
      <c r="BH150" s="148"/>
    </row>
    <row r="151" spans="1:60" ht="22.5" outlineLevel="1" x14ac:dyDescent="0.2">
      <c r="A151" s="166">
        <v>17</v>
      </c>
      <c r="B151" s="167" t="s">
        <v>295</v>
      </c>
      <c r="C151" s="181" t="s">
        <v>296</v>
      </c>
      <c r="D151" s="168" t="s">
        <v>230</v>
      </c>
      <c r="E151" s="169">
        <v>462.30290000000002</v>
      </c>
      <c r="F151" s="170">
        <v>11</v>
      </c>
      <c r="G151" s="171">
        <f>ROUND(E151*F151,2)</f>
        <v>5085.33</v>
      </c>
      <c r="H151" s="158"/>
      <c r="I151" s="157">
        <f>ROUND(E151*H151,2)</f>
        <v>0</v>
      </c>
      <c r="J151" s="158"/>
      <c r="K151" s="157">
        <f>ROUND(E151*J151,2)</f>
        <v>0</v>
      </c>
      <c r="L151" s="157">
        <v>21</v>
      </c>
      <c r="M151" s="157">
        <f>G151*(1+L151/100)</f>
        <v>6153.2492999999995</v>
      </c>
      <c r="N151" s="157">
        <v>0</v>
      </c>
      <c r="O151" s="157">
        <f>ROUND(E151*N151,2)</f>
        <v>0</v>
      </c>
      <c r="P151" s="157">
        <v>0</v>
      </c>
      <c r="Q151" s="157">
        <f>ROUND(E151*P151,2)</f>
        <v>0</v>
      </c>
      <c r="R151" s="157"/>
      <c r="S151" s="157" t="s">
        <v>180</v>
      </c>
      <c r="T151" s="157" t="s">
        <v>180</v>
      </c>
      <c r="U151" s="157">
        <v>8.9999999999999993E-3</v>
      </c>
      <c r="V151" s="157">
        <f>ROUND(E151*U151,2)</f>
        <v>4.16</v>
      </c>
      <c r="W151" s="157"/>
      <c r="X151" s="157" t="s">
        <v>221</v>
      </c>
      <c r="Y151" s="148"/>
      <c r="Z151" s="148"/>
      <c r="AA151" s="148"/>
      <c r="AB151" s="148"/>
      <c r="AC151" s="148"/>
      <c r="AD151" s="148"/>
      <c r="AE151" s="148"/>
      <c r="AF151" s="148"/>
      <c r="AG151" s="148" t="s">
        <v>222</v>
      </c>
      <c r="AH151" s="148"/>
      <c r="AI151" s="148"/>
      <c r="AJ151" s="148"/>
      <c r="AK151" s="148"/>
      <c r="AL151" s="148"/>
      <c r="AM151" s="148"/>
      <c r="AN151" s="148"/>
      <c r="AO151" s="148"/>
      <c r="AP151" s="148"/>
      <c r="AQ151" s="148"/>
      <c r="AR151" s="148"/>
      <c r="AS151" s="148"/>
      <c r="AT151" s="148"/>
      <c r="AU151" s="148"/>
      <c r="AV151" s="148"/>
      <c r="AW151" s="148"/>
      <c r="AX151" s="148"/>
      <c r="AY151" s="148"/>
      <c r="AZ151" s="148"/>
      <c r="BA151" s="148"/>
      <c r="BB151" s="148"/>
      <c r="BC151" s="148"/>
      <c r="BD151" s="148"/>
      <c r="BE151" s="148"/>
      <c r="BF151" s="148"/>
      <c r="BG151" s="148"/>
      <c r="BH151" s="148"/>
    </row>
    <row r="152" spans="1:60" outlineLevel="1" x14ac:dyDescent="0.2">
      <c r="A152" s="155"/>
      <c r="B152" s="156"/>
      <c r="C152" s="189" t="s">
        <v>291</v>
      </c>
      <c r="D152" s="185"/>
      <c r="E152" s="186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48"/>
      <c r="Z152" s="148"/>
      <c r="AA152" s="148"/>
      <c r="AB152" s="148"/>
      <c r="AC152" s="148"/>
      <c r="AD152" s="148"/>
      <c r="AE152" s="148"/>
      <c r="AF152" s="148"/>
      <c r="AG152" s="148" t="s">
        <v>224</v>
      </c>
      <c r="AH152" s="148">
        <v>0</v>
      </c>
      <c r="AI152" s="148"/>
      <c r="AJ152" s="148"/>
      <c r="AK152" s="148"/>
      <c r="AL152" s="148"/>
      <c r="AM152" s="148"/>
      <c r="AN152" s="148"/>
      <c r="AO152" s="148"/>
      <c r="AP152" s="148"/>
      <c r="AQ152" s="148"/>
      <c r="AR152" s="148"/>
      <c r="AS152" s="148"/>
      <c r="AT152" s="148"/>
      <c r="AU152" s="148"/>
      <c r="AV152" s="148"/>
      <c r="AW152" s="148"/>
      <c r="AX152" s="148"/>
      <c r="AY152" s="148"/>
      <c r="AZ152" s="148"/>
      <c r="BA152" s="148"/>
      <c r="BB152" s="148"/>
      <c r="BC152" s="148"/>
      <c r="BD152" s="148"/>
      <c r="BE152" s="148"/>
      <c r="BF152" s="148"/>
      <c r="BG152" s="148"/>
      <c r="BH152" s="148"/>
    </row>
    <row r="153" spans="1:60" outlineLevel="1" x14ac:dyDescent="0.2">
      <c r="A153" s="155"/>
      <c r="B153" s="156"/>
      <c r="C153" s="189" t="s">
        <v>1161</v>
      </c>
      <c r="D153" s="185"/>
      <c r="E153" s="186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48"/>
      <c r="Z153" s="148"/>
      <c r="AA153" s="148"/>
      <c r="AB153" s="148"/>
      <c r="AC153" s="148"/>
      <c r="AD153" s="148"/>
      <c r="AE153" s="148"/>
      <c r="AF153" s="148"/>
      <c r="AG153" s="148" t="s">
        <v>224</v>
      </c>
      <c r="AH153" s="148">
        <v>0</v>
      </c>
      <c r="AI153" s="148"/>
      <c r="AJ153" s="148"/>
      <c r="AK153" s="148"/>
      <c r="AL153" s="148"/>
      <c r="AM153" s="148"/>
      <c r="AN153" s="148"/>
      <c r="AO153" s="148"/>
      <c r="AP153" s="148"/>
      <c r="AQ153" s="148"/>
      <c r="AR153" s="148"/>
      <c r="AS153" s="148"/>
      <c r="AT153" s="148"/>
      <c r="AU153" s="148"/>
      <c r="AV153" s="148"/>
      <c r="AW153" s="148"/>
      <c r="AX153" s="148"/>
      <c r="AY153" s="148"/>
      <c r="AZ153" s="148"/>
      <c r="BA153" s="148"/>
      <c r="BB153" s="148"/>
      <c r="BC153" s="148"/>
      <c r="BD153" s="148"/>
      <c r="BE153" s="148"/>
      <c r="BF153" s="148"/>
      <c r="BG153" s="148"/>
      <c r="BH153" s="148"/>
    </row>
    <row r="154" spans="1:60" outlineLevel="1" x14ac:dyDescent="0.2">
      <c r="A154" s="155"/>
      <c r="B154" s="156"/>
      <c r="C154" s="189" t="s">
        <v>1184</v>
      </c>
      <c r="D154" s="185"/>
      <c r="E154" s="186">
        <v>22.55</v>
      </c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48"/>
      <c r="Z154" s="148"/>
      <c r="AA154" s="148"/>
      <c r="AB154" s="148"/>
      <c r="AC154" s="148"/>
      <c r="AD154" s="148"/>
      <c r="AE154" s="148"/>
      <c r="AF154" s="148"/>
      <c r="AG154" s="148" t="s">
        <v>224</v>
      </c>
      <c r="AH154" s="148">
        <v>0</v>
      </c>
      <c r="AI154" s="148"/>
      <c r="AJ154" s="148"/>
      <c r="AK154" s="148"/>
      <c r="AL154" s="148"/>
      <c r="AM154" s="148"/>
      <c r="AN154" s="148"/>
      <c r="AO154" s="148"/>
      <c r="AP154" s="148"/>
      <c r="AQ154" s="148"/>
      <c r="AR154" s="148"/>
      <c r="AS154" s="148"/>
      <c r="AT154" s="148"/>
      <c r="AU154" s="148"/>
      <c r="AV154" s="148"/>
      <c r="AW154" s="148"/>
      <c r="AX154" s="148"/>
      <c r="AY154" s="148"/>
      <c r="AZ154" s="148"/>
      <c r="BA154" s="148"/>
      <c r="BB154" s="148"/>
      <c r="BC154" s="148"/>
      <c r="BD154" s="148"/>
      <c r="BE154" s="148"/>
      <c r="BF154" s="148"/>
      <c r="BG154" s="148"/>
      <c r="BH154" s="148"/>
    </row>
    <row r="155" spans="1:60" outlineLevel="1" x14ac:dyDescent="0.2">
      <c r="A155" s="155"/>
      <c r="B155" s="156"/>
      <c r="C155" s="189" t="s">
        <v>1163</v>
      </c>
      <c r="D155" s="185"/>
      <c r="E155" s="186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48"/>
      <c r="Z155" s="148"/>
      <c r="AA155" s="148"/>
      <c r="AB155" s="148"/>
      <c r="AC155" s="148"/>
      <c r="AD155" s="148"/>
      <c r="AE155" s="148"/>
      <c r="AF155" s="148"/>
      <c r="AG155" s="148" t="s">
        <v>224</v>
      </c>
      <c r="AH155" s="148">
        <v>0</v>
      </c>
      <c r="AI155" s="148"/>
      <c r="AJ155" s="148"/>
      <c r="AK155" s="148"/>
      <c r="AL155" s="148"/>
      <c r="AM155" s="148"/>
      <c r="AN155" s="148"/>
      <c r="AO155" s="148"/>
      <c r="AP155" s="148"/>
      <c r="AQ155" s="148"/>
      <c r="AR155" s="148"/>
      <c r="AS155" s="148"/>
      <c r="AT155" s="148"/>
      <c r="AU155" s="148"/>
      <c r="AV155" s="148"/>
      <c r="AW155" s="148"/>
      <c r="AX155" s="148"/>
      <c r="AY155" s="148"/>
      <c r="AZ155" s="148"/>
      <c r="BA155" s="148"/>
      <c r="BB155" s="148"/>
      <c r="BC155" s="148"/>
      <c r="BD155" s="148"/>
      <c r="BE155" s="148"/>
      <c r="BF155" s="148"/>
      <c r="BG155" s="148"/>
      <c r="BH155" s="148"/>
    </row>
    <row r="156" spans="1:60" outlineLevel="1" x14ac:dyDescent="0.2">
      <c r="A156" s="155"/>
      <c r="B156" s="156"/>
      <c r="C156" s="189" t="s">
        <v>1185</v>
      </c>
      <c r="D156" s="185"/>
      <c r="E156" s="186">
        <v>66.19</v>
      </c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48"/>
      <c r="Z156" s="148"/>
      <c r="AA156" s="148"/>
      <c r="AB156" s="148"/>
      <c r="AC156" s="148"/>
      <c r="AD156" s="148"/>
      <c r="AE156" s="148"/>
      <c r="AF156" s="148"/>
      <c r="AG156" s="148" t="s">
        <v>224</v>
      </c>
      <c r="AH156" s="148">
        <v>0</v>
      </c>
      <c r="AI156" s="148"/>
      <c r="AJ156" s="148"/>
      <c r="AK156" s="148"/>
      <c r="AL156" s="148"/>
      <c r="AM156" s="148"/>
      <c r="AN156" s="148"/>
      <c r="AO156" s="148"/>
      <c r="AP156" s="148"/>
      <c r="AQ156" s="148"/>
      <c r="AR156" s="148"/>
      <c r="AS156" s="148"/>
      <c r="AT156" s="148"/>
      <c r="AU156" s="148"/>
      <c r="AV156" s="148"/>
      <c r="AW156" s="148"/>
      <c r="AX156" s="148"/>
      <c r="AY156" s="148"/>
      <c r="AZ156" s="148"/>
      <c r="BA156" s="148"/>
      <c r="BB156" s="148"/>
      <c r="BC156" s="148"/>
      <c r="BD156" s="148"/>
      <c r="BE156" s="148"/>
      <c r="BF156" s="148"/>
      <c r="BG156" s="148"/>
      <c r="BH156" s="148"/>
    </row>
    <row r="157" spans="1:60" outlineLevel="1" x14ac:dyDescent="0.2">
      <c r="A157" s="155"/>
      <c r="B157" s="156"/>
      <c r="C157" s="189" t="s">
        <v>1165</v>
      </c>
      <c r="D157" s="185"/>
      <c r="E157" s="186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48"/>
      <c r="Z157" s="148"/>
      <c r="AA157" s="148"/>
      <c r="AB157" s="148"/>
      <c r="AC157" s="148"/>
      <c r="AD157" s="148"/>
      <c r="AE157" s="148"/>
      <c r="AF157" s="148"/>
      <c r="AG157" s="148" t="s">
        <v>224</v>
      </c>
      <c r="AH157" s="148">
        <v>0</v>
      </c>
      <c r="AI157" s="148"/>
      <c r="AJ157" s="148"/>
      <c r="AK157" s="148"/>
      <c r="AL157" s="148"/>
      <c r="AM157" s="148"/>
      <c r="AN157" s="148"/>
      <c r="AO157" s="148"/>
      <c r="AP157" s="148"/>
      <c r="AQ157" s="148"/>
      <c r="AR157" s="148"/>
      <c r="AS157" s="148"/>
      <c r="AT157" s="148"/>
      <c r="AU157" s="148"/>
      <c r="AV157" s="148"/>
      <c r="AW157" s="148"/>
      <c r="AX157" s="148"/>
      <c r="AY157" s="148"/>
      <c r="AZ157" s="148"/>
      <c r="BA157" s="148"/>
      <c r="BB157" s="148"/>
      <c r="BC157" s="148"/>
      <c r="BD157" s="148"/>
      <c r="BE157" s="148"/>
      <c r="BF157" s="148"/>
      <c r="BG157" s="148"/>
      <c r="BH157" s="148"/>
    </row>
    <row r="158" spans="1:60" outlineLevel="1" x14ac:dyDescent="0.2">
      <c r="A158" s="155"/>
      <c r="B158" s="156"/>
      <c r="C158" s="189" t="s">
        <v>1186</v>
      </c>
      <c r="D158" s="185"/>
      <c r="E158" s="186">
        <v>64.489999999999995</v>
      </c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48"/>
      <c r="Z158" s="148"/>
      <c r="AA158" s="148"/>
      <c r="AB158" s="148"/>
      <c r="AC158" s="148"/>
      <c r="AD158" s="148"/>
      <c r="AE158" s="148"/>
      <c r="AF158" s="148"/>
      <c r="AG158" s="148" t="s">
        <v>224</v>
      </c>
      <c r="AH158" s="148">
        <v>0</v>
      </c>
      <c r="AI158" s="148"/>
      <c r="AJ158" s="148"/>
      <c r="AK158" s="148"/>
      <c r="AL158" s="148"/>
      <c r="AM158" s="148"/>
      <c r="AN158" s="148"/>
      <c r="AO158" s="148"/>
      <c r="AP158" s="148"/>
      <c r="AQ158" s="148"/>
      <c r="AR158" s="148"/>
      <c r="AS158" s="148"/>
      <c r="AT158" s="148"/>
      <c r="AU158" s="148"/>
      <c r="AV158" s="148"/>
      <c r="AW158" s="148"/>
      <c r="AX158" s="148"/>
      <c r="AY158" s="148"/>
      <c r="AZ158" s="148"/>
      <c r="BA158" s="148"/>
      <c r="BB158" s="148"/>
      <c r="BC158" s="148"/>
      <c r="BD158" s="148"/>
      <c r="BE158" s="148"/>
      <c r="BF158" s="148"/>
      <c r="BG158" s="148"/>
      <c r="BH158" s="148"/>
    </row>
    <row r="159" spans="1:60" outlineLevel="1" x14ac:dyDescent="0.2">
      <c r="A159" s="155"/>
      <c r="B159" s="156"/>
      <c r="C159" s="189" t="s">
        <v>1167</v>
      </c>
      <c r="D159" s="185"/>
      <c r="E159" s="186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48"/>
      <c r="Z159" s="148"/>
      <c r="AA159" s="148"/>
      <c r="AB159" s="148"/>
      <c r="AC159" s="148"/>
      <c r="AD159" s="148"/>
      <c r="AE159" s="148"/>
      <c r="AF159" s="148"/>
      <c r="AG159" s="148" t="s">
        <v>224</v>
      </c>
      <c r="AH159" s="148">
        <v>0</v>
      </c>
      <c r="AI159" s="148"/>
      <c r="AJ159" s="148"/>
      <c r="AK159" s="148"/>
      <c r="AL159" s="148"/>
      <c r="AM159" s="148"/>
      <c r="AN159" s="148"/>
      <c r="AO159" s="148"/>
      <c r="AP159" s="148"/>
      <c r="AQ159" s="148"/>
      <c r="AR159" s="148"/>
      <c r="AS159" s="148"/>
      <c r="AT159" s="148"/>
      <c r="AU159" s="148"/>
      <c r="AV159" s="148"/>
      <c r="AW159" s="148"/>
      <c r="AX159" s="148"/>
      <c r="AY159" s="148"/>
      <c r="AZ159" s="148"/>
      <c r="BA159" s="148"/>
      <c r="BB159" s="148"/>
      <c r="BC159" s="148"/>
      <c r="BD159" s="148"/>
      <c r="BE159" s="148"/>
      <c r="BF159" s="148"/>
      <c r="BG159" s="148"/>
      <c r="BH159" s="148"/>
    </row>
    <row r="160" spans="1:60" outlineLevel="1" x14ac:dyDescent="0.2">
      <c r="A160" s="155"/>
      <c r="B160" s="156"/>
      <c r="C160" s="189" t="s">
        <v>1187</v>
      </c>
      <c r="D160" s="185"/>
      <c r="E160" s="186">
        <v>21.84</v>
      </c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48"/>
      <c r="Z160" s="148"/>
      <c r="AA160" s="148"/>
      <c r="AB160" s="148"/>
      <c r="AC160" s="148"/>
      <c r="AD160" s="148"/>
      <c r="AE160" s="148"/>
      <c r="AF160" s="148"/>
      <c r="AG160" s="148" t="s">
        <v>224</v>
      </c>
      <c r="AH160" s="148">
        <v>0</v>
      </c>
      <c r="AI160" s="148"/>
      <c r="AJ160" s="148"/>
      <c r="AK160" s="148"/>
      <c r="AL160" s="148"/>
      <c r="AM160" s="148"/>
      <c r="AN160" s="148"/>
      <c r="AO160" s="148"/>
      <c r="AP160" s="148"/>
      <c r="AQ160" s="148"/>
      <c r="AR160" s="148"/>
      <c r="AS160" s="148"/>
      <c r="AT160" s="148"/>
      <c r="AU160" s="148"/>
      <c r="AV160" s="148"/>
      <c r="AW160" s="148"/>
      <c r="AX160" s="148"/>
      <c r="AY160" s="148"/>
      <c r="AZ160" s="148"/>
      <c r="BA160" s="148"/>
      <c r="BB160" s="148"/>
      <c r="BC160" s="148"/>
      <c r="BD160" s="148"/>
      <c r="BE160" s="148"/>
      <c r="BF160" s="148"/>
      <c r="BG160" s="148"/>
      <c r="BH160" s="148"/>
    </row>
    <row r="161" spans="1:60" outlineLevel="1" x14ac:dyDescent="0.2">
      <c r="A161" s="155"/>
      <c r="B161" s="156"/>
      <c r="C161" s="189" t="s">
        <v>1153</v>
      </c>
      <c r="D161" s="185"/>
      <c r="E161" s="186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48"/>
      <c r="Z161" s="148"/>
      <c r="AA161" s="148"/>
      <c r="AB161" s="148"/>
      <c r="AC161" s="148"/>
      <c r="AD161" s="148"/>
      <c r="AE161" s="148"/>
      <c r="AF161" s="148"/>
      <c r="AG161" s="148" t="s">
        <v>224</v>
      </c>
      <c r="AH161" s="148">
        <v>0</v>
      </c>
      <c r="AI161" s="148"/>
      <c r="AJ161" s="148"/>
      <c r="AK161" s="148"/>
      <c r="AL161" s="148"/>
      <c r="AM161" s="148"/>
      <c r="AN161" s="148"/>
      <c r="AO161" s="148"/>
      <c r="AP161" s="148"/>
      <c r="AQ161" s="148"/>
      <c r="AR161" s="148"/>
      <c r="AS161" s="148"/>
      <c r="AT161" s="148"/>
      <c r="AU161" s="148"/>
      <c r="AV161" s="148"/>
      <c r="AW161" s="148"/>
      <c r="AX161" s="148"/>
      <c r="AY161" s="148"/>
      <c r="AZ161" s="148"/>
      <c r="BA161" s="148"/>
      <c r="BB161" s="148"/>
      <c r="BC161" s="148"/>
      <c r="BD161" s="148"/>
      <c r="BE161" s="148"/>
      <c r="BF161" s="148"/>
      <c r="BG161" s="148"/>
      <c r="BH161" s="148"/>
    </row>
    <row r="162" spans="1:60" outlineLevel="1" x14ac:dyDescent="0.2">
      <c r="A162" s="155"/>
      <c r="B162" s="156"/>
      <c r="C162" s="189" t="s">
        <v>1154</v>
      </c>
      <c r="D162" s="185"/>
      <c r="E162" s="186">
        <v>65.17</v>
      </c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48"/>
      <c r="Z162" s="148"/>
      <c r="AA162" s="148"/>
      <c r="AB162" s="148"/>
      <c r="AC162" s="148"/>
      <c r="AD162" s="148"/>
      <c r="AE162" s="148"/>
      <c r="AF162" s="148"/>
      <c r="AG162" s="148" t="s">
        <v>224</v>
      </c>
      <c r="AH162" s="148">
        <v>0</v>
      </c>
      <c r="AI162" s="148"/>
      <c r="AJ162" s="148"/>
      <c r="AK162" s="148"/>
      <c r="AL162" s="148"/>
      <c r="AM162" s="148"/>
      <c r="AN162" s="148"/>
      <c r="AO162" s="148"/>
      <c r="AP162" s="148"/>
      <c r="AQ162" s="148"/>
      <c r="AR162" s="148"/>
      <c r="AS162" s="148"/>
      <c r="AT162" s="148"/>
      <c r="AU162" s="148"/>
      <c r="AV162" s="148"/>
      <c r="AW162" s="148"/>
      <c r="AX162" s="148"/>
      <c r="AY162" s="148"/>
      <c r="AZ162" s="148"/>
      <c r="BA162" s="148"/>
      <c r="BB162" s="148"/>
      <c r="BC162" s="148"/>
      <c r="BD162" s="148"/>
      <c r="BE162" s="148"/>
      <c r="BF162" s="148"/>
      <c r="BG162" s="148"/>
      <c r="BH162" s="148"/>
    </row>
    <row r="163" spans="1:60" outlineLevel="1" x14ac:dyDescent="0.2">
      <c r="A163" s="155"/>
      <c r="B163" s="156"/>
      <c r="C163" s="189" t="s">
        <v>1155</v>
      </c>
      <c r="D163" s="185"/>
      <c r="E163" s="186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48"/>
      <c r="Z163" s="148"/>
      <c r="AA163" s="148"/>
      <c r="AB163" s="148"/>
      <c r="AC163" s="148"/>
      <c r="AD163" s="148"/>
      <c r="AE163" s="148"/>
      <c r="AF163" s="148"/>
      <c r="AG163" s="148" t="s">
        <v>224</v>
      </c>
      <c r="AH163" s="148">
        <v>0</v>
      </c>
      <c r="AI163" s="148"/>
      <c r="AJ163" s="148"/>
      <c r="AK163" s="148"/>
      <c r="AL163" s="148"/>
      <c r="AM163" s="148"/>
      <c r="AN163" s="148"/>
      <c r="AO163" s="148"/>
      <c r="AP163" s="148"/>
      <c r="AQ163" s="148"/>
      <c r="AR163" s="148"/>
      <c r="AS163" s="148"/>
      <c r="AT163" s="148"/>
      <c r="AU163" s="148"/>
      <c r="AV163" s="148"/>
      <c r="AW163" s="148"/>
      <c r="AX163" s="148"/>
      <c r="AY163" s="148"/>
      <c r="AZ163" s="148"/>
      <c r="BA163" s="148"/>
      <c r="BB163" s="148"/>
      <c r="BC163" s="148"/>
      <c r="BD163" s="148"/>
      <c r="BE163" s="148"/>
      <c r="BF163" s="148"/>
      <c r="BG163" s="148"/>
      <c r="BH163" s="148"/>
    </row>
    <row r="164" spans="1:60" outlineLevel="1" x14ac:dyDescent="0.2">
      <c r="A164" s="155"/>
      <c r="B164" s="156"/>
      <c r="C164" s="189" t="s">
        <v>1156</v>
      </c>
      <c r="D164" s="185"/>
      <c r="E164" s="186">
        <v>74.36</v>
      </c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48"/>
      <c r="Z164" s="148"/>
      <c r="AA164" s="148"/>
      <c r="AB164" s="148"/>
      <c r="AC164" s="148"/>
      <c r="AD164" s="148"/>
      <c r="AE164" s="148"/>
      <c r="AF164" s="148"/>
      <c r="AG164" s="148" t="s">
        <v>224</v>
      </c>
      <c r="AH164" s="148">
        <v>0</v>
      </c>
      <c r="AI164" s="148"/>
      <c r="AJ164" s="148"/>
      <c r="AK164" s="148"/>
      <c r="AL164" s="148"/>
      <c r="AM164" s="148"/>
      <c r="AN164" s="148"/>
      <c r="AO164" s="148"/>
      <c r="AP164" s="148"/>
      <c r="AQ164" s="148"/>
      <c r="AR164" s="148"/>
      <c r="AS164" s="148"/>
      <c r="AT164" s="148"/>
      <c r="AU164" s="148"/>
      <c r="AV164" s="148"/>
      <c r="AW164" s="148"/>
      <c r="AX164" s="148"/>
      <c r="AY164" s="148"/>
      <c r="AZ164" s="148"/>
      <c r="BA164" s="148"/>
      <c r="BB164" s="148"/>
      <c r="BC164" s="148"/>
      <c r="BD164" s="148"/>
      <c r="BE164" s="148"/>
      <c r="BF164" s="148"/>
      <c r="BG164" s="148"/>
      <c r="BH164" s="148"/>
    </row>
    <row r="165" spans="1:60" outlineLevel="1" x14ac:dyDescent="0.2">
      <c r="A165" s="155"/>
      <c r="B165" s="156"/>
      <c r="C165" s="189" t="s">
        <v>1188</v>
      </c>
      <c r="D165" s="185"/>
      <c r="E165" s="186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48"/>
      <c r="Z165" s="148"/>
      <c r="AA165" s="148"/>
      <c r="AB165" s="148"/>
      <c r="AC165" s="148"/>
      <c r="AD165" s="148"/>
      <c r="AE165" s="148"/>
      <c r="AF165" s="148"/>
      <c r="AG165" s="148" t="s">
        <v>224</v>
      </c>
      <c r="AH165" s="148">
        <v>0</v>
      </c>
      <c r="AI165" s="148"/>
      <c r="AJ165" s="148"/>
      <c r="AK165" s="148"/>
      <c r="AL165" s="148"/>
      <c r="AM165" s="148"/>
      <c r="AN165" s="148"/>
      <c r="AO165" s="148"/>
      <c r="AP165" s="148"/>
      <c r="AQ165" s="148"/>
      <c r="AR165" s="148"/>
      <c r="AS165" s="148"/>
      <c r="AT165" s="148"/>
      <c r="AU165" s="148"/>
      <c r="AV165" s="148"/>
      <c r="AW165" s="148"/>
      <c r="AX165" s="148"/>
      <c r="AY165" s="148"/>
      <c r="AZ165" s="148"/>
      <c r="BA165" s="148"/>
      <c r="BB165" s="148"/>
      <c r="BC165" s="148"/>
      <c r="BD165" s="148"/>
      <c r="BE165" s="148"/>
      <c r="BF165" s="148"/>
      <c r="BG165" s="148"/>
      <c r="BH165" s="148"/>
    </row>
    <row r="166" spans="1:60" outlineLevel="1" x14ac:dyDescent="0.2">
      <c r="A166" s="155"/>
      <c r="B166" s="156"/>
      <c r="C166" s="189" t="s">
        <v>1189</v>
      </c>
      <c r="D166" s="185"/>
      <c r="E166" s="186">
        <v>121.68</v>
      </c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48"/>
      <c r="Z166" s="148"/>
      <c r="AA166" s="148"/>
      <c r="AB166" s="148"/>
      <c r="AC166" s="148"/>
      <c r="AD166" s="148"/>
      <c r="AE166" s="148"/>
      <c r="AF166" s="148"/>
      <c r="AG166" s="148" t="s">
        <v>224</v>
      </c>
      <c r="AH166" s="148">
        <v>0</v>
      </c>
      <c r="AI166" s="148"/>
      <c r="AJ166" s="148"/>
      <c r="AK166" s="148"/>
      <c r="AL166" s="148"/>
      <c r="AM166" s="148"/>
      <c r="AN166" s="148"/>
      <c r="AO166" s="148"/>
      <c r="AP166" s="148"/>
      <c r="AQ166" s="148"/>
      <c r="AR166" s="148"/>
      <c r="AS166" s="148"/>
      <c r="AT166" s="148"/>
      <c r="AU166" s="148"/>
      <c r="AV166" s="148"/>
      <c r="AW166" s="148"/>
      <c r="AX166" s="148"/>
      <c r="AY166" s="148"/>
      <c r="AZ166" s="148"/>
      <c r="BA166" s="148"/>
      <c r="BB166" s="148"/>
      <c r="BC166" s="148"/>
      <c r="BD166" s="148"/>
      <c r="BE166" s="148"/>
      <c r="BF166" s="148"/>
      <c r="BG166" s="148"/>
      <c r="BH166" s="148"/>
    </row>
    <row r="167" spans="1:60" outlineLevel="1" x14ac:dyDescent="0.2">
      <c r="A167" s="155"/>
      <c r="B167" s="156"/>
      <c r="C167" s="189" t="s">
        <v>1190</v>
      </c>
      <c r="D167" s="185"/>
      <c r="E167" s="186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48"/>
      <c r="Z167" s="148"/>
      <c r="AA167" s="148"/>
      <c r="AB167" s="148"/>
      <c r="AC167" s="148"/>
      <c r="AD167" s="148"/>
      <c r="AE167" s="148"/>
      <c r="AF167" s="148"/>
      <c r="AG167" s="148" t="s">
        <v>224</v>
      </c>
      <c r="AH167" s="148">
        <v>0</v>
      </c>
      <c r="AI167" s="148"/>
      <c r="AJ167" s="148"/>
      <c r="AK167" s="148"/>
      <c r="AL167" s="148"/>
      <c r="AM167" s="148"/>
      <c r="AN167" s="148"/>
      <c r="AO167" s="148"/>
      <c r="AP167" s="148"/>
      <c r="AQ167" s="148"/>
      <c r="AR167" s="148"/>
      <c r="AS167" s="148"/>
      <c r="AT167" s="148"/>
      <c r="AU167" s="148"/>
      <c r="AV167" s="148"/>
      <c r="AW167" s="148"/>
      <c r="AX167" s="148"/>
      <c r="AY167" s="148"/>
      <c r="AZ167" s="148"/>
      <c r="BA167" s="148"/>
      <c r="BB167" s="148"/>
      <c r="BC167" s="148"/>
      <c r="BD167" s="148"/>
      <c r="BE167" s="148"/>
      <c r="BF167" s="148"/>
      <c r="BG167" s="148"/>
      <c r="BH167" s="148"/>
    </row>
    <row r="168" spans="1:60" outlineLevel="1" x14ac:dyDescent="0.2">
      <c r="A168" s="155"/>
      <c r="B168" s="156"/>
      <c r="C168" s="189" t="s">
        <v>1191</v>
      </c>
      <c r="D168" s="185"/>
      <c r="E168" s="186">
        <v>19.02</v>
      </c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48"/>
      <c r="Z168" s="148"/>
      <c r="AA168" s="148"/>
      <c r="AB168" s="148"/>
      <c r="AC168" s="148"/>
      <c r="AD168" s="148"/>
      <c r="AE168" s="148"/>
      <c r="AF168" s="148"/>
      <c r="AG168" s="148" t="s">
        <v>224</v>
      </c>
      <c r="AH168" s="148">
        <v>0</v>
      </c>
      <c r="AI168" s="148"/>
      <c r="AJ168" s="148"/>
      <c r="AK168" s="148"/>
      <c r="AL168" s="148"/>
      <c r="AM168" s="148"/>
      <c r="AN168" s="148"/>
      <c r="AO168" s="148"/>
      <c r="AP168" s="148"/>
      <c r="AQ168" s="148"/>
      <c r="AR168" s="148"/>
      <c r="AS168" s="148"/>
      <c r="AT168" s="148"/>
      <c r="AU168" s="148"/>
      <c r="AV168" s="148"/>
      <c r="AW168" s="148"/>
      <c r="AX168" s="148"/>
      <c r="AY168" s="148"/>
      <c r="AZ168" s="148"/>
      <c r="BA168" s="148"/>
      <c r="BB168" s="148"/>
      <c r="BC168" s="148"/>
      <c r="BD168" s="148"/>
      <c r="BE168" s="148"/>
      <c r="BF168" s="148"/>
      <c r="BG168" s="148"/>
      <c r="BH168" s="148"/>
    </row>
    <row r="169" spans="1:60" outlineLevel="1" x14ac:dyDescent="0.2">
      <c r="A169" s="155"/>
      <c r="B169" s="156"/>
      <c r="C169" s="189" t="s">
        <v>1192</v>
      </c>
      <c r="D169" s="185"/>
      <c r="E169" s="186">
        <v>3.4</v>
      </c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48"/>
      <c r="Z169" s="148"/>
      <c r="AA169" s="148"/>
      <c r="AB169" s="148"/>
      <c r="AC169" s="148"/>
      <c r="AD169" s="148"/>
      <c r="AE169" s="148"/>
      <c r="AF169" s="148"/>
      <c r="AG169" s="148" t="s">
        <v>224</v>
      </c>
      <c r="AH169" s="148">
        <v>0</v>
      </c>
      <c r="AI169" s="148"/>
      <c r="AJ169" s="148"/>
      <c r="AK169" s="148"/>
      <c r="AL169" s="148"/>
      <c r="AM169" s="148"/>
      <c r="AN169" s="148"/>
      <c r="AO169" s="148"/>
      <c r="AP169" s="148"/>
      <c r="AQ169" s="148"/>
      <c r="AR169" s="148"/>
      <c r="AS169" s="148"/>
      <c r="AT169" s="148"/>
      <c r="AU169" s="148"/>
      <c r="AV169" s="148"/>
      <c r="AW169" s="148"/>
      <c r="AX169" s="148"/>
      <c r="AY169" s="148"/>
      <c r="AZ169" s="148"/>
      <c r="BA169" s="148"/>
      <c r="BB169" s="148"/>
      <c r="BC169" s="148"/>
      <c r="BD169" s="148"/>
      <c r="BE169" s="148"/>
      <c r="BF169" s="148"/>
      <c r="BG169" s="148"/>
      <c r="BH169" s="148"/>
    </row>
    <row r="170" spans="1:60" outlineLevel="1" x14ac:dyDescent="0.2">
      <c r="A170" s="155"/>
      <c r="B170" s="156"/>
      <c r="C170" s="189" t="s">
        <v>1193</v>
      </c>
      <c r="D170" s="185"/>
      <c r="E170" s="186">
        <v>1.8</v>
      </c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48"/>
      <c r="Z170" s="148"/>
      <c r="AA170" s="148"/>
      <c r="AB170" s="148"/>
      <c r="AC170" s="148"/>
      <c r="AD170" s="148"/>
      <c r="AE170" s="148"/>
      <c r="AF170" s="148"/>
      <c r="AG170" s="148" t="s">
        <v>224</v>
      </c>
      <c r="AH170" s="148">
        <v>0</v>
      </c>
      <c r="AI170" s="148"/>
      <c r="AJ170" s="148"/>
      <c r="AK170" s="148"/>
      <c r="AL170" s="148"/>
      <c r="AM170" s="148"/>
      <c r="AN170" s="148"/>
      <c r="AO170" s="148"/>
      <c r="AP170" s="148"/>
      <c r="AQ170" s="148"/>
      <c r="AR170" s="148"/>
      <c r="AS170" s="148"/>
      <c r="AT170" s="148"/>
      <c r="AU170" s="148"/>
      <c r="AV170" s="148"/>
      <c r="AW170" s="148"/>
      <c r="AX170" s="148"/>
      <c r="AY170" s="148"/>
      <c r="AZ170" s="148"/>
      <c r="BA170" s="148"/>
      <c r="BB170" s="148"/>
      <c r="BC170" s="148"/>
      <c r="BD170" s="148"/>
      <c r="BE170" s="148"/>
      <c r="BF170" s="148"/>
      <c r="BG170" s="148"/>
      <c r="BH170" s="148"/>
    </row>
    <row r="171" spans="1:60" outlineLevel="1" x14ac:dyDescent="0.2">
      <c r="A171" s="155"/>
      <c r="B171" s="156"/>
      <c r="C171" s="189" t="s">
        <v>1193</v>
      </c>
      <c r="D171" s="185"/>
      <c r="E171" s="186">
        <v>1.8</v>
      </c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48"/>
      <c r="Z171" s="148"/>
      <c r="AA171" s="148"/>
      <c r="AB171" s="148"/>
      <c r="AC171" s="148"/>
      <c r="AD171" s="148"/>
      <c r="AE171" s="148"/>
      <c r="AF171" s="148"/>
      <c r="AG171" s="148" t="s">
        <v>224</v>
      </c>
      <c r="AH171" s="148">
        <v>0</v>
      </c>
      <c r="AI171" s="148"/>
      <c r="AJ171" s="148"/>
      <c r="AK171" s="148"/>
      <c r="AL171" s="148"/>
      <c r="AM171" s="148"/>
      <c r="AN171" s="148"/>
      <c r="AO171" s="148"/>
      <c r="AP171" s="148"/>
      <c r="AQ171" s="148"/>
      <c r="AR171" s="148"/>
      <c r="AS171" s="148"/>
      <c r="AT171" s="148"/>
      <c r="AU171" s="148"/>
      <c r="AV171" s="148"/>
      <c r="AW171" s="148"/>
      <c r="AX171" s="148"/>
      <c r="AY171" s="148"/>
      <c r="AZ171" s="148"/>
      <c r="BA171" s="148"/>
      <c r="BB171" s="148"/>
      <c r="BC171" s="148"/>
      <c r="BD171" s="148"/>
      <c r="BE171" s="148"/>
      <c r="BF171" s="148"/>
      <c r="BG171" s="148"/>
      <c r="BH171" s="148"/>
    </row>
    <row r="172" spans="1:60" outlineLevel="1" x14ac:dyDescent="0.2">
      <c r="A172" s="166">
        <v>18</v>
      </c>
      <c r="B172" s="167" t="s">
        <v>297</v>
      </c>
      <c r="C172" s="181" t="s">
        <v>298</v>
      </c>
      <c r="D172" s="168" t="s">
        <v>230</v>
      </c>
      <c r="E172" s="169">
        <v>357.35520000000002</v>
      </c>
      <c r="F172" s="170">
        <v>171</v>
      </c>
      <c r="G172" s="171">
        <f>ROUND(E172*F172,2)</f>
        <v>61107.74</v>
      </c>
      <c r="H172" s="158"/>
      <c r="I172" s="157">
        <f>ROUND(E172*H172,2)</f>
        <v>0</v>
      </c>
      <c r="J172" s="158"/>
      <c r="K172" s="157">
        <f>ROUND(E172*J172,2)</f>
        <v>0</v>
      </c>
      <c r="L172" s="157">
        <v>21</v>
      </c>
      <c r="M172" s="157">
        <f>G172*(1+L172/100)</f>
        <v>73940.365399999995</v>
      </c>
      <c r="N172" s="157">
        <v>0</v>
      </c>
      <c r="O172" s="157">
        <f>ROUND(E172*N172,2)</f>
        <v>0</v>
      </c>
      <c r="P172" s="157">
        <v>0</v>
      </c>
      <c r="Q172" s="157">
        <f>ROUND(E172*P172,2)</f>
        <v>0</v>
      </c>
      <c r="R172" s="157"/>
      <c r="S172" s="157" t="s">
        <v>180</v>
      </c>
      <c r="T172" s="157" t="s">
        <v>180</v>
      </c>
      <c r="U172" s="157">
        <v>0.20200000000000001</v>
      </c>
      <c r="V172" s="157">
        <f>ROUND(E172*U172,2)</f>
        <v>72.19</v>
      </c>
      <c r="W172" s="157"/>
      <c r="X172" s="157" t="s">
        <v>221</v>
      </c>
      <c r="Y172" s="148"/>
      <c r="Z172" s="148"/>
      <c r="AA172" s="148"/>
      <c r="AB172" s="148"/>
      <c r="AC172" s="148"/>
      <c r="AD172" s="148"/>
      <c r="AE172" s="148"/>
      <c r="AF172" s="148"/>
      <c r="AG172" s="148" t="s">
        <v>222</v>
      </c>
      <c r="AH172" s="148"/>
      <c r="AI172" s="148"/>
      <c r="AJ172" s="148"/>
      <c r="AK172" s="148"/>
      <c r="AL172" s="148"/>
      <c r="AM172" s="148"/>
      <c r="AN172" s="148"/>
      <c r="AO172" s="148"/>
      <c r="AP172" s="148"/>
      <c r="AQ172" s="148"/>
      <c r="AR172" s="148"/>
      <c r="AS172" s="148"/>
      <c r="AT172" s="148"/>
      <c r="AU172" s="148"/>
      <c r="AV172" s="148"/>
      <c r="AW172" s="148"/>
      <c r="AX172" s="148"/>
      <c r="AY172" s="148"/>
      <c r="AZ172" s="148"/>
      <c r="BA172" s="148"/>
      <c r="BB172" s="148"/>
      <c r="BC172" s="148"/>
      <c r="BD172" s="148"/>
      <c r="BE172" s="148"/>
      <c r="BF172" s="148"/>
      <c r="BG172" s="148"/>
      <c r="BH172" s="148"/>
    </row>
    <row r="173" spans="1:60" outlineLevel="1" x14ac:dyDescent="0.2">
      <c r="A173" s="155"/>
      <c r="B173" s="156"/>
      <c r="C173" s="189" t="s">
        <v>299</v>
      </c>
      <c r="D173" s="185"/>
      <c r="E173" s="186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48"/>
      <c r="Z173" s="148"/>
      <c r="AA173" s="148"/>
      <c r="AB173" s="148"/>
      <c r="AC173" s="148"/>
      <c r="AD173" s="148"/>
      <c r="AE173" s="148"/>
      <c r="AF173" s="148"/>
      <c r="AG173" s="148" t="s">
        <v>224</v>
      </c>
      <c r="AH173" s="148">
        <v>0</v>
      </c>
      <c r="AI173" s="148"/>
      <c r="AJ173" s="148"/>
      <c r="AK173" s="148"/>
      <c r="AL173" s="148"/>
      <c r="AM173" s="148"/>
      <c r="AN173" s="148"/>
      <c r="AO173" s="148"/>
      <c r="AP173" s="148"/>
      <c r="AQ173" s="148"/>
      <c r="AR173" s="148"/>
      <c r="AS173" s="148"/>
      <c r="AT173" s="148"/>
      <c r="AU173" s="148"/>
      <c r="AV173" s="148"/>
      <c r="AW173" s="148"/>
      <c r="AX173" s="148"/>
      <c r="AY173" s="148"/>
      <c r="AZ173" s="148"/>
      <c r="BA173" s="148"/>
      <c r="BB173" s="148"/>
      <c r="BC173" s="148"/>
      <c r="BD173" s="148"/>
      <c r="BE173" s="148"/>
      <c r="BF173" s="148"/>
      <c r="BG173" s="148"/>
      <c r="BH173" s="148"/>
    </row>
    <row r="174" spans="1:60" outlineLevel="1" x14ac:dyDescent="0.2">
      <c r="A174" s="155"/>
      <c r="B174" s="156"/>
      <c r="C174" s="189" t="s">
        <v>1161</v>
      </c>
      <c r="D174" s="185"/>
      <c r="E174" s="186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48"/>
      <c r="Z174" s="148"/>
      <c r="AA174" s="148"/>
      <c r="AB174" s="148"/>
      <c r="AC174" s="148"/>
      <c r="AD174" s="148"/>
      <c r="AE174" s="148"/>
      <c r="AF174" s="148"/>
      <c r="AG174" s="148" t="s">
        <v>224</v>
      </c>
      <c r="AH174" s="148">
        <v>0</v>
      </c>
      <c r="AI174" s="148"/>
      <c r="AJ174" s="148"/>
      <c r="AK174" s="148"/>
      <c r="AL174" s="148"/>
      <c r="AM174" s="148"/>
      <c r="AN174" s="148"/>
      <c r="AO174" s="148"/>
      <c r="AP174" s="148"/>
      <c r="AQ174" s="148"/>
      <c r="AR174" s="148"/>
      <c r="AS174" s="148"/>
      <c r="AT174" s="148"/>
      <c r="AU174" s="148"/>
      <c r="AV174" s="148"/>
      <c r="AW174" s="148"/>
      <c r="AX174" s="148"/>
      <c r="AY174" s="148"/>
      <c r="AZ174" s="148"/>
      <c r="BA174" s="148"/>
      <c r="BB174" s="148"/>
      <c r="BC174" s="148"/>
      <c r="BD174" s="148"/>
      <c r="BE174" s="148"/>
      <c r="BF174" s="148"/>
      <c r="BG174" s="148"/>
      <c r="BH174" s="148"/>
    </row>
    <row r="175" spans="1:60" outlineLevel="1" x14ac:dyDescent="0.2">
      <c r="A175" s="155"/>
      <c r="B175" s="156"/>
      <c r="C175" s="189" t="s">
        <v>1194</v>
      </c>
      <c r="D175" s="185"/>
      <c r="E175" s="186">
        <v>74.11</v>
      </c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48"/>
      <c r="Z175" s="148"/>
      <c r="AA175" s="148"/>
      <c r="AB175" s="148"/>
      <c r="AC175" s="148"/>
      <c r="AD175" s="148"/>
      <c r="AE175" s="148"/>
      <c r="AF175" s="148"/>
      <c r="AG175" s="148" t="s">
        <v>224</v>
      </c>
      <c r="AH175" s="148">
        <v>0</v>
      </c>
      <c r="AI175" s="148"/>
      <c r="AJ175" s="148"/>
      <c r="AK175" s="148"/>
      <c r="AL175" s="148"/>
      <c r="AM175" s="148"/>
      <c r="AN175" s="148"/>
      <c r="AO175" s="148"/>
      <c r="AP175" s="148"/>
      <c r="AQ175" s="148"/>
      <c r="AR175" s="148"/>
      <c r="AS175" s="148"/>
      <c r="AT175" s="148"/>
      <c r="AU175" s="148"/>
      <c r="AV175" s="148"/>
      <c r="AW175" s="148"/>
      <c r="AX175" s="148"/>
      <c r="AY175" s="148"/>
      <c r="AZ175" s="148"/>
      <c r="BA175" s="148"/>
      <c r="BB175" s="148"/>
      <c r="BC175" s="148"/>
      <c r="BD175" s="148"/>
      <c r="BE175" s="148"/>
      <c r="BF175" s="148"/>
      <c r="BG175" s="148"/>
      <c r="BH175" s="148"/>
    </row>
    <row r="176" spans="1:60" outlineLevel="1" x14ac:dyDescent="0.2">
      <c r="A176" s="155"/>
      <c r="B176" s="156"/>
      <c r="C176" s="189" t="s">
        <v>1163</v>
      </c>
      <c r="D176" s="185"/>
      <c r="E176" s="186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48"/>
      <c r="Z176" s="148"/>
      <c r="AA176" s="148"/>
      <c r="AB176" s="148"/>
      <c r="AC176" s="148"/>
      <c r="AD176" s="148"/>
      <c r="AE176" s="148"/>
      <c r="AF176" s="148"/>
      <c r="AG176" s="148" t="s">
        <v>224</v>
      </c>
      <c r="AH176" s="148">
        <v>0</v>
      </c>
      <c r="AI176" s="148"/>
      <c r="AJ176" s="148"/>
      <c r="AK176" s="148"/>
      <c r="AL176" s="148"/>
      <c r="AM176" s="148"/>
      <c r="AN176" s="148"/>
      <c r="AO176" s="148"/>
      <c r="AP176" s="148"/>
      <c r="AQ176" s="148"/>
      <c r="AR176" s="148"/>
      <c r="AS176" s="148"/>
      <c r="AT176" s="148"/>
      <c r="AU176" s="148"/>
      <c r="AV176" s="148"/>
      <c r="AW176" s="148"/>
      <c r="AX176" s="148"/>
      <c r="AY176" s="148"/>
      <c r="AZ176" s="148"/>
      <c r="BA176" s="148"/>
      <c r="BB176" s="148"/>
      <c r="BC176" s="148"/>
      <c r="BD176" s="148"/>
      <c r="BE176" s="148"/>
      <c r="BF176" s="148"/>
      <c r="BG176" s="148"/>
      <c r="BH176" s="148"/>
    </row>
    <row r="177" spans="1:60" outlineLevel="1" x14ac:dyDescent="0.2">
      <c r="A177" s="155"/>
      <c r="B177" s="156"/>
      <c r="C177" s="189" t="s">
        <v>1195</v>
      </c>
      <c r="D177" s="185"/>
      <c r="E177" s="186">
        <v>122.93</v>
      </c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48"/>
      <c r="Z177" s="148"/>
      <c r="AA177" s="148"/>
      <c r="AB177" s="148"/>
      <c r="AC177" s="148"/>
      <c r="AD177" s="148"/>
      <c r="AE177" s="148"/>
      <c r="AF177" s="148"/>
      <c r="AG177" s="148" t="s">
        <v>224</v>
      </c>
      <c r="AH177" s="148">
        <v>0</v>
      </c>
      <c r="AI177" s="148"/>
      <c r="AJ177" s="148"/>
      <c r="AK177" s="148"/>
      <c r="AL177" s="148"/>
      <c r="AM177" s="148"/>
      <c r="AN177" s="148"/>
      <c r="AO177" s="148"/>
      <c r="AP177" s="148"/>
      <c r="AQ177" s="148"/>
      <c r="AR177" s="148"/>
      <c r="AS177" s="148"/>
      <c r="AT177" s="148"/>
      <c r="AU177" s="148"/>
      <c r="AV177" s="148"/>
      <c r="AW177" s="148"/>
      <c r="AX177" s="148"/>
      <c r="AY177" s="148"/>
      <c r="AZ177" s="148"/>
      <c r="BA177" s="148"/>
      <c r="BB177" s="148"/>
      <c r="BC177" s="148"/>
      <c r="BD177" s="148"/>
      <c r="BE177" s="148"/>
      <c r="BF177" s="148"/>
      <c r="BG177" s="148"/>
      <c r="BH177" s="148"/>
    </row>
    <row r="178" spans="1:60" outlineLevel="1" x14ac:dyDescent="0.2">
      <c r="A178" s="155"/>
      <c r="B178" s="156"/>
      <c r="C178" s="189" t="s">
        <v>1165</v>
      </c>
      <c r="D178" s="185"/>
      <c r="E178" s="186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48"/>
      <c r="Z178" s="148"/>
      <c r="AA178" s="148"/>
      <c r="AB178" s="148"/>
      <c r="AC178" s="148"/>
      <c r="AD178" s="148"/>
      <c r="AE178" s="148"/>
      <c r="AF178" s="148"/>
      <c r="AG178" s="148" t="s">
        <v>224</v>
      </c>
      <c r="AH178" s="148">
        <v>0</v>
      </c>
      <c r="AI178" s="148"/>
      <c r="AJ178" s="148"/>
      <c r="AK178" s="148"/>
      <c r="AL178" s="148"/>
      <c r="AM178" s="148"/>
      <c r="AN178" s="148"/>
      <c r="AO178" s="148"/>
      <c r="AP178" s="148"/>
      <c r="AQ178" s="148"/>
      <c r="AR178" s="148"/>
      <c r="AS178" s="148"/>
      <c r="AT178" s="148"/>
      <c r="AU178" s="148"/>
      <c r="AV178" s="148"/>
      <c r="AW178" s="148"/>
      <c r="AX178" s="148"/>
      <c r="AY178" s="148"/>
      <c r="AZ178" s="148"/>
      <c r="BA178" s="148"/>
      <c r="BB178" s="148"/>
      <c r="BC178" s="148"/>
      <c r="BD178" s="148"/>
      <c r="BE178" s="148"/>
      <c r="BF178" s="148"/>
      <c r="BG178" s="148"/>
      <c r="BH178" s="148"/>
    </row>
    <row r="179" spans="1:60" outlineLevel="1" x14ac:dyDescent="0.2">
      <c r="A179" s="155"/>
      <c r="B179" s="156"/>
      <c r="C179" s="189" t="s">
        <v>1196</v>
      </c>
      <c r="D179" s="185"/>
      <c r="E179" s="186">
        <v>119.76</v>
      </c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48"/>
      <c r="Z179" s="148"/>
      <c r="AA179" s="148"/>
      <c r="AB179" s="148"/>
      <c r="AC179" s="148"/>
      <c r="AD179" s="148"/>
      <c r="AE179" s="148"/>
      <c r="AF179" s="148"/>
      <c r="AG179" s="148" t="s">
        <v>224</v>
      </c>
      <c r="AH179" s="148">
        <v>0</v>
      </c>
      <c r="AI179" s="148"/>
      <c r="AJ179" s="148"/>
      <c r="AK179" s="148"/>
      <c r="AL179" s="148"/>
      <c r="AM179" s="148"/>
      <c r="AN179" s="148"/>
      <c r="AO179" s="148"/>
      <c r="AP179" s="148"/>
      <c r="AQ179" s="148"/>
      <c r="AR179" s="148"/>
      <c r="AS179" s="148"/>
      <c r="AT179" s="148"/>
      <c r="AU179" s="148"/>
      <c r="AV179" s="148"/>
      <c r="AW179" s="148"/>
      <c r="AX179" s="148"/>
      <c r="AY179" s="148"/>
      <c r="AZ179" s="148"/>
      <c r="BA179" s="148"/>
      <c r="BB179" s="148"/>
      <c r="BC179" s="148"/>
      <c r="BD179" s="148"/>
      <c r="BE179" s="148"/>
      <c r="BF179" s="148"/>
      <c r="BG179" s="148"/>
      <c r="BH179" s="148"/>
    </row>
    <row r="180" spans="1:60" outlineLevel="1" x14ac:dyDescent="0.2">
      <c r="A180" s="155"/>
      <c r="B180" s="156"/>
      <c r="C180" s="189" t="s">
        <v>1167</v>
      </c>
      <c r="D180" s="185"/>
      <c r="E180" s="186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48"/>
      <c r="Z180" s="148"/>
      <c r="AA180" s="148"/>
      <c r="AB180" s="148"/>
      <c r="AC180" s="148"/>
      <c r="AD180" s="148"/>
      <c r="AE180" s="148"/>
      <c r="AF180" s="148"/>
      <c r="AG180" s="148" t="s">
        <v>224</v>
      </c>
      <c r="AH180" s="148">
        <v>0</v>
      </c>
      <c r="AI180" s="148"/>
      <c r="AJ180" s="148"/>
      <c r="AK180" s="148"/>
      <c r="AL180" s="148"/>
      <c r="AM180" s="148"/>
      <c r="AN180" s="148"/>
      <c r="AO180" s="148"/>
      <c r="AP180" s="148"/>
      <c r="AQ180" s="148"/>
      <c r="AR180" s="148"/>
      <c r="AS180" s="148"/>
      <c r="AT180" s="148"/>
      <c r="AU180" s="148"/>
      <c r="AV180" s="148"/>
      <c r="AW180" s="148"/>
      <c r="AX180" s="148"/>
      <c r="AY180" s="148"/>
      <c r="AZ180" s="148"/>
      <c r="BA180" s="148"/>
      <c r="BB180" s="148"/>
      <c r="BC180" s="148"/>
      <c r="BD180" s="148"/>
      <c r="BE180" s="148"/>
      <c r="BF180" s="148"/>
      <c r="BG180" s="148"/>
      <c r="BH180" s="148"/>
    </row>
    <row r="181" spans="1:60" outlineLevel="1" x14ac:dyDescent="0.2">
      <c r="A181" s="155"/>
      <c r="B181" s="156"/>
      <c r="C181" s="189" t="s">
        <v>1197</v>
      </c>
      <c r="D181" s="185"/>
      <c r="E181" s="186">
        <v>40.56</v>
      </c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48"/>
      <c r="Z181" s="148"/>
      <c r="AA181" s="148"/>
      <c r="AB181" s="148"/>
      <c r="AC181" s="148"/>
      <c r="AD181" s="148"/>
      <c r="AE181" s="148"/>
      <c r="AF181" s="148"/>
      <c r="AG181" s="148" t="s">
        <v>224</v>
      </c>
      <c r="AH181" s="148">
        <v>0</v>
      </c>
      <c r="AI181" s="148"/>
      <c r="AJ181" s="148"/>
      <c r="AK181" s="148"/>
      <c r="AL181" s="148"/>
      <c r="AM181" s="148"/>
      <c r="AN181" s="148"/>
      <c r="AO181" s="148"/>
      <c r="AP181" s="148"/>
      <c r="AQ181" s="148"/>
      <c r="AR181" s="148"/>
      <c r="AS181" s="148"/>
      <c r="AT181" s="148"/>
      <c r="AU181" s="148"/>
      <c r="AV181" s="148"/>
      <c r="AW181" s="148"/>
      <c r="AX181" s="148"/>
      <c r="AY181" s="148"/>
      <c r="AZ181" s="148"/>
      <c r="BA181" s="148"/>
      <c r="BB181" s="148"/>
      <c r="BC181" s="148"/>
      <c r="BD181" s="148"/>
      <c r="BE181" s="148"/>
      <c r="BF181" s="148"/>
      <c r="BG181" s="148"/>
      <c r="BH181" s="148"/>
    </row>
    <row r="182" spans="1:60" outlineLevel="1" x14ac:dyDescent="0.2">
      <c r="A182" s="166">
        <v>19</v>
      </c>
      <c r="B182" s="167" t="s">
        <v>307</v>
      </c>
      <c r="C182" s="181" t="s">
        <v>308</v>
      </c>
      <c r="D182" s="168" t="s">
        <v>230</v>
      </c>
      <c r="E182" s="169">
        <v>580.46180000000004</v>
      </c>
      <c r="F182" s="170">
        <v>171</v>
      </c>
      <c r="G182" s="171">
        <f>ROUND(E182*F182,2)</f>
        <v>99258.97</v>
      </c>
      <c r="H182" s="158"/>
      <c r="I182" s="157">
        <f>ROUND(E182*H182,2)</f>
        <v>0</v>
      </c>
      <c r="J182" s="158"/>
      <c r="K182" s="157">
        <f>ROUND(E182*J182,2)</f>
        <v>0</v>
      </c>
      <c r="L182" s="157">
        <v>21</v>
      </c>
      <c r="M182" s="157">
        <f>G182*(1+L182/100)</f>
        <v>120103.35369999999</v>
      </c>
      <c r="N182" s="157">
        <v>0</v>
      </c>
      <c r="O182" s="157">
        <f>ROUND(E182*N182,2)</f>
        <v>0</v>
      </c>
      <c r="P182" s="157">
        <v>0</v>
      </c>
      <c r="Q182" s="157">
        <f>ROUND(E182*P182,2)</f>
        <v>0</v>
      </c>
      <c r="R182" s="157"/>
      <c r="S182" s="157" t="s">
        <v>180</v>
      </c>
      <c r="T182" s="157" t="s">
        <v>180</v>
      </c>
      <c r="U182" s="157">
        <v>1.587</v>
      </c>
      <c r="V182" s="157">
        <f>ROUND(E182*U182,2)</f>
        <v>921.19</v>
      </c>
      <c r="W182" s="157"/>
      <c r="X182" s="157" t="s">
        <v>221</v>
      </c>
      <c r="Y182" s="148"/>
      <c r="Z182" s="148"/>
      <c r="AA182" s="148"/>
      <c r="AB182" s="148"/>
      <c r="AC182" s="148"/>
      <c r="AD182" s="148"/>
      <c r="AE182" s="148"/>
      <c r="AF182" s="148"/>
      <c r="AG182" s="148" t="s">
        <v>222</v>
      </c>
      <c r="AH182" s="148"/>
      <c r="AI182" s="148"/>
      <c r="AJ182" s="148"/>
      <c r="AK182" s="148"/>
      <c r="AL182" s="148"/>
      <c r="AM182" s="148"/>
      <c r="AN182" s="148"/>
      <c r="AO182" s="148"/>
      <c r="AP182" s="148"/>
      <c r="AQ182" s="148"/>
      <c r="AR182" s="148"/>
      <c r="AS182" s="148"/>
      <c r="AT182" s="148"/>
      <c r="AU182" s="148"/>
      <c r="AV182" s="148"/>
      <c r="AW182" s="148"/>
      <c r="AX182" s="148"/>
      <c r="AY182" s="148"/>
      <c r="AZ182" s="148"/>
      <c r="BA182" s="148"/>
      <c r="BB182" s="148"/>
      <c r="BC182" s="148"/>
      <c r="BD182" s="148"/>
      <c r="BE182" s="148"/>
      <c r="BF182" s="148"/>
      <c r="BG182" s="148"/>
      <c r="BH182" s="148"/>
    </row>
    <row r="183" spans="1:60" outlineLevel="1" x14ac:dyDescent="0.2">
      <c r="A183" s="155"/>
      <c r="B183" s="156"/>
      <c r="C183" s="189" t="s">
        <v>1161</v>
      </c>
      <c r="D183" s="185"/>
      <c r="E183" s="186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48"/>
      <c r="Z183" s="148"/>
      <c r="AA183" s="148"/>
      <c r="AB183" s="148"/>
      <c r="AC183" s="148"/>
      <c r="AD183" s="148"/>
      <c r="AE183" s="148"/>
      <c r="AF183" s="148"/>
      <c r="AG183" s="148" t="s">
        <v>224</v>
      </c>
      <c r="AH183" s="148">
        <v>0</v>
      </c>
      <c r="AI183" s="148"/>
      <c r="AJ183" s="148"/>
      <c r="AK183" s="148"/>
      <c r="AL183" s="148"/>
      <c r="AM183" s="148"/>
      <c r="AN183" s="148"/>
      <c r="AO183" s="148"/>
      <c r="AP183" s="148"/>
      <c r="AQ183" s="148"/>
      <c r="AR183" s="148"/>
      <c r="AS183" s="148"/>
      <c r="AT183" s="148"/>
      <c r="AU183" s="148"/>
      <c r="AV183" s="148"/>
      <c r="AW183" s="148"/>
      <c r="AX183" s="148"/>
      <c r="AY183" s="148"/>
      <c r="AZ183" s="148"/>
      <c r="BA183" s="148"/>
      <c r="BB183" s="148"/>
      <c r="BC183" s="148"/>
      <c r="BD183" s="148"/>
      <c r="BE183" s="148"/>
      <c r="BF183" s="148"/>
      <c r="BG183" s="148"/>
      <c r="BH183" s="148"/>
    </row>
    <row r="184" spans="1:60" outlineLevel="1" x14ac:dyDescent="0.2">
      <c r="A184" s="155"/>
      <c r="B184" s="156"/>
      <c r="C184" s="189" t="s">
        <v>1198</v>
      </c>
      <c r="D184" s="185"/>
      <c r="E184" s="186">
        <v>19.329999999999998</v>
      </c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48"/>
      <c r="Z184" s="148"/>
      <c r="AA184" s="148"/>
      <c r="AB184" s="148"/>
      <c r="AC184" s="148"/>
      <c r="AD184" s="148"/>
      <c r="AE184" s="148"/>
      <c r="AF184" s="148"/>
      <c r="AG184" s="148" t="s">
        <v>224</v>
      </c>
      <c r="AH184" s="148">
        <v>0</v>
      </c>
      <c r="AI184" s="148"/>
      <c r="AJ184" s="148"/>
      <c r="AK184" s="148"/>
      <c r="AL184" s="148"/>
      <c r="AM184" s="148"/>
      <c r="AN184" s="148"/>
      <c r="AO184" s="148"/>
      <c r="AP184" s="148"/>
      <c r="AQ184" s="148"/>
      <c r="AR184" s="148"/>
      <c r="AS184" s="148"/>
      <c r="AT184" s="148"/>
      <c r="AU184" s="148"/>
      <c r="AV184" s="148"/>
      <c r="AW184" s="148"/>
      <c r="AX184" s="148"/>
      <c r="AY184" s="148"/>
      <c r="AZ184" s="148"/>
      <c r="BA184" s="148"/>
      <c r="BB184" s="148"/>
      <c r="BC184" s="148"/>
      <c r="BD184" s="148"/>
      <c r="BE184" s="148"/>
      <c r="BF184" s="148"/>
      <c r="BG184" s="148"/>
      <c r="BH184" s="148"/>
    </row>
    <row r="185" spans="1:60" outlineLevel="1" x14ac:dyDescent="0.2">
      <c r="A185" s="155"/>
      <c r="B185" s="156"/>
      <c r="C185" s="189" t="s">
        <v>1163</v>
      </c>
      <c r="D185" s="185"/>
      <c r="E185" s="186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48"/>
      <c r="Z185" s="148"/>
      <c r="AA185" s="148"/>
      <c r="AB185" s="148"/>
      <c r="AC185" s="148"/>
      <c r="AD185" s="148"/>
      <c r="AE185" s="148"/>
      <c r="AF185" s="148"/>
      <c r="AG185" s="148" t="s">
        <v>224</v>
      </c>
      <c r="AH185" s="148">
        <v>0</v>
      </c>
      <c r="AI185" s="148"/>
      <c r="AJ185" s="148"/>
      <c r="AK185" s="148"/>
      <c r="AL185" s="148"/>
      <c r="AM185" s="148"/>
      <c r="AN185" s="148"/>
      <c r="AO185" s="148"/>
      <c r="AP185" s="148"/>
      <c r="AQ185" s="148"/>
      <c r="AR185" s="148"/>
      <c r="AS185" s="148"/>
      <c r="AT185" s="148"/>
      <c r="AU185" s="148"/>
      <c r="AV185" s="148"/>
      <c r="AW185" s="148"/>
      <c r="AX185" s="148"/>
      <c r="AY185" s="148"/>
      <c r="AZ185" s="148"/>
      <c r="BA185" s="148"/>
      <c r="BB185" s="148"/>
      <c r="BC185" s="148"/>
      <c r="BD185" s="148"/>
      <c r="BE185" s="148"/>
      <c r="BF185" s="148"/>
      <c r="BG185" s="148"/>
      <c r="BH185" s="148"/>
    </row>
    <row r="186" spans="1:60" outlineLevel="1" x14ac:dyDescent="0.2">
      <c r="A186" s="155"/>
      <c r="B186" s="156"/>
      <c r="C186" s="189" t="s">
        <v>1199</v>
      </c>
      <c r="D186" s="185"/>
      <c r="E186" s="186">
        <v>56.74</v>
      </c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48"/>
      <c r="Z186" s="148"/>
      <c r="AA186" s="148"/>
      <c r="AB186" s="148"/>
      <c r="AC186" s="148"/>
      <c r="AD186" s="148"/>
      <c r="AE186" s="148"/>
      <c r="AF186" s="148"/>
      <c r="AG186" s="148" t="s">
        <v>224</v>
      </c>
      <c r="AH186" s="148">
        <v>0</v>
      </c>
      <c r="AI186" s="148"/>
      <c r="AJ186" s="148"/>
      <c r="AK186" s="148"/>
      <c r="AL186" s="148"/>
      <c r="AM186" s="148"/>
      <c r="AN186" s="148"/>
      <c r="AO186" s="148"/>
      <c r="AP186" s="148"/>
      <c r="AQ186" s="148"/>
      <c r="AR186" s="148"/>
      <c r="AS186" s="148"/>
      <c r="AT186" s="148"/>
      <c r="AU186" s="148"/>
      <c r="AV186" s="148"/>
      <c r="AW186" s="148"/>
      <c r="AX186" s="148"/>
      <c r="AY186" s="148"/>
      <c r="AZ186" s="148"/>
      <c r="BA186" s="148"/>
      <c r="BB186" s="148"/>
      <c r="BC186" s="148"/>
      <c r="BD186" s="148"/>
      <c r="BE186" s="148"/>
      <c r="BF186" s="148"/>
      <c r="BG186" s="148"/>
      <c r="BH186" s="148"/>
    </row>
    <row r="187" spans="1:60" outlineLevel="1" x14ac:dyDescent="0.2">
      <c r="A187" s="155"/>
      <c r="B187" s="156"/>
      <c r="C187" s="189" t="s">
        <v>1165</v>
      </c>
      <c r="D187" s="185"/>
      <c r="E187" s="186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48"/>
      <c r="Z187" s="148"/>
      <c r="AA187" s="148"/>
      <c r="AB187" s="148"/>
      <c r="AC187" s="148"/>
      <c r="AD187" s="148"/>
      <c r="AE187" s="148"/>
      <c r="AF187" s="148"/>
      <c r="AG187" s="148" t="s">
        <v>224</v>
      </c>
      <c r="AH187" s="148">
        <v>0</v>
      </c>
      <c r="AI187" s="148"/>
      <c r="AJ187" s="148"/>
      <c r="AK187" s="148"/>
      <c r="AL187" s="148"/>
      <c r="AM187" s="148"/>
      <c r="AN187" s="148"/>
      <c r="AO187" s="148"/>
      <c r="AP187" s="148"/>
      <c r="AQ187" s="148"/>
      <c r="AR187" s="148"/>
      <c r="AS187" s="148"/>
      <c r="AT187" s="148"/>
      <c r="AU187" s="148"/>
      <c r="AV187" s="148"/>
      <c r="AW187" s="148"/>
      <c r="AX187" s="148"/>
      <c r="AY187" s="148"/>
      <c r="AZ187" s="148"/>
      <c r="BA187" s="148"/>
      <c r="BB187" s="148"/>
      <c r="BC187" s="148"/>
      <c r="BD187" s="148"/>
      <c r="BE187" s="148"/>
      <c r="BF187" s="148"/>
      <c r="BG187" s="148"/>
      <c r="BH187" s="148"/>
    </row>
    <row r="188" spans="1:60" outlineLevel="1" x14ac:dyDescent="0.2">
      <c r="A188" s="155"/>
      <c r="B188" s="156"/>
      <c r="C188" s="189" t="s">
        <v>1200</v>
      </c>
      <c r="D188" s="185"/>
      <c r="E188" s="186">
        <v>55.27</v>
      </c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48"/>
      <c r="Z188" s="148"/>
      <c r="AA188" s="148"/>
      <c r="AB188" s="148"/>
      <c r="AC188" s="148"/>
      <c r="AD188" s="148"/>
      <c r="AE188" s="148"/>
      <c r="AF188" s="148"/>
      <c r="AG188" s="148" t="s">
        <v>224</v>
      </c>
      <c r="AH188" s="148">
        <v>0</v>
      </c>
      <c r="AI188" s="148"/>
      <c r="AJ188" s="148"/>
      <c r="AK188" s="148"/>
      <c r="AL188" s="148"/>
      <c r="AM188" s="148"/>
      <c r="AN188" s="148"/>
      <c r="AO188" s="148"/>
      <c r="AP188" s="148"/>
      <c r="AQ188" s="148"/>
      <c r="AR188" s="148"/>
      <c r="AS188" s="148"/>
      <c r="AT188" s="148"/>
      <c r="AU188" s="148"/>
      <c r="AV188" s="148"/>
      <c r="AW188" s="148"/>
      <c r="AX188" s="148"/>
      <c r="AY188" s="148"/>
      <c r="AZ188" s="148"/>
      <c r="BA188" s="148"/>
      <c r="BB188" s="148"/>
      <c r="BC188" s="148"/>
      <c r="BD188" s="148"/>
      <c r="BE188" s="148"/>
      <c r="BF188" s="148"/>
      <c r="BG188" s="148"/>
      <c r="BH188" s="148"/>
    </row>
    <row r="189" spans="1:60" outlineLevel="1" x14ac:dyDescent="0.2">
      <c r="A189" s="155"/>
      <c r="B189" s="156"/>
      <c r="C189" s="189" t="s">
        <v>1167</v>
      </c>
      <c r="D189" s="185"/>
      <c r="E189" s="186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48"/>
      <c r="Z189" s="148"/>
      <c r="AA189" s="148"/>
      <c r="AB189" s="148"/>
      <c r="AC189" s="148"/>
      <c r="AD189" s="148"/>
      <c r="AE189" s="148"/>
      <c r="AF189" s="148"/>
      <c r="AG189" s="148" t="s">
        <v>224</v>
      </c>
      <c r="AH189" s="148">
        <v>0</v>
      </c>
      <c r="AI189" s="148"/>
      <c r="AJ189" s="148"/>
      <c r="AK189" s="148"/>
      <c r="AL189" s="148"/>
      <c r="AM189" s="148"/>
      <c r="AN189" s="148"/>
      <c r="AO189" s="148"/>
      <c r="AP189" s="148"/>
      <c r="AQ189" s="148"/>
      <c r="AR189" s="148"/>
      <c r="AS189" s="148"/>
      <c r="AT189" s="148"/>
      <c r="AU189" s="148"/>
      <c r="AV189" s="148"/>
      <c r="AW189" s="148"/>
      <c r="AX189" s="148"/>
      <c r="AY189" s="148"/>
      <c r="AZ189" s="148"/>
      <c r="BA189" s="148"/>
      <c r="BB189" s="148"/>
      <c r="BC189" s="148"/>
      <c r="BD189" s="148"/>
      <c r="BE189" s="148"/>
      <c r="BF189" s="148"/>
      <c r="BG189" s="148"/>
      <c r="BH189" s="148"/>
    </row>
    <row r="190" spans="1:60" outlineLevel="1" x14ac:dyDescent="0.2">
      <c r="A190" s="155"/>
      <c r="B190" s="156"/>
      <c r="C190" s="189" t="s">
        <v>1201</v>
      </c>
      <c r="D190" s="185"/>
      <c r="E190" s="186">
        <v>18.72</v>
      </c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48"/>
      <c r="Z190" s="148"/>
      <c r="AA190" s="148"/>
      <c r="AB190" s="148"/>
      <c r="AC190" s="148"/>
      <c r="AD190" s="148"/>
      <c r="AE190" s="148"/>
      <c r="AF190" s="148"/>
      <c r="AG190" s="148" t="s">
        <v>224</v>
      </c>
      <c r="AH190" s="148">
        <v>0</v>
      </c>
      <c r="AI190" s="148"/>
      <c r="AJ190" s="148"/>
      <c r="AK190" s="148"/>
      <c r="AL190" s="148"/>
      <c r="AM190" s="148"/>
      <c r="AN190" s="148"/>
      <c r="AO190" s="148"/>
      <c r="AP190" s="148"/>
      <c r="AQ190" s="148"/>
      <c r="AR190" s="148"/>
      <c r="AS190" s="148"/>
      <c r="AT190" s="148"/>
      <c r="AU190" s="148"/>
      <c r="AV190" s="148"/>
      <c r="AW190" s="148"/>
      <c r="AX190" s="148"/>
      <c r="AY190" s="148"/>
      <c r="AZ190" s="148"/>
      <c r="BA190" s="148"/>
      <c r="BB190" s="148"/>
      <c r="BC190" s="148"/>
      <c r="BD190" s="148"/>
      <c r="BE190" s="148"/>
      <c r="BF190" s="148"/>
      <c r="BG190" s="148"/>
      <c r="BH190" s="148"/>
    </row>
    <row r="191" spans="1:60" outlineLevel="1" x14ac:dyDescent="0.2">
      <c r="A191" s="155"/>
      <c r="B191" s="156"/>
      <c r="C191" s="189" t="s">
        <v>1202</v>
      </c>
      <c r="D191" s="185"/>
      <c r="E191" s="186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48"/>
      <c r="Z191" s="148"/>
      <c r="AA191" s="148"/>
      <c r="AB191" s="148"/>
      <c r="AC191" s="148"/>
      <c r="AD191" s="148"/>
      <c r="AE191" s="148"/>
      <c r="AF191" s="148"/>
      <c r="AG191" s="148" t="s">
        <v>224</v>
      </c>
      <c r="AH191" s="148">
        <v>0</v>
      </c>
      <c r="AI191" s="148"/>
      <c r="AJ191" s="148"/>
      <c r="AK191" s="148"/>
      <c r="AL191" s="148"/>
      <c r="AM191" s="148"/>
      <c r="AN191" s="148"/>
      <c r="AO191" s="148"/>
      <c r="AP191" s="148"/>
      <c r="AQ191" s="148"/>
      <c r="AR191" s="148"/>
      <c r="AS191" s="148"/>
      <c r="AT191" s="148"/>
      <c r="AU191" s="148"/>
      <c r="AV191" s="148"/>
      <c r="AW191" s="148"/>
      <c r="AX191" s="148"/>
      <c r="AY191" s="148"/>
      <c r="AZ191" s="148"/>
      <c r="BA191" s="148"/>
      <c r="BB191" s="148"/>
      <c r="BC191" s="148"/>
      <c r="BD191" s="148"/>
      <c r="BE191" s="148"/>
      <c r="BF191" s="148"/>
      <c r="BG191" s="148"/>
      <c r="BH191" s="148"/>
    </row>
    <row r="192" spans="1:60" outlineLevel="1" x14ac:dyDescent="0.2">
      <c r="A192" s="155"/>
      <c r="B192" s="156"/>
      <c r="C192" s="189" t="s">
        <v>1154</v>
      </c>
      <c r="D192" s="185"/>
      <c r="E192" s="186">
        <v>65.17</v>
      </c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48"/>
      <c r="Z192" s="148"/>
      <c r="AA192" s="148"/>
      <c r="AB192" s="148"/>
      <c r="AC192" s="148"/>
      <c r="AD192" s="148"/>
      <c r="AE192" s="148"/>
      <c r="AF192" s="148"/>
      <c r="AG192" s="148" t="s">
        <v>224</v>
      </c>
      <c r="AH192" s="148">
        <v>0</v>
      </c>
      <c r="AI192" s="148"/>
      <c r="AJ192" s="148"/>
      <c r="AK192" s="148"/>
      <c r="AL192" s="148"/>
      <c r="AM192" s="148"/>
      <c r="AN192" s="148"/>
      <c r="AO192" s="148"/>
      <c r="AP192" s="148"/>
      <c r="AQ192" s="148"/>
      <c r="AR192" s="148"/>
      <c r="AS192" s="148"/>
      <c r="AT192" s="148"/>
      <c r="AU192" s="148"/>
      <c r="AV192" s="148"/>
      <c r="AW192" s="148"/>
      <c r="AX192" s="148"/>
      <c r="AY192" s="148"/>
      <c r="AZ192" s="148"/>
      <c r="BA192" s="148"/>
      <c r="BB192" s="148"/>
      <c r="BC192" s="148"/>
      <c r="BD192" s="148"/>
      <c r="BE192" s="148"/>
      <c r="BF192" s="148"/>
      <c r="BG192" s="148"/>
      <c r="BH192" s="148"/>
    </row>
    <row r="193" spans="1:60" outlineLevel="1" x14ac:dyDescent="0.2">
      <c r="A193" s="155"/>
      <c r="B193" s="156"/>
      <c r="C193" s="189" t="s">
        <v>1203</v>
      </c>
      <c r="D193" s="185"/>
      <c r="E193" s="186">
        <v>-7.72</v>
      </c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48"/>
      <c r="Z193" s="148"/>
      <c r="AA193" s="148"/>
      <c r="AB193" s="148"/>
      <c r="AC193" s="148"/>
      <c r="AD193" s="148"/>
      <c r="AE193" s="148"/>
      <c r="AF193" s="148"/>
      <c r="AG193" s="148" t="s">
        <v>224</v>
      </c>
      <c r="AH193" s="148">
        <v>0</v>
      </c>
      <c r="AI193" s="148"/>
      <c r="AJ193" s="148"/>
      <c r="AK193" s="148"/>
      <c r="AL193" s="148"/>
      <c r="AM193" s="148"/>
      <c r="AN193" s="148"/>
      <c r="AO193" s="148"/>
      <c r="AP193" s="148"/>
      <c r="AQ193" s="148"/>
      <c r="AR193" s="148"/>
      <c r="AS193" s="148"/>
      <c r="AT193" s="148"/>
      <c r="AU193" s="148"/>
      <c r="AV193" s="148"/>
      <c r="AW193" s="148"/>
      <c r="AX193" s="148"/>
      <c r="AY193" s="148"/>
      <c r="AZ193" s="148"/>
      <c r="BA193" s="148"/>
      <c r="BB193" s="148"/>
      <c r="BC193" s="148"/>
      <c r="BD193" s="148"/>
      <c r="BE193" s="148"/>
      <c r="BF193" s="148"/>
      <c r="BG193" s="148"/>
      <c r="BH193" s="148"/>
    </row>
    <row r="194" spans="1:60" outlineLevel="1" x14ac:dyDescent="0.2">
      <c r="A194" s="155"/>
      <c r="B194" s="156"/>
      <c r="C194" s="189" t="s">
        <v>1204</v>
      </c>
      <c r="D194" s="185"/>
      <c r="E194" s="186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48"/>
      <c r="Z194" s="148"/>
      <c r="AA194" s="148"/>
      <c r="AB194" s="148"/>
      <c r="AC194" s="148"/>
      <c r="AD194" s="148"/>
      <c r="AE194" s="148"/>
      <c r="AF194" s="148"/>
      <c r="AG194" s="148" t="s">
        <v>224</v>
      </c>
      <c r="AH194" s="148">
        <v>0</v>
      </c>
      <c r="AI194" s="148"/>
      <c r="AJ194" s="148"/>
      <c r="AK194" s="148"/>
      <c r="AL194" s="148"/>
      <c r="AM194" s="148"/>
      <c r="AN194" s="148"/>
      <c r="AO194" s="148"/>
      <c r="AP194" s="148"/>
      <c r="AQ194" s="148"/>
      <c r="AR194" s="148"/>
      <c r="AS194" s="148"/>
      <c r="AT194" s="148"/>
      <c r="AU194" s="148"/>
      <c r="AV194" s="148"/>
      <c r="AW194" s="148"/>
      <c r="AX194" s="148"/>
      <c r="AY194" s="148"/>
      <c r="AZ194" s="148"/>
      <c r="BA194" s="148"/>
      <c r="BB194" s="148"/>
      <c r="BC194" s="148"/>
      <c r="BD194" s="148"/>
      <c r="BE194" s="148"/>
      <c r="BF194" s="148"/>
      <c r="BG194" s="148"/>
      <c r="BH194" s="148"/>
    </row>
    <row r="195" spans="1:60" outlineLevel="1" x14ac:dyDescent="0.2">
      <c r="A195" s="155"/>
      <c r="B195" s="156"/>
      <c r="C195" s="189" t="s">
        <v>1156</v>
      </c>
      <c r="D195" s="185"/>
      <c r="E195" s="186">
        <v>74.36</v>
      </c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48"/>
      <c r="Z195" s="148"/>
      <c r="AA195" s="148"/>
      <c r="AB195" s="148"/>
      <c r="AC195" s="148"/>
      <c r="AD195" s="148"/>
      <c r="AE195" s="148"/>
      <c r="AF195" s="148"/>
      <c r="AG195" s="148" t="s">
        <v>224</v>
      </c>
      <c r="AH195" s="148">
        <v>0</v>
      </c>
      <c r="AI195" s="148"/>
      <c r="AJ195" s="148"/>
      <c r="AK195" s="148"/>
      <c r="AL195" s="148"/>
      <c r="AM195" s="148"/>
      <c r="AN195" s="148"/>
      <c r="AO195" s="148"/>
      <c r="AP195" s="148"/>
      <c r="AQ195" s="148"/>
      <c r="AR195" s="148"/>
      <c r="AS195" s="148"/>
      <c r="AT195" s="148"/>
      <c r="AU195" s="148"/>
      <c r="AV195" s="148"/>
      <c r="AW195" s="148"/>
      <c r="AX195" s="148"/>
      <c r="AY195" s="148"/>
      <c r="AZ195" s="148"/>
      <c r="BA195" s="148"/>
      <c r="BB195" s="148"/>
      <c r="BC195" s="148"/>
      <c r="BD195" s="148"/>
      <c r="BE195" s="148"/>
      <c r="BF195" s="148"/>
      <c r="BG195" s="148"/>
      <c r="BH195" s="148"/>
    </row>
    <row r="196" spans="1:60" outlineLevel="1" x14ac:dyDescent="0.2">
      <c r="A196" s="155"/>
      <c r="B196" s="156"/>
      <c r="C196" s="189" t="s">
        <v>1205</v>
      </c>
      <c r="D196" s="185"/>
      <c r="E196" s="186">
        <v>-22.95</v>
      </c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48"/>
      <c r="Z196" s="148"/>
      <c r="AA196" s="148"/>
      <c r="AB196" s="148"/>
      <c r="AC196" s="148"/>
      <c r="AD196" s="148"/>
      <c r="AE196" s="148"/>
      <c r="AF196" s="148"/>
      <c r="AG196" s="148" t="s">
        <v>224</v>
      </c>
      <c r="AH196" s="148">
        <v>0</v>
      </c>
      <c r="AI196" s="148"/>
      <c r="AJ196" s="148"/>
      <c r="AK196" s="148"/>
      <c r="AL196" s="148"/>
      <c r="AM196" s="148"/>
      <c r="AN196" s="148"/>
      <c r="AO196" s="148"/>
      <c r="AP196" s="148"/>
      <c r="AQ196" s="148"/>
      <c r="AR196" s="148"/>
      <c r="AS196" s="148"/>
      <c r="AT196" s="148"/>
      <c r="AU196" s="148"/>
      <c r="AV196" s="148"/>
      <c r="AW196" s="148"/>
      <c r="AX196" s="148"/>
      <c r="AY196" s="148"/>
      <c r="AZ196" s="148"/>
      <c r="BA196" s="148"/>
      <c r="BB196" s="148"/>
      <c r="BC196" s="148"/>
      <c r="BD196" s="148"/>
      <c r="BE196" s="148"/>
      <c r="BF196" s="148"/>
      <c r="BG196" s="148"/>
      <c r="BH196" s="148"/>
    </row>
    <row r="197" spans="1:60" ht="22.5" outlineLevel="1" x14ac:dyDescent="0.2">
      <c r="A197" s="155"/>
      <c r="B197" s="156"/>
      <c r="C197" s="189" t="s">
        <v>1206</v>
      </c>
      <c r="D197" s="185"/>
      <c r="E197" s="186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48"/>
      <c r="Z197" s="148"/>
      <c r="AA197" s="148"/>
      <c r="AB197" s="148"/>
      <c r="AC197" s="148"/>
      <c r="AD197" s="148"/>
      <c r="AE197" s="148"/>
      <c r="AF197" s="148"/>
      <c r="AG197" s="148" t="s">
        <v>224</v>
      </c>
      <c r="AH197" s="148">
        <v>0</v>
      </c>
      <c r="AI197" s="148"/>
      <c r="AJ197" s="148"/>
      <c r="AK197" s="148"/>
      <c r="AL197" s="148"/>
      <c r="AM197" s="148"/>
      <c r="AN197" s="148"/>
      <c r="AO197" s="148"/>
      <c r="AP197" s="148"/>
      <c r="AQ197" s="148"/>
      <c r="AR197" s="148"/>
      <c r="AS197" s="148"/>
      <c r="AT197" s="148"/>
      <c r="AU197" s="148"/>
      <c r="AV197" s="148"/>
      <c r="AW197" s="148"/>
      <c r="AX197" s="148"/>
      <c r="AY197" s="148"/>
      <c r="AZ197" s="148"/>
      <c r="BA197" s="148"/>
      <c r="BB197" s="148"/>
      <c r="BC197" s="148"/>
      <c r="BD197" s="148"/>
      <c r="BE197" s="148"/>
      <c r="BF197" s="148"/>
      <c r="BG197" s="148"/>
      <c r="BH197" s="148"/>
    </row>
    <row r="198" spans="1:60" outlineLevel="1" x14ac:dyDescent="0.2">
      <c r="A198" s="155"/>
      <c r="B198" s="156"/>
      <c r="C198" s="189" t="s">
        <v>1158</v>
      </c>
      <c r="D198" s="185"/>
      <c r="E198" s="186">
        <v>359.17</v>
      </c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48"/>
      <c r="Z198" s="148"/>
      <c r="AA198" s="148"/>
      <c r="AB198" s="148"/>
      <c r="AC198" s="148"/>
      <c r="AD198" s="148"/>
      <c r="AE198" s="148"/>
      <c r="AF198" s="148"/>
      <c r="AG198" s="148" t="s">
        <v>224</v>
      </c>
      <c r="AH198" s="148">
        <v>0</v>
      </c>
      <c r="AI198" s="148"/>
      <c r="AJ198" s="148"/>
      <c r="AK198" s="148"/>
      <c r="AL198" s="148"/>
      <c r="AM198" s="148"/>
      <c r="AN198" s="148"/>
      <c r="AO198" s="148"/>
      <c r="AP198" s="148"/>
      <c r="AQ198" s="148"/>
      <c r="AR198" s="148"/>
      <c r="AS198" s="148"/>
      <c r="AT198" s="148"/>
      <c r="AU198" s="148"/>
      <c r="AV198" s="148"/>
      <c r="AW198" s="148"/>
      <c r="AX198" s="148"/>
      <c r="AY198" s="148"/>
      <c r="AZ198" s="148"/>
      <c r="BA198" s="148"/>
      <c r="BB198" s="148"/>
      <c r="BC198" s="148"/>
      <c r="BD198" s="148"/>
      <c r="BE198" s="148"/>
      <c r="BF198" s="148"/>
      <c r="BG198" s="148"/>
      <c r="BH198" s="148"/>
    </row>
    <row r="199" spans="1:60" outlineLevel="1" x14ac:dyDescent="0.2">
      <c r="A199" s="155"/>
      <c r="B199" s="156"/>
      <c r="C199" s="189" t="s">
        <v>1207</v>
      </c>
      <c r="D199" s="185"/>
      <c r="E199" s="186">
        <v>-121.68</v>
      </c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48"/>
      <c r="Z199" s="148"/>
      <c r="AA199" s="148"/>
      <c r="AB199" s="148"/>
      <c r="AC199" s="148"/>
      <c r="AD199" s="148"/>
      <c r="AE199" s="148"/>
      <c r="AF199" s="148"/>
      <c r="AG199" s="148" t="s">
        <v>224</v>
      </c>
      <c r="AH199" s="148">
        <v>0</v>
      </c>
      <c r="AI199" s="148"/>
      <c r="AJ199" s="148"/>
      <c r="AK199" s="148"/>
      <c r="AL199" s="148"/>
      <c r="AM199" s="148"/>
      <c r="AN199" s="148"/>
      <c r="AO199" s="148"/>
      <c r="AP199" s="148"/>
      <c r="AQ199" s="148"/>
      <c r="AR199" s="148"/>
      <c r="AS199" s="148"/>
      <c r="AT199" s="148"/>
      <c r="AU199" s="148"/>
      <c r="AV199" s="148"/>
      <c r="AW199" s="148"/>
      <c r="AX199" s="148"/>
      <c r="AY199" s="148"/>
      <c r="AZ199" s="148"/>
      <c r="BA199" s="148"/>
      <c r="BB199" s="148"/>
      <c r="BC199" s="148"/>
      <c r="BD199" s="148"/>
      <c r="BE199" s="148"/>
      <c r="BF199" s="148"/>
      <c r="BG199" s="148"/>
      <c r="BH199" s="148"/>
    </row>
    <row r="200" spans="1:60" outlineLevel="1" x14ac:dyDescent="0.2">
      <c r="A200" s="155"/>
      <c r="B200" s="156"/>
      <c r="C200" s="189" t="s">
        <v>1208</v>
      </c>
      <c r="D200" s="185"/>
      <c r="E200" s="186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48"/>
      <c r="Z200" s="148"/>
      <c r="AA200" s="148"/>
      <c r="AB200" s="148"/>
      <c r="AC200" s="148"/>
      <c r="AD200" s="148"/>
      <c r="AE200" s="148"/>
      <c r="AF200" s="148"/>
      <c r="AG200" s="148" t="s">
        <v>224</v>
      </c>
      <c r="AH200" s="148">
        <v>0</v>
      </c>
      <c r="AI200" s="148"/>
      <c r="AJ200" s="148"/>
      <c r="AK200" s="148"/>
      <c r="AL200" s="148"/>
      <c r="AM200" s="148"/>
      <c r="AN200" s="148"/>
      <c r="AO200" s="148"/>
      <c r="AP200" s="148"/>
      <c r="AQ200" s="148"/>
      <c r="AR200" s="148"/>
      <c r="AS200" s="148"/>
      <c r="AT200" s="148"/>
      <c r="AU200" s="148"/>
      <c r="AV200" s="148"/>
      <c r="AW200" s="148"/>
      <c r="AX200" s="148"/>
      <c r="AY200" s="148"/>
      <c r="AZ200" s="148"/>
      <c r="BA200" s="148"/>
      <c r="BB200" s="148"/>
      <c r="BC200" s="148"/>
      <c r="BD200" s="148"/>
      <c r="BE200" s="148"/>
      <c r="BF200" s="148"/>
      <c r="BG200" s="148"/>
      <c r="BH200" s="148"/>
    </row>
    <row r="201" spans="1:60" outlineLevel="1" x14ac:dyDescent="0.2">
      <c r="A201" s="155"/>
      <c r="B201" s="156"/>
      <c r="C201" s="189" t="s">
        <v>1160</v>
      </c>
      <c r="D201" s="185"/>
      <c r="E201" s="186">
        <v>110.08</v>
      </c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48"/>
      <c r="Z201" s="148"/>
      <c r="AA201" s="148"/>
      <c r="AB201" s="148"/>
      <c r="AC201" s="148"/>
      <c r="AD201" s="148"/>
      <c r="AE201" s="148"/>
      <c r="AF201" s="148"/>
      <c r="AG201" s="148" t="s">
        <v>224</v>
      </c>
      <c r="AH201" s="148">
        <v>0</v>
      </c>
      <c r="AI201" s="148"/>
      <c r="AJ201" s="148"/>
      <c r="AK201" s="148"/>
      <c r="AL201" s="148"/>
      <c r="AM201" s="148"/>
      <c r="AN201" s="148"/>
      <c r="AO201" s="148"/>
      <c r="AP201" s="148"/>
      <c r="AQ201" s="148"/>
      <c r="AR201" s="148"/>
      <c r="AS201" s="148"/>
      <c r="AT201" s="148"/>
      <c r="AU201" s="148"/>
      <c r="AV201" s="148"/>
      <c r="AW201" s="148"/>
      <c r="AX201" s="148"/>
      <c r="AY201" s="148"/>
      <c r="AZ201" s="148"/>
      <c r="BA201" s="148"/>
      <c r="BB201" s="148"/>
      <c r="BC201" s="148"/>
      <c r="BD201" s="148"/>
      <c r="BE201" s="148"/>
      <c r="BF201" s="148"/>
      <c r="BG201" s="148"/>
      <c r="BH201" s="148"/>
    </row>
    <row r="202" spans="1:60" outlineLevel="1" x14ac:dyDescent="0.2">
      <c r="A202" s="155"/>
      <c r="B202" s="156"/>
      <c r="C202" s="189" t="s">
        <v>1209</v>
      </c>
      <c r="D202" s="185"/>
      <c r="E202" s="186">
        <v>-19.02</v>
      </c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48"/>
      <c r="Z202" s="148"/>
      <c r="AA202" s="148"/>
      <c r="AB202" s="148"/>
      <c r="AC202" s="148"/>
      <c r="AD202" s="148"/>
      <c r="AE202" s="148"/>
      <c r="AF202" s="148"/>
      <c r="AG202" s="148" t="s">
        <v>224</v>
      </c>
      <c r="AH202" s="148">
        <v>0</v>
      </c>
      <c r="AI202" s="148"/>
      <c r="AJ202" s="148"/>
      <c r="AK202" s="148"/>
      <c r="AL202" s="148"/>
      <c r="AM202" s="148"/>
      <c r="AN202" s="148"/>
      <c r="AO202" s="148"/>
      <c r="AP202" s="148"/>
      <c r="AQ202" s="148"/>
      <c r="AR202" s="148"/>
      <c r="AS202" s="148"/>
      <c r="AT202" s="148"/>
      <c r="AU202" s="148"/>
      <c r="AV202" s="148"/>
      <c r="AW202" s="148"/>
      <c r="AX202" s="148"/>
      <c r="AY202" s="148"/>
      <c r="AZ202" s="148"/>
      <c r="BA202" s="148"/>
      <c r="BB202" s="148"/>
      <c r="BC202" s="148"/>
      <c r="BD202" s="148"/>
      <c r="BE202" s="148"/>
      <c r="BF202" s="148"/>
      <c r="BG202" s="148"/>
      <c r="BH202" s="148"/>
    </row>
    <row r="203" spans="1:60" outlineLevel="1" x14ac:dyDescent="0.2">
      <c r="A203" s="155"/>
      <c r="B203" s="156"/>
      <c r="C203" s="189" t="s">
        <v>1210</v>
      </c>
      <c r="D203" s="185"/>
      <c r="E203" s="186">
        <v>-3.4</v>
      </c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48"/>
      <c r="Z203" s="148"/>
      <c r="AA203" s="148"/>
      <c r="AB203" s="148"/>
      <c r="AC203" s="148"/>
      <c r="AD203" s="148"/>
      <c r="AE203" s="148"/>
      <c r="AF203" s="148"/>
      <c r="AG203" s="148" t="s">
        <v>224</v>
      </c>
      <c r="AH203" s="148">
        <v>0</v>
      </c>
      <c r="AI203" s="148"/>
      <c r="AJ203" s="148"/>
      <c r="AK203" s="148"/>
      <c r="AL203" s="148"/>
      <c r="AM203" s="148"/>
      <c r="AN203" s="148"/>
      <c r="AO203" s="148"/>
      <c r="AP203" s="148"/>
      <c r="AQ203" s="148"/>
      <c r="AR203" s="148"/>
      <c r="AS203" s="148"/>
      <c r="AT203" s="148"/>
      <c r="AU203" s="148"/>
      <c r="AV203" s="148"/>
      <c r="AW203" s="148"/>
      <c r="AX203" s="148"/>
      <c r="AY203" s="148"/>
      <c r="AZ203" s="148"/>
      <c r="BA203" s="148"/>
      <c r="BB203" s="148"/>
      <c r="BC203" s="148"/>
      <c r="BD203" s="148"/>
      <c r="BE203" s="148"/>
      <c r="BF203" s="148"/>
      <c r="BG203" s="148"/>
      <c r="BH203" s="148"/>
    </row>
    <row r="204" spans="1:60" outlineLevel="1" x14ac:dyDescent="0.2">
      <c r="A204" s="155"/>
      <c r="B204" s="156"/>
      <c r="C204" s="189" t="s">
        <v>1211</v>
      </c>
      <c r="D204" s="185"/>
      <c r="E204" s="186">
        <v>-1.8</v>
      </c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48"/>
      <c r="Z204" s="148"/>
      <c r="AA204" s="148"/>
      <c r="AB204" s="148"/>
      <c r="AC204" s="148"/>
      <c r="AD204" s="148"/>
      <c r="AE204" s="148"/>
      <c r="AF204" s="148"/>
      <c r="AG204" s="148" t="s">
        <v>224</v>
      </c>
      <c r="AH204" s="148">
        <v>0</v>
      </c>
      <c r="AI204" s="148"/>
      <c r="AJ204" s="148"/>
      <c r="AK204" s="148"/>
      <c r="AL204" s="148"/>
      <c r="AM204" s="148"/>
      <c r="AN204" s="148"/>
      <c r="AO204" s="148"/>
      <c r="AP204" s="148"/>
      <c r="AQ204" s="148"/>
      <c r="AR204" s="148"/>
      <c r="AS204" s="148"/>
      <c r="AT204" s="148"/>
      <c r="AU204" s="148"/>
      <c r="AV204" s="148"/>
      <c r="AW204" s="148"/>
      <c r="AX204" s="148"/>
      <c r="AY204" s="148"/>
      <c r="AZ204" s="148"/>
      <c r="BA204" s="148"/>
      <c r="BB204" s="148"/>
      <c r="BC204" s="148"/>
      <c r="BD204" s="148"/>
      <c r="BE204" s="148"/>
      <c r="BF204" s="148"/>
      <c r="BG204" s="148"/>
      <c r="BH204" s="148"/>
    </row>
    <row r="205" spans="1:60" outlineLevel="1" x14ac:dyDescent="0.2">
      <c r="A205" s="155"/>
      <c r="B205" s="156"/>
      <c r="C205" s="189" t="s">
        <v>1211</v>
      </c>
      <c r="D205" s="185"/>
      <c r="E205" s="186">
        <v>-1.8</v>
      </c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48"/>
      <c r="Z205" s="148"/>
      <c r="AA205" s="148"/>
      <c r="AB205" s="148"/>
      <c r="AC205" s="148"/>
      <c r="AD205" s="148"/>
      <c r="AE205" s="148"/>
      <c r="AF205" s="148"/>
      <c r="AG205" s="148" t="s">
        <v>224</v>
      </c>
      <c r="AH205" s="148">
        <v>0</v>
      </c>
      <c r="AI205" s="148"/>
      <c r="AJ205" s="148"/>
      <c r="AK205" s="148"/>
      <c r="AL205" s="148"/>
      <c r="AM205" s="148"/>
      <c r="AN205" s="148"/>
      <c r="AO205" s="148"/>
      <c r="AP205" s="148"/>
      <c r="AQ205" s="148"/>
      <c r="AR205" s="148"/>
      <c r="AS205" s="148"/>
      <c r="AT205" s="148"/>
      <c r="AU205" s="148"/>
      <c r="AV205" s="148"/>
      <c r="AW205" s="148"/>
      <c r="AX205" s="148"/>
      <c r="AY205" s="148"/>
      <c r="AZ205" s="148"/>
      <c r="BA205" s="148"/>
      <c r="BB205" s="148"/>
      <c r="BC205" s="148"/>
      <c r="BD205" s="148"/>
      <c r="BE205" s="148"/>
      <c r="BF205" s="148"/>
      <c r="BG205" s="148"/>
      <c r="BH205" s="148"/>
    </row>
    <row r="206" spans="1:60" outlineLevel="1" x14ac:dyDescent="0.2">
      <c r="A206" s="166">
        <v>20</v>
      </c>
      <c r="B206" s="167" t="s">
        <v>1212</v>
      </c>
      <c r="C206" s="181" t="s">
        <v>1213</v>
      </c>
      <c r="D206" s="168" t="s">
        <v>230</v>
      </c>
      <c r="E206" s="169">
        <v>321.5455</v>
      </c>
      <c r="F206" s="170">
        <v>282</v>
      </c>
      <c r="G206" s="171">
        <f>ROUND(E206*F206,2)</f>
        <v>90675.83</v>
      </c>
      <c r="H206" s="158"/>
      <c r="I206" s="157">
        <f>ROUND(E206*H206,2)</f>
        <v>0</v>
      </c>
      <c r="J206" s="158"/>
      <c r="K206" s="157">
        <f>ROUND(E206*J206,2)</f>
        <v>0</v>
      </c>
      <c r="L206" s="157">
        <v>21</v>
      </c>
      <c r="M206" s="157">
        <f>G206*(1+L206/100)</f>
        <v>109717.7543</v>
      </c>
      <c r="N206" s="157">
        <v>0</v>
      </c>
      <c r="O206" s="157">
        <f>ROUND(E206*N206,2)</f>
        <v>0</v>
      </c>
      <c r="P206" s="157">
        <v>0</v>
      </c>
      <c r="Q206" s="157">
        <f>ROUND(E206*P206,2)</f>
        <v>0</v>
      </c>
      <c r="R206" s="157"/>
      <c r="S206" s="157" t="s">
        <v>180</v>
      </c>
      <c r="T206" s="157" t="s">
        <v>180</v>
      </c>
      <c r="U206" s="157">
        <v>0.94</v>
      </c>
      <c r="V206" s="157">
        <f>ROUND(E206*U206,2)</f>
        <v>302.25</v>
      </c>
      <c r="W206" s="157"/>
      <c r="X206" s="157" t="s">
        <v>221</v>
      </c>
      <c r="Y206" s="148"/>
      <c r="Z206" s="148"/>
      <c r="AA206" s="148"/>
      <c r="AB206" s="148"/>
      <c r="AC206" s="148"/>
      <c r="AD206" s="148"/>
      <c r="AE206" s="148"/>
      <c r="AF206" s="148"/>
      <c r="AG206" s="148" t="s">
        <v>222</v>
      </c>
      <c r="AH206" s="148"/>
      <c r="AI206" s="148"/>
      <c r="AJ206" s="148"/>
      <c r="AK206" s="148"/>
      <c r="AL206" s="148"/>
      <c r="AM206" s="148"/>
      <c r="AN206" s="148"/>
      <c r="AO206" s="148"/>
      <c r="AP206" s="148"/>
      <c r="AQ206" s="148"/>
      <c r="AR206" s="148"/>
      <c r="AS206" s="148"/>
      <c r="AT206" s="148"/>
      <c r="AU206" s="148"/>
      <c r="AV206" s="148"/>
      <c r="AW206" s="148"/>
      <c r="AX206" s="148"/>
      <c r="AY206" s="148"/>
      <c r="AZ206" s="148"/>
      <c r="BA206" s="148"/>
      <c r="BB206" s="148"/>
      <c r="BC206" s="148"/>
      <c r="BD206" s="148"/>
      <c r="BE206" s="148"/>
      <c r="BF206" s="148"/>
      <c r="BG206" s="148"/>
      <c r="BH206" s="148"/>
    </row>
    <row r="207" spans="1:60" ht="22.5" outlineLevel="1" x14ac:dyDescent="0.2">
      <c r="A207" s="155"/>
      <c r="B207" s="156"/>
      <c r="C207" s="189" t="s">
        <v>1206</v>
      </c>
      <c r="D207" s="185"/>
      <c r="E207" s="186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48"/>
      <c r="Z207" s="148"/>
      <c r="AA207" s="148"/>
      <c r="AB207" s="148"/>
      <c r="AC207" s="148"/>
      <c r="AD207" s="148"/>
      <c r="AE207" s="148"/>
      <c r="AF207" s="148"/>
      <c r="AG207" s="148" t="s">
        <v>224</v>
      </c>
      <c r="AH207" s="148">
        <v>0</v>
      </c>
      <c r="AI207" s="148"/>
      <c r="AJ207" s="148"/>
      <c r="AK207" s="148"/>
      <c r="AL207" s="148"/>
      <c r="AM207" s="148"/>
      <c r="AN207" s="148"/>
      <c r="AO207" s="148"/>
      <c r="AP207" s="148"/>
      <c r="AQ207" s="148"/>
      <c r="AR207" s="148"/>
      <c r="AS207" s="148"/>
      <c r="AT207" s="148"/>
      <c r="AU207" s="148"/>
      <c r="AV207" s="148"/>
      <c r="AW207" s="148"/>
      <c r="AX207" s="148"/>
      <c r="AY207" s="148"/>
      <c r="AZ207" s="148"/>
      <c r="BA207" s="148"/>
      <c r="BB207" s="148"/>
      <c r="BC207" s="148"/>
      <c r="BD207" s="148"/>
      <c r="BE207" s="148"/>
      <c r="BF207" s="148"/>
      <c r="BG207" s="148"/>
      <c r="BH207" s="148"/>
    </row>
    <row r="208" spans="1:60" outlineLevel="1" x14ac:dyDescent="0.2">
      <c r="A208" s="155"/>
      <c r="B208" s="156"/>
      <c r="C208" s="189" t="s">
        <v>1158</v>
      </c>
      <c r="D208" s="185"/>
      <c r="E208" s="186">
        <v>359.17</v>
      </c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48"/>
      <c r="Z208" s="148"/>
      <c r="AA208" s="148"/>
      <c r="AB208" s="148"/>
      <c r="AC208" s="148"/>
      <c r="AD208" s="148"/>
      <c r="AE208" s="148"/>
      <c r="AF208" s="148"/>
      <c r="AG208" s="148" t="s">
        <v>224</v>
      </c>
      <c r="AH208" s="148">
        <v>0</v>
      </c>
      <c r="AI208" s="148"/>
      <c r="AJ208" s="148"/>
      <c r="AK208" s="148"/>
      <c r="AL208" s="148"/>
      <c r="AM208" s="148"/>
      <c r="AN208" s="148"/>
      <c r="AO208" s="148"/>
      <c r="AP208" s="148"/>
      <c r="AQ208" s="148"/>
      <c r="AR208" s="148"/>
      <c r="AS208" s="148"/>
      <c r="AT208" s="148"/>
      <c r="AU208" s="148"/>
      <c r="AV208" s="148"/>
      <c r="AW208" s="148"/>
      <c r="AX208" s="148"/>
      <c r="AY208" s="148"/>
      <c r="AZ208" s="148"/>
      <c r="BA208" s="148"/>
      <c r="BB208" s="148"/>
      <c r="BC208" s="148"/>
      <c r="BD208" s="148"/>
      <c r="BE208" s="148"/>
      <c r="BF208" s="148"/>
      <c r="BG208" s="148"/>
      <c r="BH208" s="148"/>
    </row>
    <row r="209" spans="1:60" outlineLevel="1" x14ac:dyDescent="0.2">
      <c r="A209" s="155"/>
      <c r="B209" s="156"/>
      <c r="C209" s="189" t="s">
        <v>1207</v>
      </c>
      <c r="D209" s="185"/>
      <c r="E209" s="186">
        <v>-121.68</v>
      </c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48"/>
      <c r="Z209" s="148"/>
      <c r="AA209" s="148"/>
      <c r="AB209" s="148"/>
      <c r="AC209" s="148"/>
      <c r="AD209" s="148"/>
      <c r="AE209" s="148"/>
      <c r="AF209" s="148"/>
      <c r="AG209" s="148" t="s">
        <v>224</v>
      </c>
      <c r="AH209" s="148">
        <v>0</v>
      </c>
      <c r="AI209" s="148"/>
      <c r="AJ209" s="148"/>
      <c r="AK209" s="148"/>
      <c r="AL209" s="148"/>
      <c r="AM209" s="148"/>
      <c r="AN209" s="148"/>
      <c r="AO209" s="148"/>
      <c r="AP209" s="148"/>
      <c r="AQ209" s="148"/>
      <c r="AR209" s="148"/>
      <c r="AS209" s="148"/>
      <c r="AT209" s="148"/>
      <c r="AU209" s="148"/>
      <c r="AV209" s="148"/>
      <c r="AW209" s="148"/>
      <c r="AX209" s="148"/>
      <c r="AY209" s="148"/>
      <c r="AZ209" s="148"/>
      <c r="BA209" s="148"/>
      <c r="BB209" s="148"/>
      <c r="BC209" s="148"/>
      <c r="BD209" s="148"/>
      <c r="BE209" s="148"/>
      <c r="BF209" s="148"/>
      <c r="BG209" s="148"/>
      <c r="BH209" s="148"/>
    </row>
    <row r="210" spans="1:60" outlineLevel="1" x14ac:dyDescent="0.2">
      <c r="A210" s="155"/>
      <c r="B210" s="156"/>
      <c r="C210" s="189" t="s">
        <v>1208</v>
      </c>
      <c r="D210" s="185"/>
      <c r="E210" s="186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48"/>
      <c r="Z210" s="148"/>
      <c r="AA210" s="148"/>
      <c r="AB210" s="148"/>
      <c r="AC210" s="148"/>
      <c r="AD210" s="148"/>
      <c r="AE210" s="148"/>
      <c r="AF210" s="148"/>
      <c r="AG210" s="148" t="s">
        <v>224</v>
      </c>
      <c r="AH210" s="148">
        <v>0</v>
      </c>
      <c r="AI210" s="148"/>
      <c r="AJ210" s="148"/>
      <c r="AK210" s="148"/>
      <c r="AL210" s="148"/>
      <c r="AM210" s="148"/>
      <c r="AN210" s="148"/>
      <c r="AO210" s="148"/>
      <c r="AP210" s="148"/>
      <c r="AQ210" s="148"/>
      <c r="AR210" s="148"/>
      <c r="AS210" s="148"/>
      <c r="AT210" s="148"/>
      <c r="AU210" s="148"/>
      <c r="AV210" s="148"/>
      <c r="AW210" s="148"/>
      <c r="AX210" s="148"/>
      <c r="AY210" s="148"/>
      <c r="AZ210" s="148"/>
      <c r="BA210" s="148"/>
      <c r="BB210" s="148"/>
      <c r="BC210" s="148"/>
      <c r="BD210" s="148"/>
      <c r="BE210" s="148"/>
      <c r="BF210" s="148"/>
      <c r="BG210" s="148"/>
      <c r="BH210" s="148"/>
    </row>
    <row r="211" spans="1:60" outlineLevel="1" x14ac:dyDescent="0.2">
      <c r="A211" s="155"/>
      <c r="B211" s="156"/>
      <c r="C211" s="189" t="s">
        <v>1160</v>
      </c>
      <c r="D211" s="185"/>
      <c r="E211" s="186">
        <v>110.08</v>
      </c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48"/>
      <c r="Z211" s="148"/>
      <c r="AA211" s="148"/>
      <c r="AB211" s="148"/>
      <c r="AC211" s="148"/>
      <c r="AD211" s="148"/>
      <c r="AE211" s="148"/>
      <c r="AF211" s="148"/>
      <c r="AG211" s="148" t="s">
        <v>224</v>
      </c>
      <c r="AH211" s="148">
        <v>0</v>
      </c>
      <c r="AI211" s="148"/>
      <c r="AJ211" s="148"/>
      <c r="AK211" s="148"/>
      <c r="AL211" s="148"/>
      <c r="AM211" s="148"/>
      <c r="AN211" s="148"/>
      <c r="AO211" s="148"/>
      <c r="AP211" s="148"/>
      <c r="AQ211" s="148"/>
      <c r="AR211" s="148"/>
      <c r="AS211" s="148"/>
      <c r="AT211" s="148"/>
      <c r="AU211" s="148"/>
      <c r="AV211" s="148"/>
      <c r="AW211" s="148"/>
      <c r="AX211" s="148"/>
      <c r="AY211" s="148"/>
      <c r="AZ211" s="148"/>
      <c r="BA211" s="148"/>
      <c r="BB211" s="148"/>
      <c r="BC211" s="148"/>
      <c r="BD211" s="148"/>
      <c r="BE211" s="148"/>
      <c r="BF211" s="148"/>
      <c r="BG211" s="148"/>
      <c r="BH211" s="148"/>
    </row>
    <row r="212" spans="1:60" outlineLevel="1" x14ac:dyDescent="0.2">
      <c r="A212" s="155"/>
      <c r="B212" s="156"/>
      <c r="C212" s="189" t="s">
        <v>1209</v>
      </c>
      <c r="D212" s="185"/>
      <c r="E212" s="186">
        <v>-19.02</v>
      </c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48"/>
      <c r="Z212" s="148"/>
      <c r="AA212" s="148"/>
      <c r="AB212" s="148"/>
      <c r="AC212" s="148"/>
      <c r="AD212" s="148"/>
      <c r="AE212" s="148"/>
      <c r="AF212" s="148"/>
      <c r="AG212" s="148" t="s">
        <v>224</v>
      </c>
      <c r="AH212" s="148">
        <v>0</v>
      </c>
      <c r="AI212" s="148"/>
      <c r="AJ212" s="148"/>
      <c r="AK212" s="148"/>
      <c r="AL212" s="148"/>
      <c r="AM212" s="148"/>
      <c r="AN212" s="148"/>
      <c r="AO212" s="148"/>
      <c r="AP212" s="148"/>
      <c r="AQ212" s="148"/>
      <c r="AR212" s="148"/>
      <c r="AS212" s="148"/>
      <c r="AT212" s="148"/>
      <c r="AU212" s="148"/>
      <c r="AV212" s="148"/>
      <c r="AW212" s="148"/>
      <c r="AX212" s="148"/>
      <c r="AY212" s="148"/>
      <c r="AZ212" s="148"/>
      <c r="BA212" s="148"/>
      <c r="BB212" s="148"/>
      <c r="BC212" s="148"/>
      <c r="BD212" s="148"/>
      <c r="BE212" s="148"/>
      <c r="BF212" s="148"/>
      <c r="BG212" s="148"/>
      <c r="BH212" s="148"/>
    </row>
    <row r="213" spans="1:60" outlineLevel="1" x14ac:dyDescent="0.2">
      <c r="A213" s="155"/>
      <c r="B213" s="156"/>
      <c r="C213" s="189" t="s">
        <v>1210</v>
      </c>
      <c r="D213" s="185"/>
      <c r="E213" s="186">
        <v>-3.4</v>
      </c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48"/>
      <c r="Z213" s="148"/>
      <c r="AA213" s="148"/>
      <c r="AB213" s="148"/>
      <c r="AC213" s="148"/>
      <c r="AD213" s="148"/>
      <c r="AE213" s="148"/>
      <c r="AF213" s="148"/>
      <c r="AG213" s="148" t="s">
        <v>224</v>
      </c>
      <c r="AH213" s="148">
        <v>0</v>
      </c>
      <c r="AI213" s="148"/>
      <c r="AJ213" s="148"/>
      <c r="AK213" s="148"/>
      <c r="AL213" s="148"/>
      <c r="AM213" s="148"/>
      <c r="AN213" s="148"/>
      <c r="AO213" s="148"/>
      <c r="AP213" s="148"/>
      <c r="AQ213" s="148"/>
      <c r="AR213" s="148"/>
      <c r="AS213" s="148"/>
      <c r="AT213" s="148"/>
      <c r="AU213" s="148"/>
      <c r="AV213" s="148"/>
      <c r="AW213" s="148"/>
      <c r="AX213" s="148"/>
      <c r="AY213" s="148"/>
      <c r="AZ213" s="148"/>
      <c r="BA213" s="148"/>
      <c r="BB213" s="148"/>
      <c r="BC213" s="148"/>
      <c r="BD213" s="148"/>
      <c r="BE213" s="148"/>
      <c r="BF213" s="148"/>
      <c r="BG213" s="148"/>
      <c r="BH213" s="148"/>
    </row>
    <row r="214" spans="1:60" outlineLevel="1" x14ac:dyDescent="0.2">
      <c r="A214" s="155"/>
      <c r="B214" s="156"/>
      <c r="C214" s="189" t="s">
        <v>1211</v>
      </c>
      <c r="D214" s="185"/>
      <c r="E214" s="186">
        <v>-1.8</v>
      </c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48"/>
      <c r="Z214" s="148"/>
      <c r="AA214" s="148"/>
      <c r="AB214" s="148"/>
      <c r="AC214" s="148"/>
      <c r="AD214" s="148"/>
      <c r="AE214" s="148"/>
      <c r="AF214" s="148"/>
      <c r="AG214" s="148" t="s">
        <v>224</v>
      </c>
      <c r="AH214" s="148">
        <v>0</v>
      </c>
      <c r="AI214" s="148"/>
      <c r="AJ214" s="148"/>
      <c r="AK214" s="148"/>
      <c r="AL214" s="148"/>
      <c r="AM214" s="148"/>
      <c r="AN214" s="148"/>
      <c r="AO214" s="148"/>
      <c r="AP214" s="148"/>
      <c r="AQ214" s="148"/>
      <c r="AR214" s="148"/>
      <c r="AS214" s="148"/>
      <c r="AT214" s="148"/>
      <c r="AU214" s="148"/>
      <c r="AV214" s="148"/>
      <c r="AW214" s="148"/>
      <c r="AX214" s="148"/>
      <c r="AY214" s="148"/>
      <c r="AZ214" s="148"/>
      <c r="BA214" s="148"/>
      <c r="BB214" s="148"/>
      <c r="BC214" s="148"/>
      <c r="BD214" s="148"/>
      <c r="BE214" s="148"/>
      <c r="BF214" s="148"/>
      <c r="BG214" s="148"/>
      <c r="BH214" s="148"/>
    </row>
    <row r="215" spans="1:60" outlineLevel="1" x14ac:dyDescent="0.2">
      <c r="A215" s="155"/>
      <c r="B215" s="156"/>
      <c r="C215" s="189" t="s">
        <v>1211</v>
      </c>
      <c r="D215" s="185"/>
      <c r="E215" s="186">
        <v>-1.8</v>
      </c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48"/>
      <c r="Z215" s="148"/>
      <c r="AA215" s="148"/>
      <c r="AB215" s="148"/>
      <c r="AC215" s="148"/>
      <c r="AD215" s="148"/>
      <c r="AE215" s="148"/>
      <c r="AF215" s="148"/>
      <c r="AG215" s="148" t="s">
        <v>224</v>
      </c>
      <c r="AH215" s="148">
        <v>0</v>
      </c>
      <c r="AI215" s="148"/>
      <c r="AJ215" s="148"/>
      <c r="AK215" s="148"/>
      <c r="AL215" s="148"/>
      <c r="AM215" s="148"/>
      <c r="AN215" s="148"/>
      <c r="AO215" s="148"/>
      <c r="AP215" s="148"/>
      <c r="AQ215" s="148"/>
      <c r="AR215" s="148"/>
      <c r="AS215" s="148"/>
      <c r="AT215" s="148"/>
      <c r="AU215" s="148"/>
      <c r="AV215" s="148"/>
      <c r="AW215" s="148"/>
      <c r="AX215" s="148"/>
      <c r="AY215" s="148"/>
      <c r="AZ215" s="148"/>
      <c r="BA215" s="148"/>
      <c r="BB215" s="148"/>
      <c r="BC215" s="148"/>
      <c r="BD215" s="148"/>
      <c r="BE215" s="148"/>
      <c r="BF215" s="148"/>
      <c r="BG215" s="148"/>
      <c r="BH215" s="148"/>
    </row>
    <row r="216" spans="1:60" outlineLevel="1" x14ac:dyDescent="0.2">
      <c r="A216" s="166">
        <v>21</v>
      </c>
      <c r="B216" s="167" t="s">
        <v>310</v>
      </c>
      <c r="C216" s="181" t="s">
        <v>311</v>
      </c>
      <c r="D216" s="168" t="s">
        <v>312</v>
      </c>
      <c r="E216" s="169">
        <v>878.37549999999999</v>
      </c>
      <c r="F216" s="170">
        <v>210</v>
      </c>
      <c r="G216" s="171">
        <f>ROUND(E216*F216,2)</f>
        <v>184458.86</v>
      </c>
      <c r="H216" s="158"/>
      <c r="I216" s="157">
        <f>ROUND(E216*H216,2)</f>
        <v>0</v>
      </c>
      <c r="J216" s="158"/>
      <c r="K216" s="157">
        <f>ROUND(E216*J216,2)</f>
        <v>0</v>
      </c>
      <c r="L216" s="157">
        <v>21</v>
      </c>
      <c r="M216" s="157">
        <f>G216*(1+L216/100)</f>
        <v>223195.22059999997</v>
      </c>
      <c r="N216" s="157">
        <v>0</v>
      </c>
      <c r="O216" s="157">
        <f>ROUND(E216*N216,2)</f>
        <v>0</v>
      </c>
      <c r="P216" s="157">
        <v>0</v>
      </c>
      <c r="Q216" s="157">
        <f>ROUND(E216*P216,2)</f>
        <v>0</v>
      </c>
      <c r="R216" s="157"/>
      <c r="S216" s="157" t="s">
        <v>180</v>
      </c>
      <c r="T216" s="157" t="s">
        <v>180</v>
      </c>
      <c r="U216" s="157">
        <v>0</v>
      </c>
      <c r="V216" s="157">
        <f>ROUND(E216*U216,2)</f>
        <v>0</v>
      </c>
      <c r="W216" s="157"/>
      <c r="X216" s="157" t="s">
        <v>221</v>
      </c>
      <c r="Y216" s="148"/>
      <c r="Z216" s="148"/>
      <c r="AA216" s="148"/>
      <c r="AB216" s="148"/>
      <c r="AC216" s="148"/>
      <c r="AD216" s="148"/>
      <c r="AE216" s="148"/>
      <c r="AF216" s="148"/>
      <c r="AG216" s="148" t="s">
        <v>222</v>
      </c>
      <c r="AH216" s="148"/>
      <c r="AI216" s="148"/>
      <c r="AJ216" s="148"/>
      <c r="AK216" s="148"/>
      <c r="AL216" s="148"/>
      <c r="AM216" s="148"/>
      <c r="AN216" s="148"/>
      <c r="AO216" s="148"/>
      <c r="AP216" s="148"/>
      <c r="AQ216" s="148"/>
      <c r="AR216" s="148"/>
      <c r="AS216" s="148"/>
      <c r="AT216" s="148"/>
      <c r="AU216" s="148"/>
      <c r="AV216" s="148"/>
      <c r="AW216" s="148"/>
      <c r="AX216" s="148"/>
      <c r="AY216" s="148"/>
      <c r="AZ216" s="148"/>
      <c r="BA216" s="148"/>
      <c r="BB216" s="148"/>
      <c r="BC216" s="148"/>
      <c r="BD216" s="148"/>
      <c r="BE216" s="148"/>
      <c r="BF216" s="148"/>
      <c r="BG216" s="148"/>
      <c r="BH216" s="148"/>
    </row>
    <row r="217" spans="1:60" outlineLevel="1" x14ac:dyDescent="0.2">
      <c r="A217" s="155"/>
      <c r="B217" s="156"/>
      <c r="C217" s="189" t="s">
        <v>291</v>
      </c>
      <c r="D217" s="185"/>
      <c r="E217" s="186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48"/>
      <c r="Z217" s="148"/>
      <c r="AA217" s="148"/>
      <c r="AB217" s="148"/>
      <c r="AC217" s="148"/>
      <c r="AD217" s="148"/>
      <c r="AE217" s="148"/>
      <c r="AF217" s="148"/>
      <c r="AG217" s="148" t="s">
        <v>224</v>
      </c>
      <c r="AH217" s="148">
        <v>0</v>
      </c>
      <c r="AI217" s="148"/>
      <c r="AJ217" s="148"/>
      <c r="AK217" s="148"/>
      <c r="AL217" s="148"/>
      <c r="AM217" s="148"/>
      <c r="AN217" s="148"/>
      <c r="AO217" s="148"/>
      <c r="AP217" s="148"/>
      <c r="AQ217" s="148"/>
      <c r="AR217" s="148"/>
      <c r="AS217" s="148"/>
      <c r="AT217" s="148"/>
      <c r="AU217" s="148"/>
      <c r="AV217" s="148"/>
      <c r="AW217" s="148"/>
      <c r="AX217" s="148"/>
      <c r="AY217" s="148"/>
      <c r="AZ217" s="148"/>
      <c r="BA217" s="148"/>
      <c r="BB217" s="148"/>
      <c r="BC217" s="148"/>
      <c r="BD217" s="148"/>
      <c r="BE217" s="148"/>
      <c r="BF217" s="148"/>
      <c r="BG217" s="148"/>
      <c r="BH217" s="148"/>
    </row>
    <row r="218" spans="1:60" outlineLevel="1" x14ac:dyDescent="0.2">
      <c r="A218" s="155"/>
      <c r="B218" s="156"/>
      <c r="C218" s="190" t="s">
        <v>232</v>
      </c>
      <c r="D218" s="187"/>
      <c r="E218" s="188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48"/>
      <c r="Z218" s="148"/>
      <c r="AA218" s="148"/>
      <c r="AB218" s="148"/>
      <c r="AC218" s="148"/>
      <c r="AD218" s="148"/>
      <c r="AE218" s="148"/>
      <c r="AF218" s="148"/>
      <c r="AG218" s="148" t="s">
        <v>224</v>
      </c>
      <c r="AH218" s="148"/>
      <c r="AI218" s="148"/>
      <c r="AJ218" s="148"/>
      <c r="AK218" s="148"/>
      <c r="AL218" s="148"/>
      <c r="AM218" s="148"/>
      <c r="AN218" s="148"/>
      <c r="AO218" s="148"/>
      <c r="AP218" s="148"/>
      <c r="AQ218" s="148"/>
      <c r="AR218" s="148"/>
      <c r="AS218" s="148"/>
      <c r="AT218" s="148"/>
      <c r="AU218" s="148"/>
      <c r="AV218" s="148"/>
      <c r="AW218" s="148"/>
      <c r="AX218" s="148"/>
      <c r="AY218" s="148"/>
      <c r="AZ218" s="148"/>
      <c r="BA218" s="148"/>
      <c r="BB218" s="148"/>
      <c r="BC218" s="148"/>
      <c r="BD218" s="148"/>
      <c r="BE218" s="148"/>
      <c r="BF218" s="148"/>
      <c r="BG218" s="148"/>
      <c r="BH218" s="148"/>
    </row>
    <row r="219" spans="1:60" outlineLevel="1" x14ac:dyDescent="0.2">
      <c r="A219" s="155"/>
      <c r="B219" s="156"/>
      <c r="C219" s="191" t="s">
        <v>1142</v>
      </c>
      <c r="D219" s="187"/>
      <c r="E219" s="188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48"/>
      <c r="Z219" s="148"/>
      <c r="AA219" s="148"/>
      <c r="AB219" s="148"/>
      <c r="AC219" s="148"/>
      <c r="AD219" s="148"/>
      <c r="AE219" s="148"/>
      <c r="AF219" s="148"/>
      <c r="AG219" s="148" t="s">
        <v>224</v>
      </c>
      <c r="AH219" s="148">
        <v>2</v>
      </c>
      <c r="AI219" s="148"/>
      <c r="AJ219" s="148"/>
      <c r="AK219" s="148"/>
      <c r="AL219" s="148"/>
      <c r="AM219" s="148"/>
      <c r="AN219" s="148"/>
      <c r="AO219" s="148"/>
      <c r="AP219" s="148"/>
      <c r="AQ219" s="148"/>
      <c r="AR219" s="148"/>
      <c r="AS219" s="148"/>
      <c r="AT219" s="148"/>
      <c r="AU219" s="148"/>
      <c r="AV219" s="148"/>
      <c r="AW219" s="148"/>
      <c r="AX219" s="148"/>
      <c r="AY219" s="148"/>
      <c r="AZ219" s="148"/>
      <c r="BA219" s="148"/>
      <c r="BB219" s="148"/>
      <c r="BC219" s="148"/>
      <c r="BD219" s="148"/>
      <c r="BE219" s="148"/>
      <c r="BF219" s="148"/>
      <c r="BG219" s="148"/>
      <c r="BH219" s="148"/>
    </row>
    <row r="220" spans="1:60" outlineLevel="1" x14ac:dyDescent="0.2">
      <c r="A220" s="155"/>
      <c r="B220" s="156"/>
      <c r="C220" s="191" t="s">
        <v>1214</v>
      </c>
      <c r="D220" s="187"/>
      <c r="E220" s="188">
        <v>22.55</v>
      </c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48"/>
      <c r="Z220" s="148"/>
      <c r="AA220" s="148"/>
      <c r="AB220" s="148"/>
      <c r="AC220" s="148"/>
      <c r="AD220" s="148"/>
      <c r="AE220" s="148"/>
      <c r="AF220" s="148"/>
      <c r="AG220" s="148" t="s">
        <v>224</v>
      </c>
      <c r="AH220" s="148">
        <v>2</v>
      </c>
      <c r="AI220" s="148"/>
      <c r="AJ220" s="148"/>
      <c r="AK220" s="148"/>
      <c r="AL220" s="148"/>
      <c r="AM220" s="148"/>
      <c r="AN220" s="148"/>
      <c r="AO220" s="148"/>
      <c r="AP220" s="148"/>
      <c r="AQ220" s="148"/>
      <c r="AR220" s="148"/>
      <c r="AS220" s="148"/>
      <c r="AT220" s="148"/>
      <c r="AU220" s="148"/>
      <c r="AV220" s="148"/>
      <c r="AW220" s="148"/>
      <c r="AX220" s="148"/>
      <c r="AY220" s="148"/>
      <c r="AZ220" s="148"/>
      <c r="BA220" s="148"/>
      <c r="BB220" s="148"/>
      <c r="BC220" s="148"/>
      <c r="BD220" s="148"/>
      <c r="BE220" s="148"/>
      <c r="BF220" s="148"/>
      <c r="BG220" s="148"/>
      <c r="BH220" s="148"/>
    </row>
    <row r="221" spans="1:60" outlineLevel="1" x14ac:dyDescent="0.2">
      <c r="A221" s="155"/>
      <c r="B221" s="156"/>
      <c r="C221" s="191" t="s">
        <v>1144</v>
      </c>
      <c r="D221" s="187"/>
      <c r="E221" s="188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48"/>
      <c r="Z221" s="148"/>
      <c r="AA221" s="148"/>
      <c r="AB221" s="148"/>
      <c r="AC221" s="148"/>
      <c r="AD221" s="148"/>
      <c r="AE221" s="148"/>
      <c r="AF221" s="148"/>
      <c r="AG221" s="148" t="s">
        <v>224</v>
      </c>
      <c r="AH221" s="148">
        <v>2</v>
      </c>
      <c r="AI221" s="148"/>
      <c r="AJ221" s="148"/>
      <c r="AK221" s="148"/>
      <c r="AL221" s="148"/>
      <c r="AM221" s="148"/>
      <c r="AN221" s="148"/>
      <c r="AO221" s="148"/>
      <c r="AP221" s="148"/>
      <c r="AQ221" s="148"/>
      <c r="AR221" s="148"/>
      <c r="AS221" s="148"/>
      <c r="AT221" s="148"/>
      <c r="AU221" s="148"/>
      <c r="AV221" s="148"/>
      <c r="AW221" s="148"/>
      <c r="AX221" s="148"/>
      <c r="AY221" s="148"/>
      <c r="AZ221" s="148"/>
      <c r="BA221" s="148"/>
      <c r="BB221" s="148"/>
      <c r="BC221" s="148"/>
      <c r="BD221" s="148"/>
      <c r="BE221" s="148"/>
      <c r="BF221" s="148"/>
      <c r="BG221" s="148"/>
      <c r="BH221" s="148"/>
    </row>
    <row r="222" spans="1:60" outlineLevel="1" x14ac:dyDescent="0.2">
      <c r="A222" s="155"/>
      <c r="B222" s="156"/>
      <c r="C222" s="191" t="s">
        <v>1215</v>
      </c>
      <c r="D222" s="187"/>
      <c r="E222" s="188">
        <v>66.19</v>
      </c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48"/>
      <c r="Z222" s="148"/>
      <c r="AA222" s="148"/>
      <c r="AB222" s="148"/>
      <c r="AC222" s="148"/>
      <c r="AD222" s="148"/>
      <c r="AE222" s="148"/>
      <c r="AF222" s="148"/>
      <c r="AG222" s="148" t="s">
        <v>224</v>
      </c>
      <c r="AH222" s="148">
        <v>2</v>
      </c>
      <c r="AI222" s="148"/>
      <c r="AJ222" s="148"/>
      <c r="AK222" s="148"/>
      <c r="AL222" s="148"/>
      <c r="AM222" s="148"/>
      <c r="AN222" s="148"/>
      <c r="AO222" s="148"/>
      <c r="AP222" s="148"/>
      <c r="AQ222" s="148"/>
      <c r="AR222" s="148"/>
      <c r="AS222" s="148"/>
      <c r="AT222" s="148"/>
      <c r="AU222" s="148"/>
      <c r="AV222" s="148"/>
      <c r="AW222" s="148"/>
      <c r="AX222" s="148"/>
      <c r="AY222" s="148"/>
      <c r="AZ222" s="148"/>
      <c r="BA222" s="148"/>
      <c r="BB222" s="148"/>
      <c r="BC222" s="148"/>
      <c r="BD222" s="148"/>
      <c r="BE222" s="148"/>
      <c r="BF222" s="148"/>
      <c r="BG222" s="148"/>
      <c r="BH222" s="148"/>
    </row>
    <row r="223" spans="1:60" outlineLevel="1" x14ac:dyDescent="0.2">
      <c r="A223" s="155"/>
      <c r="B223" s="156"/>
      <c r="C223" s="191" t="s">
        <v>1146</v>
      </c>
      <c r="D223" s="187"/>
      <c r="E223" s="188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48"/>
      <c r="Z223" s="148"/>
      <c r="AA223" s="148"/>
      <c r="AB223" s="148"/>
      <c r="AC223" s="148"/>
      <c r="AD223" s="148"/>
      <c r="AE223" s="148"/>
      <c r="AF223" s="148"/>
      <c r="AG223" s="148" t="s">
        <v>224</v>
      </c>
      <c r="AH223" s="148">
        <v>2</v>
      </c>
      <c r="AI223" s="148"/>
      <c r="AJ223" s="148"/>
      <c r="AK223" s="148"/>
      <c r="AL223" s="148"/>
      <c r="AM223" s="148"/>
      <c r="AN223" s="148"/>
      <c r="AO223" s="148"/>
      <c r="AP223" s="148"/>
      <c r="AQ223" s="148"/>
      <c r="AR223" s="148"/>
      <c r="AS223" s="148"/>
      <c r="AT223" s="148"/>
      <c r="AU223" s="148"/>
      <c r="AV223" s="148"/>
      <c r="AW223" s="148"/>
      <c r="AX223" s="148"/>
      <c r="AY223" s="148"/>
      <c r="AZ223" s="148"/>
      <c r="BA223" s="148"/>
      <c r="BB223" s="148"/>
      <c r="BC223" s="148"/>
      <c r="BD223" s="148"/>
      <c r="BE223" s="148"/>
      <c r="BF223" s="148"/>
      <c r="BG223" s="148"/>
      <c r="BH223" s="148"/>
    </row>
    <row r="224" spans="1:60" outlineLevel="1" x14ac:dyDescent="0.2">
      <c r="A224" s="155"/>
      <c r="B224" s="156"/>
      <c r="C224" s="191" t="s">
        <v>1216</v>
      </c>
      <c r="D224" s="187"/>
      <c r="E224" s="188">
        <v>64.489999999999995</v>
      </c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48"/>
      <c r="Z224" s="148"/>
      <c r="AA224" s="148"/>
      <c r="AB224" s="148"/>
      <c r="AC224" s="148"/>
      <c r="AD224" s="148"/>
      <c r="AE224" s="148"/>
      <c r="AF224" s="148"/>
      <c r="AG224" s="148" t="s">
        <v>224</v>
      </c>
      <c r="AH224" s="148">
        <v>2</v>
      </c>
      <c r="AI224" s="148"/>
      <c r="AJ224" s="148"/>
      <c r="AK224" s="148"/>
      <c r="AL224" s="148"/>
      <c r="AM224" s="148"/>
      <c r="AN224" s="148"/>
      <c r="AO224" s="148"/>
      <c r="AP224" s="148"/>
      <c r="AQ224" s="148"/>
      <c r="AR224" s="148"/>
      <c r="AS224" s="148"/>
      <c r="AT224" s="148"/>
      <c r="AU224" s="148"/>
      <c r="AV224" s="148"/>
      <c r="AW224" s="148"/>
      <c r="AX224" s="148"/>
      <c r="AY224" s="148"/>
      <c r="AZ224" s="148"/>
      <c r="BA224" s="148"/>
      <c r="BB224" s="148"/>
      <c r="BC224" s="148"/>
      <c r="BD224" s="148"/>
      <c r="BE224" s="148"/>
      <c r="BF224" s="148"/>
      <c r="BG224" s="148"/>
      <c r="BH224" s="148"/>
    </row>
    <row r="225" spans="1:60" outlineLevel="1" x14ac:dyDescent="0.2">
      <c r="A225" s="155"/>
      <c r="B225" s="156"/>
      <c r="C225" s="191" t="s">
        <v>1148</v>
      </c>
      <c r="D225" s="187"/>
      <c r="E225" s="188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48"/>
      <c r="Z225" s="148"/>
      <c r="AA225" s="148"/>
      <c r="AB225" s="148"/>
      <c r="AC225" s="148"/>
      <c r="AD225" s="148"/>
      <c r="AE225" s="148"/>
      <c r="AF225" s="148"/>
      <c r="AG225" s="148" t="s">
        <v>224</v>
      </c>
      <c r="AH225" s="148">
        <v>2</v>
      </c>
      <c r="AI225" s="148"/>
      <c r="AJ225" s="148"/>
      <c r="AK225" s="148"/>
      <c r="AL225" s="148"/>
      <c r="AM225" s="148"/>
      <c r="AN225" s="148"/>
      <c r="AO225" s="148"/>
      <c r="AP225" s="148"/>
      <c r="AQ225" s="148"/>
      <c r="AR225" s="148"/>
      <c r="AS225" s="148"/>
      <c r="AT225" s="148"/>
      <c r="AU225" s="148"/>
      <c r="AV225" s="148"/>
      <c r="AW225" s="148"/>
      <c r="AX225" s="148"/>
      <c r="AY225" s="148"/>
      <c r="AZ225" s="148"/>
      <c r="BA225" s="148"/>
      <c r="BB225" s="148"/>
      <c r="BC225" s="148"/>
      <c r="BD225" s="148"/>
      <c r="BE225" s="148"/>
      <c r="BF225" s="148"/>
      <c r="BG225" s="148"/>
      <c r="BH225" s="148"/>
    </row>
    <row r="226" spans="1:60" outlineLevel="1" x14ac:dyDescent="0.2">
      <c r="A226" s="155"/>
      <c r="B226" s="156"/>
      <c r="C226" s="191" t="s">
        <v>1217</v>
      </c>
      <c r="D226" s="187"/>
      <c r="E226" s="188">
        <v>21.84</v>
      </c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48"/>
      <c r="Z226" s="148"/>
      <c r="AA226" s="148"/>
      <c r="AB226" s="148"/>
      <c r="AC226" s="148"/>
      <c r="AD226" s="148"/>
      <c r="AE226" s="148"/>
      <c r="AF226" s="148"/>
      <c r="AG226" s="148" t="s">
        <v>224</v>
      </c>
      <c r="AH226" s="148">
        <v>2</v>
      </c>
      <c r="AI226" s="148"/>
      <c r="AJ226" s="148"/>
      <c r="AK226" s="148"/>
      <c r="AL226" s="148"/>
      <c r="AM226" s="148"/>
      <c r="AN226" s="148"/>
      <c r="AO226" s="148"/>
      <c r="AP226" s="148"/>
      <c r="AQ226" s="148"/>
      <c r="AR226" s="148"/>
      <c r="AS226" s="148"/>
      <c r="AT226" s="148"/>
      <c r="AU226" s="148"/>
      <c r="AV226" s="148"/>
      <c r="AW226" s="148"/>
      <c r="AX226" s="148"/>
      <c r="AY226" s="148"/>
      <c r="AZ226" s="148"/>
      <c r="BA226" s="148"/>
      <c r="BB226" s="148"/>
      <c r="BC226" s="148"/>
      <c r="BD226" s="148"/>
      <c r="BE226" s="148"/>
      <c r="BF226" s="148"/>
      <c r="BG226" s="148"/>
      <c r="BH226" s="148"/>
    </row>
    <row r="227" spans="1:60" outlineLevel="1" x14ac:dyDescent="0.2">
      <c r="A227" s="155"/>
      <c r="B227" s="156"/>
      <c r="C227" s="191" t="s">
        <v>1133</v>
      </c>
      <c r="D227" s="187"/>
      <c r="E227" s="188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48"/>
      <c r="Z227" s="148"/>
      <c r="AA227" s="148"/>
      <c r="AB227" s="148"/>
      <c r="AC227" s="148"/>
      <c r="AD227" s="148"/>
      <c r="AE227" s="148"/>
      <c r="AF227" s="148"/>
      <c r="AG227" s="148" t="s">
        <v>224</v>
      </c>
      <c r="AH227" s="148">
        <v>2</v>
      </c>
      <c r="AI227" s="148"/>
      <c r="AJ227" s="148"/>
      <c r="AK227" s="148"/>
      <c r="AL227" s="148"/>
      <c r="AM227" s="148"/>
      <c r="AN227" s="148"/>
      <c r="AO227" s="148"/>
      <c r="AP227" s="148"/>
      <c r="AQ227" s="148"/>
      <c r="AR227" s="148"/>
      <c r="AS227" s="148"/>
      <c r="AT227" s="148"/>
      <c r="AU227" s="148"/>
      <c r="AV227" s="148"/>
      <c r="AW227" s="148"/>
      <c r="AX227" s="148"/>
      <c r="AY227" s="148"/>
      <c r="AZ227" s="148"/>
      <c r="BA227" s="148"/>
      <c r="BB227" s="148"/>
      <c r="BC227" s="148"/>
      <c r="BD227" s="148"/>
      <c r="BE227" s="148"/>
      <c r="BF227" s="148"/>
      <c r="BG227" s="148"/>
      <c r="BH227" s="148"/>
    </row>
    <row r="228" spans="1:60" outlineLevel="1" x14ac:dyDescent="0.2">
      <c r="A228" s="155"/>
      <c r="B228" s="156"/>
      <c r="C228" s="191" t="s">
        <v>1134</v>
      </c>
      <c r="D228" s="187"/>
      <c r="E228" s="188">
        <v>65.17</v>
      </c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48"/>
      <c r="Z228" s="148"/>
      <c r="AA228" s="148"/>
      <c r="AB228" s="148"/>
      <c r="AC228" s="148"/>
      <c r="AD228" s="148"/>
      <c r="AE228" s="148"/>
      <c r="AF228" s="148"/>
      <c r="AG228" s="148" t="s">
        <v>224</v>
      </c>
      <c r="AH228" s="148">
        <v>2</v>
      </c>
      <c r="AI228" s="148"/>
      <c r="AJ228" s="148"/>
      <c r="AK228" s="148"/>
      <c r="AL228" s="148"/>
      <c r="AM228" s="148"/>
      <c r="AN228" s="148"/>
      <c r="AO228" s="148"/>
      <c r="AP228" s="148"/>
      <c r="AQ228" s="148"/>
      <c r="AR228" s="148"/>
      <c r="AS228" s="148"/>
      <c r="AT228" s="148"/>
      <c r="AU228" s="148"/>
      <c r="AV228" s="148"/>
      <c r="AW228" s="148"/>
      <c r="AX228" s="148"/>
      <c r="AY228" s="148"/>
      <c r="AZ228" s="148"/>
      <c r="BA228" s="148"/>
      <c r="BB228" s="148"/>
      <c r="BC228" s="148"/>
      <c r="BD228" s="148"/>
      <c r="BE228" s="148"/>
      <c r="BF228" s="148"/>
      <c r="BG228" s="148"/>
      <c r="BH228" s="148"/>
    </row>
    <row r="229" spans="1:60" outlineLevel="1" x14ac:dyDescent="0.2">
      <c r="A229" s="155"/>
      <c r="B229" s="156"/>
      <c r="C229" s="191" t="s">
        <v>1135</v>
      </c>
      <c r="D229" s="187"/>
      <c r="E229" s="188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48"/>
      <c r="Z229" s="148"/>
      <c r="AA229" s="148"/>
      <c r="AB229" s="148"/>
      <c r="AC229" s="148"/>
      <c r="AD229" s="148"/>
      <c r="AE229" s="148"/>
      <c r="AF229" s="148"/>
      <c r="AG229" s="148" t="s">
        <v>224</v>
      </c>
      <c r="AH229" s="148">
        <v>2</v>
      </c>
      <c r="AI229" s="148"/>
      <c r="AJ229" s="148"/>
      <c r="AK229" s="148"/>
      <c r="AL229" s="148"/>
      <c r="AM229" s="148"/>
      <c r="AN229" s="148"/>
      <c r="AO229" s="148"/>
      <c r="AP229" s="148"/>
      <c r="AQ229" s="148"/>
      <c r="AR229" s="148"/>
      <c r="AS229" s="148"/>
      <c r="AT229" s="148"/>
      <c r="AU229" s="148"/>
      <c r="AV229" s="148"/>
      <c r="AW229" s="148"/>
      <c r="AX229" s="148"/>
      <c r="AY229" s="148"/>
      <c r="AZ229" s="148"/>
      <c r="BA229" s="148"/>
      <c r="BB229" s="148"/>
      <c r="BC229" s="148"/>
      <c r="BD229" s="148"/>
      <c r="BE229" s="148"/>
      <c r="BF229" s="148"/>
      <c r="BG229" s="148"/>
      <c r="BH229" s="148"/>
    </row>
    <row r="230" spans="1:60" outlineLevel="1" x14ac:dyDescent="0.2">
      <c r="A230" s="155"/>
      <c r="B230" s="156"/>
      <c r="C230" s="191" t="s">
        <v>1136</v>
      </c>
      <c r="D230" s="187"/>
      <c r="E230" s="188">
        <v>74.36</v>
      </c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48"/>
      <c r="Z230" s="148"/>
      <c r="AA230" s="148"/>
      <c r="AB230" s="148"/>
      <c r="AC230" s="148"/>
      <c r="AD230" s="148"/>
      <c r="AE230" s="148"/>
      <c r="AF230" s="148"/>
      <c r="AG230" s="148" t="s">
        <v>224</v>
      </c>
      <c r="AH230" s="148">
        <v>2</v>
      </c>
      <c r="AI230" s="148"/>
      <c r="AJ230" s="148"/>
      <c r="AK230" s="148"/>
      <c r="AL230" s="148"/>
      <c r="AM230" s="148"/>
      <c r="AN230" s="148"/>
      <c r="AO230" s="148"/>
      <c r="AP230" s="148"/>
      <c r="AQ230" s="148"/>
      <c r="AR230" s="148"/>
      <c r="AS230" s="148"/>
      <c r="AT230" s="148"/>
      <c r="AU230" s="148"/>
      <c r="AV230" s="148"/>
      <c r="AW230" s="148"/>
      <c r="AX230" s="148"/>
      <c r="AY230" s="148"/>
      <c r="AZ230" s="148"/>
      <c r="BA230" s="148"/>
      <c r="BB230" s="148"/>
      <c r="BC230" s="148"/>
      <c r="BD230" s="148"/>
      <c r="BE230" s="148"/>
      <c r="BF230" s="148"/>
      <c r="BG230" s="148"/>
      <c r="BH230" s="148"/>
    </row>
    <row r="231" spans="1:60" outlineLevel="1" x14ac:dyDescent="0.2">
      <c r="A231" s="155"/>
      <c r="B231" s="156"/>
      <c r="C231" s="191" t="s">
        <v>1218</v>
      </c>
      <c r="D231" s="187"/>
      <c r="E231" s="188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48"/>
      <c r="Z231" s="148"/>
      <c r="AA231" s="148"/>
      <c r="AB231" s="148"/>
      <c r="AC231" s="148"/>
      <c r="AD231" s="148"/>
      <c r="AE231" s="148"/>
      <c r="AF231" s="148"/>
      <c r="AG231" s="148" t="s">
        <v>224</v>
      </c>
      <c r="AH231" s="148">
        <v>2</v>
      </c>
      <c r="AI231" s="148"/>
      <c r="AJ231" s="148"/>
      <c r="AK231" s="148"/>
      <c r="AL231" s="148"/>
      <c r="AM231" s="148"/>
      <c r="AN231" s="148"/>
      <c r="AO231" s="148"/>
      <c r="AP231" s="148"/>
      <c r="AQ231" s="148"/>
      <c r="AR231" s="148"/>
      <c r="AS231" s="148"/>
      <c r="AT231" s="148"/>
      <c r="AU231" s="148"/>
      <c r="AV231" s="148"/>
      <c r="AW231" s="148"/>
      <c r="AX231" s="148"/>
      <c r="AY231" s="148"/>
      <c r="AZ231" s="148"/>
      <c r="BA231" s="148"/>
      <c r="BB231" s="148"/>
      <c r="BC231" s="148"/>
      <c r="BD231" s="148"/>
      <c r="BE231" s="148"/>
      <c r="BF231" s="148"/>
      <c r="BG231" s="148"/>
      <c r="BH231" s="148"/>
    </row>
    <row r="232" spans="1:60" outlineLevel="1" x14ac:dyDescent="0.2">
      <c r="A232" s="155"/>
      <c r="B232" s="156"/>
      <c r="C232" s="191" t="s">
        <v>1219</v>
      </c>
      <c r="D232" s="187"/>
      <c r="E232" s="188">
        <v>121.68</v>
      </c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48"/>
      <c r="Z232" s="148"/>
      <c r="AA232" s="148"/>
      <c r="AB232" s="148"/>
      <c r="AC232" s="148"/>
      <c r="AD232" s="148"/>
      <c r="AE232" s="148"/>
      <c r="AF232" s="148"/>
      <c r="AG232" s="148" t="s">
        <v>224</v>
      </c>
      <c r="AH232" s="148">
        <v>2</v>
      </c>
      <c r="AI232" s="148"/>
      <c r="AJ232" s="148"/>
      <c r="AK232" s="148"/>
      <c r="AL232" s="148"/>
      <c r="AM232" s="148"/>
      <c r="AN232" s="148"/>
      <c r="AO232" s="148"/>
      <c r="AP232" s="148"/>
      <c r="AQ232" s="148"/>
      <c r="AR232" s="148"/>
      <c r="AS232" s="148"/>
      <c r="AT232" s="148"/>
      <c r="AU232" s="148"/>
      <c r="AV232" s="148"/>
      <c r="AW232" s="148"/>
      <c r="AX232" s="148"/>
      <c r="AY232" s="148"/>
      <c r="AZ232" s="148"/>
      <c r="BA232" s="148"/>
      <c r="BB232" s="148"/>
      <c r="BC232" s="148"/>
      <c r="BD232" s="148"/>
      <c r="BE232" s="148"/>
      <c r="BF232" s="148"/>
      <c r="BG232" s="148"/>
      <c r="BH232" s="148"/>
    </row>
    <row r="233" spans="1:60" outlineLevel="1" x14ac:dyDescent="0.2">
      <c r="A233" s="155"/>
      <c r="B233" s="156"/>
      <c r="C233" s="191" t="s">
        <v>1220</v>
      </c>
      <c r="D233" s="187"/>
      <c r="E233" s="188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48"/>
      <c r="Z233" s="148"/>
      <c r="AA233" s="148"/>
      <c r="AB233" s="148"/>
      <c r="AC233" s="148"/>
      <c r="AD233" s="148"/>
      <c r="AE233" s="148"/>
      <c r="AF233" s="148"/>
      <c r="AG233" s="148" t="s">
        <v>224</v>
      </c>
      <c r="AH233" s="148">
        <v>2</v>
      </c>
      <c r="AI233" s="148"/>
      <c r="AJ233" s="148"/>
      <c r="AK233" s="148"/>
      <c r="AL233" s="148"/>
      <c r="AM233" s="148"/>
      <c r="AN233" s="148"/>
      <c r="AO233" s="148"/>
      <c r="AP233" s="148"/>
      <c r="AQ233" s="148"/>
      <c r="AR233" s="148"/>
      <c r="AS233" s="148"/>
      <c r="AT233" s="148"/>
      <c r="AU233" s="148"/>
      <c r="AV233" s="148"/>
      <c r="AW233" s="148"/>
      <c r="AX233" s="148"/>
      <c r="AY233" s="148"/>
      <c r="AZ233" s="148"/>
      <c r="BA233" s="148"/>
      <c r="BB233" s="148"/>
      <c r="BC233" s="148"/>
      <c r="BD233" s="148"/>
      <c r="BE233" s="148"/>
      <c r="BF233" s="148"/>
      <c r="BG233" s="148"/>
      <c r="BH233" s="148"/>
    </row>
    <row r="234" spans="1:60" outlineLevel="1" x14ac:dyDescent="0.2">
      <c r="A234" s="155"/>
      <c r="B234" s="156"/>
      <c r="C234" s="191" t="s">
        <v>1221</v>
      </c>
      <c r="D234" s="187"/>
      <c r="E234" s="188">
        <v>19.02</v>
      </c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48"/>
      <c r="Z234" s="148"/>
      <c r="AA234" s="148"/>
      <c r="AB234" s="148"/>
      <c r="AC234" s="148"/>
      <c r="AD234" s="148"/>
      <c r="AE234" s="148"/>
      <c r="AF234" s="148"/>
      <c r="AG234" s="148" t="s">
        <v>224</v>
      </c>
      <c r="AH234" s="148">
        <v>2</v>
      </c>
      <c r="AI234" s="148"/>
      <c r="AJ234" s="148"/>
      <c r="AK234" s="148"/>
      <c r="AL234" s="148"/>
      <c r="AM234" s="148"/>
      <c r="AN234" s="148"/>
      <c r="AO234" s="148"/>
      <c r="AP234" s="148"/>
      <c r="AQ234" s="148"/>
      <c r="AR234" s="148"/>
      <c r="AS234" s="148"/>
      <c r="AT234" s="148"/>
      <c r="AU234" s="148"/>
      <c r="AV234" s="148"/>
      <c r="AW234" s="148"/>
      <c r="AX234" s="148"/>
      <c r="AY234" s="148"/>
      <c r="AZ234" s="148"/>
      <c r="BA234" s="148"/>
      <c r="BB234" s="148"/>
      <c r="BC234" s="148"/>
      <c r="BD234" s="148"/>
      <c r="BE234" s="148"/>
      <c r="BF234" s="148"/>
      <c r="BG234" s="148"/>
      <c r="BH234" s="148"/>
    </row>
    <row r="235" spans="1:60" outlineLevel="1" x14ac:dyDescent="0.2">
      <c r="A235" s="155"/>
      <c r="B235" s="156"/>
      <c r="C235" s="191" t="s">
        <v>1222</v>
      </c>
      <c r="D235" s="187"/>
      <c r="E235" s="188">
        <v>3.4</v>
      </c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48"/>
      <c r="Z235" s="148"/>
      <c r="AA235" s="148"/>
      <c r="AB235" s="148"/>
      <c r="AC235" s="148"/>
      <c r="AD235" s="148"/>
      <c r="AE235" s="148"/>
      <c r="AF235" s="148"/>
      <c r="AG235" s="148" t="s">
        <v>224</v>
      </c>
      <c r="AH235" s="148">
        <v>2</v>
      </c>
      <c r="AI235" s="148"/>
      <c r="AJ235" s="148"/>
      <c r="AK235" s="148"/>
      <c r="AL235" s="148"/>
      <c r="AM235" s="148"/>
      <c r="AN235" s="148"/>
      <c r="AO235" s="148"/>
      <c r="AP235" s="148"/>
      <c r="AQ235" s="148"/>
      <c r="AR235" s="148"/>
      <c r="AS235" s="148"/>
      <c r="AT235" s="148"/>
      <c r="AU235" s="148"/>
      <c r="AV235" s="148"/>
      <c r="AW235" s="148"/>
      <c r="AX235" s="148"/>
      <c r="AY235" s="148"/>
      <c r="AZ235" s="148"/>
      <c r="BA235" s="148"/>
      <c r="BB235" s="148"/>
      <c r="BC235" s="148"/>
      <c r="BD235" s="148"/>
      <c r="BE235" s="148"/>
      <c r="BF235" s="148"/>
      <c r="BG235" s="148"/>
      <c r="BH235" s="148"/>
    </row>
    <row r="236" spans="1:60" outlineLevel="1" x14ac:dyDescent="0.2">
      <c r="A236" s="155"/>
      <c r="B236" s="156"/>
      <c r="C236" s="191" t="s">
        <v>1223</v>
      </c>
      <c r="D236" s="187"/>
      <c r="E236" s="188">
        <v>1.8</v>
      </c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48"/>
      <c r="Z236" s="148"/>
      <c r="AA236" s="148"/>
      <c r="AB236" s="148"/>
      <c r="AC236" s="148"/>
      <c r="AD236" s="148"/>
      <c r="AE236" s="148"/>
      <c r="AF236" s="148"/>
      <c r="AG236" s="148" t="s">
        <v>224</v>
      </c>
      <c r="AH236" s="148">
        <v>2</v>
      </c>
      <c r="AI236" s="148"/>
      <c r="AJ236" s="148"/>
      <c r="AK236" s="148"/>
      <c r="AL236" s="148"/>
      <c r="AM236" s="148"/>
      <c r="AN236" s="148"/>
      <c r="AO236" s="148"/>
      <c r="AP236" s="148"/>
      <c r="AQ236" s="148"/>
      <c r="AR236" s="148"/>
      <c r="AS236" s="148"/>
      <c r="AT236" s="148"/>
      <c r="AU236" s="148"/>
      <c r="AV236" s="148"/>
      <c r="AW236" s="148"/>
      <c r="AX236" s="148"/>
      <c r="AY236" s="148"/>
      <c r="AZ236" s="148"/>
      <c r="BA236" s="148"/>
      <c r="BB236" s="148"/>
      <c r="BC236" s="148"/>
      <c r="BD236" s="148"/>
      <c r="BE236" s="148"/>
      <c r="BF236" s="148"/>
      <c r="BG236" s="148"/>
      <c r="BH236" s="148"/>
    </row>
    <row r="237" spans="1:60" outlineLevel="1" x14ac:dyDescent="0.2">
      <c r="A237" s="155"/>
      <c r="B237" s="156"/>
      <c r="C237" s="191" t="s">
        <v>1223</v>
      </c>
      <c r="D237" s="187"/>
      <c r="E237" s="188">
        <v>1.8</v>
      </c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48"/>
      <c r="Z237" s="148"/>
      <c r="AA237" s="148"/>
      <c r="AB237" s="148"/>
      <c r="AC237" s="148"/>
      <c r="AD237" s="148"/>
      <c r="AE237" s="148"/>
      <c r="AF237" s="148"/>
      <c r="AG237" s="148" t="s">
        <v>224</v>
      </c>
      <c r="AH237" s="148">
        <v>2</v>
      </c>
      <c r="AI237" s="148"/>
      <c r="AJ237" s="148"/>
      <c r="AK237" s="148"/>
      <c r="AL237" s="148"/>
      <c r="AM237" s="148"/>
      <c r="AN237" s="148"/>
      <c r="AO237" s="148"/>
      <c r="AP237" s="148"/>
      <c r="AQ237" s="148"/>
      <c r="AR237" s="148"/>
      <c r="AS237" s="148"/>
      <c r="AT237" s="148"/>
      <c r="AU237" s="148"/>
      <c r="AV237" s="148"/>
      <c r="AW237" s="148"/>
      <c r="AX237" s="148"/>
      <c r="AY237" s="148"/>
      <c r="AZ237" s="148"/>
      <c r="BA237" s="148"/>
      <c r="BB237" s="148"/>
      <c r="BC237" s="148"/>
      <c r="BD237" s="148"/>
      <c r="BE237" s="148"/>
      <c r="BF237" s="148"/>
      <c r="BG237" s="148"/>
      <c r="BH237" s="148"/>
    </row>
    <row r="238" spans="1:60" outlineLevel="1" x14ac:dyDescent="0.2">
      <c r="A238" s="155"/>
      <c r="B238" s="156"/>
      <c r="C238" s="190" t="s">
        <v>234</v>
      </c>
      <c r="D238" s="187"/>
      <c r="E238" s="188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48"/>
      <c r="Z238" s="148"/>
      <c r="AA238" s="148"/>
      <c r="AB238" s="148"/>
      <c r="AC238" s="148"/>
      <c r="AD238" s="148"/>
      <c r="AE238" s="148"/>
      <c r="AF238" s="148"/>
      <c r="AG238" s="148" t="s">
        <v>224</v>
      </c>
      <c r="AH238" s="148"/>
      <c r="AI238" s="148"/>
      <c r="AJ238" s="148"/>
      <c r="AK238" s="148"/>
      <c r="AL238" s="148"/>
      <c r="AM238" s="148"/>
      <c r="AN238" s="148"/>
      <c r="AO238" s="148"/>
      <c r="AP238" s="148"/>
      <c r="AQ238" s="148"/>
      <c r="AR238" s="148"/>
      <c r="AS238" s="148"/>
      <c r="AT238" s="148"/>
      <c r="AU238" s="148"/>
      <c r="AV238" s="148"/>
      <c r="AW238" s="148"/>
      <c r="AX238" s="148"/>
      <c r="AY238" s="148"/>
      <c r="AZ238" s="148"/>
      <c r="BA238" s="148"/>
      <c r="BB238" s="148"/>
      <c r="BC238" s="148"/>
      <c r="BD238" s="148"/>
      <c r="BE238" s="148"/>
      <c r="BF238" s="148"/>
      <c r="BG238" s="148"/>
      <c r="BH238" s="148"/>
    </row>
    <row r="239" spans="1:60" outlineLevel="1" x14ac:dyDescent="0.2">
      <c r="A239" s="155"/>
      <c r="B239" s="156"/>
      <c r="C239" s="189" t="s">
        <v>1224</v>
      </c>
      <c r="D239" s="185"/>
      <c r="E239" s="186">
        <v>878.38</v>
      </c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48"/>
      <c r="Z239" s="148"/>
      <c r="AA239" s="148"/>
      <c r="AB239" s="148"/>
      <c r="AC239" s="148"/>
      <c r="AD239" s="148"/>
      <c r="AE239" s="148"/>
      <c r="AF239" s="148"/>
      <c r="AG239" s="148" t="s">
        <v>224</v>
      </c>
      <c r="AH239" s="148">
        <v>0</v>
      </c>
      <c r="AI239" s="148"/>
      <c r="AJ239" s="148"/>
      <c r="AK239" s="148"/>
      <c r="AL239" s="148"/>
      <c r="AM239" s="148"/>
      <c r="AN239" s="148"/>
      <c r="AO239" s="148"/>
      <c r="AP239" s="148"/>
      <c r="AQ239" s="148"/>
      <c r="AR239" s="148"/>
      <c r="AS239" s="148"/>
      <c r="AT239" s="148"/>
      <c r="AU239" s="148"/>
      <c r="AV239" s="148"/>
      <c r="AW239" s="148"/>
      <c r="AX239" s="148"/>
      <c r="AY239" s="148"/>
      <c r="AZ239" s="148"/>
      <c r="BA239" s="148"/>
      <c r="BB239" s="148"/>
      <c r="BC239" s="148"/>
      <c r="BD239" s="148"/>
      <c r="BE239" s="148"/>
      <c r="BF239" s="148"/>
      <c r="BG239" s="148"/>
      <c r="BH239" s="148"/>
    </row>
    <row r="240" spans="1:60" outlineLevel="1" x14ac:dyDescent="0.2">
      <c r="A240" s="166">
        <v>22</v>
      </c>
      <c r="B240" s="167" t="s">
        <v>616</v>
      </c>
      <c r="C240" s="181" t="s">
        <v>617</v>
      </c>
      <c r="D240" s="168" t="s">
        <v>317</v>
      </c>
      <c r="E240" s="169">
        <v>489.35180000000003</v>
      </c>
      <c r="F240" s="170">
        <v>35</v>
      </c>
      <c r="G240" s="171">
        <f>ROUND(E240*F240,2)</f>
        <v>17127.310000000001</v>
      </c>
      <c r="H240" s="158"/>
      <c r="I240" s="157">
        <f>ROUND(E240*H240,2)</f>
        <v>0</v>
      </c>
      <c r="J240" s="158"/>
      <c r="K240" s="157">
        <f>ROUND(E240*J240,2)</f>
        <v>0</v>
      </c>
      <c r="L240" s="157">
        <v>21</v>
      </c>
      <c r="M240" s="157">
        <f>G240*(1+L240/100)</f>
        <v>20724.045099999999</v>
      </c>
      <c r="N240" s="157">
        <v>1</v>
      </c>
      <c r="O240" s="157">
        <f>ROUND(E240*N240,2)</f>
        <v>489.35</v>
      </c>
      <c r="P240" s="157">
        <v>0</v>
      </c>
      <c r="Q240" s="157">
        <f>ROUND(E240*P240,2)</f>
        <v>0</v>
      </c>
      <c r="R240" s="157" t="s">
        <v>318</v>
      </c>
      <c r="S240" s="157" t="s">
        <v>180</v>
      </c>
      <c r="T240" s="157" t="s">
        <v>180</v>
      </c>
      <c r="U240" s="157">
        <v>0</v>
      </c>
      <c r="V240" s="157">
        <f>ROUND(E240*U240,2)</f>
        <v>0</v>
      </c>
      <c r="W240" s="157"/>
      <c r="X240" s="157" t="s">
        <v>319</v>
      </c>
      <c r="Y240" s="148"/>
      <c r="Z240" s="148"/>
      <c r="AA240" s="148"/>
      <c r="AB240" s="148"/>
      <c r="AC240" s="148"/>
      <c r="AD240" s="148"/>
      <c r="AE240" s="148"/>
      <c r="AF240" s="148"/>
      <c r="AG240" s="148" t="s">
        <v>320</v>
      </c>
      <c r="AH240" s="148"/>
      <c r="AI240" s="148"/>
      <c r="AJ240" s="148"/>
      <c r="AK240" s="148"/>
      <c r="AL240" s="148"/>
      <c r="AM240" s="148"/>
      <c r="AN240" s="148"/>
      <c r="AO240" s="148"/>
      <c r="AP240" s="148"/>
      <c r="AQ240" s="148"/>
      <c r="AR240" s="148"/>
      <c r="AS240" s="148"/>
      <c r="AT240" s="148"/>
      <c r="AU240" s="148"/>
      <c r="AV240" s="148"/>
      <c r="AW240" s="148"/>
      <c r="AX240" s="148"/>
      <c r="AY240" s="148"/>
      <c r="AZ240" s="148"/>
      <c r="BA240" s="148"/>
      <c r="BB240" s="148"/>
      <c r="BC240" s="148"/>
      <c r="BD240" s="148"/>
      <c r="BE240" s="148"/>
      <c r="BF240" s="148"/>
      <c r="BG240" s="148"/>
      <c r="BH240" s="148"/>
    </row>
    <row r="241" spans="1:60" outlineLevel="1" x14ac:dyDescent="0.2">
      <c r="A241" s="155"/>
      <c r="B241" s="156"/>
      <c r="C241" s="189" t="s">
        <v>1161</v>
      </c>
      <c r="D241" s="185"/>
      <c r="E241" s="186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48"/>
      <c r="Z241" s="148"/>
      <c r="AA241" s="148"/>
      <c r="AB241" s="148"/>
      <c r="AC241" s="148"/>
      <c r="AD241" s="148"/>
      <c r="AE241" s="148"/>
      <c r="AF241" s="148"/>
      <c r="AG241" s="148" t="s">
        <v>224</v>
      </c>
      <c r="AH241" s="148">
        <v>0</v>
      </c>
      <c r="AI241" s="148"/>
      <c r="AJ241" s="148"/>
      <c r="AK241" s="148"/>
      <c r="AL241" s="148"/>
      <c r="AM241" s="148"/>
      <c r="AN241" s="148"/>
      <c r="AO241" s="148"/>
      <c r="AP241" s="148"/>
      <c r="AQ241" s="148"/>
      <c r="AR241" s="148"/>
      <c r="AS241" s="148"/>
      <c r="AT241" s="148"/>
      <c r="AU241" s="148"/>
      <c r="AV241" s="148"/>
      <c r="AW241" s="148"/>
      <c r="AX241" s="148"/>
      <c r="AY241" s="148"/>
      <c r="AZ241" s="148"/>
      <c r="BA241" s="148"/>
      <c r="BB241" s="148"/>
      <c r="BC241" s="148"/>
      <c r="BD241" s="148"/>
      <c r="BE241" s="148"/>
      <c r="BF241" s="148"/>
      <c r="BG241" s="148"/>
      <c r="BH241" s="148"/>
    </row>
    <row r="242" spans="1:60" outlineLevel="1" x14ac:dyDescent="0.2">
      <c r="A242" s="155"/>
      <c r="B242" s="156"/>
      <c r="C242" s="190" t="s">
        <v>232</v>
      </c>
      <c r="D242" s="187"/>
      <c r="E242" s="188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48"/>
      <c r="Z242" s="148"/>
      <c r="AA242" s="148"/>
      <c r="AB242" s="148"/>
      <c r="AC242" s="148"/>
      <c r="AD242" s="148"/>
      <c r="AE242" s="148"/>
      <c r="AF242" s="148"/>
      <c r="AG242" s="148" t="s">
        <v>224</v>
      </c>
      <c r="AH242" s="148"/>
      <c r="AI242" s="148"/>
      <c r="AJ242" s="148"/>
      <c r="AK242" s="148"/>
      <c r="AL242" s="148"/>
      <c r="AM242" s="148"/>
      <c r="AN242" s="148"/>
      <c r="AO242" s="148"/>
      <c r="AP242" s="148"/>
      <c r="AQ242" s="148"/>
      <c r="AR242" s="148"/>
      <c r="AS242" s="148"/>
      <c r="AT242" s="148"/>
      <c r="AU242" s="148"/>
      <c r="AV242" s="148"/>
      <c r="AW242" s="148"/>
      <c r="AX242" s="148"/>
      <c r="AY242" s="148"/>
      <c r="AZ242" s="148"/>
      <c r="BA242" s="148"/>
      <c r="BB242" s="148"/>
      <c r="BC242" s="148"/>
      <c r="BD242" s="148"/>
      <c r="BE242" s="148"/>
      <c r="BF242" s="148"/>
      <c r="BG242" s="148"/>
      <c r="BH242" s="148"/>
    </row>
    <row r="243" spans="1:60" outlineLevel="1" x14ac:dyDescent="0.2">
      <c r="A243" s="155"/>
      <c r="B243" s="156"/>
      <c r="C243" s="191" t="s">
        <v>1225</v>
      </c>
      <c r="D243" s="187"/>
      <c r="E243" s="188">
        <v>19.329999999999998</v>
      </c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48"/>
      <c r="Z243" s="148"/>
      <c r="AA243" s="148"/>
      <c r="AB243" s="148"/>
      <c r="AC243" s="148"/>
      <c r="AD243" s="148"/>
      <c r="AE243" s="148"/>
      <c r="AF243" s="148"/>
      <c r="AG243" s="148" t="s">
        <v>224</v>
      </c>
      <c r="AH243" s="148">
        <v>2</v>
      </c>
      <c r="AI243" s="148"/>
      <c r="AJ243" s="148"/>
      <c r="AK243" s="148"/>
      <c r="AL243" s="148"/>
      <c r="AM243" s="148"/>
      <c r="AN243" s="148"/>
      <c r="AO243" s="148"/>
      <c r="AP243" s="148"/>
      <c r="AQ243" s="148"/>
      <c r="AR243" s="148"/>
      <c r="AS243" s="148"/>
      <c r="AT243" s="148"/>
      <c r="AU243" s="148"/>
      <c r="AV243" s="148"/>
      <c r="AW243" s="148"/>
      <c r="AX243" s="148"/>
      <c r="AY243" s="148"/>
      <c r="AZ243" s="148"/>
      <c r="BA243" s="148"/>
      <c r="BB243" s="148"/>
      <c r="BC243" s="148"/>
      <c r="BD243" s="148"/>
      <c r="BE243" s="148"/>
      <c r="BF243" s="148"/>
      <c r="BG243" s="148"/>
      <c r="BH243" s="148"/>
    </row>
    <row r="244" spans="1:60" outlineLevel="1" x14ac:dyDescent="0.2">
      <c r="A244" s="155"/>
      <c r="B244" s="156"/>
      <c r="C244" s="190" t="s">
        <v>234</v>
      </c>
      <c r="D244" s="187"/>
      <c r="E244" s="188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48"/>
      <c r="Z244" s="148"/>
      <c r="AA244" s="148"/>
      <c r="AB244" s="148"/>
      <c r="AC244" s="148"/>
      <c r="AD244" s="148"/>
      <c r="AE244" s="148"/>
      <c r="AF244" s="148"/>
      <c r="AG244" s="148" t="s">
        <v>224</v>
      </c>
      <c r="AH244" s="148"/>
      <c r="AI244" s="148"/>
      <c r="AJ244" s="148"/>
      <c r="AK244" s="148"/>
      <c r="AL244" s="148"/>
      <c r="AM244" s="148"/>
      <c r="AN244" s="148"/>
      <c r="AO244" s="148"/>
      <c r="AP244" s="148"/>
      <c r="AQ244" s="148"/>
      <c r="AR244" s="148"/>
      <c r="AS244" s="148"/>
      <c r="AT244" s="148"/>
      <c r="AU244" s="148"/>
      <c r="AV244" s="148"/>
      <c r="AW244" s="148"/>
      <c r="AX244" s="148"/>
      <c r="AY244" s="148"/>
      <c r="AZ244" s="148"/>
      <c r="BA244" s="148"/>
      <c r="BB244" s="148"/>
      <c r="BC244" s="148"/>
      <c r="BD244" s="148"/>
      <c r="BE244" s="148"/>
      <c r="BF244" s="148"/>
      <c r="BG244" s="148"/>
      <c r="BH244" s="148"/>
    </row>
    <row r="245" spans="1:60" outlineLevel="1" x14ac:dyDescent="0.2">
      <c r="A245" s="155"/>
      <c r="B245" s="156"/>
      <c r="C245" s="189" t="s">
        <v>1226</v>
      </c>
      <c r="D245" s="185"/>
      <c r="E245" s="186">
        <v>36.54</v>
      </c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48"/>
      <c r="Z245" s="148"/>
      <c r="AA245" s="148"/>
      <c r="AB245" s="148"/>
      <c r="AC245" s="148"/>
      <c r="AD245" s="148"/>
      <c r="AE245" s="148"/>
      <c r="AF245" s="148"/>
      <c r="AG245" s="148" t="s">
        <v>224</v>
      </c>
      <c r="AH245" s="148">
        <v>0</v>
      </c>
      <c r="AI245" s="148"/>
      <c r="AJ245" s="148"/>
      <c r="AK245" s="148"/>
      <c r="AL245" s="148"/>
      <c r="AM245" s="148"/>
      <c r="AN245" s="148"/>
      <c r="AO245" s="148"/>
      <c r="AP245" s="148"/>
      <c r="AQ245" s="148"/>
      <c r="AR245" s="148"/>
      <c r="AS245" s="148"/>
      <c r="AT245" s="148"/>
      <c r="AU245" s="148"/>
      <c r="AV245" s="148"/>
      <c r="AW245" s="148"/>
      <c r="AX245" s="148"/>
      <c r="AY245" s="148"/>
      <c r="AZ245" s="148"/>
      <c r="BA245" s="148"/>
      <c r="BB245" s="148"/>
      <c r="BC245" s="148"/>
      <c r="BD245" s="148"/>
      <c r="BE245" s="148"/>
      <c r="BF245" s="148"/>
      <c r="BG245" s="148"/>
      <c r="BH245" s="148"/>
    </row>
    <row r="246" spans="1:60" outlineLevel="1" x14ac:dyDescent="0.2">
      <c r="A246" s="155"/>
      <c r="B246" s="156"/>
      <c r="C246" s="189" t="s">
        <v>1163</v>
      </c>
      <c r="D246" s="185"/>
      <c r="E246" s="186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48"/>
      <c r="Z246" s="148"/>
      <c r="AA246" s="148"/>
      <c r="AB246" s="148"/>
      <c r="AC246" s="148"/>
      <c r="AD246" s="148"/>
      <c r="AE246" s="148"/>
      <c r="AF246" s="148"/>
      <c r="AG246" s="148" t="s">
        <v>224</v>
      </c>
      <c r="AH246" s="148">
        <v>0</v>
      </c>
      <c r="AI246" s="148"/>
      <c r="AJ246" s="148"/>
      <c r="AK246" s="148"/>
      <c r="AL246" s="148"/>
      <c r="AM246" s="148"/>
      <c r="AN246" s="148"/>
      <c r="AO246" s="148"/>
      <c r="AP246" s="148"/>
      <c r="AQ246" s="148"/>
      <c r="AR246" s="148"/>
      <c r="AS246" s="148"/>
      <c r="AT246" s="148"/>
      <c r="AU246" s="148"/>
      <c r="AV246" s="148"/>
      <c r="AW246" s="148"/>
      <c r="AX246" s="148"/>
      <c r="AY246" s="148"/>
      <c r="AZ246" s="148"/>
      <c r="BA246" s="148"/>
      <c r="BB246" s="148"/>
      <c r="BC246" s="148"/>
      <c r="BD246" s="148"/>
      <c r="BE246" s="148"/>
      <c r="BF246" s="148"/>
      <c r="BG246" s="148"/>
      <c r="BH246" s="148"/>
    </row>
    <row r="247" spans="1:60" outlineLevel="1" x14ac:dyDescent="0.2">
      <c r="A247" s="155"/>
      <c r="B247" s="156"/>
      <c r="C247" s="190" t="s">
        <v>232</v>
      </c>
      <c r="D247" s="187"/>
      <c r="E247" s="188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48"/>
      <c r="Z247" s="148"/>
      <c r="AA247" s="148"/>
      <c r="AB247" s="148"/>
      <c r="AC247" s="148"/>
      <c r="AD247" s="148"/>
      <c r="AE247" s="148"/>
      <c r="AF247" s="148"/>
      <c r="AG247" s="148" t="s">
        <v>224</v>
      </c>
      <c r="AH247" s="148"/>
      <c r="AI247" s="148"/>
      <c r="AJ247" s="148"/>
      <c r="AK247" s="148"/>
      <c r="AL247" s="148"/>
      <c r="AM247" s="148"/>
      <c r="AN247" s="148"/>
      <c r="AO247" s="148"/>
      <c r="AP247" s="148"/>
      <c r="AQ247" s="148"/>
      <c r="AR247" s="148"/>
      <c r="AS247" s="148"/>
      <c r="AT247" s="148"/>
      <c r="AU247" s="148"/>
      <c r="AV247" s="148"/>
      <c r="AW247" s="148"/>
      <c r="AX247" s="148"/>
      <c r="AY247" s="148"/>
      <c r="AZ247" s="148"/>
      <c r="BA247" s="148"/>
      <c r="BB247" s="148"/>
      <c r="BC247" s="148"/>
      <c r="BD247" s="148"/>
      <c r="BE247" s="148"/>
      <c r="BF247" s="148"/>
      <c r="BG247" s="148"/>
      <c r="BH247" s="148"/>
    </row>
    <row r="248" spans="1:60" outlineLevel="1" x14ac:dyDescent="0.2">
      <c r="A248" s="155"/>
      <c r="B248" s="156"/>
      <c r="C248" s="191" t="s">
        <v>1227</v>
      </c>
      <c r="D248" s="187"/>
      <c r="E248" s="188">
        <v>56.74</v>
      </c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48"/>
      <c r="Z248" s="148"/>
      <c r="AA248" s="148"/>
      <c r="AB248" s="148"/>
      <c r="AC248" s="148"/>
      <c r="AD248" s="148"/>
      <c r="AE248" s="148"/>
      <c r="AF248" s="148"/>
      <c r="AG248" s="148" t="s">
        <v>224</v>
      </c>
      <c r="AH248" s="148">
        <v>2</v>
      </c>
      <c r="AI248" s="148"/>
      <c r="AJ248" s="148"/>
      <c r="AK248" s="148"/>
      <c r="AL248" s="148"/>
      <c r="AM248" s="148"/>
      <c r="AN248" s="148"/>
      <c r="AO248" s="148"/>
      <c r="AP248" s="148"/>
      <c r="AQ248" s="148"/>
      <c r="AR248" s="148"/>
      <c r="AS248" s="148"/>
      <c r="AT248" s="148"/>
      <c r="AU248" s="148"/>
      <c r="AV248" s="148"/>
      <c r="AW248" s="148"/>
      <c r="AX248" s="148"/>
      <c r="AY248" s="148"/>
      <c r="AZ248" s="148"/>
      <c r="BA248" s="148"/>
      <c r="BB248" s="148"/>
      <c r="BC248" s="148"/>
      <c r="BD248" s="148"/>
      <c r="BE248" s="148"/>
      <c r="BF248" s="148"/>
      <c r="BG248" s="148"/>
      <c r="BH248" s="148"/>
    </row>
    <row r="249" spans="1:60" outlineLevel="1" x14ac:dyDescent="0.2">
      <c r="A249" s="155"/>
      <c r="B249" s="156"/>
      <c r="C249" s="190" t="s">
        <v>234</v>
      </c>
      <c r="D249" s="187"/>
      <c r="E249" s="188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48"/>
      <c r="Z249" s="148"/>
      <c r="AA249" s="148"/>
      <c r="AB249" s="148"/>
      <c r="AC249" s="148"/>
      <c r="AD249" s="148"/>
      <c r="AE249" s="148"/>
      <c r="AF249" s="148"/>
      <c r="AG249" s="148" t="s">
        <v>224</v>
      </c>
      <c r="AH249" s="148"/>
      <c r="AI249" s="148"/>
      <c r="AJ249" s="148"/>
      <c r="AK249" s="148"/>
      <c r="AL249" s="148"/>
      <c r="AM249" s="148"/>
      <c r="AN249" s="148"/>
      <c r="AO249" s="148"/>
      <c r="AP249" s="148"/>
      <c r="AQ249" s="148"/>
      <c r="AR249" s="148"/>
      <c r="AS249" s="148"/>
      <c r="AT249" s="148"/>
      <c r="AU249" s="148"/>
      <c r="AV249" s="148"/>
      <c r="AW249" s="148"/>
      <c r="AX249" s="148"/>
      <c r="AY249" s="148"/>
      <c r="AZ249" s="148"/>
      <c r="BA249" s="148"/>
      <c r="BB249" s="148"/>
      <c r="BC249" s="148"/>
      <c r="BD249" s="148"/>
      <c r="BE249" s="148"/>
      <c r="BF249" s="148"/>
      <c r="BG249" s="148"/>
      <c r="BH249" s="148"/>
    </row>
    <row r="250" spans="1:60" outlineLevel="1" x14ac:dyDescent="0.2">
      <c r="A250" s="155"/>
      <c r="B250" s="156"/>
      <c r="C250" s="189" t="s">
        <v>1228</v>
      </c>
      <c r="D250" s="185"/>
      <c r="E250" s="186">
        <v>107.23</v>
      </c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48"/>
      <c r="Z250" s="148"/>
      <c r="AA250" s="148"/>
      <c r="AB250" s="148"/>
      <c r="AC250" s="148"/>
      <c r="AD250" s="148"/>
      <c r="AE250" s="148"/>
      <c r="AF250" s="148"/>
      <c r="AG250" s="148" t="s">
        <v>224</v>
      </c>
      <c r="AH250" s="148">
        <v>0</v>
      </c>
      <c r="AI250" s="148"/>
      <c r="AJ250" s="148"/>
      <c r="AK250" s="148"/>
      <c r="AL250" s="148"/>
      <c r="AM250" s="148"/>
      <c r="AN250" s="148"/>
      <c r="AO250" s="148"/>
      <c r="AP250" s="148"/>
      <c r="AQ250" s="148"/>
      <c r="AR250" s="148"/>
      <c r="AS250" s="148"/>
      <c r="AT250" s="148"/>
      <c r="AU250" s="148"/>
      <c r="AV250" s="148"/>
      <c r="AW250" s="148"/>
      <c r="AX250" s="148"/>
      <c r="AY250" s="148"/>
      <c r="AZ250" s="148"/>
      <c r="BA250" s="148"/>
      <c r="BB250" s="148"/>
      <c r="BC250" s="148"/>
      <c r="BD250" s="148"/>
      <c r="BE250" s="148"/>
      <c r="BF250" s="148"/>
      <c r="BG250" s="148"/>
      <c r="BH250" s="148"/>
    </row>
    <row r="251" spans="1:60" outlineLevel="1" x14ac:dyDescent="0.2">
      <c r="A251" s="155"/>
      <c r="B251" s="156"/>
      <c r="C251" s="189" t="s">
        <v>1165</v>
      </c>
      <c r="D251" s="185"/>
      <c r="E251" s="186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48"/>
      <c r="Z251" s="148"/>
      <c r="AA251" s="148"/>
      <c r="AB251" s="148"/>
      <c r="AC251" s="148"/>
      <c r="AD251" s="148"/>
      <c r="AE251" s="148"/>
      <c r="AF251" s="148"/>
      <c r="AG251" s="148" t="s">
        <v>224</v>
      </c>
      <c r="AH251" s="148">
        <v>0</v>
      </c>
      <c r="AI251" s="148"/>
      <c r="AJ251" s="148"/>
      <c r="AK251" s="148"/>
      <c r="AL251" s="148"/>
      <c r="AM251" s="148"/>
      <c r="AN251" s="148"/>
      <c r="AO251" s="148"/>
      <c r="AP251" s="148"/>
      <c r="AQ251" s="148"/>
      <c r="AR251" s="148"/>
      <c r="AS251" s="148"/>
      <c r="AT251" s="148"/>
      <c r="AU251" s="148"/>
      <c r="AV251" s="148"/>
      <c r="AW251" s="148"/>
      <c r="AX251" s="148"/>
      <c r="AY251" s="148"/>
      <c r="AZ251" s="148"/>
      <c r="BA251" s="148"/>
      <c r="BB251" s="148"/>
      <c r="BC251" s="148"/>
      <c r="BD251" s="148"/>
      <c r="BE251" s="148"/>
      <c r="BF251" s="148"/>
      <c r="BG251" s="148"/>
      <c r="BH251" s="148"/>
    </row>
    <row r="252" spans="1:60" outlineLevel="1" x14ac:dyDescent="0.2">
      <c r="A252" s="155"/>
      <c r="B252" s="156"/>
      <c r="C252" s="190" t="s">
        <v>232</v>
      </c>
      <c r="D252" s="187"/>
      <c r="E252" s="188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48"/>
      <c r="Z252" s="148"/>
      <c r="AA252" s="148"/>
      <c r="AB252" s="148"/>
      <c r="AC252" s="148"/>
      <c r="AD252" s="148"/>
      <c r="AE252" s="148"/>
      <c r="AF252" s="148"/>
      <c r="AG252" s="148" t="s">
        <v>224</v>
      </c>
      <c r="AH252" s="148"/>
      <c r="AI252" s="148"/>
      <c r="AJ252" s="148"/>
      <c r="AK252" s="148"/>
      <c r="AL252" s="148"/>
      <c r="AM252" s="148"/>
      <c r="AN252" s="148"/>
      <c r="AO252" s="148"/>
      <c r="AP252" s="148"/>
      <c r="AQ252" s="148"/>
      <c r="AR252" s="148"/>
      <c r="AS252" s="148"/>
      <c r="AT252" s="148"/>
      <c r="AU252" s="148"/>
      <c r="AV252" s="148"/>
      <c r="AW252" s="148"/>
      <c r="AX252" s="148"/>
      <c r="AY252" s="148"/>
      <c r="AZ252" s="148"/>
      <c r="BA252" s="148"/>
      <c r="BB252" s="148"/>
      <c r="BC252" s="148"/>
      <c r="BD252" s="148"/>
      <c r="BE252" s="148"/>
      <c r="BF252" s="148"/>
      <c r="BG252" s="148"/>
      <c r="BH252" s="148"/>
    </row>
    <row r="253" spans="1:60" outlineLevel="1" x14ac:dyDescent="0.2">
      <c r="A253" s="155"/>
      <c r="B253" s="156"/>
      <c r="C253" s="191" t="s">
        <v>1229</v>
      </c>
      <c r="D253" s="187"/>
      <c r="E253" s="188">
        <v>55.27</v>
      </c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48"/>
      <c r="Z253" s="148"/>
      <c r="AA253" s="148"/>
      <c r="AB253" s="148"/>
      <c r="AC253" s="148"/>
      <c r="AD253" s="148"/>
      <c r="AE253" s="148"/>
      <c r="AF253" s="148"/>
      <c r="AG253" s="148" t="s">
        <v>224</v>
      </c>
      <c r="AH253" s="148">
        <v>2</v>
      </c>
      <c r="AI253" s="148"/>
      <c r="AJ253" s="148"/>
      <c r="AK253" s="148"/>
      <c r="AL253" s="148"/>
      <c r="AM253" s="148"/>
      <c r="AN253" s="148"/>
      <c r="AO253" s="148"/>
      <c r="AP253" s="148"/>
      <c r="AQ253" s="148"/>
      <c r="AR253" s="148"/>
      <c r="AS253" s="148"/>
      <c r="AT253" s="148"/>
      <c r="AU253" s="148"/>
      <c r="AV253" s="148"/>
      <c r="AW253" s="148"/>
      <c r="AX253" s="148"/>
      <c r="AY253" s="148"/>
      <c r="AZ253" s="148"/>
      <c r="BA253" s="148"/>
      <c r="BB253" s="148"/>
      <c r="BC253" s="148"/>
      <c r="BD253" s="148"/>
      <c r="BE253" s="148"/>
      <c r="BF253" s="148"/>
      <c r="BG253" s="148"/>
      <c r="BH253" s="148"/>
    </row>
    <row r="254" spans="1:60" outlineLevel="1" x14ac:dyDescent="0.2">
      <c r="A254" s="155"/>
      <c r="B254" s="156"/>
      <c r="C254" s="190" t="s">
        <v>234</v>
      </c>
      <c r="D254" s="187"/>
      <c r="E254" s="188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48"/>
      <c r="Z254" s="148"/>
      <c r="AA254" s="148"/>
      <c r="AB254" s="148"/>
      <c r="AC254" s="148"/>
      <c r="AD254" s="148"/>
      <c r="AE254" s="148"/>
      <c r="AF254" s="148"/>
      <c r="AG254" s="148" t="s">
        <v>224</v>
      </c>
      <c r="AH254" s="148"/>
      <c r="AI254" s="148"/>
      <c r="AJ254" s="148"/>
      <c r="AK254" s="148"/>
      <c r="AL254" s="148"/>
      <c r="AM254" s="148"/>
      <c r="AN254" s="148"/>
      <c r="AO254" s="148"/>
      <c r="AP254" s="148"/>
      <c r="AQ254" s="148"/>
      <c r="AR254" s="148"/>
      <c r="AS254" s="148"/>
      <c r="AT254" s="148"/>
      <c r="AU254" s="148"/>
      <c r="AV254" s="148"/>
      <c r="AW254" s="148"/>
      <c r="AX254" s="148"/>
      <c r="AY254" s="148"/>
      <c r="AZ254" s="148"/>
      <c r="BA254" s="148"/>
      <c r="BB254" s="148"/>
      <c r="BC254" s="148"/>
      <c r="BD254" s="148"/>
      <c r="BE254" s="148"/>
      <c r="BF254" s="148"/>
      <c r="BG254" s="148"/>
      <c r="BH254" s="148"/>
    </row>
    <row r="255" spans="1:60" outlineLevel="1" x14ac:dyDescent="0.2">
      <c r="A255" s="155"/>
      <c r="B255" s="156"/>
      <c r="C255" s="189" t="s">
        <v>1230</v>
      </c>
      <c r="D255" s="185"/>
      <c r="E255" s="186">
        <v>104.47</v>
      </c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48"/>
      <c r="Z255" s="148"/>
      <c r="AA255" s="148"/>
      <c r="AB255" s="148"/>
      <c r="AC255" s="148"/>
      <c r="AD255" s="148"/>
      <c r="AE255" s="148"/>
      <c r="AF255" s="148"/>
      <c r="AG255" s="148" t="s">
        <v>224</v>
      </c>
      <c r="AH255" s="148">
        <v>0</v>
      </c>
      <c r="AI255" s="148"/>
      <c r="AJ255" s="148"/>
      <c r="AK255" s="148"/>
      <c r="AL255" s="148"/>
      <c r="AM255" s="148"/>
      <c r="AN255" s="148"/>
      <c r="AO255" s="148"/>
      <c r="AP255" s="148"/>
      <c r="AQ255" s="148"/>
      <c r="AR255" s="148"/>
      <c r="AS255" s="148"/>
      <c r="AT255" s="148"/>
      <c r="AU255" s="148"/>
      <c r="AV255" s="148"/>
      <c r="AW255" s="148"/>
      <c r="AX255" s="148"/>
      <c r="AY255" s="148"/>
      <c r="AZ255" s="148"/>
      <c r="BA255" s="148"/>
      <c r="BB255" s="148"/>
      <c r="BC255" s="148"/>
      <c r="BD255" s="148"/>
      <c r="BE255" s="148"/>
      <c r="BF255" s="148"/>
      <c r="BG255" s="148"/>
      <c r="BH255" s="148"/>
    </row>
    <row r="256" spans="1:60" outlineLevel="1" x14ac:dyDescent="0.2">
      <c r="A256" s="155"/>
      <c r="B256" s="156"/>
      <c r="C256" s="189" t="s">
        <v>1167</v>
      </c>
      <c r="D256" s="185"/>
      <c r="E256" s="186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48"/>
      <c r="Z256" s="148"/>
      <c r="AA256" s="148"/>
      <c r="AB256" s="148"/>
      <c r="AC256" s="148"/>
      <c r="AD256" s="148"/>
      <c r="AE256" s="148"/>
      <c r="AF256" s="148"/>
      <c r="AG256" s="148" t="s">
        <v>224</v>
      </c>
      <c r="AH256" s="148">
        <v>0</v>
      </c>
      <c r="AI256" s="148"/>
      <c r="AJ256" s="148"/>
      <c r="AK256" s="148"/>
      <c r="AL256" s="148"/>
      <c r="AM256" s="148"/>
      <c r="AN256" s="148"/>
      <c r="AO256" s="148"/>
      <c r="AP256" s="148"/>
      <c r="AQ256" s="148"/>
      <c r="AR256" s="148"/>
      <c r="AS256" s="148"/>
      <c r="AT256" s="148"/>
      <c r="AU256" s="148"/>
      <c r="AV256" s="148"/>
      <c r="AW256" s="148"/>
      <c r="AX256" s="148"/>
      <c r="AY256" s="148"/>
      <c r="AZ256" s="148"/>
      <c r="BA256" s="148"/>
      <c r="BB256" s="148"/>
      <c r="BC256" s="148"/>
      <c r="BD256" s="148"/>
      <c r="BE256" s="148"/>
      <c r="BF256" s="148"/>
      <c r="BG256" s="148"/>
      <c r="BH256" s="148"/>
    </row>
    <row r="257" spans="1:60" outlineLevel="1" x14ac:dyDescent="0.2">
      <c r="A257" s="155"/>
      <c r="B257" s="156"/>
      <c r="C257" s="190" t="s">
        <v>232</v>
      </c>
      <c r="D257" s="187"/>
      <c r="E257" s="188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48"/>
      <c r="Z257" s="148"/>
      <c r="AA257" s="148"/>
      <c r="AB257" s="148"/>
      <c r="AC257" s="148"/>
      <c r="AD257" s="148"/>
      <c r="AE257" s="148"/>
      <c r="AF257" s="148"/>
      <c r="AG257" s="148" t="s">
        <v>224</v>
      </c>
      <c r="AH257" s="148"/>
      <c r="AI257" s="148"/>
      <c r="AJ257" s="148"/>
      <c r="AK257" s="148"/>
      <c r="AL257" s="148"/>
      <c r="AM257" s="148"/>
      <c r="AN257" s="148"/>
      <c r="AO257" s="148"/>
      <c r="AP257" s="148"/>
      <c r="AQ257" s="148"/>
      <c r="AR257" s="148"/>
      <c r="AS257" s="148"/>
      <c r="AT257" s="148"/>
      <c r="AU257" s="148"/>
      <c r="AV257" s="148"/>
      <c r="AW257" s="148"/>
      <c r="AX257" s="148"/>
      <c r="AY257" s="148"/>
      <c r="AZ257" s="148"/>
      <c r="BA257" s="148"/>
      <c r="BB257" s="148"/>
      <c r="BC257" s="148"/>
      <c r="BD257" s="148"/>
      <c r="BE257" s="148"/>
      <c r="BF257" s="148"/>
      <c r="BG257" s="148"/>
      <c r="BH257" s="148"/>
    </row>
    <row r="258" spans="1:60" outlineLevel="1" x14ac:dyDescent="0.2">
      <c r="A258" s="155"/>
      <c r="B258" s="156"/>
      <c r="C258" s="191" t="s">
        <v>1231</v>
      </c>
      <c r="D258" s="187"/>
      <c r="E258" s="188">
        <v>18.72</v>
      </c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48"/>
      <c r="Z258" s="148"/>
      <c r="AA258" s="148"/>
      <c r="AB258" s="148"/>
      <c r="AC258" s="148"/>
      <c r="AD258" s="148"/>
      <c r="AE258" s="148"/>
      <c r="AF258" s="148"/>
      <c r="AG258" s="148" t="s">
        <v>224</v>
      </c>
      <c r="AH258" s="148">
        <v>2</v>
      </c>
      <c r="AI258" s="148"/>
      <c r="AJ258" s="148"/>
      <c r="AK258" s="148"/>
      <c r="AL258" s="148"/>
      <c r="AM258" s="148"/>
      <c r="AN258" s="148"/>
      <c r="AO258" s="148"/>
      <c r="AP258" s="148"/>
      <c r="AQ258" s="148"/>
      <c r="AR258" s="148"/>
      <c r="AS258" s="148"/>
      <c r="AT258" s="148"/>
      <c r="AU258" s="148"/>
      <c r="AV258" s="148"/>
      <c r="AW258" s="148"/>
      <c r="AX258" s="148"/>
      <c r="AY258" s="148"/>
      <c r="AZ258" s="148"/>
      <c r="BA258" s="148"/>
      <c r="BB258" s="148"/>
      <c r="BC258" s="148"/>
      <c r="BD258" s="148"/>
      <c r="BE258" s="148"/>
      <c r="BF258" s="148"/>
      <c r="BG258" s="148"/>
      <c r="BH258" s="148"/>
    </row>
    <row r="259" spans="1:60" outlineLevel="1" x14ac:dyDescent="0.2">
      <c r="A259" s="155"/>
      <c r="B259" s="156"/>
      <c r="C259" s="190" t="s">
        <v>234</v>
      </c>
      <c r="D259" s="187"/>
      <c r="E259" s="188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48"/>
      <c r="Z259" s="148"/>
      <c r="AA259" s="148"/>
      <c r="AB259" s="148"/>
      <c r="AC259" s="148"/>
      <c r="AD259" s="148"/>
      <c r="AE259" s="148"/>
      <c r="AF259" s="148"/>
      <c r="AG259" s="148" t="s">
        <v>224</v>
      </c>
      <c r="AH259" s="148"/>
      <c r="AI259" s="148"/>
      <c r="AJ259" s="148"/>
      <c r="AK259" s="148"/>
      <c r="AL259" s="148"/>
      <c r="AM259" s="148"/>
      <c r="AN259" s="148"/>
      <c r="AO259" s="148"/>
      <c r="AP259" s="148"/>
      <c r="AQ259" s="148"/>
      <c r="AR259" s="148"/>
      <c r="AS259" s="148"/>
      <c r="AT259" s="148"/>
      <c r="AU259" s="148"/>
      <c r="AV259" s="148"/>
      <c r="AW259" s="148"/>
      <c r="AX259" s="148"/>
      <c r="AY259" s="148"/>
      <c r="AZ259" s="148"/>
      <c r="BA259" s="148"/>
      <c r="BB259" s="148"/>
      <c r="BC259" s="148"/>
      <c r="BD259" s="148"/>
      <c r="BE259" s="148"/>
      <c r="BF259" s="148"/>
      <c r="BG259" s="148"/>
      <c r="BH259" s="148"/>
    </row>
    <row r="260" spans="1:60" outlineLevel="1" x14ac:dyDescent="0.2">
      <c r="A260" s="155"/>
      <c r="B260" s="156"/>
      <c r="C260" s="189" t="s">
        <v>1232</v>
      </c>
      <c r="D260" s="185"/>
      <c r="E260" s="186">
        <v>35.380000000000003</v>
      </c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48"/>
      <c r="Z260" s="148"/>
      <c r="AA260" s="148"/>
      <c r="AB260" s="148"/>
      <c r="AC260" s="148"/>
      <c r="AD260" s="148"/>
      <c r="AE260" s="148"/>
      <c r="AF260" s="148"/>
      <c r="AG260" s="148" t="s">
        <v>224</v>
      </c>
      <c r="AH260" s="148">
        <v>0</v>
      </c>
      <c r="AI260" s="148"/>
      <c r="AJ260" s="148"/>
      <c r="AK260" s="148"/>
      <c r="AL260" s="148"/>
      <c r="AM260" s="148"/>
      <c r="AN260" s="148"/>
      <c r="AO260" s="148"/>
      <c r="AP260" s="148"/>
      <c r="AQ260" s="148"/>
      <c r="AR260" s="148"/>
      <c r="AS260" s="148"/>
      <c r="AT260" s="148"/>
      <c r="AU260" s="148"/>
      <c r="AV260" s="148"/>
      <c r="AW260" s="148"/>
      <c r="AX260" s="148"/>
      <c r="AY260" s="148"/>
      <c r="AZ260" s="148"/>
      <c r="BA260" s="148"/>
      <c r="BB260" s="148"/>
      <c r="BC260" s="148"/>
      <c r="BD260" s="148"/>
      <c r="BE260" s="148"/>
      <c r="BF260" s="148"/>
      <c r="BG260" s="148"/>
      <c r="BH260" s="148"/>
    </row>
    <row r="261" spans="1:60" outlineLevel="1" x14ac:dyDescent="0.2">
      <c r="A261" s="155"/>
      <c r="B261" s="156"/>
      <c r="C261" s="189" t="s">
        <v>1202</v>
      </c>
      <c r="D261" s="185"/>
      <c r="E261" s="186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48"/>
      <c r="Z261" s="148"/>
      <c r="AA261" s="148"/>
      <c r="AB261" s="148"/>
      <c r="AC261" s="148"/>
      <c r="AD261" s="148"/>
      <c r="AE261" s="148"/>
      <c r="AF261" s="148"/>
      <c r="AG261" s="148" t="s">
        <v>224</v>
      </c>
      <c r="AH261" s="148">
        <v>0</v>
      </c>
      <c r="AI261" s="148"/>
      <c r="AJ261" s="148"/>
      <c r="AK261" s="148"/>
      <c r="AL261" s="148"/>
      <c r="AM261" s="148"/>
      <c r="AN261" s="148"/>
      <c r="AO261" s="148"/>
      <c r="AP261" s="148"/>
      <c r="AQ261" s="148"/>
      <c r="AR261" s="148"/>
      <c r="AS261" s="148"/>
      <c r="AT261" s="148"/>
      <c r="AU261" s="148"/>
      <c r="AV261" s="148"/>
      <c r="AW261" s="148"/>
      <c r="AX261" s="148"/>
      <c r="AY261" s="148"/>
      <c r="AZ261" s="148"/>
      <c r="BA261" s="148"/>
      <c r="BB261" s="148"/>
      <c r="BC261" s="148"/>
      <c r="BD261" s="148"/>
      <c r="BE261" s="148"/>
      <c r="BF261" s="148"/>
      <c r="BG261" s="148"/>
      <c r="BH261" s="148"/>
    </row>
    <row r="262" spans="1:60" outlineLevel="1" x14ac:dyDescent="0.2">
      <c r="A262" s="155"/>
      <c r="B262" s="156"/>
      <c r="C262" s="190" t="s">
        <v>232</v>
      </c>
      <c r="D262" s="187"/>
      <c r="E262" s="188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48"/>
      <c r="Z262" s="148"/>
      <c r="AA262" s="148"/>
      <c r="AB262" s="148"/>
      <c r="AC262" s="148"/>
      <c r="AD262" s="148"/>
      <c r="AE262" s="148"/>
      <c r="AF262" s="148"/>
      <c r="AG262" s="148" t="s">
        <v>224</v>
      </c>
      <c r="AH262" s="148"/>
      <c r="AI262" s="148"/>
      <c r="AJ262" s="148"/>
      <c r="AK262" s="148"/>
      <c r="AL262" s="148"/>
      <c r="AM262" s="148"/>
      <c r="AN262" s="148"/>
      <c r="AO262" s="148"/>
      <c r="AP262" s="148"/>
      <c r="AQ262" s="148"/>
      <c r="AR262" s="148"/>
      <c r="AS262" s="148"/>
      <c r="AT262" s="148"/>
      <c r="AU262" s="148"/>
      <c r="AV262" s="148"/>
      <c r="AW262" s="148"/>
      <c r="AX262" s="148"/>
      <c r="AY262" s="148"/>
      <c r="AZ262" s="148"/>
      <c r="BA262" s="148"/>
      <c r="BB262" s="148"/>
      <c r="BC262" s="148"/>
      <c r="BD262" s="148"/>
      <c r="BE262" s="148"/>
      <c r="BF262" s="148"/>
      <c r="BG262" s="148"/>
      <c r="BH262" s="148"/>
    </row>
    <row r="263" spans="1:60" outlineLevel="1" x14ac:dyDescent="0.2">
      <c r="A263" s="155"/>
      <c r="B263" s="156"/>
      <c r="C263" s="191" t="s">
        <v>1134</v>
      </c>
      <c r="D263" s="187"/>
      <c r="E263" s="188">
        <v>65.17</v>
      </c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48"/>
      <c r="Z263" s="148"/>
      <c r="AA263" s="148"/>
      <c r="AB263" s="148"/>
      <c r="AC263" s="148"/>
      <c r="AD263" s="148"/>
      <c r="AE263" s="148"/>
      <c r="AF263" s="148"/>
      <c r="AG263" s="148" t="s">
        <v>224</v>
      </c>
      <c r="AH263" s="148">
        <v>2</v>
      </c>
      <c r="AI263" s="148"/>
      <c r="AJ263" s="148"/>
      <c r="AK263" s="148"/>
      <c r="AL263" s="148"/>
      <c r="AM263" s="148"/>
      <c r="AN263" s="148"/>
      <c r="AO263" s="148"/>
      <c r="AP263" s="148"/>
      <c r="AQ263" s="148"/>
      <c r="AR263" s="148"/>
      <c r="AS263" s="148"/>
      <c r="AT263" s="148"/>
      <c r="AU263" s="148"/>
      <c r="AV263" s="148"/>
      <c r="AW263" s="148"/>
      <c r="AX263" s="148"/>
      <c r="AY263" s="148"/>
      <c r="AZ263" s="148"/>
      <c r="BA263" s="148"/>
      <c r="BB263" s="148"/>
      <c r="BC263" s="148"/>
      <c r="BD263" s="148"/>
      <c r="BE263" s="148"/>
      <c r="BF263" s="148"/>
      <c r="BG263" s="148"/>
      <c r="BH263" s="148"/>
    </row>
    <row r="264" spans="1:60" outlineLevel="1" x14ac:dyDescent="0.2">
      <c r="A264" s="155"/>
      <c r="B264" s="156"/>
      <c r="C264" s="191" t="s">
        <v>1233</v>
      </c>
      <c r="D264" s="187"/>
      <c r="E264" s="188">
        <v>-7.72</v>
      </c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48"/>
      <c r="Z264" s="148"/>
      <c r="AA264" s="148"/>
      <c r="AB264" s="148"/>
      <c r="AC264" s="148"/>
      <c r="AD264" s="148"/>
      <c r="AE264" s="148"/>
      <c r="AF264" s="148"/>
      <c r="AG264" s="148" t="s">
        <v>224</v>
      </c>
      <c r="AH264" s="148">
        <v>2</v>
      </c>
      <c r="AI264" s="148"/>
      <c r="AJ264" s="148"/>
      <c r="AK264" s="148"/>
      <c r="AL264" s="148"/>
      <c r="AM264" s="148"/>
      <c r="AN264" s="148"/>
      <c r="AO264" s="148"/>
      <c r="AP264" s="148"/>
      <c r="AQ264" s="148"/>
      <c r="AR264" s="148"/>
      <c r="AS264" s="148"/>
      <c r="AT264" s="148"/>
      <c r="AU264" s="148"/>
      <c r="AV264" s="148"/>
      <c r="AW264" s="148"/>
      <c r="AX264" s="148"/>
      <c r="AY264" s="148"/>
      <c r="AZ264" s="148"/>
      <c r="BA264" s="148"/>
      <c r="BB264" s="148"/>
      <c r="BC264" s="148"/>
      <c r="BD264" s="148"/>
      <c r="BE264" s="148"/>
      <c r="BF264" s="148"/>
      <c r="BG264" s="148"/>
      <c r="BH264" s="148"/>
    </row>
    <row r="265" spans="1:60" outlineLevel="1" x14ac:dyDescent="0.2">
      <c r="A265" s="155"/>
      <c r="B265" s="156"/>
      <c r="C265" s="190" t="s">
        <v>234</v>
      </c>
      <c r="D265" s="187"/>
      <c r="E265" s="188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48"/>
      <c r="Z265" s="148"/>
      <c r="AA265" s="148"/>
      <c r="AB265" s="148"/>
      <c r="AC265" s="148"/>
      <c r="AD265" s="148"/>
      <c r="AE265" s="148"/>
      <c r="AF265" s="148"/>
      <c r="AG265" s="148" t="s">
        <v>224</v>
      </c>
      <c r="AH265" s="148"/>
      <c r="AI265" s="148"/>
      <c r="AJ265" s="148"/>
      <c r="AK265" s="148"/>
      <c r="AL265" s="148"/>
      <c r="AM265" s="148"/>
      <c r="AN265" s="148"/>
      <c r="AO265" s="148"/>
      <c r="AP265" s="148"/>
      <c r="AQ265" s="148"/>
      <c r="AR265" s="148"/>
      <c r="AS265" s="148"/>
      <c r="AT265" s="148"/>
      <c r="AU265" s="148"/>
      <c r="AV265" s="148"/>
      <c r="AW265" s="148"/>
      <c r="AX265" s="148"/>
      <c r="AY265" s="148"/>
      <c r="AZ265" s="148"/>
      <c r="BA265" s="148"/>
      <c r="BB265" s="148"/>
      <c r="BC265" s="148"/>
      <c r="BD265" s="148"/>
      <c r="BE265" s="148"/>
      <c r="BF265" s="148"/>
      <c r="BG265" s="148"/>
      <c r="BH265" s="148"/>
    </row>
    <row r="266" spans="1:60" outlineLevel="1" x14ac:dyDescent="0.2">
      <c r="A266" s="155"/>
      <c r="B266" s="156"/>
      <c r="C266" s="189" t="s">
        <v>1234</v>
      </c>
      <c r="D266" s="185"/>
      <c r="E266" s="186">
        <v>108.57</v>
      </c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48"/>
      <c r="Z266" s="148"/>
      <c r="AA266" s="148"/>
      <c r="AB266" s="148"/>
      <c r="AC266" s="148"/>
      <c r="AD266" s="148"/>
      <c r="AE266" s="148"/>
      <c r="AF266" s="148"/>
      <c r="AG266" s="148" t="s">
        <v>224</v>
      </c>
      <c r="AH266" s="148">
        <v>0</v>
      </c>
      <c r="AI266" s="148"/>
      <c r="AJ266" s="148"/>
      <c r="AK266" s="148"/>
      <c r="AL266" s="148"/>
      <c r="AM266" s="148"/>
      <c r="AN266" s="148"/>
      <c r="AO266" s="148"/>
      <c r="AP266" s="148"/>
      <c r="AQ266" s="148"/>
      <c r="AR266" s="148"/>
      <c r="AS266" s="148"/>
      <c r="AT266" s="148"/>
      <c r="AU266" s="148"/>
      <c r="AV266" s="148"/>
      <c r="AW266" s="148"/>
      <c r="AX266" s="148"/>
      <c r="AY266" s="148"/>
      <c r="AZ266" s="148"/>
      <c r="BA266" s="148"/>
      <c r="BB266" s="148"/>
      <c r="BC266" s="148"/>
      <c r="BD266" s="148"/>
      <c r="BE266" s="148"/>
      <c r="BF266" s="148"/>
      <c r="BG266" s="148"/>
      <c r="BH266" s="148"/>
    </row>
    <row r="267" spans="1:60" outlineLevel="1" x14ac:dyDescent="0.2">
      <c r="A267" s="155"/>
      <c r="B267" s="156"/>
      <c r="C267" s="189" t="s">
        <v>1204</v>
      </c>
      <c r="D267" s="185"/>
      <c r="E267" s="186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48"/>
      <c r="Z267" s="148"/>
      <c r="AA267" s="148"/>
      <c r="AB267" s="148"/>
      <c r="AC267" s="148"/>
      <c r="AD267" s="148"/>
      <c r="AE267" s="148"/>
      <c r="AF267" s="148"/>
      <c r="AG267" s="148" t="s">
        <v>224</v>
      </c>
      <c r="AH267" s="148">
        <v>0</v>
      </c>
      <c r="AI267" s="148"/>
      <c r="AJ267" s="148"/>
      <c r="AK267" s="148"/>
      <c r="AL267" s="148"/>
      <c r="AM267" s="148"/>
      <c r="AN267" s="148"/>
      <c r="AO267" s="148"/>
      <c r="AP267" s="148"/>
      <c r="AQ267" s="148"/>
      <c r="AR267" s="148"/>
      <c r="AS267" s="148"/>
      <c r="AT267" s="148"/>
      <c r="AU267" s="148"/>
      <c r="AV267" s="148"/>
      <c r="AW267" s="148"/>
      <c r="AX267" s="148"/>
      <c r="AY267" s="148"/>
      <c r="AZ267" s="148"/>
      <c r="BA267" s="148"/>
      <c r="BB267" s="148"/>
      <c r="BC267" s="148"/>
      <c r="BD267" s="148"/>
      <c r="BE267" s="148"/>
      <c r="BF267" s="148"/>
      <c r="BG267" s="148"/>
      <c r="BH267" s="148"/>
    </row>
    <row r="268" spans="1:60" outlineLevel="1" x14ac:dyDescent="0.2">
      <c r="A268" s="155"/>
      <c r="B268" s="156"/>
      <c r="C268" s="190" t="s">
        <v>232</v>
      </c>
      <c r="D268" s="187"/>
      <c r="E268" s="188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48"/>
      <c r="Z268" s="148"/>
      <c r="AA268" s="148"/>
      <c r="AB268" s="148"/>
      <c r="AC268" s="148"/>
      <c r="AD268" s="148"/>
      <c r="AE268" s="148"/>
      <c r="AF268" s="148"/>
      <c r="AG268" s="148" t="s">
        <v>224</v>
      </c>
      <c r="AH268" s="148"/>
      <c r="AI268" s="148"/>
      <c r="AJ268" s="148"/>
      <c r="AK268" s="148"/>
      <c r="AL268" s="148"/>
      <c r="AM268" s="148"/>
      <c r="AN268" s="148"/>
      <c r="AO268" s="148"/>
      <c r="AP268" s="148"/>
      <c r="AQ268" s="148"/>
      <c r="AR268" s="148"/>
      <c r="AS268" s="148"/>
      <c r="AT268" s="148"/>
      <c r="AU268" s="148"/>
      <c r="AV268" s="148"/>
      <c r="AW268" s="148"/>
      <c r="AX268" s="148"/>
      <c r="AY268" s="148"/>
      <c r="AZ268" s="148"/>
      <c r="BA268" s="148"/>
      <c r="BB268" s="148"/>
      <c r="BC268" s="148"/>
      <c r="BD268" s="148"/>
      <c r="BE268" s="148"/>
      <c r="BF268" s="148"/>
      <c r="BG268" s="148"/>
      <c r="BH268" s="148"/>
    </row>
    <row r="269" spans="1:60" outlineLevel="1" x14ac:dyDescent="0.2">
      <c r="A269" s="155"/>
      <c r="B269" s="156"/>
      <c r="C269" s="191" t="s">
        <v>1136</v>
      </c>
      <c r="D269" s="187"/>
      <c r="E269" s="188">
        <v>74.36</v>
      </c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48"/>
      <c r="Z269" s="148"/>
      <c r="AA269" s="148"/>
      <c r="AB269" s="148"/>
      <c r="AC269" s="148"/>
      <c r="AD269" s="148"/>
      <c r="AE269" s="148"/>
      <c r="AF269" s="148"/>
      <c r="AG269" s="148" t="s">
        <v>224</v>
      </c>
      <c r="AH269" s="148">
        <v>2</v>
      </c>
      <c r="AI269" s="148"/>
      <c r="AJ269" s="148"/>
      <c r="AK269" s="148"/>
      <c r="AL269" s="148"/>
      <c r="AM269" s="148"/>
      <c r="AN269" s="148"/>
      <c r="AO269" s="148"/>
      <c r="AP269" s="148"/>
      <c r="AQ269" s="148"/>
      <c r="AR269" s="148"/>
      <c r="AS269" s="148"/>
      <c r="AT269" s="148"/>
      <c r="AU269" s="148"/>
      <c r="AV269" s="148"/>
      <c r="AW269" s="148"/>
      <c r="AX269" s="148"/>
      <c r="AY269" s="148"/>
      <c r="AZ269" s="148"/>
      <c r="BA269" s="148"/>
      <c r="BB269" s="148"/>
      <c r="BC269" s="148"/>
      <c r="BD269" s="148"/>
      <c r="BE269" s="148"/>
      <c r="BF269" s="148"/>
      <c r="BG269" s="148"/>
      <c r="BH269" s="148"/>
    </row>
    <row r="270" spans="1:60" outlineLevel="1" x14ac:dyDescent="0.2">
      <c r="A270" s="155"/>
      <c r="B270" s="156"/>
      <c r="C270" s="191" t="s">
        <v>1235</v>
      </c>
      <c r="D270" s="187"/>
      <c r="E270" s="188">
        <v>-22.95</v>
      </c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48"/>
      <c r="Z270" s="148"/>
      <c r="AA270" s="148"/>
      <c r="AB270" s="148"/>
      <c r="AC270" s="148"/>
      <c r="AD270" s="148"/>
      <c r="AE270" s="148"/>
      <c r="AF270" s="148"/>
      <c r="AG270" s="148" t="s">
        <v>224</v>
      </c>
      <c r="AH270" s="148">
        <v>2</v>
      </c>
      <c r="AI270" s="148"/>
      <c r="AJ270" s="148"/>
      <c r="AK270" s="148"/>
      <c r="AL270" s="148"/>
      <c r="AM270" s="148"/>
      <c r="AN270" s="148"/>
      <c r="AO270" s="148"/>
      <c r="AP270" s="148"/>
      <c r="AQ270" s="148"/>
      <c r="AR270" s="148"/>
      <c r="AS270" s="148"/>
      <c r="AT270" s="148"/>
      <c r="AU270" s="148"/>
      <c r="AV270" s="148"/>
      <c r="AW270" s="148"/>
      <c r="AX270" s="148"/>
      <c r="AY270" s="148"/>
      <c r="AZ270" s="148"/>
      <c r="BA270" s="148"/>
      <c r="BB270" s="148"/>
      <c r="BC270" s="148"/>
      <c r="BD270" s="148"/>
      <c r="BE270" s="148"/>
      <c r="BF270" s="148"/>
      <c r="BG270" s="148"/>
      <c r="BH270" s="148"/>
    </row>
    <row r="271" spans="1:60" outlineLevel="1" x14ac:dyDescent="0.2">
      <c r="A271" s="155"/>
      <c r="B271" s="156"/>
      <c r="C271" s="190" t="s">
        <v>234</v>
      </c>
      <c r="D271" s="187"/>
      <c r="E271" s="188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48"/>
      <c r="Z271" s="148"/>
      <c r="AA271" s="148"/>
      <c r="AB271" s="148"/>
      <c r="AC271" s="148"/>
      <c r="AD271" s="148"/>
      <c r="AE271" s="148"/>
      <c r="AF271" s="148"/>
      <c r="AG271" s="148" t="s">
        <v>224</v>
      </c>
      <c r="AH271" s="148"/>
      <c r="AI271" s="148"/>
      <c r="AJ271" s="148"/>
      <c r="AK271" s="148"/>
      <c r="AL271" s="148"/>
      <c r="AM271" s="148"/>
      <c r="AN271" s="148"/>
      <c r="AO271" s="148"/>
      <c r="AP271" s="148"/>
      <c r="AQ271" s="148"/>
      <c r="AR271" s="148"/>
      <c r="AS271" s="148"/>
      <c r="AT271" s="148"/>
      <c r="AU271" s="148"/>
      <c r="AV271" s="148"/>
      <c r="AW271" s="148"/>
      <c r="AX271" s="148"/>
      <c r="AY271" s="148"/>
      <c r="AZ271" s="148"/>
      <c r="BA271" s="148"/>
      <c r="BB271" s="148"/>
      <c r="BC271" s="148"/>
      <c r="BD271" s="148"/>
      <c r="BE271" s="148"/>
      <c r="BF271" s="148"/>
      <c r="BG271" s="148"/>
      <c r="BH271" s="148"/>
    </row>
    <row r="272" spans="1:60" outlineLevel="1" x14ac:dyDescent="0.2">
      <c r="A272" s="155"/>
      <c r="B272" s="156"/>
      <c r="C272" s="189" t="s">
        <v>1236</v>
      </c>
      <c r="D272" s="185"/>
      <c r="E272" s="186">
        <v>97.16</v>
      </c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48"/>
      <c r="Z272" s="148"/>
      <c r="AA272" s="148"/>
      <c r="AB272" s="148"/>
      <c r="AC272" s="148"/>
      <c r="AD272" s="148"/>
      <c r="AE272" s="148"/>
      <c r="AF272" s="148"/>
      <c r="AG272" s="148" t="s">
        <v>224</v>
      </c>
      <c r="AH272" s="148">
        <v>0</v>
      </c>
      <c r="AI272" s="148"/>
      <c r="AJ272" s="148"/>
      <c r="AK272" s="148"/>
      <c r="AL272" s="148"/>
      <c r="AM272" s="148"/>
      <c r="AN272" s="148"/>
      <c r="AO272" s="148"/>
      <c r="AP272" s="148"/>
      <c r="AQ272" s="148"/>
      <c r="AR272" s="148"/>
      <c r="AS272" s="148"/>
      <c r="AT272" s="148"/>
      <c r="AU272" s="148"/>
      <c r="AV272" s="148"/>
      <c r="AW272" s="148"/>
      <c r="AX272" s="148"/>
      <c r="AY272" s="148"/>
      <c r="AZ272" s="148"/>
      <c r="BA272" s="148"/>
      <c r="BB272" s="148"/>
      <c r="BC272" s="148"/>
      <c r="BD272" s="148"/>
      <c r="BE272" s="148"/>
      <c r="BF272" s="148"/>
      <c r="BG272" s="148"/>
      <c r="BH272" s="148"/>
    </row>
    <row r="273" spans="1:60" x14ac:dyDescent="0.2">
      <c r="A273" s="160" t="s">
        <v>169</v>
      </c>
      <c r="B273" s="161" t="s">
        <v>98</v>
      </c>
      <c r="C273" s="179" t="s">
        <v>99</v>
      </c>
      <c r="D273" s="162"/>
      <c r="E273" s="163"/>
      <c r="F273" s="164"/>
      <c r="G273" s="165">
        <f>SUMIF(AG274:AG285,"&lt;&gt;NOR",G274:G285)</f>
        <v>10602.42</v>
      </c>
      <c r="H273" s="159"/>
      <c r="I273" s="159">
        <f>SUM(I274:I285)</f>
        <v>0</v>
      </c>
      <c r="J273" s="159"/>
      <c r="K273" s="159">
        <f>SUM(K274:K285)</f>
        <v>0</v>
      </c>
      <c r="L273" s="159"/>
      <c r="M273" s="159">
        <f>SUM(M274:M285)</f>
        <v>12828.9282</v>
      </c>
      <c r="N273" s="159"/>
      <c r="O273" s="159">
        <f>SUM(O274:O285)</f>
        <v>20.459999999999997</v>
      </c>
      <c r="P273" s="159"/>
      <c r="Q273" s="159">
        <f>SUM(Q274:Q285)</f>
        <v>0</v>
      </c>
      <c r="R273" s="159"/>
      <c r="S273" s="159"/>
      <c r="T273" s="159"/>
      <c r="U273" s="159"/>
      <c r="V273" s="159">
        <f>SUM(V274:V285)</f>
        <v>12.46</v>
      </c>
      <c r="W273" s="159"/>
      <c r="X273" s="159"/>
      <c r="AG273" t="s">
        <v>170</v>
      </c>
    </row>
    <row r="274" spans="1:60" outlineLevel="1" x14ac:dyDescent="0.2">
      <c r="A274" s="166">
        <v>23</v>
      </c>
      <c r="B274" s="167" t="s">
        <v>503</v>
      </c>
      <c r="C274" s="181" t="s">
        <v>504</v>
      </c>
      <c r="D274" s="168" t="s">
        <v>230</v>
      </c>
      <c r="E274" s="169">
        <v>10.369199999999999</v>
      </c>
      <c r="F274" s="170">
        <v>921</v>
      </c>
      <c r="G274" s="171">
        <f>ROUND(E274*F274,2)</f>
        <v>9550.0300000000007</v>
      </c>
      <c r="H274" s="158"/>
      <c r="I274" s="157">
        <f>ROUND(E274*H274,2)</f>
        <v>0</v>
      </c>
      <c r="J274" s="158"/>
      <c r="K274" s="157">
        <f>ROUND(E274*J274,2)</f>
        <v>0</v>
      </c>
      <c r="L274" s="157">
        <v>21</v>
      </c>
      <c r="M274" s="157">
        <f>G274*(1+L274/100)</f>
        <v>11555.5363</v>
      </c>
      <c r="N274" s="157">
        <v>1.7816399999999999</v>
      </c>
      <c r="O274" s="157">
        <f>ROUND(E274*N274,2)</f>
        <v>18.47</v>
      </c>
      <c r="P274" s="157">
        <v>0</v>
      </c>
      <c r="Q274" s="157">
        <f>ROUND(E274*P274,2)</f>
        <v>0</v>
      </c>
      <c r="R274" s="157"/>
      <c r="S274" s="157" t="s">
        <v>180</v>
      </c>
      <c r="T274" s="157" t="s">
        <v>180</v>
      </c>
      <c r="U274" s="157">
        <v>1.085</v>
      </c>
      <c r="V274" s="157">
        <f>ROUND(E274*U274,2)</f>
        <v>11.25</v>
      </c>
      <c r="W274" s="157"/>
      <c r="X274" s="157" t="s">
        <v>221</v>
      </c>
      <c r="Y274" s="148"/>
      <c r="Z274" s="148"/>
      <c r="AA274" s="148"/>
      <c r="AB274" s="148"/>
      <c r="AC274" s="148"/>
      <c r="AD274" s="148"/>
      <c r="AE274" s="148"/>
      <c r="AF274" s="148"/>
      <c r="AG274" s="148" t="s">
        <v>222</v>
      </c>
      <c r="AH274" s="148"/>
      <c r="AI274" s="148"/>
      <c r="AJ274" s="148"/>
      <c r="AK274" s="148"/>
      <c r="AL274" s="148"/>
      <c r="AM274" s="148"/>
      <c r="AN274" s="148"/>
      <c r="AO274" s="148"/>
      <c r="AP274" s="148"/>
      <c r="AQ274" s="148"/>
      <c r="AR274" s="148"/>
      <c r="AS274" s="148"/>
      <c r="AT274" s="148"/>
      <c r="AU274" s="148"/>
      <c r="AV274" s="148"/>
      <c r="AW274" s="148"/>
      <c r="AX274" s="148"/>
      <c r="AY274" s="148"/>
      <c r="AZ274" s="148"/>
      <c r="BA274" s="148"/>
      <c r="BB274" s="148"/>
      <c r="BC274" s="148"/>
      <c r="BD274" s="148"/>
      <c r="BE274" s="148"/>
      <c r="BF274" s="148"/>
      <c r="BG274" s="148"/>
      <c r="BH274" s="148"/>
    </row>
    <row r="275" spans="1:60" ht="22.5" outlineLevel="1" x14ac:dyDescent="0.2">
      <c r="A275" s="155"/>
      <c r="B275" s="156"/>
      <c r="C275" s="189" t="s">
        <v>505</v>
      </c>
      <c r="D275" s="185"/>
      <c r="E275" s="186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48"/>
      <c r="Z275" s="148"/>
      <c r="AA275" s="148"/>
      <c r="AB275" s="148"/>
      <c r="AC275" s="148"/>
      <c r="AD275" s="148"/>
      <c r="AE275" s="148"/>
      <c r="AF275" s="148"/>
      <c r="AG275" s="148" t="s">
        <v>224</v>
      </c>
      <c r="AH275" s="148">
        <v>0</v>
      </c>
      <c r="AI275" s="148"/>
      <c r="AJ275" s="148"/>
      <c r="AK275" s="148"/>
      <c r="AL275" s="148"/>
      <c r="AM275" s="148"/>
      <c r="AN275" s="148"/>
      <c r="AO275" s="148"/>
      <c r="AP275" s="148"/>
      <c r="AQ275" s="148"/>
      <c r="AR275" s="148"/>
      <c r="AS275" s="148"/>
      <c r="AT275" s="148"/>
      <c r="AU275" s="148"/>
      <c r="AV275" s="148"/>
      <c r="AW275" s="148"/>
      <c r="AX275" s="148"/>
      <c r="AY275" s="148"/>
      <c r="AZ275" s="148"/>
      <c r="BA275" s="148"/>
      <c r="BB275" s="148"/>
      <c r="BC275" s="148"/>
      <c r="BD275" s="148"/>
      <c r="BE275" s="148"/>
      <c r="BF275" s="148"/>
      <c r="BG275" s="148"/>
      <c r="BH275" s="148"/>
    </row>
    <row r="276" spans="1:60" outlineLevel="1" x14ac:dyDescent="0.2">
      <c r="A276" s="155"/>
      <c r="B276" s="156"/>
      <c r="C276" s="189" t="s">
        <v>1237</v>
      </c>
      <c r="D276" s="185"/>
      <c r="E276" s="186">
        <v>2.02</v>
      </c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48"/>
      <c r="Z276" s="148"/>
      <c r="AA276" s="148"/>
      <c r="AB276" s="148"/>
      <c r="AC276" s="148"/>
      <c r="AD276" s="148"/>
      <c r="AE276" s="148"/>
      <c r="AF276" s="148"/>
      <c r="AG276" s="148" t="s">
        <v>224</v>
      </c>
      <c r="AH276" s="148">
        <v>0</v>
      </c>
      <c r="AI276" s="148"/>
      <c r="AJ276" s="148"/>
      <c r="AK276" s="148"/>
      <c r="AL276" s="148"/>
      <c r="AM276" s="148"/>
      <c r="AN276" s="148"/>
      <c r="AO276" s="148"/>
      <c r="AP276" s="148"/>
      <c r="AQ276" s="148"/>
      <c r="AR276" s="148"/>
      <c r="AS276" s="148"/>
      <c r="AT276" s="148"/>
      <c r="AU276" s="148"/>
      <c r="AV276" s="148"/>
      <c r="AW276" s="148"/>
      <c r="AX276" s="148"/>
      <c r="AY276" s="148"/>
      <c r="AZ276" s="148"/>
      <c r="BA276" s="148"/>
      <c r="BB276" s="148"/>
      <c r="BC276" s="148"/>
      <c r="BD276" s="148"/>
      <c r="BE276" s="148"/>
      <c r="BF276" s="148"/>
      <c r="BG276" s="148"/>
      <c r="BH276" s="148"/>
    </row>
    <row r="277" spans="1:60" ht="22.5" outlineLevel="1" x14ac:dyDescent="0.2">
      <c r="A277" s="155"/>
      <c r="B277" s="156"/>
      <c r="C277" s="189" t="s">
        <v>1238</v>
      </c>
      <c r="D277" s="185"/>
      <c r="E277" s="186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48"/>
      <c r="Z277" s="148"/>
      <c r="AA277" s="148"/>
      <c r="AB277" s="148"/>
      <c r="AC277" s="148"/>
      <c r="AD277" s="148"/>
      <c r="AE277" s="148"/>
      <c r="AF277" s="148"/>
      <c r="AG277" s="148" t="s">
        <v>224</v>
      </c>
      <c r="AH277" s="148">
        <v>0</v>
      </c>
      <c r="AI277" s="148"/>
      <c r="AJ277" s="148"/>
      <c r="AK277" s="148"/>
      <c r="AL277" s="148"/>
      <c r="AM277" s="148"/>
      <c r="AN277" s="148"/>
      <c r="AO277" s="148"/>
      <c r="AP277" s="148"/>
      <c r="AQ277" s="148"/>
      <c r="AR277" s="148"/>
      <c r="AS277" s="148"/>
      <c r="AT277" s="148"/>
      <c r="AU277" s="148"/>
      <c r="AV277" s="148"/>
      <c r="AW277" s="148"/>
      <c r="AX277" s="148"/>
      <c r="AY277" s="148"/>
      <c r="AZ277" s="148"/>
      <c r="BA277" s="148"/>
      <c r="BB277" s="148"/>
      <c r="BC277" s="148"/>
      <c r="BD277" s="148"/>
      <c r="BE277" s="148"/>
      <c r="BF277" s="148"/>
      <c r="BG277" s="148"/>
      <c r="BH277" s="148"/>
    </row>
    <row r="278" spans="1:60" outlineLevel="1" x14ac:dyDescent="0.2">
      <c r="A278" s="155"/>
      <c r="B278" s="156"/>
      <c r="C278" s="189" t="s">
        <v>1239</v>
      </c>
      <c r="D278" s="185"/>
      <c r="E278" s="186">
        <v>2.34</v>
      </c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48"/>
      <c r="Z278" s="148"/>
      <c r="AA278" s="148"/>
      <c r="AB278" s="148"/>
      <c r="AC278" s="148"/>
      <c r="AD278" s="148"/>
      <c r="AE278" s="148"/>
      <c r="AF278" s="148"/>
      <c r="AG278" s="148" t="s">
        <v>224</v>
      </c>
      <c r="AH278" s="148">
        <v>0</v>
      </c>
      <c r="AI278" s="148"/>
      <c r="AJ278" s="148"/>
      <c r="AK278" s="148"/>
      <c r="AL278" s="148"/>
      <c r="AM278" s="148"/>
      <c r="AN278" s="148"/>
      <c r="AO278" s="148"/>
      <c r="AP278" s="148"/>
      <c r="AQ278" s="148"/>
      <c r="AR278" s="148"/>
      <c r="AS278" s="148"/>
      <c r="AT278" s="148"/>
      <c r="AU278" s="148"/>
      <c r="AV278" s="148"/>
      <c r="AW278" s="148"/>
      <c r="AX278" s="148"/>
      <c r="AY278" s="148"/>
      <c r="AZ278" s="148"/>
      <c r="BA278" s="148"/>
      <c r="BB278" s="148"/>
      <c r="BC278" s="148"/>
      <c r="BD278" s="148"/>
      <c r="BE278" s="148"/>
      <c r="BF278" s="148"/>
      <c r="BG278" s="148"/>
      <c r="BH278" s="148"/>
    </row>
    <row r="279" spans="1:60" outlineLevel="1" x14ac:dyDescent="0.2">
      <c r="A279" s="155"/>
      <c r="B279" s="156"/>
      <c r="C279" s="189" t="s">
        <v>1240</v>
      </c>
      <c r="D279" s="185"/>
      <c r="E279" s="186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48"/>
      <c r="Z279" s="148"/>
      <c r="AA279" s="148"/>
      <c r="AB279" s="148"/>
      <c r="AC279" s="148"/>
      <c r="AD279" s="148"/>
      <c r="AE279" s="148"/>
      <c r="AF279" s="148"/>
      <c r="AG279" s="148" t="s">
        <v>224</v>
      </c>
      <c r="AH279" s="148">
        <v>0</v>
      </c>
      <c r="AI279" s="148"/>
      <c r="AJ279" s="148"/>
      <c r="AK279" s="148"/>
      <c r="AL279" s="148"/>
      <c r="AM279" s="148"/>
      <c r="AN279" s="148"/>
      <c r="AO279" s="148"/>
      <c r="AP279" s="148"/>
      <c r="AQ279" s="148"/>
      <c r="AR279" s="148"/>
      <c r="AS279" s="148"/>
      <c r="AT279" s="148"/>
      <c r="AU279" s="148"/>
      <c r="AV279" s="148"/>
      <c r="AW279" s="148"/>
      <c r="AX279" s="148"/>
      <c r="AY279" s="148"/>
      <c r="AZ279" s="148"/>
      <c r="BA279" s="148"/>
      <c r="BB279" s="148"/>
      <c r="BC279" s="148"/>
      <c r="BD279" s="148"/>
      <c r="BE279" s="148"/>
      <c r="BF279" s="148"/>
      <c r="BG279" s="148"/>
      <c r="BH279" s="148"/>
    </row>
    <row r="280" spans="1:60" outlineLevel="1" x14ac:dyDescent="0.2">
      <c r="A280" s="155"/>
      <c r="B280" s="156"/>
      <c r="C280" s="189" t="s">
        <v>1241</v>
      </c>
      <c r="D280" s="185"/>
      <c r="E280" s="186">
        <v>4.6500000000000004</v>
      </c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48"/>
      <c r="Z280" s="148"/>
      <c r="AA280" s="148"/>
      <c r="AB280" s="148"/>
      <c r="AC280" s="148"/>
      <c r="AD280" s="148"/>
      <c r="AE280" s="148"/>
      <c r="AF280" s="148"/>
      <c r="AG280" s="148" t="s">
        <v>224</v>
      </c>
      <c r="AH280" s="148">
        <v>0</v>
      </c>
      <c r="AI280" s="148"/>
      <c r="AJ280" s="148"/>
      <c r="AK280" s="148"/>
      <c r="AL280" s="148"/>
      <c r="AM280" s="148"/>
      <c r="AN280" s="148"/>
      <c r="AO280" s="148"/>
      <c r="AP280" s="148"/>
      <c r="AQ280" s="148"/>
      <c r="AR280" s="148"/>
      <c r="AS280" s="148"/>
      <c r="AT280" s="148"/>
      <c r="AU280" s="148"/>
      <c r="AV280" s="148"/>
      <c r="AW280" s="148"/>
      <c r="AX280" s="148"/>
      <c r="AY280" s="148"/>
      <c r="AZ280" s="148"/>
      <c r="BA280" s="148"/>
      <c r="BB280" s="148"/>
      <c r="BC280" s="148"/>
      <c r="BD280" s="148"/>
      <c r="BE280" s="148"/>
      <c r="BF280" s="148"/>
      <c r="BG280" s="148"/>
      <c r="BH280" s="148"/>
    </row>
    <row r="281" spans="1:60" outlineLevel="1" x14ac:dyDescent="0.2">
      <c r="A281" s="155"/>
      <c r="B281" s="156"/>
      <c r="C281" s="189" t="s">
        <v>1242</v>
      </c>
      <c r="D281" s="185"/>
      <c r="E281" s="186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48"/>
      <c r="Z281" s="148"/>
      <c r="AA281" s="148"/>
      <c r="AB281" s="148"/>
      <c r="AC281" s="148"/>
      <c r="AD281" s="148"/>
      <c r="AE281" s="148"/>
      <c r="AF281" s="148"/>
      <c r="AG281" s="148" t="s">
        <v>224</v>
      </c>
      <c r="AH281" s="148">
        <v>0</v>
      </c>
      <c r="AI281" s="148"/>
      <c r="AJ281" s="148"/>
      <c r="AK281" s="148"/>
      <c r="AL281" s="148"/>
      <c r="AM281" s="148"/>
      <c r="AN281" s="148"/>
      <c r="AO281" s="148"/>
      <c r="AP281" s="148"/>
      <c r="AQ281" s="148"/>
      <c r="AR281" s="148"/>
      <c r="AS281" s="148"/>
      <c r="AT281" s="148"/>
      <c r="AU281" s="148"/>
      <c r="AV281" s="148"/>
      <c r="AW281" s="148"/>
      <c r="AX281" s="148"/>
      <c r="AY281" s="148"/>
      <c r="AZ281" s="148"/>
      <c r="BA281" s="148"/>
      <c r="BB281" s="148"/>
      <c r="BC281" s="148"/>
      <c r="BD281" s="148"/>
      <c r="BE281" s="148"/>
      <c r="BF281" s="148"/>
      <c r="BG281" s="148"/>
      <c r="BH281" s="148"/>
    </row>
    <row r="282" spans="1:60" outlineLevel="1" x14ac:dyDescent="0.2">
      <c r="A282" s="155"/>
      <c r="B282" s="156"/>
      <c r="C282" s="189" t="s">
        <v>1243</v>
      </c>
      <c r="D282" s="185"/>
      <c r="E282" s="186">
        <v>1.35</v>
      </c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48"/>
      <c r="Z282" s="148"/>
      <c r="AA282" s="148"/>
      <c r="AB282" s="148"/>
      <c r="AC282" s="148"/>
      <c r="AD282" s="148"/>
      <c r="AE282" s="148"/>
      <c r="AF282" s="148"/>
      <c r="AG282" s="148" t="s">
        <v>224</v>
      </c>
      <c r="AH282" s="148">
        <v>0</v>
      </c>
      <c r="AI282" s="148"/>
      <c r="AJ282" s="148"/>
      <c r="AK282" s="148"/>
      <c r="AL282" s="148"/>
      <c r="AM282" s="148"/>
      <c r="AN282" s="148"/>
      <c r="AO282" s="148"/>
      <c r="AP282" s="148"/>
      <c r="AQ282" s="148"/>
      <c r="AR282" s="148"/>
      <c r="AS282" s="148"/>
      <c r="AT282" s="148"/>
      <c r="AU282" s="148"/>
      <c r="AV282" s="148"/>
      <c r="AW282" s="148"/>
      <c r="AX282" s="148"/>
      <c r="AY282" s="148"/>
      <c r="AZ282" s="148"/>
      <c r="BA282" s="148"/>
      <c r="BB282" s="148"/>
      <c r="BC282" s="148"/>
      <c r="BD282" s="148"/>
      <c r="BE282" s="148"/>
      <c r="BF282" s="148"/>
      <c r="BG282" s="148"/>
      <c r="BH282" s="148"/>
    </row>
    <row r="283" spans="1:60" outlineLevel="1" x14ac:dyDescent="0.2">
      <c r="A283" s="166">
        <v>24</v>
      </c>
      <c r="B283" s="167" t="s">
        <v>1244</v>
      </c>
      <c r="C283" s="181" t="s">
        <v>1245</v>
      </c>
      <c r="D283" s="168" t="s">
        <v>230</v>
      </c>
      <c r="E283" s="169">
        <v>1.1160000000000001</v>
      </c>
      <c r="F283" s="170">
        <v>943</v>
      </c>
      <c r="G283" s="171">
        <f>ROUND(E283*F283,2)</f>
        <v>1052.3900000000001</v>
      </c>
      <c r="H283" s="158"/>
      <c r="I283" s="157">
        <f>ROUND(E283*H283,2)</f>
        <v>0</v>
      </c>
      <c r="J283" s="158"/>
      <c r="K283" s="157">
        <f>ROUND(E283*J283,2)</f>
        <v>0</v>
      </c>
      <c r="L283" s="157">
        <v>21</v>
      </c>
      <c r="M283" s="157">
        <f>G283*(1+L283/100)</f>
        <v>1273.3919000000001</v>
      </c>
      <c r="N283" s="157">
        <v>1.7816399999999999</v>
      </c>
      <c r="O283" s="157">
        <f>ROUND(E283*N283,2)</f>
        <v>1.99</v>
      </c>
      <c r="P283" s="157">
        <v>0</v>
      </c>
      <c r="Q283" s="157">
        <f>ROUND(E283*P283,2)</f>
        <v>0</v>
      </c>
      <c r="R283" s="157"/>
      <c r="S283" s="157" t="s">
        <v>180</v>
      </c>
      <c r="T283" s="157" t="s">
        <v>180</v>
      </c>
      <c r="U283" s="157">
        <v>1.085</v>
      </c>
      <c r="V283" s="157">
        <f>ROUND(E283*U283,2)</f>
        <v>1.21</v>
      </c>
      <c r="W283" s="157"/>
      <c r="X283" s="157" t="s">
        <v>221</v>
      </c>
      <c r="Y283" s="148"/>
      <c r="Z283" s="148"/>
      <c r="AA283" s="148"/>
      <c r="AB283" s="148"/>
      <c r="AC283" s="148"/>
      <c r="AD283" s="148"/>
      <c r="AE283" s="148"/>
      <c r="AF283" s="148"/>
      <c r="AG283" s="148" t="s">
        <v>222</v>
      </c>
      <c r="AH283" s="148"/>
      <c r="AI283" s="148"/>
      <c r="AJ283" s="148"/>
      <c r="AK283" s="148"/>
      <c r="AL283" s="148"/>
      <c r="AM283" s="148"/>
      <c r="AN283" s="148"/>
      <c r="AO283" s="148"/>
      <c r="AP283" s="148"/>
      <c r="AQ283" s="148"/>
      <c r="AR283" s="148"/>
      <c r="AS283" s="148"/>
      <c r="AT283" s="148"/>
      <c r="AU283" s="148"/>
      <c r="AV283" s="148"/>
      <c r="AW283" s="148"/>
      <c r="AX283" s="148"/>
      <c r="AY283" s="148"/>
      <c r="AZ283" s="148"/>
      <c r="BA283" s="148"/>
      <c r="BB283" s="148"/>
      <c r="BC283" s="148"/>
      <c r="BD283" s="148"/>
      <c r="BE283" s="148"/>
      <c r="BF283" s="148"/>
      <c r="BG283" s="148"/>
      <c r="BH283" s="148"/>
    </row>
    <row r="284" spans="1:60" outlineLevel="1" x14ac:dyDescent="0.2">
      <c r="A284" s="155"/>
      <c r="B284" s="156"/>
      <c r="C284" s="189" t="s">
        <v>1246</v>
      </c>
      <c r="D284" s="185"/>
      <c r="E284" s="186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48"/>
      <c r="Z284" s="148"/>
      <c r="AA284" s="148"/>
      <c r="AB284" s="148"/>
      <c r="AC284" s="148"/>
      <c r="AD284" s="148"/>
      <c r="AE284" s="148"/>
      <c r="AF284" s="148"/>
      <c r="AG284" s="148" t="s">
        <v>224</v>
      </c>
      <c r="AH284" s="148">
        <v>0</v>
      </c>
      <c r="AI284" s="148"/>
      <c r="AJ284" s="148"/>
      <c r="AK284" s="148"/>
      <c r="AL284" s="148"/>
      <c r="AM284" s="148"/>
      <c r="AN284" s="148"/>
      <c r="AO284" s="148"/>
      <c r="AP284" s="148"/>
      <c r="AQ284" s="148"/>
      <c r="AR284" s="148"/>
      <c r="AS284" s="148"/>
      <c r="AT284" s="148"/>
      <c r="AU284" s="148"/>
      <c r="AV284" s="148"/>
      <c r="AW284" s="148"/>
      <c r="AX284" s="148"/>
      <c r="AY284" s="148"/>
      <c r="AZ284" s="148"/>
      <c r="BA284" s="148"/>
      <c r="BB284" s="148"/>
      <c r="BC284" s="148"/>
      <c r="BD284" s="148"/>
      <c r="BE284" s="148"/>
      <c r="BF284" s="148"/>
      <c r="BG284" s="148"/>
      <c r="BH284" s="148"/>
    </row>
    <row r="285" spans="1:60" outlineLevel="1" x14ac:dyDescent="0.2">
      <c r="A285" s="155"/>
      <c r="B285" s="156"/>
      <c r="C285" s="189" t="s">
        <v>1247</v>
      </c>
      <c r="D285" s="185"/>
      <c r="E285" s="186">
        <v>1.1200000000000001</v>
      </c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48"/>
      <c r="Z285" s="148"/>
      <c r="AA285" s="148"/>
      <c r="AB285" s="148"/>
      <c r="AC285" s="148"/>
      <c r="AD285" s="148"/>
      <c r="AE285" s="148"/>
      <c r="AF285" s="148"/>
      <c r="AG285" s="148" t="s">
        <v>224</v>
      </c>
      <c r="AH285" s="148">
        <v>0</v>
      </c>
      <c r="AI285" s="148"/>
      <c r="AJ285" s="148"/>
      <c r="AK285" s="148"/>
      <c r="AL285" s="148"/>
      <c r="AM285" s="148"/>
      <c r="AN285" s="148"/>
      <c r="AO285" s="148"/>
      <c r="AP285" s="148"/>
      <c r="AQ285" s="148"/>
      <c r="AR285" s="148"/>
      <c r="AS285" s="148"/>
      <c r="AT285" s="148"/>
      <c r="AU285" s="148"/>
      <c r="AV285" s="148"/>
      <c r="AW285" s="148"/>
      <c r="AX285" s="148"/>
      <c r="AY285" s="148"/>
      <c r="AZ285" s="148"/>
      <c r="BA285" s="148"/>
      <c r="BB285" s="148"/>
      <c r="BC285" s="148"/>
      <c r="BD285" s="148"/>
      <c r="BE285" s="148"/>
      <c r="BF285" s="148"/>
      <c r="BG285" s="148"/>
      <c r="BH285" s="148"/>
    </row>
    <row r="286" spans="1:60" x14ac:dyDescent="0.2">
      <c r="A286" s="160" t="s">
        <v>169</v>
      </c>
      <c r="B286" s="161" t="s">
        <v>100</v>
      </c>
      <c r="C286" s="179" t="s">
        <v>101</v>
      </c>
      <c r="D286" s="162"/>
      <c r="E286" s="163"/>
      <c r="F286" s="164"/>
      <c r="G286" s="165">
        <f>SUMIF(AG287:AG295,"&lt;&gt;NOR",G287:G295)</f>
        <v>19583.14</v>
      </c>
      <c r="H286" s="159"/>
      <c r="I286" s="159">
        <f>SUM(I287:I295)</f>
        <v>0</v>
      </c>
      <c r="J286" s="159"/>
      <c r="K286" s="159">
        <f>SUM(K287:K295)</f>
        <v>0</v>
      </c>
      <c r="L286" s="159"/>
      <c r="M286" s="159">
        <f>SUM(M287:M295)</f>
        <v>23695.599399999999</v>
      </c>
      <c r="N286" s="159"/>
      <c r="O286" s="159">
        <f>SUM(O287:O295)</f>
        <v>28.32</v>
      </c>
      <c r="P286" s="159"/>
      <c r="Q286" s="159">
        <f>SUM(Q287:Q295)</f>
        <v>0</v>
      </c>
      <c r="R286" s="159"/>
      <c r="S286" s="159"/>
      <c r="T286" s="159"/>
      <c r="U286" s="159"/>
      <c r="V286" s="159">
        <f>SUM(V287:V295)</f>
        <v>42.39</v>
      </c>
      <c r="W286" s="159"/>
      <c r="X286" s="159"/>
      <c r="AG286" t="s">
        <v>170</v>
      </c>
    </row>
    <row r="287" spans="1:60" outlineLevel="1" x14ac:dyDescent="0.2">
      <c r="A287" s="166">
        <v>25</v>
      </c>
      <c r="B287" s="167" t="s">
        <v>343</v>
      </c>
      <c r="C287" s="181" t="s">
        <v>344</v>
      </c>
      <c r="D287" s="168" t="s">
        <v>230</v>
      </c>
      <c r="E287" s="169">
        <v>25.010400000000001</v>
      </c>
      <c r="F287" s="170">
        <v>783</v>
      </c>
      <c r="G287" s="171">
        <f>ROUND(E287*F287,2)</f>
        <v>19583.14</v>
      </c>
      <c r="H287" s="158"/>
      <c r="I287" s="157">
        <f>ROUND(E287*H287,2)</f>
        <v>0</v>
      </c>
      <c r="J287" s="158"/>
      <c r="K287" s="157">
        <f>ROUND(E287*J287,2)</f>
        <v>0</v>
      </c>
      <c r="L287" s="157">
        <v>21</v>
      </c>
      <c r="M287" s="157">
        <f>G287*(1+L287/100)</f>
        <v>23695.599399999999</v>
      </c>
      <c r="N287" s="157">
        <v>1.1322000000000001</v>
      </c>
      <c r="O287" s="157">
        <f>ROUND(E287*N287,2)</f>
        <v>28.32</v>
      </c>
      <c r="P287" s="157">
        <v>0</v>
      </c>
      <c r="Q287" s="157">
        <f>ROUND(E287*P287,2)</f>
        <v>0</v>
      </c>
      <c r="R287" s="157"/>
      <c r="S287" s="157" t="s">
        <v>180</v>
      </c>
      <c r="T287" s="157" t="s">
        <v>180</v>
      </c>
      <c r="U287" s="157">
        <v>1.6950000000000001</v>
      </c>
      <c r="V287" s="157">
        <f>ROUND(E287*U287,2)</f>
        <v>42.39</v>
      </c>
      <c r="W287" s="157"/>
      <c r="X287" s="157" t="s">
        <v>221</v>
      </c>
      <c r="Y287" s="148"/>
      <c r="Z287" s="148"/>
      <c r="AA287" s="148"/>
      <c r="AB287" s="148"/>
      <c r="AC287" s="148"/>
      <c r="AD287" s="148"/>
      <c r="AE287" s="148"/>
      <c r="AF287" s="148"/>
      <c r="AG287" s="148" t="s">
        <v>222</v>
      </c>
      <c r="AH287" s="148"/>
      <c r="AI287" s="148"/>
      <c r="AJ287" s="148"/>
      <c r="AK287" s="148"/>
      <c r="AL287" s="148"/>
      <c r="AM287" s="148"/>
      <c r="AN287" s="148"/>
      <c r="AO287" s="148"/>
      <c r="AP287" s="148"/>
      <c r="AQ287" s="148"/>
      <c r="AR287" s="148"/>
      <c r="AS287" s="148"/>
      <c r="AT287" s="148"/>
      <c r="AU287" s="148"/>
      <c r="AV287" s="148"/>
      <c r="AW287" s="148"/>
      <c r="AX287" s="148"/>
      <c r="AY287" s="148"/>
      <c r="AZ287" s="148"/>
      <c r="BA287" s="148"/>
      <c r="BB287" s="148"/>
      <c r="BC287" s="148"/>
      <c r="BD287" s="148"/>
      <c r="BE287" s="148"/>
      <c r="BF287" s="148"/>
      <c r="BG287" s="148"/>
      <c r="BH287" s="148"/>
    </row>
    <row r="288" spans="1:60" outlineLevel="1" x14ac:dyDescent="0.2">
      <c r="A288" s="155"/>
      <c r="B288" s="156"/>
      <c r="C288" s="189" t="s">
        <v>1161</v>
      </c>
      <c r="D288" s="185"/>
      <c r="E288" s="186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48"/>
      <c r="Z288" s="148"/>
      <c r="AA288" s="148"/>
      <c r="AB288" s="148"/>
      <c r="AC288" s="148"/>
      <c r="AD288" s="148"/>
      <c r="AE288" s="148"/>
      <c r="AF288" s="148"/>
      <c r="AG288" s="148" t="s">
        <v>224</v>
      </c>
      <c r="AH288" s="148">
        <v>0</v>
      </c>
      <c r="AI288" s="148"/>
      <c r="AJ288" s="148"/>
      <c r="AK288" s="148"/>
      <c r="AL288" s="148"/>
      <c r="AM288" s="148"/>
      <c r="AN288" s="148"/>
      <c r="AO288" s="148"/>
      <c r="AP288" s="148"/>
      <c r="AQ288" s="148"/>
      <c r="AR288" s="148"/>
      <c r="AS288" s="148"/>
      <c r="AT288" s="148"/>
      <c r="AU288" s="148"/>
      <c r="AV288" s="148"/>
      <c r="AW288" s="148"/>
      <c r="AX288" s="148"/>
      <c r="AY288" s="148"/>
      <c r="AZ288" s="148"/>
      <c r="BA288" s="148"/>
      <c r="BB288" s="148"/>
      <c r="BC288" s="148"/>
      <c r="BD288" s="148"/>
      <c r="BE288" s="148"/>
      <c r="BF288" s="148"/>
      <c r="BG288" s="148"/>
      <c r="BH288" s="148"/>
    </row>
    <row r="289" spans="1:60" outlineLevel="1" x14ac:dyDescent="0.2">
      <c r="A289" s="155"/>
      <c r="B289" s="156"/>
      <c r="C289" s="189" t="s">
        <v>1248</v>
      </c>
      <c r="D289" s="185"/>
      <c r="E289" s="186">
        <v>3.22</v>
      </c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48"/>
      <c r="Z289" s="148"/>
      <c r="AA289" s="148"/>
      <c r="AB289" s="148"/>
      <c r="AC289" s="148"/>
      <c r="AD289" s="148"/>
      <c r="AE289" s="148"/>
      <c r="AF289" s="148"/>
      <c r="AG289" s="148" t="s">
        <v>224</v>
      </c>
      <c r="AH289" s="148">
        <v>0</v>
      </c>
      <c r="AI289" s="148"/>
      <c r="AJ289" s="148"/>
      <c r="AK289" s="148"/>
      <c r="AL289" s="148"/>
      <c r="AM289" s="148"/>
      <c r="AN289" s="148"/>
      <c r="AO289" s="148"/>
      <c r="AP289" s="148"/>
      <c r="AQ289" s="148"/>
      <c r="AR289" s="148"/>
      <c r="AS289" s="148"/>
      <c r="AT289" s="148"/>
      <c r="AU289" s="148"/>
      <c r="AV289" s="148"/>
      <c r="AW289" s="148"/>
      <c r="AX289" s="148"/>
      <c r="AY289" s="148"/>
      <c r="AZ289" s="148"/>
      <c r="BA289" s="148"/>
      <c r="BB289" s="148"/>
      <c r="BC289" s="148"/>
      <c r="BD289" s="148"/>
      <c r="BE289" s="148"/>
      <c r="BF289" s="148"/>
      <c r="BG289" s="148"/>
      <c r="BH289" s="148"/>
    </row>
    <row r="290" spans="1:60" outlineLevel="1" x14ac:dyDescent="0.2">
      <c r="A290" s="155"/>
      <c r="B290" s="156"/>
      <c r="C290" s="189" t="s">
        <v>1163</v>
      </c>
      <c r="D290" s="185"/>
      <c r="E290" s="186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48"/>
      <c r="Z290" s="148"/>
      <c r="AA290" s="148"/>
      <c r="AB290" s="148"/>
      <c r="AC290" s="148"/>
      <c r="AD290" s="148"/>
      <c r="AE290" s="148"/>
      <c r="AF290" s="148"/>
      <c r="AG290" s="148" t="s">
        <v>224</v>
      </c>
      <c r="AH290" s="148">
        <v>0</v>
      </c>
      <c r="AI290" s="148"/>
      <c r="AJ290" s="148"/>
      <c r="AK290" s="148"/>
      <c r="AL290" s="148"/>
      <c r="AM290" s="148"/>
      <c r="AN290" s="148"/>
      <c r="AO290" s="148"/>
      <c r="AP290" s="148"/>
      <c r="AQ290" s="148"/>
      <c r="AR290" s="148"/>
      <c r="AS290" s="148"/>
      <c r="AT290" s="148"/>
      <c r="AU290" s="148"/>
      <c r="AV290" s="148"/>
      <c r="AW290" s="148"/>
      <c r="AX290" s="148"/>
      <c r="AY290" s="148"/>
      <c r="AZ290" s="148"/>
      <c r="BA290" s="148"/>
      <c r="BB290" s="148"/>
      <c r="BC290" s="148"/>
      <c r="BD290" s="148"/>
      <c r="BE290" s="148"/>
      <c r="BF290" s="148"/>
      <c r="BG290" s="148"/>
      <c r="BH290" s="148"/>
    </row>
    <row r="291" spans="1:60" outlineLevel="1" x14ac:dyDescent="0.2">
      <c r="A291" s="155"/>
      <c r="B291" s="156"/>
      <c r="C291" s="189" t="s">
        <v>1249</v>
      </c>
      <c r="D291" s="185"/>
      <c r="E291" s="186">
        <v>9.4600000000000009</v>
      </c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48"/>
      <c r="Z291" s="148"/>
      <c r="AA291" s="148"/>
      <c r="AB291" s="148"/>
      <c r="AC291" s="148"/>
      <c r="AD291" s="148"/>
      <c r="AE291" s="148"/>
      <c r="AF291" s="148"/>
      <c r="AG291" s="148" t="s">
        <v>224</v>
      </c>
      <c r="AH291" s="148">
        <v>0</v>
      </c>
      <c r="AI291" s="148"/>
      <c r="AJ291" s="148"/>
      <c r="AK291" s="148"/>
      <c r="AL291" s="148"/>
      <c r="AM291" s="148"/>
      <c r="AN291" s="148"/>
      <c r="AO291" s="148"/>
      <c r="AP291" s="148"/>
      <c r="AQ291" s="148"/>
      <c r="AR291" s="148"/>
      <c r="AS291" s="148"/>
      <c r="AT291" s="148"/>
      <c r="AU291" s="148"/>
      <c r="AV291" s="148"/>
      <c r="AW291" s="148"/>
      <c r="AX291" s="148"/>
      <c r="AY291" s="148"/>
      <c r="AZ291" s="148"/>
      <c r="BA291" s="148"/>
      <c r="BB291" s="148"/>
      <c r="BC291" s="148"/>
      <c r="BD291" s="148"/>
      <c r="BE291" s="148"/>
      <c r="BF291" s="148"/>
      <c r="BG291" s="148"/>
      <c r="BH291" s="148"/>
    </row>
    <row r="292" spans="1:60" outlineLevel="1" x14ac:dyDescent="0.2">
      <c r="A292" s="155"/>
      <c r="B292" s="156"/>
      <c r="C292" s="189" t="s">
        <v>1165</v>
      </c>
      <c r="D292" s="185"/>
      <c r="E292" s="186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48"/>
      <c r="Z292" s="148"/>
      <c r="AA292" s="148"/>
      <c r="AB292" s="148"/>
      <c r="AC292" s="148"/>
      <c r="AD292" s="148"/>
      <c r="AE292" s="148"/>
      <c r="AF292" s="148"/>
      <c r="AG292" s="148" t="s">
        <v>224</v>
      </c>
      <c r="AH292" s="148">
        <v>0</v>
      </c>
      <c r="AI292" s="148"/>
      <c r="AJ292" s="148"/>
      <c r="AK292" s="148"/>
      <c r="AL292" s="148"/>
      <c r="AM292" s="148"/>
      <c r="AN292" s="148"/>
      <c r="AO292" s="148"/>
      <c r="AP292" s="148"/>
      <c r="AQ292" s="148"/>
      <c r="AR292" s="148"/>
      <c r="AS292" s="148"/>
      <c r="AT292" s="148"/>
      <c r="AU292" s="148"/>
      <c r="AV292" s="148"/>
      <c r="AW292" s="148"/>
      <c r="AX292" s="148"/>
      <c r="AY292" s="148"/>
      <c r="AZ292" s="148"/>
      <c r="BA292" s="148"/>
      <c r="BB292" s="148"/>
      <c r="BC292" s="148"/>
      <c r="BD292" s="148"/>
      <c r="BE292" s="148"/>
      <c r="BF292" s="148"/>
      <c r="BG292" s="148"/>
      <c r="BH292" s="148"/>
    </row>
    <row r="293" spans="1:60" outlineLevel="1" x14ac:dyDescent="0.2">
      <c r="A293" s="155"/>
      <c r="B293" s="156"/>
      <c r="C293" s="189" t="s">
        <v>1250</v>
      </c>
      <c r="D293" s="185"/>
      <c r="E293" s="186">
        <v>9.2100000000000009</v>
      </c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48"/>
      <c r="Z293" s="148"/>
      <c r="AA293" s="148"/>
      <c r="AB293" s="148"/>
      <c r="AC293" s="148"/>
      <c r="AD293" s="148"/>
      <c r="AE293" s="148"/>
      <c r="AF293" s="148"/>
      <c r="AG293" s="148" t="s">
        <v>224</v>
      </c>
      <c r="AH293" s="148">
        <v>0</v>
      </c>
      <c r="AI293" s="148"/>
      <c r="AJ293" s="148"/>
      <c r="AK293" s="148"/>
      <c r="AL293" s="148"/>
      <c r="AM293" s="148"/>
      <c r="AN293" s="148"/>
      <c r="AO293" s="148"/>
      <c r="AP293" s="148"/>
      <c r="AQ293" s="148"/>
      <c r="AR293" s="148"/>
      <c r="AS293" s="148"/>
      <c r="AT293" s="148"/>
      <c r="AU293" s="148"/>
      <c r="AV293" s="148"/>
      <c r="AW293" s="148"/>
      <c r="AX293" s="148"/>
      <c r="AY293" s="148"/>
      <c r="AZ293" s="148"/>
      <c r="BA293" s="148"/>
      <c r="BB293" s="148"/>
      <c r="BC293" s="148"/>
      <c r="BD293" s="148"/>
      <c r="BE293" s="148"/>
      <c r="BF293" s="148"/>
      <c r="BG293" s="148"/>
      <c r="BH293" s="148"/>
    </row>
    <row r="294" spans="1:60" outlineLevel="1" x14ac:dyDescent="0.2">
      <c r="A294" s="155"/>
      <c r="B294" s="156"/>
      <c r="C294" s="189" t="s">
        <v>1167</v>
      </c>
      <c r="D294" s="185"/>
      <c r="E294" s="186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48"/>
      <c r="Z294" s="148"/>
      <c r="AA294" s="148"/>
      <c r="AB294" s="148"/>
      <c r="AC294" s="148"/>
      <c r="AD294" s="148"/>
      <c r="AE294" s="148"/>
      <c r="AF294" s="148"/>
      <c r="AG294" s="148" t="s">
        <v>224</v>
      </c>
      <c r="AH294" s="148">
        <v>0</v>
      </c>
      <c r="AI294" s="148"/>
      <c r="AJ294" s="148"/>
      <c r="AK294" s="148"/>
      <c r="AL294" s="148"/>
      <c r="AM294" s="148"/>
      <c r="AN294" s="148"/>
      <c r="AO294" s="148"/>
      <c r="AP294" s="148"/>
      <c r="AQ294" s="148"/>
      <c r="AR294" s="148"/>
      <c r="AS294" s="148"/>
      <c r="AT294" s="148"/>
      <c r="AU294" s="148"/>
      <c r="AV294" s="148"/>
      <c r="AW294" s="148"/>
      <c r="AX294" s="148"/>
      <c r="AY294" s="148"/>
      <c r="AZ294" s="148"/>
      <c r="BA294" s="148"/>
      <c r="BB294" s="148"/>
      <c r="BC294" s="148"/>
      <c r="BD294" s="148"/>
      <c r="BE294" s="148"/>
      <c r="BF294" s="148"/>
      <c r="BG294" s="148"/>
      <c r="BH294" s="148"/>
    </row>
    <row r="295" spans="1:60" outlineLevel="1" x14ac:dyDescent="0.2">
      <c r="A295" s="155"/>
      <c r="B295" s="156"/>
      <c r="C295" s="189" t="s">
        <v>1251</v>
      </c>
      <c r="D295" s="185"/>
      <c r="E295" s="186">
        <v>3.12</v>
      </c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48"/>
      <c r="Z295" s="148"/>
      <c r="AA295" s="148"/>
      <c r="AB295" s="148"/>
      <c r="AC295" s="148"/>
      <c r="AD295" s="148"/>
      <c r="AE295" s="148"/>
      <c r="AF295" s="148"/>
      <c r="AG295" s="148" t="s">
        <v>224</v>
      </c>
      <c r="AH295" s="148">
        <v>0</v>
      </c>
      <c r="AI295" s="148"/>
      <c r="AJ295" s="148"/>
      <c r="AK295" s="148"/>
      <c r="AL295" s="148"/>
      <c r="AM295" s="148"/>
      <c r="AN295" s="148"/>
      <c r="AO295" s="148"/>
      <c r="AP295" s="148"/>
      <c r="AQ295" s="148"/>
      <c r="AR295" s="148"/>
      <c r="AS295" s="148"/>
      <c r="AT295" s="148"/>
      <c r="AU295" s="148"/>
      <c r="AV295" s="148"/>
      <c r="AW295" s="148"/>
      <c r="AX295" s="148"/>
      <c r="AY295" s="148"/>
      <c r="AZ295" s="148"/>
      <c r="BA295" s="148"/>
      <c r="BB295" s="148"/>
      <c r="BC295" s="148"/>
      <c r="BD295" s="148"/>
      <c r="BE295" s="148"/>
      <c r="BF295" s="148"/>
      <c r="BG295" s="148"/>
      <c r="BH295" s="148"/>
    </row>
    <row r="296" spans="1:60" x14ac:dyDescent="0.2">
      <c r="A296" s="160" t="s">
        <v>169</v>
      </c>
      <c r="B296" s="161" t="s">
        <v>102</v>
      </c>
      <c r="C296" s="179" t="s">
        <v>103</v>
      </c>
      <c r="D296" s="162"/>
      <c r="E296" s="163"/>
      <c r="F296" s="164"/>
      <c r="G296" s="165">
        <f>SUMIF(AG297:AG305,"&lt;&gt;NOR",G297:G305)</f>
        <v>10167.84</v>
      </c>
      <c r="H296" s="159"/>
      <c r="I296" s="159">
        <f>SUM(I297:I305)</f>
        <v>0</v>
      </c>
      <c r="J296" s="159"/>
      <c r="K296" s="159">
        <f>SUM(K297:K305)</f>
        <v>0</v>
      </c>
      <c r="L296" s="159"/>
      <c r="M296" s="159">
        <f>SUM(M297:M305)</f>
        <v>12303.0864</v>
      </c>
      <c r="N296" s="159"/>
      <c r="O296" s="159">
        <f>SUM(O297:O305)</f>
        <v>4.3100000000000005</v>
      </c>
      <c r="P296" s="159"/>
      <c r="Q296" s="159">
        <f>SUM(Q297:Q305)</f>
        <v>0</v>
      </c>
      <c r="R296" s="159"/>
      <c r="S296" s="159"/>
      <c r="T296" s="159"/>
      <c r="U296" s="159"/>
      <c r="V296" s="159">
        <f>SUM(V297:V305)</f>
        <v>6.41</v>
      </c>
      <c r="W296" s="159"/>
      <c r="X296" s="159"/>
      <c r="AG296" t="s">
        <v>170</v>
      </c>
    </row>
    <row r="297" spans="1:60" outlineLevel="1" x14ac:dyDescent="0.2">
      <c r="A297" s="166">
        <v>26</v>
      </c>
      <c r="B297" s="167" t="s">
        <v>519</v>
      </c>
      <c r="C297" s="181" t="s">
        <v>520</v>
      </c>
      <c r="D297" s="168" t="s">
        <v>220</v>
      </c>
      <c r="E297" s="169">
        <v>8.2799999999999994</v>
      </c>
      <c r="F297" s="170">
        <v>678</v>
      </c>
      <c r="G297" s="171">
        <f>ROUND(E297*F297,2)</f>
        <v>5613.84</v>
      </c>
      <c r="H297" s="158"/>
      <c r="I297" s="157">
        <f>ROUND(E297*H297,2)</f>
        <v>0</v>
      </c>
      <c r="J297" s="158"/>
      <c r="K297" s="157">
        <f>ROUND(E297*J297,2)</f>
        <v>0</v>
      </c>
      <c r="L297" s="157">
        <v>21</v>
      </c>
      <c r="M297" s="157">
        <f>G297*(1+L297/100)</f>
        <v>6792.7464</v>
      </c>
      <c r="N297" s="157">
        <v>0.30131999999999998</v>
      </c>
      <c r="O297" s="157">
        <f>ROUND(E297*N297,2)</f>
        <v>2.4900000000000002</v>
      </c>
      <c r="P297" s="157">
        <v>0</v>
      </c>
      <c r="Q297" s="157">
        <f>ROUND(E297*P297,2)</f>
        <v>0</v>
      </c>
      <c r="R297" s="157"/>
      <c r="S297" s="157" t="s">
        <v>180</v>
      </c>
      <c r="T297" s="157" t="s">
        <v>180</v>
      </c>
      <c r="U297" s="157">
        <v>0.77400000000000002</v>
      </c>
      <c r="V297" s="157">
        <f>ROUND(E297*U297,2)</f>
        <v>6.41</v>
      </c>
      <c r="W297" s="157"/>
      <c r="X297" s="157" t="s">
        <v>221</v>
      </c>
      <c r="Y297" s="148"/>
      <c r="Z297" s="148"/>
      <c r="AA297" s="148"/>
      <c r="AB297" s="148"/>
      <c r="AC297" s="148"/>
      <c r="AD297" s="148"/>
      <c r="AE297" s="148"/>
      <c r="AF297" s="148"/>
      <c r="AG297" s="148" t="s">
        <v>222</v>
      </c>
      <c r="AH297" s="148"/>
      <c r="AI297" s="148"/>
      <c r="AJ297" s="148"/>
      <c r="AK297" s="148"/>
      <c r="AL297" s="148"/>
      <c r="AM297" s="148"/>
      <c r="AN297" s="148"/>
      <c r="AO297" s="148"/>
      <c r="AP297" s="148"/>
      <c r="AQ297" s="148"/>
      <c r="AR297" s="148"/>
      <c r="AS297" s="148"/>
      <c r="AT297" s="148"/>
      <c r="AU297" s="148"/>
      <c r="AV297" s="148"/>
      <c r="AW297" s="148"/>
      <c r="AX297" s="148"/>
      <c r="AY297" s="148"/>
      <c r="AZ297" s="148"/>
      <c r="BA297" s="148"/>
      <c r="BB297" s="148"/>
      <c r="BC297" s="148"/>
      <c r="BD297" s="148"/>
      <c r="BE297" s="148"/>
      <c r="BF297" s="148"/>
      <c r="BG297" s="148"/>
      <c r="BH297" s="148"/>
    </row>
    <row r="298" spans="1:60" ht="22.5" outlineLevel="1" x14ac:dyDescent="0.2">
      <c r="A298" s="155"/>
      <c r="B298" s="156"/>
      <c r="C298" s="189" t="s">
        <v>521</v>
      </c>
      <c r="D298" s="185"/>
      <c r="E298" s="186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48"/>
      <c r="Z298" s="148"/>
      <c r="AA298" s="148"/>
      <c r="AB298" s="148"/>
      <c r="AC298" s="148"/>
      <c r="AD298" s="148"/>
      <c r="AE298" s="148"/>
      <c r="AF298" s="148"/>
      <c r="AG298" s="148" t="s">
        <v>224</v>
      </c>
      <c r="AH298" s="148">
        <v>0</v>
      </c>
      <c r="AI298" s="148"/>
      <c r="AJ298" s="148"/>
      <c r="AK298" s="148"/>
      <c r="AL298" s="148"/>
      <c r="AM298" s="148"/>
      <c r="AN298" s="148"/>
      <c r="AO298" s="148"/>
      <c r="AP298" s="148"/>
      <c r="AQ298" s="148"/>
      <c r="AR298" s="148"/>
      <c r="AS298" s="148"/>
      <c r="AT298" s="148"/>
      <c r="AU298" s="148"/>
      <c r="AV298" s="148"/>
      <c r="AW298" s="148"/>
      <c r="AX298" s="148"/>
      <c r="AY298" s="148"/>
      <c r="AZ298" s="148"/>
      <c r="BA298" s="148"/>
      <c r="BB298" s="148"/>
      <c r="BC298" s="148"/>
      <c r="BD298" s="148"/>
      <c r="BE298" s="148"/>
      <c r="BF298" s="148"/>
      <c r="BG298" s="148"/>
      <c r="BH298" s="148"/>
    </row>
    <row r="299" spans="1:60" outlineLevel="1" x14ac:dyDescent="0.2">
      <c r="A299" s="155"/>
      <c r="B299" s="156"/>
      <c r="C299" s="189" t="s">
        <v>1252</v>
      </c>
      <c r="D299" s="185"/>
      <c r="E299" s="186">
        <v>8.2799999999999994</v>
      </c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48"/>
      <c r="Z299" s="148"/>
      <c r="AA299" s="148"/>
      <c r="AB299" s="148"/>
      <c r="AC299" s="148"/>
      <c r="AD299" s="148"/>
      <c r="AE299" s="148"/>
      <c r="AF299" s="148"/>
      <c r="AG299" s="148" t="s">
        <v>224</v>
      </c>
      <c r="AH299" s="148">
        <v>0</v>
      </c>
      <c r="AI299" s="148"/>
      <c r="AJ299" s="148"/>
      <c r="AK299" s="148"/>
      <c r="AL299" s="148"/>
      <c r="AM299" s="148"/>
      <c r="AN299" s="148"/>
      <c r="AO299" s="148"/>
      <c r="AP299" s="148"/>
      <c r="AQ299" s="148"/>
      <c r="AR299" s="148"/>
      <c r="AS299" s="148"/>
      <c r="AT299" s="148"/>
      <c r="AU299" s="148"/>
      <c r="AV299" s="148"/>
      <c r="AW299" s="148"/>
      <c r="AX299" s="148"/>
      <c r="AY299" s="148"/>
      <c r="AZ299" s="148"/>
      <c r="BA299" s="148"/>
      <c r="BB299" s="148"/>
      <c r="BC299" s="148"/>
      <c r="BD299" s="148"/>
      <c r="BE299" s="148"/>
      <c r="BF299" s="148"/>
      <c r="BG299" s="148"/>
      <c r="BH299" s="148"/>
    </row>
    <row r="300" spans="1:60" outlineLevel="1" x14ac:dyDescent="0.2">
      <c r="A300" s="166">
        <v>27</v>
      </c>
      <c r="B300" s="167" t="s">
        <v>523</v>
      </c>
      <c r="C300" s="181" t="s">
        <v>524</v>
      </c>
      <c r="D300" s="168" t="s">
        <v>220</v>
      </c>
      <c r="E300" s="169">
        <v>9.1080000000000005</v>
      </c>
      <c r="F300" s="170">
        <v>500</v>
      </c>
      <c r="G300" s="171">
        <f>ROUND(E300*F300,2)</f>
        <v>4554</v>
      </c>
      <c r="H300" s="158"/>
      <c r="I300" s="157">
        <f>ROUND(E300*H300,2)</f>
        <v>0</v>
      </c>
      <c r="J300" s="158"/>
      <c r="K300" s="157">
        <f>ROUND(E300*J300,2)</f>
        <v>0</v>
      </c>
      <c r="L300" s="157">
        <v>21</v>
      </c>
      <c r="M300" s="157">
        <f>G300*(1+L300/100)</f>
        <v>5510.34</v>
      </c>
      <c r="N300" s="157">
        <v>0.2</v>
      </c>
      <c r="O300" s="157">
        <f>ROUND(E300*N300,2)</f>
        <v>1.82</v>
      </c>
      <c r="P300" s="157">
        <v>0</v>
      </c>
      <c r="Q300" s="157">
        <f>ROUND(E300*P300,2)</f>
        <v>0</v>
      </c>
      <c r="R300" s="157" t="s">
        <v>318</v>
      </c>
      <c r="S300" s="157" t="s">
        <v>180</v>
      </c>
      <c r="T300" s="157" t="s">
        <v>180</v>
      </c>
      <c r="U300" s="157">
        <v>0</v>
      </c>
      <c r="V300" s="157">
        <f>ROUND(E300*U300,2)</f>
        <v>0</v>
      </c>
      <c r="W300" s="157"/>
      <c r="X300" s="157" t="s">
        <v>319</v>
      </c>
      <c r="Y300" s="148"/>
      <c r="Z300" s="148"/>
      <c r="AA300" s="148"/>
      <c r="AB300" s="148"/>
      <c r="AC300" s="148"/>
      <c r="AD300" s="148"/>
      <c r="AE300" s="148"/>
      <c r="AF300" s="148"/>
      <c r="AG300" s="148" t="s">
        <v>320</v>
      </c>
      <c r="AH300" s="148"/>
      <c r="AI300" s="148"/>
      <c r="AJ300" s="148"/>
      <c r="AK300" s="148"/>
      <c r="AL300" s="148"/>
      <c r="AM300" s="148"/>
      <c r="AN300" s="148"/>
      <c r="AO300" s="148"/>
      <c r="AP300" s="148"/>
      <c r="AQ300" s="148"/>
      <c r="AR300" s="148"/>
      <c r="AS300" s="148"/>
      <c r="AT300" s="148"/>
      <c r="AU300" s="148"/>
      <c r="AV300" s="148"/>
      <c r="AW300" s="148"/>
      <c r="AX300" s="148"/>
      <c r="AY300" s="148"/>
      <c r="AZ300" s="148"/>
      <c r="BA300" s="148"/>
      <c r="BB300" s="148"/>
      <c r="BC300" s="148"/>
      <c r="BD300" s="148"/>
      <c r="BE300" s="148"/>
      <c r="BF300" s="148"/>
      <c r="BG300" s="148"/>
      <c r="BH300" s="148"/>
    </row>
    <row r="301" spans="1:60" ht="22.5" outlineLevel="1" x14ac:dyDescent="0.2">
      <c r="A301" s="155"/>
      <c r="B301" s="156"/>
      <c r="C301" s="189" t="s">
        <v>521</v>
      </c>
      <c r="D301" s="185"/>
      <c r="E301" s="186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48"/>
      <c r="Z301" s="148"/>
      <c r="AA301" s="148"/>
      <c r="AB301" s="148"/>
      <c r="AC301" s="148"/>
      <c r="AD301" s="148"/>
      <c r="AE301" s="148"/>
      <c r="AF301" s="148"/>
      <c r="AG301" s="148" t="s">
        <v>224</v>
      </c>
      <c r="AH301" s="148">
        <v>0</v>
      </c>
      <c r="AI301" s="148"/>
      <c r="AJ301" s="148"/>
      <c r="AK301" s="148"/>
      <c r="AL301" s="148"/>
      <c r="AM301" s="148"/>
      <c r="AN301" s="148"/>
      <c r="AO301" s="148"/>
      <c r="AP301" s="148"/>
      <c r="AQ301" s="148"/>
      <c r="AR301" s="148"/>
      <c r="AS301" s="148"/>
      <c r="AT301" s="148"/>
      <c r="AU301" s="148"/>
      <c r="AV301" s="148"/>
      <c r="AW301" s="148"/>
      <c r="AX301" s="148"/>
      <c r="AY301" s="148"/>
      <c r="AZ301" s="148"/>
      <c r="BA301" s="148"/>
      <c r="BB301" s="148"/>
      <c r="BC301" s="148"/>
      <c r="BD301" s="148"/>
      <c r="BE301" s="148"/>
      <c r="BF301" s="148"/>
      <c r="BG301" s="148"/>
      <c r="BH301" s="148"/>
    </row>
    <row r="302" spans="1:60" outlineLevel="1" x14ac:dyDescent="0.2">
      <c r="A302" s="155"/>
      <c r="B302" s="156"/>
      <c r="C302" s="190" t="s">
        <v>232</v>
      </c>
      <c r="D302" s="187"/>
      <c r="E302" s="188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48"/>
      <c r="Z302" s="148"/>
      <c r="AA302" s="148"/>
      <c r="AB302" s="148"/>
      <c r="AC302" s="148"/>
      <c r="AD302" s="148"/>
      <c r="AE302" s="148"/>
      <c r="AF302" s="148"/>
      <c r="AG302" s="148" t="s">
        <v>224</v>
      </c>
      <c r="AH302" s="148"/>
      <c r="AI302" s="148"/>
      <c r="AJ302" s="148"/>
      <c r="AK302" s="148"/>
      <c r="AL302" s="148"/>
      <c r="AM302" s="148"/>
      <c r="AN302" s="148"/>
      <c r="AO302" s="148"/>
      <c r="AP302" s="148"/>
      <c r="AQ302" s="148"/>
      <c r="AR302" s="148"/>
      <c r="AS302" s="148"/>
      <c r="AT302" s="148"/>
      <c r="AU302" s="148"/>
      <c r="AV302" s="148"/>
      <c r="AW302" s="148"/>
      <c r="AX302" s="148"/>
      <c r="AY302" s="148"/>
      <c r="AZ302" s="148"/>
      <c r="BA302" s="148"/>
      <c r="BB302" s="148"/>
      <c r="BC302" s="148"/>
      <c r="BD302" s="148"/>
      <c r="BE302" s="148"/>
      <c r="BF302" s="148"/>
      <c r="BG302" s="148"/>
      <c r="BH302" s="148"/>
    </row>
    <row r="303" spans="1:60" outlineLevel="1" x14ac:dyDescent="0.2">
      <c r="A303" s="155"/>
      <c r="B303" s="156"/>
      <c r="C303" s="191" t="s">
        <v>525</v>
      </c>
      <c r="D303" s="187"/>
      <c r="E303" s="188">
        <v>1.38</v>
      </c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48"/>
      <c r="Z303" s="148"/>
      <c r="AA303" s="148"/>
      <c r="AB303" s="148"/>
      <c r="AC303" s="148"/>
      <c r="AD303" s="148"/>
      <c r="AE303" s="148"/>
      <c r="AF303" s="148"/>
      <c r="AG303" s="148" t="s">
        <v>224</v>
      </c>
      <c r="AH303" s="148">
        <v>2</v>
      </c>
      <c r="AI303" s="148"/>
      <c r="AJ303" s="148"/>
      <c r="AK303" s="148"/>
      <c r="AL303" s="148"/>
      <c r="AM303" s="148"/>
      <c r="AN303" s="148"/>
      <c r="AO303" s="148"/>
      <c r="AP303" s="148"/>
      <c r="AQ303" s="148"/>
      <c r="AR303" s="148"/>
      <c r="AS303" s="148"/>
      <c r="AT303" s="148"/>
      <c r="AU303" s="148"/>
      <c r="AV303" s="148"/>
      <c r="AW303" s="148"/>
      <c r="AX303" s="148"/>
      <c r="AY303" s="148"/>
      <c r="AZ303" s="148"/>
      <c r="BA303" s="148"/>
      <c r="BB303" s="148"/>
      <c r="BC303" s="148"/>
      <c r="BD303" s="148"/>
      <c r="BE303" s="148"/>
      <c r="BF303" s="148"/>
      <c r="BG303" s="148"/>
      <c r="BH303" s="148"/>
    </row>
    <row r="304" spans="1:60" outlineLevel="1" x14ac:dyDescent="0.2">
      <c r="A304" s="155"/>
      <c r="B304" s="156"/>
      <c r="C304" s="190" t="s">
        <v>234</v>
      </c>
      <c r="D304" s="187"/>
      <c r="E304" s="188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48"/>
      <c r="Z304" s="148"/>
      <c r="AA304" s="148"/>
      <c r="AB304" s="148"/>
      <c r="AC304" s="148"/>
      <c r="AD304" s="148"/>
      <c r="AE304" s="148"/>
      <c r="AF304" s="148"/>
      <c r="AG304" s="148" t="s">
        <v>224</v>
      </c>
      <c r="AH304" s="148"/>
      <c r="AI304" s="148"/>
      <c r="AJ304" s="148"/>
      <c r="AK304" s="148"/>
      <c r="AL304" s="148"/>
      <c r="AM304" s="148"/>
      <c r="AN304" s="148"/>
      <c r="AO304" s="148"/>
      <c r="AP304" s="148"/>
      <c r="AQ304" s="148"/>
      <c r="AR304" s="148"/>
      <c r="AS304" s="148"/>
      <c r="AT304" s="148"/>
      <c r="AU304" s="148"/>
      <c r="AV304" s="148"/>
      <c r="AW304" s="148"/>
      <c r="AX304" s="148"/>
      <c r="AY304" s="148"/>
      <c r="AZ304" s="148"/>
      <c r="BA304" s="148"/>
      <c r="BB304" s="148"/>
      <c r="BC304" s="148"/>
      <c r="BD304" s="148"/>
      <c r="BE304" s="148"/>
      <c r="BF304" s="148"/>
      <c r="BG304" s="148"/>
      <c r="BH304" s="148"/>
    </row>
    <row r="305" spans="1:60" outlineLevel="1" x14ac:dyDescent="0.2">
      <c r="A305" s="155"/>
      <c r="B305" s="156"/>
      <c r="C305" s="189" t="s">
        <v>1253</v>
      </c>
      <c r="D305" s="185"/>
      <c r="E305" s="186">
        <v>9.11</v>
      </c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48"/>
      <c r="Z305" s="148"/>
      <c r="AA305" s="148"/>
      <c r="AB305" s="148"/>
      <c r="AC305" s="148"/>
      <c r="AD305" s="148"/>
      <c r="AE305" s="148"/>
      <c r="AF305" s="148"/>
      <c r="AG305" s="148" t="s">
        <v>224</v>
      </c>
      <c r="AH305" s="148">
        <v>0</v>
      </c>
      <c r="AI305" s="148"/>
      <c r="AJ305" s="148"/>
      <c r="AK305" s="148"/>
      <c r="AL305" s="148"/>
      <c r="AM305" s="148"/>
      <c r="AN305" s="148"/>
      <c r="AO305" s="148"/>
      <c r="AP305" s="148"/>
      <c r="AQ305" s="148"/>
      <c r="AR305" s="148"/>
      <c r="AS305" s="148"/>
      <c r="AT305" s="148"/>
      <c r="AU305" s="148"/>
      <c r="AV305" s="148"/>
      <c r="AW305" s="148"/>
      <c r="AX305" s="148"/>
      <c r="AY305" s="148"/>
      <c r="AZ305" s="148"/>
      <c r="BA305" s="148"/>
      <c r="BB305" s="148"/>
      <c r="BC305" s="148"/>
      <c r="BD305" s="148"/>
      <c r="BE305" s="148"/>
      <c r="BF305" s="148"/>
      <c r="BG305" s="148"/>
      <c r="BH305" s="148"/>
    </row>
    <row r="306" spans="1:60" x14ac:dyDescent="0.2">
      <c r="A306" s="160" t="s">
        <v>169</v>
      </c>
      <c r="B306" s="161" t="s">
        <v>104</v>
      </c>
      <c r="C306" s="179" t="s">
        <v>105</v>
      </c>
      <c r="D306" s="162"/>
      <c r="E306" s="163"/>
      <c r="F306" s="164"/>
      <c r="G306" s="165">
        <f>SUMIF(AG307:AG366,"&lt;&gt;NOR",G307:G366)</f>
        <v>44157.599999999999</v>
      </c>
      <c r="H306" s="159"/>
      <c r="I306" s="159">
        <f>SUM(I307:I366)</f>
        <v>0</v>
      </c>
      <c r="J306" s="159"/>
      <c r="K306" s="159">
        <f>SUM(K307:K366)</f>
        <v>0</v>
      </c>
      <c r="L306" s="159"/>
      <c r="M306" s="159">
        <f>SUM(M307:M366)</f>
        <v>53430.695999999996</v>
      </c>
      <c r="N306" s="159"/>
      <c r="O306" s="159">
        <f>SUM(O307:O366)</f>
        <v>25.62</v>
      </c>
      <c r="P306" s="159"/>
      <c r="Q306" s="159">
        <f>SUM(Q307:Q366)</f>
        <v>0</v>
      </c>
      <c r="R306" s="159"/>
      <c r="S306" s="159"/>
      <c r="T306" s="159"/>
      <c r="U306" s="159"/>
      <c r="V306" s="159">
        <f>SUM(V307:V366)</f>
        <v>44.28</v>
      </c>
      <c r="W306" s="159"/>
      <c r="X306" s="159"/>
      <c r="AG306" t="s">
        <v>170</v>
      </c>
    </row>
    <row r="307" spans="1:60" outlineLevel="1" x14ac:dyDescent="0.2">
      <c r="A307" s="166">
        <v>28</v>
      </c>
      <c r="B307" s="167" t="s">
        <v>527</v>
      </c>
      <c r="C307" s="181" t="s">
        <v>528</v>
      </c>
      <c r="D307" s="168" t="s">
        <v>230</v>
      </c>
      <c r="E307" s="169">
        <v>1.1759999999999999</v>
      </c>
      <c r="F307" s="170">
        <v>2717</v>
      </c>
      <c r="G307" s="171">
        <f>ROUND(E307*F307,2)</f>
        <v>3195.19</v>
      </c>
      <c r="H307" s="158"/>
      <c r="I307" s="157">
        <f>ROUND(E307*H307,2)</f>
        <v>0</v>
      </c>
      <c r="J307" s="158"/>
      <c r="K307" s="157">
        <f>ROUND(E307*J307,2)</f>
        <v>0</v>
      </c>
      <c r="L307" s="157">
        <v>21</v>
      </c>
      <c r="M307" s="157">
        <f>G307*(1+L307/100)</f>
        <v>3866.1799000000001</v>
      </c>
      <c r="N307" s="157">
        <v>2.5249999999999999</v>
      </c>
      <c r="O307" s="157">
        <f>ROUND(E307*N307,2)</f>
        <v>2.97</v>
      </c>
      <c r="P307" s="157">
        <v>0</v>
      </c>
      <c r="Q307" s="157">
        <f>ROUND(E307*P307,2)</f>
        <v>0</v>
      </c>
      <c r="R307" s="157"/>
      <c r="S307" s="157" t="s">
        <v>180</v>
      </c>
      <c r="T307" s="157" t="s">
        <v>180</v>
      </c>
      <c r="U307" s="157">
        <v>2.58</v>
      </c>
      <c r="V307" s="157">
        <f>ROUND(E307*U307,2)</f>
        <v>3.03</v>
      </c>
      <c r="W307" s="157"/>
      <c r="X307" s="157" t="s">
        <v>221</v>
      </c>
      <c r="Y307" s="148"/>
      <c r="Z307" s="148"/>
      <c r="AA307" s="148"/>
      <c r="AB307" s="148"/>
      <c r="AC307" s="148"/>
      <c r="AD307" s="148"/>
      <c r="AE307" s="148"/>
      <c r="AF307" s="148"/>
      <c r="AG307" s="148" t="s">
        <v>222</v>
      </c>
      <c r="AH307" s="148"/>
      <c r="AI307" s="148"/>
      <c r="AJ307" s="148"/>
      <c r="AK307" s="148"/>
      <c r="AL307" s="148"/>
      <c r="AM307" s="148"/>
      <c r="AN307" s="148"/>
      <c r="AO307" s="148"/>
      <c r="AP307" s="148"/>
      <c r="AQ307" s="148"/>
      <c r="AR307" s="148"/>
      <c r="AS307" s="148"/>
      <c r="AT307" s="148"/>
      <c r="AU307" s="148"/>
      <c r="AV307" s="148"/>
      <c r="AW307" s="148"/>
      <c r="AX307" s="148"/>
      <c r="AY307" s="148"/>
      <c r="AZ307" s="148"/>
      <c r="BA307" s="148"/>
      <c r="BB307" s="148"/>
      <c r="BC307" s="148"/>
      <c r="BD307" s="148"/>
      <c r="BE307" s="148"/>
      <c r="BF307" s="148"/>
      <c r="BG307" s="148"/>
      <c r="BH307" s="148"/>
    </row>
    <row r="308" spans="1:60" outlineLevel="1" x14ac:dyDescent="0.2">
      <c r="A308" s="155"/>
      <c r="B308" s="156"/>
      <c r="C308" s="189" t="s">
        <v>529</v>
      </c>
      <c r="D308" s="185"/>
      <c r="E308" s="186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48"/>
      <c r="Z308" s="148"/>
      <c r="AA308" s="148"/>
      <c r="AB308" s="148"/>
      <c r="AC308" s="148"/>
      <c r="AD308" s="148"/>
      <c r="AE308" s="148"/>
      <c r="AF308" s="148"/>
      <c r="AG308" s="148" t="s">
        <v>224</v>
      </c>
      <c r="AH308" s="148">
        <v>0</v>
      </c>
      <c r="AI308" s="148"/>
      <c r="AJ308" s="148"/>
      <c r="AK308" s="148"/>
      <c r="AL308" s="148"/>
      <c r="AM308" s="148"/>
      <c r="AN308" s="148"/>
      <c r="AO308" s="148"/>
      <c r="AP308" s="148"/>
      <c r="AQ308" s="148"/>
      <c r="AR308" s="148"/>
      <c r="AS308" s="148"/>
      <c r="AT308" s="148"/>
      <c r="AU308" s="148"/>
      <c r="AV308" s="148"/>
      <c r="AW308" s="148"/>
      <c r="AX308" s="148"/>
      <c r="AY308" s="148"/>
      <c r="AZ308" s="148"/>
      <c r="BA308" s="148"/>
      <c r="BB308" s="148"/>
      <c r="BC308" s="148"/>
      <c r="BD308" s="148"/>
      <c r="BE308" s="148"/>
      <c r="BF308" s="148"/>
      <c r="BG308" s="148"/>
      <c r="BH308" s="148"/>
    </row>
    <row r="309" spans="1:60" outlineLevel="1" x14ac:dyDescent="0.2">
      <c r="A309" s="155"/>
      <c r="B309" s="156"/>
      <c r="C309" s="189" t="s">
        <v>1254</v>
      </c>
      <c r="D309" s="185"/>
      <c r="E309" s="186">
        <v>1.18</v>
      </c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48"/>
      <c r="Z309" s="148"/>
      <c r="AA309" s="148"/>
      <c r="AB309" s="148"/>
      <c r="AC309" s="148"/>
      <c r="AD309" s="148"/>
      <c r="AE309" s="148"/>
      <c r="AF309" s="148"/>
      <c r="AG309" s="148" t="s">
        <v>224</v>
      </c>
      <c r="AH309" s="148">
        <v>0</v>
      </c>
      <c r="AI309" s="148"/>
      <c r="AJ309" s="148"/>
      <c r="AK309" s="148"/>
      <c r="AL309" s="148"/>
      <c r="AM309" s="148"/>
      <c r="AN309" s="148"/>
      <c r="AO309" s="148"/>
      <c r="AP309" s="148"/>
      <c r="AQ309" s="148"/>
      <c r="AR309" s="148"/>
      <c r="AS309" s="148"/>
      <c r="AT309" s="148"/>
      <c r="AU309" s="148"/>
      <c r="AV309" s="148"/>
      <c r="AW309" s="148"/>
      <c r="AX309" s="148"/>
      <c r="AY309" s="148"/>
      <c r="AZ309" s="148"/>
      <c r="BA309" s="148"/>
      <c r="BB309" s="148"/>
      <c r="BC309" s="148"/>
      <c r="BD309" s="148"/>
      <c r="BE309" s="148"/>
      <c r="BF309" s="148"/>
      <c r="BG309" s="148"/>
      <c r="BH309" s="148"/>
    </row>
    <row r="310" spans="1:60" outlineLevel="1" x14ac:dyDescent="0.2">
      <c r="A310" s="166">
        <v>29</v>
      </c>
      <c r="B310" s="167" t="s">
        <v>532</v>
      </c>
      <c r="C310" s="181" t="s">
        <v>533</v>
      </c>
      <c r="D310" s="168" t="s">
        <v>230</v>
      </c>
      <c r="E310" s="169">
        <v>1.887</v>
      </c>
      <c r="F310" s="170">
        <v>2865</v>
      </c>
      <c r="G310" s="171">
        <f>ROUND(E310*F310,2)</f>
        <v>5406.26</v>
      </c>
      <c r="H310" s="158"/>
      <c r="I310" s="157">
        <f>ROUND(E310*H310,2)</f>
        <v>0</v>
      </c>
      <c r="J310" s="158"/>
      <c r="K310" s="157">
        <f>ROUND(E310*J310,2)</f>
        <v>0</v>
      </c>
      <c r="L310" s="157">
        <v>21</v>
      </c>
      <c r="M310" s="157">
        <f>G310*(1+L310/100)</f>
        <v>6541.5745999999999</v>
      </c>
      <c r="N310" s="157">
        <v>2.5249999999999999</v>
      </c>
      <c r="O310" s="157">
        <f>ROUND(E310*N310,2)</f>
        <v>4.76</v>
      </c>
      <c r="P310" s="157">
        <v>0</v>
      </c>
      <c r="Q310" s="157">
        <f>ROUND(E310*P310,2)</f>
        <v>0</v>
      </c>
      <c r="R310" s="157"/>
      <c r="S310" s="157" t="s">
        <v>180</v>
      </c>
      <c r="T310" s="157" t="s">
        <v>180</v>
      </c>
      <c r="U310" s="157">
        <v>2.58</v>
      </c>
      <c r="V310" s="157">
        <f>ROUND(E310*U310,2)</f>
        <v>4.87</v>
      </c>
      <c r="W310" s="157"/>
      <c r="X310" s="157" t="s">
        <v>221</v>
      </c>
      <c r="Y310" s="148"/>
      <c r="Z310" s="148"/>
      <c r="AA310" s="148"/>
      <c r="AB310" s="148"/>
      <c r="AC310" s="148"/>
      <c r="AD310" s="148"/>
      <c r="AE310" s="148"/>
      <c r="AF310" s="148"/>
      <c r="AG310" s="148" t="s">
        <v>222</v>
      </c>
      <c r="AH310" s="148"/>
      <c r="AI310" s="148"/>
      <c r="AJ310" s="148"/>
      <c r="AK310" s="148"/>
      <c r="AL310" s="148"/>
      <c r="AM310" s="148"/>
      <c r="AN310" s="148"/>
      <c r="AO310" s="148"/>
      <c r="AP310" s="148"/>
      <c r="AQ310" s="148"/>
      <c r="AR310" s="148"/>
      <c r="AS310" s="148"/>
      <c r="AT310" s="148"/>
      <c r="AU310" s="148"/>
      <c r="AV310" s="148"/>
      <c r="AW310" s="148"/>
      <c r="AX310" s="148"/>
      <c r="AY310" s="148"/>
      <c r="AZ310" s="148"/>
      <c r="BA310" s="148"/>
      <c r="BB310" s="148"/>
      <c r="BC310" s="148"/>
      <c r="BD310" s="148"/>
      <c r="BE310" s="148"/>
      <c r="BF310" s="148"/>
      <c r="BG310" s="148"/>
      <c r="BH310" s="148"/>
    </row>
    <row r="311" spans="1:60" outlineLevel="1" x14ac:dyDescent="0.2">
      <c r="A311" s="155"/>
      <c r="B311" s="156"/>
      <c r="C311" s="189" t="s">
        <v>534</v>
      </c>
      <c r="D311" s="185"/>
      <c r="E311" s="186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48"/>
      <c r="Z311" s="148"/>
      <c r="AA311" s="148"/>
      <c r="AB311" s="148"/>
      <c r="AC311" s="148"/>
      <c r="AD311" s="148"/>
      <c r="AE311" s="148"/>
      <c r="AF311" s="148"/>
      <c r="AG311" s="148" t="s">
        <v>224</v>
      </c>
      <c r="AH311" s="148">
        <v>0</v>
      </c>
      <c r="AI311" s="148"/>
      <c r="AJ311" s="148"/>
      <c r="AK311" s="148"/>
      <c r="AL311" s="148"/>
      <c r="AM311" s="148"/>
      <c r="AN311" s="148"/>
      <c r="AO311" s="148"/>
      <c r="AP311" s="148"/>
      <c r="AQ311" s="148"/>
      <c r="AR311" s="148"/>
      <c r="AS311" s="148"/>
      <c r="AT311" s="148"/>
      <c r="AU311" s="148"/>
      <c r="AV311" s="148"/>
      <c r="AW311" s="148"/>
      <c r="AX311" s="148"/>
      <c r="AY311" s="148"/>
      <c r="AZ311" s="148"/>
      <c r="BA311" s="148"/>
      <c r="BB311" s="148"/>
      <c r="BC311" s="148"/>
      <c r="BD311" s="148"/>
      <c r="BE311" s="148"/>
      <c r="BF311" s="148"/>
      <c r="BG311" s="148"/>
      <c r="BH311" s="148"/>
    </row>
    <row r="312" spans="1:60" outlineLevel="1" x14ac:dyDescent="0.2">
      <c r="A312" s="155"/>
      <c r="B312" s="156"/>
      <c r="C312" s="190" t="s">
        <v>232</v>
      </c>
      <c r="D312" s="187"/>
      <c r="E312" s="188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48"/>
      <c r="Z312" s="148"/>
      <c r="AA312" s="148"/>
      <c r="AB312" s="148"/>
      <c r="AC312" s="148"/>
      <c r="AD312" s="148"/>
      <c r="AE312" s="148"/>
      <c r="AF312" s="148"/>
      <c r="AG312" s="148" t="s">
        <v>224</v>
      </c>
      <c r="AH312" s="148"/>
      <c r="AI312" s="148"/>
      <c r="AJ312" s="148"/>
      <c r="AK312" s="148"/>
      <c r="AL312" s="148"/>
      <c r="AM312" s="148"/>
      <c r="AN312" s="148"/>
      <c r="AO312" s="148"/>
      <c r="AP312" s="148"/>
      <c r="AQ312" s="148"/>
      <c r="AR312" s="148"/>
      <c r="AS312" s="148"/>
      <c r="AT312" s="148"/>
      <c r="AU312" s="148"/>
      <c r="AV312" s="148"/>
      <c r="AW312" s="148"/>
      <c r="AX312" s="148"/>
      <c r="AY312" s="148"/>
      <c r="AZ312" s="148"/>
      <c r="BA312" s="148"/>
      <c r="BB312" s="148"/>
      <c r="BC312" s="148"/>
      <c r="BD312" s="148"/>
      <c r="BE312" s="148"/>
      <c r="BF312" s="148"/>
      <c r="BG312" s="148"/>
      <c r="BH312" s="148"/>
    </row>
    <row r="313" spans="1:60" outlineLevel="1" x14ac:dyDescent="0.2">
      <c r="A313" s="155"/>
      <c r="B313" s="156"/>
      <c r="C313" s="191" t="s">
        <v>1060</v>
      </c>
      <c r="D313" s="187"/>
      <c r="E313" s="188">
        <v>0.14000000000000001</v>
      </c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48"/>
      <c r="Z313" s="148"/>
      <c r="AA313" s="148"/>
      <c r="AB313" s="148"/>
      <c r="AC313" s="148"/>
      <c r="AD313" s="148"/>
      <c r="AE313" s="148"/>
      <c r="AF313" s="148"/>
      <c r="AG313" s="148" t="s">
        <v>224</v>
      </c>
      <c r="AH313" s="148">
        <v>2</v>
      </c>
      <c r="AI313" s="148"/>
      <c r="AJ313" s="148"/>
      <c r="AK313" s="148"/>
      <c r="AL313" s="148"/>
      <c r="AM313" s="148"/>
      <c r="AN313" s="148"/>
      <c r="AO313" s="148"/>
      <c r="AP313" s="148"/>
      <c r="AQ313" s="148"/>
      <c r="AR313" s="148"/>
      <c r="AS313" s="148"/>
      <c r="AT313" s="148"/>
      <c r="AU313" s="148"/>
      <c r="AV313" s="148"/>
      <c r="AW313" s="148"/>
      <c r="AX313" s="148"/>
      <c r="AY313" s="148"/>
      <c r="AZ313" s="148"/>
      <c r="BA313" s="148"/>
      <c r="BB313" s="148"/>
      <c r="BC313" s="148"/>
      <c r="BD313" s="148"/>
      <c r="BE313" s="148"/>
      <c r="BF313" s="148"/>
      <c r="BG313" s="148"/>
      <c r="BH313" s="148"/>
    </row>
    <row r="314" spans="1:60" outlineLevel="1" x14ac:dyDescent="0.2">
      <c r="A314" s="155"/>
      <c r="B314" s="156"/>
      <c r="C314" s="190" t="s">
        <v>234</v>
      </c>
      <c r="D314" s="187"/>
      <c r="E314" s="188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48"/>
      <c r="Z314" s="148"/>
      <c r="AA314" s="148"/>
      <c r="AB314" s="148"/>
      <c r="AC314" s="148"/>
      <c r="AD314" s="148"/>
      <c r="AE314" s="148"/>
      <c r="AF314" s="148"/>
      <c r="AG314" s="148" t="s">
        <v>224</v>
      </c>
      <c r="AH314" s="148"/>
      <c r="AI314" s="148"/>
      <c r="AJ314" s="148"/>
      <c r="AK314" s="148"/>
      <c r="AL314" s="148"/>
      <c r="AM314" s="148"/>
      <c r="AN314" s="148"/>
      <c r="AO314" s="148"/>
      <c r="AP314" s="148"/>
      <c r="AQ314" s="148"/>
      <c r="AR314" s="148"/>
      <c r="AS314" s="148"/>
      <c r="AT314" s="148"/>
      <c r="AU314" s="148"/>
      <c r="AV314" s="148"/>
      <c r="AW314" s="148"/>
      <c r="AX314" s="148"/>
      <c r="AY314" s="148"/>
      <c r="AZ314" s="148"/>
      <c r="BA314" s="148"/>
      <c r="BB314" s="148"/>
      <c r="BC314" s="148"/>
      <c r="BD314" s="148"/>
      <c r="BE314" s="148"/>
      <c r="BF314" s="148"/>
      <c r="BG314" s="148"/>
      <c r="BH314" s="148"/>
    </row>
    <row r="315" spans="1:60" outlineLevel="1" x14ac:dyDescent="0.2">
      <c r="A315" s="155"/>
      <c r="B315" s="156"/>
      <c r="C315" s="189" t="s">
        <v>1255</v>
      </c>
      <c r="D315" s="185"/>
      <c r="E315" s="186">
        <v>0.83</v>
      </c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48"/>
      <c r="Z315" s="148"/>
      <c r="AA315" s="148"/>
      <c r="AB315" s="148"/>
      <c r="AC315" s="148"/>
      <c r="AD315" s="148"/>
      <c r="AE315" s="148"/>
      <c r="AF315" s="148"/>
      <c r="AG315" s="148" t="s">
        <v>224</v>
      </c>
      <c r="AH315" s="148">
        <v>0</v>
      </c>
      <c r="AI315" s="148"/>
      <c r="AJ315" s="148"/>
      <c r="AK315" s="148"/>
      <c r="AL315" s="148"/>
      <c r="AM315" s="148"/>
      <c r="AN315" s="148"/>
      <c r="AO315" s="148"/>
      <c r="AP315" s="148"/>
      <c r="AQ315" s="148"/>
      <c r="AR315" s="148"/>
      <c r="AS315" s="148"/>
      <c r="AT315" s="148"/>
      <c r="AU315" s="148"/>
      <c r="AV315" s="148"/>
      <c r="AW315" s="148"/>
      <c r="AX315" s="148"/>
      <c r="AY315" s="148"/>
      <c r="AZ315" s="148"/>
      <c r="BA315" s="148"/>
      <c r="BB315" s="148"/>
      <c r="BC315" s="148"/>
      <c r="BD315" s="148"/>
      <c r="BE315" s="148"/>
      <c r="BF315" s="148"/>
      <c r="BG315" s="148"/>
      <c r="BH315" s="148"/>
    </row>
    <row r="316" spans="1:60" outlineLevel="1" x14ac:dyDescent="0.2">
      <c r="A316" s="155"/>
      <c r="B316" s="156"/>
      <c r="C316" s="189" t="s">
        <v>1256</v>
      </c>
      <c r="D316" s="185"/>
      <c r="E316" s="186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48"/>
      <c r="Z316" s="148"/>
      <c r="AA316" s="148"/>
      <c r="AB316" s="148"/>
      <c r="AC316" s="148"/>
      <c r="AD316" s="148"/>
      <c r="AE316" s="148"/>
      <c r="AF316" s="148"/>
      <c r="AG316" s="148" t="s">
        <v>224</v>
      </c>
      <c r="AH316" s="148">
        <v>0</v>
      </c>
      <c r="AI316" s="148"/>
      <c r="AJ316" s="148"/>
      <c r="AK316" s="148"/>
      <c r="AL316" s="148"/>
      <c r="AM316" s="148"/>
      <c r="AN316" s="148"/>
      <c r="AO316" s="148"/>
      <c r="AP316" s="148"/>
      <c r="AQ316" s="148"/>
      <c r="AR316" s="148"/>
      <c r="AS316" s="148"/>
      <c r="AT316" s="148"/>
      <c r="AU316" s="148"/>
      <c r="AV316" s="148"/>
      <c r="AW316" s="148"/>
      <c r="AX316" s="148"/>
      <c r="AY316" s="148"/>
      <c r="AZ316" s="148"/>
      <c r="BA316" s="148"/>
      <c r="BB316" s="148"/>
      <c r="BC316" s="148"/>
      <c r="BD316" s="148"/>
      <c r="BE316" s="148"/>
      <c r="BF316" s="148"/>
      <c r="BG316" s="148"/>
      <c r="BH316" s="148"/>
    </row>
    <row r="317" spans="1:60" outlineLevel="1" x14ac:dyDescent="0.2">
      <c r="A317" s="155"/>
      <c r="B317" s="156"/>
      <c r="C317" s="189" t="s">
        <v>1257</v>
      </c>
      <c r="D317" s="185"/>
      <c r="E317" s="186">
        <v>1.06</v>
      </c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48"/>
      <c r="Z317" s="148"/>
      <c r="AA317" s="148"/>
      <c r="AB317" s="148"/>
      <c r="AC317" s="148"/>
      <c r="AD317" s="148"/>
      <c r="AE317" s="148"/>
      <c r="AF317" s="148"/>
      <c r="AG317" s="148" t="s">
        <v>224</v>
      </c>
      <c r="AH317" s="148">
        <v>0</v>
      </c>
      <c r="AI317" s="148"/>
      <c r="AJ317" s="148"/>
      <c r="AK317" s="148"/>
      <c r="AL317" s="148"/>
      <c r="AM317" s="148"/>
      <c r="AN317" s="148"/>
      <c r="AO317" s="148"/>
      <c r="AP317" s="148"/>
      <c r="AQ317" s="148"/>
      <c r="AR317" s="148"/>
      <c r="AS317" s="148"/>
      <c r="AT317" s="148"/>
      <c r="AU317" s="148"/>
      <c r="AV317" s="148"/>
      <c r="AW317" s="148"/>
      <c r="AX317" s="148"/>
      <c r="AY317" s="148"/>
      <c r="AZ317" s="148"/>
      <c r="BA317" s="148"/>
      <c r="BB317" s="148"/>
      <c r="BC317" s="148"/>
      <c r="BD317" s="148"/>
      <c r="BE317" s="148"/>
      <c r="BF317" s="148"/>
      <c r="BG317" s="148"/>
      <c r="BH317" s="148"/>
    </row>
    <row r="318" spans="1:60" outlineLevel="1" x14ac:dyDescent="0.2">
      <c r="A318" s="166">
        <v>30</v>
      </c>
      <c r="B318" s="167" t="s">
        <v>1258</v>
      </c>
      <c r="C318" s="181" t="s">
        <v>1259</v>
      </c>
      <c r="D318" s="168" t="s">
        <v>230</v>
      </c>
      <c r="E318" s="169">
        <v>6.93</v>
      </c>
      <c r="F318" s="170">
        <v>2786</v>
      </c>
      <c r="G318" s="171">
        <f>ROUND(E318*F318,2)</f>
        <v>19306.98</v>
      </c>
      <c r="H318" s="158"/>
      <c r="I318" s="157">
        <f>ROUND(E318*H318,2)</f>
        <v>0</v>
      </c>
      <c r="J318" s="158"/>
      <c r="K318" s="157">
        <f>ROUND(E318*J318,2)</f>
        <v>0</v>
      </c>
      <c r="L318" s="157">
        <v>21</v>
      </c>
      <c r="M318" s="157">
        <f>G318*(1+L318/100)</f>
        <v>23361.445799999998</v>
      </c>
      <c r="N318" s="157">
        <v>2.5249999999999999</v>
      </c>
      <c r="O318" s="157">
        <f>ROUND(E318*N318,2)</f>
        <v>17.5</v>
      </c>
      <c r="P318" s="157">
        <v>0</v>
      </c>
      <c r="Q318" s="157">
        <f>ROUND(E318*P318,2)</f>
        <v>0</v>
      </c>
      <c r="R318" s="157"/>
      <c r="S318" s="157" t="s">
        <v>180</v>
      </c>
      <c r="T318" s="157" t="s">
        <v>180</v>
      </c>
      <c r="U318" s="157">
        <v>2.3170000000000002</v>
      </c>
      <c r="V318" s="157">
        <f>ROUND(E318*U318,2)</f>
        <v>16.059999999999999</v>
      </c>
      <c r="W318" s="157"/>
      <c r="X318" s="157" t="s">
        <v>221</v>
      </c>
      <c r="Y318" s="148"/>
      <c r="Z318" s="148"/>
      <c r="AA318" s="148"/>
      <c r="AB318" s="148"/>
      <c r="AC318" s="148"/>
      <c r="AD318" s="148"/>
      <c r="AE318" s="148"/>
      <c r="AF318" s="148"/>
      <c r="AG318" s="148" t="s">
        <v>222</v>
      </c>
      <c r="AH318" s="148"/>
      <c r="AI318" s="148"/>
      <c r="AJ318" s="148"/>
      <c r="AK318" s="148"/>
      <c r="AL318" s="148"/>
      <c r="AM318" s="148"/>
      <c r="AN318" s="148"/>
      <c r="AO318" s="148"/>
      <c r="AP318" s="148"/>
      <c r="AQ318" s="148"/>
      <c r="AR318" s="148"/>
      <c r="AS318" s="148"/>
      <c r="AT318" s="148"/>
      <c r="AU318" s="148"/>
      <c r="AV318" s="148"/>
      <c r="AW318" s="148"/>
      <c r="AX318" s="148"/>
      <c r="AY318" s="148"/>
      <c r="AZ318" s="148"/>
      <c r="BA318" s="148"/>
      <c r="BB318" s="148"/>
      <c r="BC318" s="148"/>
      <c r="BD318" s="148"/>
      <c r="BE318" s="148"/>
      <c r="BF318" s="148"/>
      <c r="BG318" s="148"/>
      <c r="BH318" s="148"/>
    </row>
    <row r="319" spans="1:60" outlineLevel="1" x14ac:dyDescent="0.2">
      <c r="A319" s="155"/>
      <c r="B319" s="156"/>
      <c r="C319" s="189" t="s">
        <v>1260</v>
      </c>
      <c r="D319" s="185"/>
      <c r="E319" s="186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48"/>
      <c r="Z319" s="148"/>
      <c r="AA319" s="148"/>
      <c r="AB319" s="148"/>
      <c r="AC319" s="148"/>
      <c r="AD319" s="148"/>
      <c r="AE319" s="148"/>
      <c r="AF319" s="148"/>
      <c r="AG319" s="148" t="s">
        <v>224</v>
      </c>
      <c r="AH319" s="148">
        <v>0</v>
      </c>
      <c r="AI319" s="148"/>
      <c r="AJ319" s="148"/>
      <c r="AK319" s="148"/>
      <c r="AL319" s="148"/>
      <c r="AM319" s="148"/>
      <c r="AN319" s="148"/>
      <c r="AO319" s="148"/>
      <c r="AP319" s="148"/>
      <c r="AQ319" s="148"/>
      <c r="AR319" s="148"/>
      <c r="AS319" s="148"/>
      <c r="AT319" s="148"/>
      <c r="AU319" s="148"/>
      <c r="AV319" s="148"/>
      <c r="AW319" s="148"/>
      <c r="AX319" s="148"/>
      <c r="AY319" s="148"/>
      <c r="AZ319" s="148"/>
      <c r="BA319" s="148"/>
      <c r="BB319" s="148"/>
      <c r="BC319" s="148"/>
      <c r="BD319" s="148"/>
      <c r="BE319" s="148"/>
      <c r="BF319" s="148"/>
      <c r="BG319" s="148"/>
      <c r="BH319" s="148"/>
    </row>
    <row r="320" spans="1:60" outlineLevel="1" x14ac:dyDescent="0.2">
      <c r="A320" s="155"/>
      <c r="B320" s="156"/>
      <c r="C320" s="189" t="s">
        <v>1261</v>
      </c>
      <c r="D320" s="185"/>
      <c r="E320" s="186">
        <v>5.58</v>
      </c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48"/>
      <c r="Z320" s="148"/>
      <c r="AA320" s="148"/>
      <c r="AB320" s="148"/>
      <c r="AC320" s="148"/>
      <c r="AD320" s="148"/>
      <c r="AE320" s="148"/>
      <c r="AF320" s="148"/>
      <c r="AG320" s="148" t="s">
        <v>224</v>
      </c>
      <c r="AH320" s="148">
        <v>0</v>
      </c>
      <c r="AI320" s="148"/>
      <c r="AJ320" s="148"/>
      <c r="AK320" s="148"/>
      <c r="AL320" s="148"/>
      <c r="AM320" s="148"/>
      <c r="AN320" s="148"/>
      <c r="AO320" s="148"/>
      <c r="AP320" s="148"/>
      <c r="AQ320" s="148"/>
      <c r="AR320" s="148"/>
      <c r="AS320" s="148"/>
      <c r="AT320" s="148"/>
      <c r="AU320" s="148"/>
      <c r="AV320" s="148"/>
      <c r="AW320" s="148"/>
      <c r="AX320" s="148"/>
      <c r="AY320" s="148"/>
      <c r="AZ320" s="148"/>
      <c r="BA320" s="148"/>
      <c r="BB320" s="148"/>
      <c r="BC320" s="148"/>
      <c r="BD320" s="148"/>
      <c r="BE320" s="148"/>
      <c r="BF320" s="148"/>
      <c r="BG320" s="148"/>
      <c r="BH320" s="148"/>
    </row>
    <row r="321" spans="1:60" outlineLevel="1" x14ac:dyDescent="0.2">
      <c r="A321" s="155"/>
      <c r="B321" s="156"/>
      <c r="C321" s="189" t="s">
        <v>1262</v>
      </c>
      <c r="D321" s="185"/>
      <c r="E321" s="186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48"/>
      <c r="Z321" s="148"/>
      <c r="AA321" s="148"/>
      <c r="AB321" s="148"/>
      <c r="AC321" s="148"/>
      <c r="AD321" s="148"/>
      <c r="AE321" s="148"/>
      <c r="AF321" s="148"/>
      <c r="AG321" s="148" t="s">
        <v>224</v>
      </c>
      <c r="AH321" s="148">
        <v>0</v>
      </c>
      <c r="AI321" s="148"/>
      <c r="AJ321" s="148"/>
      <c r="AK321" s="148"/>
      <c r="AL321" s="148"/>
      <c r="AM321" s="148"/>
      <c r="AN321" s="148"/>
      <c r="AO321" s="148"/>
      <c r="AP321" s="148"/>
      <c r="AQ321" s="148"/>
      <c r="AR321" s="148"/>
      <c r="AS321" s="148"/>
      <c r="AT321" s="148"/>
      <c r="AU321" s="148"/>
      <c r="AV321" s="148"/>
      <c r="AW321" s="148"/>
      <c r="AX321" s="148"/>
      <c r="AY321" s="148"/>
      <c r="AZ321" s="148"/>
      <c r="BA321" s="148"/>
      <c r="BB321" s="148"/>
      <c r="BC321" s="148"/>
      <c r="BD321" s="148"/>
      <c r="BE321" s="148"/>
      <c r="BF321" s="148"/>
      <c r="BG321" s="148"/>
      <c r="BH321" s="148"/>
    </row>
    <row r="322" spans="1:60" outlineLevel="1" x14ac:dyDescent="0.2">
      <c r="A322" s="155"/>
      <c r="B322" s="156"/>
      <c r="C322" s="189" t="s">
        <v>1243</v>
      </c>
      <c r="D322" s="185"/>
      <c r="E322" s="186">
        <v>1.35</v>
      </c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48"/>
      <c r="Z322" s="148"/>
      <c r="AA322" s="148"/>
      <c r="AB322" s="148"/>
      <c r="AC322" s="148"/>
      <c r="AD322" s="148"/>
      <c r="AE322" s="148"/>
      <c r="AF322" s="148"/>
      <c r="AG322" s="148" t="s">
        <v>224</v>
      </c>
      <c r="AH322" s="148">
        <v>0</v>
      </c>
      <c r="AI322" s="148"/>
      <c r="AJ322" s="148"/>
      <c r="AK322" s="148"/>
      <c r="AL322" s="148"/>
      <c r="AM322" s="148"/>
      <c r="AN322" s="148"/>
      <c r="AO322" s="148"/>
      <c r="AP322" s="148"/>
      <c r="AQ322" s="148"/>
      <c r="AR322" s="148"/>
      <c r="AS322" s="148"/>
      <c r="AT322" s="148"/>
      <c r="AU322" s="148"/>
      <c r="AV322" s="148"/>
      <c r="AW322" s="148"/>
      <c r="AX322" s="148"/>
      <c r="AY322" s="148"/>
      <c r="AZ322" s="148"/>
      <c r="BA322" s="148"/>
      <c r="BB322" s="148"/>
      <c r="BC322" s="148"/>
      <c r="BD322" s="148"/>
      <c r="BE322" s="148"/>
      <c r="BF322" s="148"/>
      <c r="BG322" s="148"/>
      <c r="BH322" s="148"/>
    </row>
    <row r="323" spans="1:60" outlineLevel="1" x14ac:dyDescent="0.2">
      <c r="A323" s="166">
        <v>31</v>
      </c>
      <c r="B323" s="167" t="s">
        <v>536</v>
      </c>
      <c r="C323" s="181" t="s">
        <v>537</v>
      </c>
      <c r="D323" s="168" t="s">
        <v>230</v>
      </c>
      <c r="E323" s="169">
        <v>2.2349999999999999</v>
      </c>
      <c r="F323" s="170">
        <v>405</v>
      </c>
      <c r="G323" s="171">
        <f>ROUND(E323*F323,2)</f>
        <v>905.18</v>
      </c>
      <c r="H323" s="158"/>
      <c r="I323" s="157">
        <f>ROUND(E323*H323,2)</f>
        <v>0</v>
      </c>
      <c r="J323" s="158"/>
      <c r="K323" s="157">
        <f>ROUND(E323*J323,2)</f>
        <v>0</v>
      </c>
      <c r="L323" s="157">
        <v>21</v>
      </c>
      <c r="M323" s="157">
        <f>G323*(1+L323/100)</f>
        <v>1095.2677999999999</v>
      </c>
      <c r="N323" s="157">
        <v>0</v>
      </c>
      <c r="O323" s="157">
        <f>ROUND(E323*N323,2)</f>
        <v>0</v>
      </c>
      <c r="P323" s="157">
        <v>0</v>
      </c>
      <c r="Q323" s="157">
        <f>ROUND(E323*P323,2)</f>
        <v>0</v>
      </c>
      <c r="R323" s="157"/>
      <c r="S323" s="157" t="s">
        <v>180</v>
      </c>
      <c r="T323" s="157" t="s">
        <v>180</v>
      </c>
      <c r="U323" s="157">
        <v>1.35</v>
      </c>
      <c r="V323" s="157">
        <f>ROUND(E323*U323,2)</f>
        <v>3.02</v>
      </c>
      <c r="W323" s="157"/>
      <c r="X323" s="157" t="s">
        <v>221</v>
      </c>
      <c r="Y323" s="148"/>
      <c r="Z323" s="148"/>
      <c r="AA323" s="148"/>
      <c r="AB323" s="148"/>
      <c r="AC323" s="148"/>
      <c r="AD323" s="148"/>
      <c r="AE323" s="148"/>
      <c r="AF323" s="148"/>
      <c r="AG323" s="148" t="s">
        <v>222</v>
      </c>
      <c r="AH323" s="148"/>
      <c r="AI323" s="148"/>
      <c r="AJ323" s="148"/>
      <c r="AK323" s="148"/>
      <c r="AL323" s="148"/>
      <c r="AM323" s="148"/>
      <c r="AN323" s="148"/>
      <c r="AO323" s="148"/>
      <c r="AP323" s="148"/>
      <c r="AQ323" s="148"/>
      <c r="AR323" s="148"/>
      <c r="AS323" s="148"/>
      <c r="AT323" s="148"/>
      <c r="AU323" s="148"/>
      <c r="AV323" s="148"/>
      <c r="AW323" s="148"/>
      <c r="AX323" s="148"/>
      <c r="AY323" s="148"/>
      <c r="AZ323" s="148"/>
      <c r="BA323" s="148"/>
      <c r="BB323" s="148"/>
      <c r="BC323" s="148"/>
      <c r="BD323" s="148"/>
      <c r="BE323" s="148"/>
      <c r="BF323" s="148"/>
      <c r="BG323" s="148"/>
      <c r="BH323" s="148"/>
    </row>
    <row r="324" spans="1:60" outlineLevel="1" x14ac:dyDescent="0.2">
      <c r="A324" s="155"/>
      <c r="B324" s="156"/>
      <c r="C324" s="189" t="s">
        <v>529</v>
      </c>
      <c r="D324" s="185"/>
      <c r="E324" s="186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48"/>
      <c r="Z324" s="148"/>
      <c r="AA324" s="148"/>
      <c r="AB324" s="148"/>
      <c r="AC324" s="148"/>
      <c r="AD324" s="148"/>
      <c r="AE324" s="148"/>
      <c r="AF324" s="148"/>
      <c r="AG324" s="148" t="s">
        <v>224</v>
      </c>
      <c r="AH324" s="148">
        <v>0</v>
      </c>
      <c r="AI324" s="148"/>
      <c r="AJ324" s="148"/>
      <c r="AK324" s="148"/>
      <c r="AL324" s="148"/>
      <c r="AM324" s="148"/>
      <c r="AN324" s="148"/>
      <c r="AO324" s="148"/>
      <c r="AP324" s="148"/>
      <c r="AQ324" s="148"/>
      <c r="AR324" s="148"/>
      <c r="AS324" s="148"/>
      <c r="AT324" s="148"/>
      <c r="AU324" s="148"/>
      <c r="AV324" s="148"/>
      <c r="AW324" s="148"/>
      <c r="AX324" s="148"/>
      <c r="AY324" s="148"/>
      <c r="AZ324" s="148"/>
      <c r="BA324" s="148"/>
      <c r="BB324" s="148"/>
      <c r="BC324" s="148"/>
      <c r="BD324" s="148"/>
      <c r="BE324" s="148"/>
      <c r="BF324" s="148"/>
      <c r="BG324" s="148"/>
      <c r="BH324" s="148"/>
    </row>
    <row r="325" spans="1:60" outlineLevel="1" x14ac:dyDescent="0.2">
      <c r="A325" s="155"/>
      <c r="B325" s="156"/>
      <c r="C325" s="189" t="s">
        <v>1254</v>
      </c>
      <c r="D325" s="185"/>
      <c r="E325" s="186">
        <v>1.18</v>
      </c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48"/>
      <c r="Z325" s="148"/>
      <c r="AA325" s="148"/>
      <c r="AB325" s="148"/>
      <c r="AC325" s="148"/>
      <c r="AD325" s="148"/>
      <c r="AE325" s="148"/>
      <c r="AF325" s="148"/>
      <c r="AG325" s="148" t="s">
        <v>224</v>
      </c>
      <c r="AH325" s="148">
        <v>0</v>
      </c>
      <c r="AI325" s="148"/>
      <c r="AJ325" s="148"/>
      <c r="AK325" s="148"/>
      <c r="AL325" s="148"/>
      <c r="AM325" s="148"/>
      <c r="AN325" s="148"/>
      <c r="AO325" s="148"/>
      <c r="AP325" s="148"/>
      <c r="AQ325" s="148"/>
      <c r="AR325" s="148"/>
      <c r="AS325" s="148"/>
      <c r="AT325" s="148"/>
      <c r="AU325" s="148"/>
      <c r="AV325" s="148"/>
      <c r="AW325" s="148"/>
      <c r="AX325" s="148"/>
      <c r="AY325" s="148"/>
      <c r="AZ325" s="148"/>
      <c r="BA325" s="148"/>
      <c r="BB325" s="148"/>
      <c r="BC325" s="148"/>
      <c r="BD325" s="148"/>
      <c r="BE325" s="148"/>
      <c r="BF325" s="148"/>
      <c r="BG325" s="148"/>
      <c r="BH325" s="148"/>
    </row>
    <row r="326" spans="1:60" outlineLevel="1" x14ac:dyDescent="0.2">
      <c r="A326" s="155"/>
      <c r="B326" s="156"/>
      <c r="C326" s="189" t="s">
        <v>1256</v>
      </c>
      <c r="D326" s="185"/>
      <c r="E326" s="186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48"/>
      <c r="Z326" s="148"/>
      <c r="AA326" s="148"/>
      <c r="AB326" s="148"/>
      <c r="AC326" s="148"/>
      <c r="AD326" s="148"/>
      <c r="AE326" s="148"/>
      <c r="AF326" s="148"/>
      <c r="AG326" s="148" t="s">
        <v>224</v>
      </c>
      <c r="AH326" s="148">
        <v>0</v>
      </c>
      <c r="AI326" s="148"/>
      <c r="AJ326" s="148"/>
      <c r="AK326" s="148"/>
      <c r="AL326" s="148"/>
      <c r="AM326" s="148"/>
      <c r="AN326" s="148"/>
      <c r="AO326" s="148"/>
      <c r="AP326" s="148"/>
      <c r="AQ326" s="148"/>
      <c r="AR326" s="148"/>
      <c r="AS326" s="148"/>
      <c r="AT326" s="148"/>
      <c r="AU326" s="148"/>
      <c r="AV326" s="148"/>
      <c r="AW326" s="148"/>
      <c r="AX326" s="148"/>
      <c r="AY326" s="148"/>
      <c r="AZ326" s="148"/>
      <c r="BA326" s="148"/>
      <c r="BB326" s="148"/>
      <c r="BC326" s="148"/>
      <c r="BD326" s="148"/>
      <c r="BE326" s="148"/>
      <c r="BF326" s="148"/>
      <c r="BG326" s="148"/>
      <c r="BH326" s="148"/>
    </row>
    <row r="327" spans="1:60" outlineLevel="1" x14ac:dyDescent="0.2">
      <c r="A327" s="155"/>
      <c r="B327" s="156"/>
      <c r="C327" s="189" t="s">
        <v>1257</v>
      </c>
      <c r="D327" s="185"/>
      <c r="E327" s="186">
        <v>1.06</v>
      </c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48"/>
      <c r="Z327" s="148"/>
      <c r="AA327" s="148"/>
      <c r="AB327" s="148"/>
      <c r="AC327" s="148"/>
      <c r="AD327" s="148"/>
      <c r="AE327" s="148"/>
      <c r="AF327" s="148"/>
      <c r="AG327" s="148" t="s">
        <v>224</v>
      </c>
      <c r="AH327" s="148">
        <v>0</v>
      </c>
      <c r="AI327" s="148"/>
      <c r="AJ327" s="148"/>
      <c r="AK327" s="148"/>
      <c r="AL327" s="148"/>
      <c r="AM327" s="148"/>
      <c r="AN327" s="148"/>
      <c r="AO327" s="148"/>
      <c r="AP327" s="148"/>
      <c r="AQ327" s="148"/>
      <c r="AR327" s="148"/>
      <c r="AS327" s="148"/>
      <c r="AT327" s="148"/>
      <c r="AU327" s="148"/>
      <c r="AV327" s="148"/>
      <c r="AW327" s="148"/>
      <c r="AX327" s="148"/>
      <c r="AY327" s="148"/>
      <c r="AZ327" s="148"/>
      <c r="BA327" s="148"/>
      <c r="BB327" s="148"/>
      <c r="BC327" s="148"/>
      <c r="BD327" s="148"/>
      <c r="BE327" s="148"/>
      <c r="BF327" s="148"/>
      <c r="BG327" s="148"/>
      <c r="BH327" s="148"/>
    </row>
    <row r="328" spans="1:60" outlineLevel="1" x14ac:dyDescent="0.2">
      <c r="A328" s="166">
        <v>32</v>
      </c>
      <c r="B328" s="167" t="s">
        <v>1263</v>
      </c>
      <c r="C328" s="181" t="s">
        <v>1264</v>
      </c>
      <c r="D328" s="168" t="s">
        <v>230</v>
      </c>
      <c r="E328" s="169">
        <v>6.93</v>
      </c>
      <c r="F328" s="170">
        <v>203</v>
      </c>
      <c r="G328" s="171">
        <f>ROUND(E328*F328,2)</f>
        <v>1406.79</v>
      </c>
      <c r="H328" s="158"/>
      <c r="I328" s="157">
        <f>ROUND(E328*H328,2)</f>
        <v>0</v>
      </c>
      <c r="J328" s="158"/>
      <c r="K328" s="157">
        <f>ROUND(E328*J328,2)</f>
        <v>0</v>
      </c>
      <c r="L328" s="157">
        <v>21</v>
      </c>
      <c r="M328" s="157">
        <f>G328*(1+L328/100)</f>
        <v>1702.2158999999999</v>
      </c>
      <c r="N328" s="157">
        <v>0</v>
      </c>
      <c r="O328" s="157">
        <f>ROUND(E328*N328,2)</f>
        <v>0</v>
      </c>
      <c r="P328" s="157">
        <v>0</v>
      </c>
      <c r="Q328" s="157">
        <f>ROUND(E328*P328,2)</f>
        <v>0</v>
      </c>
      <c r="R328" s="157"/>
      <c r="S328" s="157" t="s">
        <v>180</v>
      </c>
      <c r="T328" s="157" t="s">
        <v>180</v>
      </c>
      <c r="U328" s="157">
        <v>0.67500000000000004</v>
      </c>
      <c r="V328" s="157">
        <f>ROUND(E328*U328,2)</f>
        <v>4.68</v>
      </c>
      <c r="W328" s="157"/>
      <c r="X328" s="157" t="s">
        <v>221</v>
      </c>
      <c r="Y328" s="148"/>
      <c r="Z328" s="148"/>
      <c r="AA328" s="148"/>
      <c r="AB328" s="148"/>
      <c r="AC328" s="148"/>
      <c r="AD328" s="148"/>
      <c r="AE328" s="148"/>
      <c r="AF328" s="148"/>
      <c r="AG328" s="148" t="s">
        <v>222</v>
      </c>
      <c r="AH328" s="148"/>
      <c r="AI328" s="148"/>
      <c r="AJ328" s="148"/>
      <c r="AK328" s="148"/>
      <c r="AL328" s="148"/>
      <c r="AM328" s="148"/>
      <c r="AN328" s="148"/>
      <c r="AO328" s="148"/>
      <c r="AP328" s="148"/>
      <c r="AQ328" s="148"/>
      <c r="AR328" s="148"/>
      <c r="AS328" s="148"/>
      <c r="AT328" s="148"/>
      <c r="AU328" s="148"/>
      <c r="AV328" s="148"/>
      <c r="AW328" s="148"/>
      <c r="AX328" s="148"/>
      <c r="AY328" s="148"/>
      <c r="AZ328" s="148"/>
      <c r="BA328" s="148"/>
      <c r="BB328" s="148"/>
      <c r="BC328" s="148"/>
      <c r="BD328" s="148"/>
      <c r="BE328" s="148"/>
      <c r="BF328" s="148"/>
      <c r="BG328" s="148"/>
      <c r="BH328" s="148"/>
    </row>
    <row r="329" spans="1:60" outlineLevel="1" x14ac:dyDescent="0.2">
      <c r="A329" s="155"/>
      <c r="B329" s="156"/>
      <c r="C329" s="189" t="s">
        <v>1260</v>
      </c>
      <c r="D329" s="185"/>
      <c r="E329" s="186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48"/>
      <c r="Z329" s="148"/>
      <c r="AA329" s="148"/>
      <c r="AB329" s="148"/>
      <c r="AC329" s="148"/>
      <c r="AD329" s="148"/>
      <c r="AE329" s="148"/>
      <c r="AF329" s="148"/>
      <c r="AG329" s="148" t="s">
        <v>224</v>
      </c>
      <c r="AH329" s="148">
        <v>0</v>
      </c>
      <c r="AI329" s="148"/>
      <c r="AJ329" s="148"/>
      <c r="AK329" s="148"/>
      <c r="AL329" s="148"/>
      <c r="AM329" s="148"/>
      <c r="AN329" s="148"/>
      <c r="AO329" s="148"/>
      <c r="AP329" s="148"/>
      <c r="AQ329" s="148"/>
      <c r="AR329" s="148"/>
      <c r="AS329" s="148"/>
      <c r="AT329" s="148"/>
      <c r="AU329" s="148"/>
      <c r="AV329" s="148"/>
      <c r="AW329" s="148"/>
      <c r="AX329" s="148"/>
      <c r="AY329" s="148"/>
      <c r="AZ329" s="148"/>
      <c r="BA329" s="148"/>
      <c r="BB329" s="148"/>
      <c r="BC329" s="148"/>
      <c r="BD329" s="148"/>
      <c r="BE329" s="148"/>
      <c r="BF329" s="148"/>
      <c r="BG329" s="148"/>
      <c r="BH329" s="148"/>
    </row>
    <row r="330" spans="1:60" outlineLevel="1" x14ac:dyDescent="0.2">
      <c r="A330" s="155"/>
      <c r="B330" s="156"/>
      <c r="C330" s="189" t="s">
        <v>1261</v>
      </c>
      <c r="D330" s="185"/>
      <c r="E330" s="186">
        <v>5.58</v>
      </c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48"/>
      <c r="Z330" s="148"/>
      <c r="AA330" s="148"/>
      <c r="AB330" s="148"/>
      <c r="AC330" s="148"/>
      <c r="AD330" s="148"/>
      <c r="AE330" s="148"/>
      <c r="AF330" s="148"/>
      <c r="AG330" s="148" t="s">
        <v>224</v>
      </c>
      <c r="AH330" s="148">
        <v>0</v>
      </c>
      <c r="AI330" s="148"/>
      <c r="AJ330" s="148"/>
      <c r="AK330" s="148"/>
      <c r="AL330" s="148"/>
      <c r="AM330" s="148"/>
      <c r="AN330" s="148"/>
      <c r="AO330" s="148"/>
      <c r="AP330" s="148"/>
      <c r="AQ330" s="148"/>
      <c r="AR330" s="148"/>
      <c r="AS330" s="148"/>
      <c r="AT330" s="148"/>
      <c r="AU330" s="148"/>
      <c r="AV330" s="148"/>
      <c r="AW330" s="148"/>
      <c r="AX330" s="148"/>
      <c r="AY330" s="148"/>
      <c r="AZ330" s="148"/>
      <c r="BA330" s="148"/>
      <c r="BB330" s="148"/>
      <c r="BC330" s="148"/>
      <c r="BD330" s="148"/>
      <c r="BE330" s="148"/>
      <c r="BF330" s="148"/>
      <c r="BG330" s="148"/>
      <c r="BH330" s="148"/>
    </row>
    <row r="331" spans="1:60" outlineLevel="1" x14ac:dyDescent="0.2">
      <c r="A331" s="155"/>
      <c r="B331" s="156"/>
      <c r="C331" s="189" t="s">
        <v>1262</v>
      </c>
      <c r="D331" s="185"/>
      <c r="E331" s="186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48"/>
      <c r="Z331" s="148"/>
      <c r="AA331" s="148"/>
      <c r="AB331" s="148"/>
      <c r="AC331" s="148"/>
      <c r="AD331" s="148"/>
      <c r="AE331" s="148"/>
      <c r="AF331" s="148"/>
      <c r="AG331" s="148" t="s">
        <v>224</v>
      </c>
      <c r="AH331" s="148">
        <v>0</v>
      </c>
      <c r="AI331" s="148"/>
      <c r="AJ331" s="148"/>
      <c r="AK331" s="148"/>
      <c r="AL331" s="148"/>
      <c r="AM331" s="148"/>
      <c r="AN331" s="148"/>
      <c r="AO331" s="148"/>
      <c r="AP331" s="148"/>
      <c r="AQ331" s="148"/>
      <c r="AR331" s="148"/>
      <c r="AS331" s="148"/>
      <c r="AT331" s="148"/>
      <c r="AU331" s="148"/>
      <c r="AV331" s="148"/>
      <c r="AW331" s="148"/>
      <c r="AX331" s="148"/>
      <c r="AY331" s="148"/>
      <c r="AZ331" s="148"/>
      <c r="BA331" s="148"/>
      <c r="BB331" s="148"/>
      <c r="BC331" s="148"/>
      <c r="BD331" s="148"/>
      <c r="BE331" s="148"/>
      <c r="BF331" s="148"/>
      <c r="BG331" s="148"/>
      <c r="BH331" s="148"/>
    </row>
    <row r="332" spans="1:60" outlineLevel="1" x14ac:dyDescent="0.2">
      <c r="A332" s="155"/>
      <c r="B332" s="156"/>
      <c r="C332" s="189" t="s">
        <v>1243</v>
      </c>
      <c r="D332" s="185"/>
      <c r="E332" s="186">
        <v>1.35</v>
      </c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48"/>
      <c r="Z332" s="148"/>
      <c r="AA332" s="148"/>
      <c r="AB332" s="148"/>
      <c r="AC332" s="148"/>
      <c r="AD332" s="148"/>
      <c r="AE332" s="148"/>
      <c r="AF332" s="148"/>
      <c r="AG332" s="148" t="s">
        <v>224</v>
      </c>
      <c r="AH332" s="148">
        <v>0</v>
      </c>
      <c r="AI332" s="148"/>
      <c r="AJ332" s="148"/>
      <c r="AK332" s="148"/>
      <c r="AL332" s="148"/>
      <c r="AM332" s="148"/>
      <c r="AN332" s="148"/>
      <c r="AO332" s="148"/>
      <c r="AP332" s="148"/>
      <c r="AQ332" s="148"/>
      <c r="AR332" s="148"/>
      <c r="AS332" s="148"/>
      <c r="AT332" s="148"/>
      <c r="AU332" s="148"/>
      <c r="AV332" s="148"/>
      <c r="AW332" s="148"/>
      <c r="AX332" s="148"/>
      <c r="AY332" s="148"/>
      <c r="AZ332" s="148"/>
      <c r="BA332" s="148"/>
      <c r="BB332" s="148"/>
      <c r="BC332" s="148"/>
      <c r="BD332" s="148"/>
      <c r="BE332" s="148"/>
      <c r="BF332" s="148"/>
      <c r="BG332" s="148"/>
      <c r="BH332" s="148"/>
    </row>
    <row r="333" spans="1:60" outlineLevel="1" x14ac:dyDescent="0.2">
      <c r="A333" s="166">
        <v>33</v>
      </c>
      <c r="B333" s="167" t="s">
        <v>1265</v>
      </c>
      <c r="C333" s="181" t="s">
        <v>1266</v>
      </c>
      <c r="D333" s="168" t="s">
        <v>230</v>
      </c>
      <c r="E333" s="169">
        <v>6.93</v>
      </c>
      <c r="F333" s="170">
        <v>62</v>
      </c>
      <c r="G333" s="171">
        <f>ROUND(E333*F333,2)</f>
        <v>429.66</v>
      </c>
      <c r="H333" s="158"/>
      <c r="I333" s="157">
        <f>ROUND(E333*H333,2)</f>
        <v>0</v>
      </c>
      <c r="J333" s="158"/>
      <c r="K333" s="157">
        <f>ROUND(E333*J333,2)</f>
        <v>0</v>
      </c>
      <c r="L333" s="157">
        <v>21</v>
      </c>
      <c r="M333" s="157">
        <f>G333*(1+L333/100)</f>
        <v>519.8886</v>
      </c>
      <c r="N333" s="157">
        <v>0</v>
      </c>
      <c r="O333" s="157">
        <f>ROUND(E333*N333,2)</f>
        <v>0</v>
      </c>
      <c r="P333" s="157">
        <v>0</v>
      </c>
      <c r="Q333" s="157">
        <f>ROUND(E333*P333,2)</f>
        <v>0</v>
      </c>
      <c r="R333" s="157"/>
      <c r="S333" s="157" t="s">
        <v>180</v>
      </c>
      <c r="T333" s="157" t="s">
        <v>180</v>
      </c>
      <c r="U333" s="157">
        <v>0.20499999999999999</v>
      </c>
      <c r="V333" s="157">
        <f>ROUND(E333*U333,2)</f>
        <v>1.42</v>
      </c>
      <c r="W333" s="157"/>
      <c r="X333" s="157" t="s">
        <v>221</v>
      </c>
      <c r="Y333" s="148"/>
      <c r="Z333" s="148"/>
      <c r="AA333" s="148"/>
      <c r="AB333" s="148"/>
      <c r="AC333" s="148"/>
      <c r="AD333" s="148"/>
      <c r="AE333" s="148"/>
      <c r="AF333" s="148"/>
      <c r="AG333" s="148" t="s">
        <v>222</v>
      </c>
      <c r="AH333" s="148"/>
      <c r="AI333" s="148"/>
      <c r="AJ333" s="148"/>
      <c r="AK333" s="148"/>
      <c r="AL333" s="148"/>
      <c r="AM333" s="148"/>
      <c r="AN333" s="148"/>
      <c r="AO333" s="148"/>
      <c r="AP333" s="148"/>
      <c r="AQ333" s="148"/>
      <c r="AR333" s="148"/>
      <c r="AS333" s="148"/>
      <c r="AT333" s="148"/>
      <c r="AU333" s="148"/>
      <c r="AV333" s="148"/>
      <c r="AW333" s="148"/>
      <c r="AX333" s="148"/>
      <c r="AY333" s="148"/>
      <c r="AZ333" s="148"/>
      <c r="BA333" s="148"/>
      <c r="BB333" s="148"/>
      <c r="BC333" s="148"/>
      <c r="BD333" s="148"/>
      <c r="BE333" s="148"/>
      <c r="BF333" s="148"/>
      <c r="BG333" s="148"/>
      <c r="BH333" s="148"/>
    </row>
    <row r="334" spans="1:60" outlineLevel="1" x14ac:dyDescent="0.2">
      <c r="A334" s="155"/>
      <c r="B334" s="156"/>
      <c r="C334" s="189" t="s">
        <v>1260</v>
      </c>
      <c r="D334" s="185"/>
      <c r="E334" s="186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48"/>
      <c r="Z334" s="148"/>
      <c r="AA334" s="148"/>
      <c r="AB334" s="148"/>
      <c r="AC334" s="148"/>
      <c r="AD334" s="148"/>
      <c r="AE334" s="148"/>
      <c r="AF334" s="148"/>
      <c r="AG334" s="148" t="s">
        <v>224</v>
      </c>
      <c r="AH334" s="148">
        <v>0</v>
      </c>
      <c r="AI334" s="148"/>
      <c r="AJ334" s="148"/>
      <c r="AK334" s="148"/>
      <c r="AL334" s="148"/>
      <c r="AM334" s="148"/>
      <c r="AN334" s="148"/>
      <c r="AO334" s="148"/>
      <c r="AP334" s="148"/>
      <c r="AQ334" s="148"/>
      <c r="AR334" s="148"/>
      <c r="AS334" s="148"/>
      <c r="AT334" s="148"/>
      <c r="AU334" s="148"/>
      <c r="AV334" s="148"/>
      <c r="AW334" s="148"/>
      <c r="AX334" s="148"/>
      <c r="AY334" s="148"/>
      <c r="AZ334" s="148"/>
      <c r="BA334" s="148"/>
      <c r="BB334" s="148"/>
      <c r="BC334" s="148"/>
      <c r="BD334" s="148"/>
      <c r="BE334" s="148"/>
      <c r="BF334" s="148"/>
      <c r="BG334" s="148"/>
      <c r="BH334" s="148"/>
    </row>
    <row r="335" spans="1:60" outlineLevel="1" x14ac:dyDescent="0.2">
      <c r="A335" s="155"/>
      <c r="B335" s="156"/>
      <c r="C335" s="189" t="s">
        <v>1261</v>
      </c>
      <c r="D335" s="185"/>
      <c r="E335" s="186">
        <v>5.58</v>
      </c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48"/>
      <c r="Z335" s="148"/>
      <c r="AA335" s="148"/>
      <c r="AB335" s="148"/>
      <c r="AC335" s="148"/>
      <c r="AD335" s="148"/>
      <c r="AE335" s="148"/>
      <c r="AF335" s="148"/>
      <c r="AG335" s="148" t="s">
        <v>224</v>
      </c>
      <c r="AH335" s="148">
        <v>0</v>
      </c>
      <c r="AI335" s="148"/>
      <c r="AJ335" s="148"/>
      <c r="AK335" s="148"/>
      <c r="AL335" s="148"/>
      <c r="AM335" s="148"/>
      <c r="AN335" s="148"/>
      <c r="AO335" s="148"/>
      <c r="AP335" s="148"/>
      <c r="AQ335" s="148"/>
      <c r="AR335" s="148"/>
      <c r="AS335" s="148"/>
      <c r="AT335" s="148"/>
      <c r="AU335" s="148"/>
      <c r="AV335" s="148"/>
      <c r="AW335" s="148"/>
      <c r="AX335" s="148"/>
      <c r="AY335" s="148"/>
      <c r="AZ335" s="148"/>
      <c r="BA335" s="148"/>
      <c r="BB335" s="148"/>
      <c r="BC335" s="148"/>
      <c r="BD335" s="148"/>
      <c r="BE335" s="148"/>
      <c r="BF335" s="148"/>
      <c r="BG335" s="148"/>
      <c r="BH335" s="148"/>
    </row>
    <row r="336" spans="1:60" outlineLevel="1" x14ac:dyDescent="0.2">
      <c r="A336" s="155"/>
      <c r="B336" s="156"/>
      <c r="C336" s="189" t="s">
        <v>1262</v>
      </c>
      <c r="D336" s="185"/>
      <c r="E336" s="186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48"/>
      <c r="Z336" s="148"/>
      <c r="AA336" s="148"/>
      <c r="AB336" s="148"/>
      <c r="AC336" s="148"/>
      <c r="AD336" s="148"/>
      <c r="AE336" s="148"/>
      <c r="AF336" s="148"/>
      <c r="AG336" s="148" t="s">
        <v>224</v>
      </c>
      <c r="AH336" s="148">
        <v>0</v>
      </c>
      <c r="AI336" s="148"/>
      <c r="AJ336" s="148"/>
      <c r="AK336" s="148"/>
      <c r="AL336" s="148"/>
      <c r="AM336" s="148"/>
      <c r="AN336" s="148"/>
      <c r="AO336" s="148"/>
      <c r="AP336" s="148"/>
      <c r="AQ336" s="148"/>
      <c r="AR336" s="148"/>
      <c r="AS336" s="148"/>
      <c r="AT336" s="148"/>
      <c r="AU336" s="148"/>
      <c r="AV336" s="148"/>
      <c r="AW336" s="148"/>
      <c r="AX336" s="148"/>
      <c r="AY336" s="148"/>
      <c r="AZ336" s="148"/>
      <c r="BA336" s="148"/>
      <c r="BB336" s="148"/>
      <c r="BC336" s="148"/>
      <c r="BD336" s="148"/>
      <c r="BE336" s="148"/>
      <c r="BF336" s="148"/>
      <c r="BG336" s="148"/>
      <c r="BH336" s="148"/>
    </row>
    <row r="337" spans="1:60" outlineLevel="1" x14ac:dyDescent="0.2">
      <c r="A337" s="155"/>
      <c r="B337" s="156"/>
      <c r="C337" s="189" t="s">
        <v>1243</v>
      </c>
      <c r="D337" s="185"/>
      <c r="E337" s="186">
        <v>1.35</v>
      </c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48"/>
      <c r="Z337" s="148"/>
      <c r="AA337" s="148"/>
      <c r="AB337" s="148"/>
      <c r="AC337" s="148"/>
      <c r="AD337" s="148"/>
      <c r="AE337" s="148"/>
      <c r="AF337" s="148"/>
      <c r="AG337" s="148" t="s">
        <v>224</v>
      </c>
      <c r="AH337" s="148">
        <v>0</v>
      </c>
      <c r="AI337" s="148"/>
      <c r="AJ337" s="148"/>
      <c r="AK337" s="148"/>
      <c r="AL337" s="148"/>
      <c r="AM337" s="148"/>
      <c r="AN337" s="148"/>
      <c r="AO337" s="148"/>
      <c r="AP337" s="148"/>
      <c r="AQ337" s="148"/>
      <c r="AR337" s="148"/>
      <c r="AS337" s="148"/>
      <c r="AT337" s="148"/>
      <c r="AU337" s="148"/>
      <c r="AV337" s="148"/>
      <c r="AW337" s="148"/>
      <c r="AX337" s="148"/>
      <c r="AY337" s="148"/>
      <c r="AZ337" s="148"/>
      <c r="BA337" s="148"/>
      <c r="BB337" s="148"/>
      <c r="BC337" s="148"/>
      <c r="BD337" s="148"/>
      <c r="BE337" s="148"/>
      <c r="BF337" s="148"/>
      <c r="BG337" s="148"/>
      <c r="BH337" s="148"/>
    </row>
    <row r="338" spans="1:60" outlineLevel="1" x14ac:dyDescent="0.2">
      <c r="A338" s="166">
        <v>34</v>
      </c>
      <c r="B338" s="167" t="s">
        <v>538</v>
      </c>
      <c r="C338" s="181" t="s">
        <v>539</v>
      </c>
      <c r="D338" s="168" t="s">
        <v>220</v>
      </c>
      <c r="E338" s="169">
        <v>13.224</v>
      </c>
      <c r="F338" s="170">
        <v>247</v>
      </c>
      <c r="G338" s="171">
        <f>ROUND(E338*F338,2)</f>
        <v>3266.33</v>
      </c>
      <c r="H338" s="158"/>
      <c r="I338" s="157">
        <f>ROUND(E338*H338,2)</f>
        <v>0</v>
      </c>
      <c r="J338" s="158"/>
      <c r="K338" s="157">
        <f>ROUND(E338*J338,2)</f>
        <v>0</v>
      </c>
      <c r="L338" s="157">
        <v>21</v>
      </c>
      <c r="M338" s="157">
        <f>G338*(1+L338/100)</f>
        <v>3952.2592999999997</v>
      </c>
      <c r="N338" s="157">
        <v>1.4109999999999999E-2</v>
      </c>
      <c r="O338" s="157">
        <f>ROUND(E338*N338,2)</f>
        <v>0.19</v>
      </c>
      <c r="P338" s="157">
        <v>0</v>
      </c>
      <c r="Q338" s="157">
        <f>ROUND(E338*P338,2)</f>
        <v>0</v>
      </c>
      <c r="R338" s="157"/>
      <c r="S338" s="157" t="s">
        <v>180</v>
      </c>
      <c r="T338" s="157" t="s">
        <v>180</v>
      </c>
      <c r="U338" s="157">
        <v>0.39600000000000002</v>
      </c>
      <c r="V338" s="157">
        <f>ROUND(E338*U338,2)</f>
        <v>5.24</v>
      </c>
      <c r="W338" s="157"/>
      <c r="X338" s="157" t="s">
        <v>221</v>
      </c>
      <c r="Y338" s="148"/>
      <c r="Z338" s="148"/>
      <c r="AA338" s="148"/>
      <c r="AB338" s="148"/>
      <c r="AC338" s="148"/>
      <c r="AD338" s="148"/>
      <c r="AE338" s="148"/>
      <c r="AF338" s="148"/>
      <c r="AG338" s="148" t="s">
        <v>222</v>
      </c>
      <c r="AH338" s="148"/>
      <c r="AI338" s="148"/>
      <c r="AJ338" s="148"/>
      <c r="AK338" s="148"/>
      <c r="AL338" s="148"/>
      <c r="AM338" s="148"/>
      <c r="AN338" s="148"/>
      <c r="AO338" s="148"/>
      <c r="AP338" s="148"/>
      <c r="AQ338" s="148"/>
      <c r="AR338" s="148"/>
      <c r="AS338" s="148"/>
      <c r="AT338" s="148"/>
      <c r="AU338" s="148"/>
      <c r="AV338" s="148"/>
      <c r="AW338" s="148"/>
      <c r="AX338" s="148"/>
      <c r="AY338" s="148"/>
      <c r="AZ338" s="148"/>
      <c r="BA338" s="148"/>
      <c r="BB338" s="148"/>
      <c r="BC338" s="148"/>
      <c r="BD338" s="148"/>
      <c r="BE338" s="148"/>
      <c r="BF338" s="148"/>
      <c r="BG338" s="148"/>
      <c r="BH338" s="148"/>
    </row>
    <row r="339" spans="1:60" outlineLevel="1" x14ac:dyDescent="0.2">
      <c r="A339" s="155"/>
      <c r="B339" s="156"/>
      <c r="C339" s="189" t="s">
        <v>529</v>
      </c>
      <c r="D339" s="185"/>
      <c r="E339" s="186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48"/>
      <c r="Z339" s="148"/>
      <c r="AA339" s="148"/>
      <c r="AB339" s="148"/>
      <c r="AC339" s="148"/>
      <c r="AD339" s="148"/>
      <c r="AE339" s="148"/>
      <c r="AF339" s="148"/>
      <c r="AG339" s="148" t="s">
        <v>224</v>
      </c>
      <c r="AH339" s="148">
        <v>0</v>
      </c>
      <c r="AI339" s="148"/>
      <c r="AJ339" s="148"/>
      <c r="AK339" s="148"/>
      <c r="AL339" s="148"/>
      <c r="AM339" s="148"/>
      <c r="AN339" s="148"/>
      <c r="AO339" s="148"/>
      <c r="AP339" s="148"/>
      <c r="AQ339" s="148"/>
      <c r="AR339" s="148"/>
      <c r="AS339" s="148"/>
      <c r="AT339" s="148"/>
      <c r="AU339" s="148"/>
      <c r="AV339" s="148"/>
      <c r="AW339" s="148"/>
      <c r="AX339" s="148"/>
      <c r="AY339" s="148"/>
      <c r="AZ339" s="148"/>
      <c r="BA339" s="148"/>
      <c r="BB339" s="148"/>
      <c r="BC339" s="148"/>
      <c r="BD339" s="148"/>
      <c r="BE339" s="148"/>
      <c r="BF339" s="148"/>
      <c r="BG339" s="148"/>
      <c r="BH339" s="148"/>
    </row>
    <row r="340" spans="1:60" outlineLevel="1" x14ac:dyDescent="0.2">
      <c r="A340" s="155"/>
      <c r="B340" s="156"/>
      <c r="C340" s="189" t="s">
        <v>1267</v>
      </c>
      <c r="D340" s="185"/>
      <c r="E340" s="186">
        <v>3.36</v>
      </c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48"/>
      <c r="Z340" s="148"/>
      <c r="AA340" s="148"/>
      <c r="AB340" s="148"/>
      <c r="AC340" s="148"/>
      <c r="AD340" s="148"/>
      <c r="AE340" s="148"/>
      <c r="AF340" s="148"/>
      <c r="AG340" s="148" t="s">
        <v>224</v>
      </c>
      <c r="AH340" s="148">
        <v>0</v>
      </c>
      <c r="AI340" s="148"/>
      <c r="AJ340" s="148"/>
      <c r="AK340" s="148"/>
      <c r="AL340" s="148"/>
      <c r="AM340" s="148"/>
      <c r="AN340" s="148"/>
      <c r="AO340" s="148"/>
      <c r="AP340" s="148"/>
      <c r="AQ340" s="148"/>
      <c r="AR340" s="148"/>
      <c r="AS340" s="148"/>
      <c r="AT340" s="148"/>
      <c r="AU340" s="148"/>
      <c r="AV340" s="148"/>
      <c r="AW340" s="148"/>
      <c r="AX340" s="148"/>
      <c r="AY340" s="148"/>
      <c r="AZ340" s="148"/>
      <c r="BA340" s="148"/>
      <c r="BB340" s="148"/>
      <c r="BC340" s="148"/>
      <c r="BD340" s="148"/>
      <c r="BE340" s="148"/>
      <c r="BF340" s="148"/>
      <c r="BG340" s="148"/>
      <c r="BH340" s="148"/>
    </row>
    <row r="341" spans="1:60" outlineLevel="1" x14ac:dyDescent="0.2">
      <c r="A341" s="155"/>
      <c r="B341" s="156"/>
      <c r="C341" s="189" t="s">
        <v>1256</v>
      </c>
      <c r="D341" s="185"/>
      <c r="E341" s="186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48"/>
      <c r="Z341" s="148"/>
      <c r="AA341" s="148"/>
      <c r="AB341" s="148"/>
      <c r="AC341" s="148"/>
      <c r="AD341" s="148"/>
      <c r="AE341" s="148"/>
      <c r="AF341" s="148"/>
      <c r="AG341" s="148" t="s">
        <v>224</v>
      </c>
      <c r="AH341" s="148">
        <v>0</v>
      </c>
      <c r="AI341" s="148"/>
      <c r="AJ341" s="148"/>
      <c r="AK341" s="148"/>
      <c r="AL341" s="148"/>
      <c r="AM341" s="148"/>
      <c r="AN341" s="148"/>
      <c r="AO341" s="148"/>
      <c r="AP341" s="148"/>
      <c r="AQ341" s="148"/>
      <c r="AR341" s="148"/>
      <c r="AS341" s="148"/>
      <c r="AT341" s="148"/>
      <c r="AU341" s="148"/>
      <c r="AV341" s="148"/>
      <c r="AW341" s="148"/>
      <c r="AX341" s="148"/>
      <c r="AY341" s="148"/>
      <c r="AZ341" s="148"/>
      <c r="BA341" s="148"/>
      <c r="BB341" s="148"/>
      <c r="BC341" s="148"/>
      <c r="BD341" s="148"/>
      <c r="BE341" s="148"/>
      <c r="BF341" s="148"/>
      <c r="BG341" s="148"/>
      <c r="BH341" s="148"/>
    </row>
    <row r="342" spans="1:60" outlineLevel="1" x14ac:dyDescent="0.2">
      <c r="A342" s="155"/>
      <c r="B342" s="156"/>
      <c r="C342" s="189" t="s">
        <v>1268</v>
      </c>
      <c r="D342" s="185"/>
      <c r="E342" s="186">
        <v>3.44</v>
      </c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48"/>
      <c r="Z342" s="148"/>
      <c r="AA342" s="148"/>
      <c r="AB342" s="148"/>
      <c r="AC342" s="148"/>
      <c r="AD342" s="148"/>
      <c r="AE342" s="148"/>
      <c r="AF342" s="148"/>
      <c r="AG342" s="148" t="s">
        <v>224</v>
      </c>
      <c r="AH342" s="148">
        <v>0</v>
      </c>
      <c r="AI342" s="148"/>
      <c r="AJ342" s="148"/>
      <c r="AK342" s="148"/>
      <c r="AL342" s="148"/>
      <c r="AM342" s="148"/>
      <c r="AN342" s="148"/>
      <c r="AO342" s="148"/>
      <c r="AP342" s="148"/>
      <c r="AQ342" s="148"/>
      <c r="AR342" s="148"/>
      <c r="AS342" s="148"/>
      <c r="AT342" s="148"/>
      <c r="AU342" s="148"/>
      <c r="AV342" s="148"/>
      <c r="AW342" s="148"/>
      <c r="AX342" s="148"/>
      <c r="AY342" s="148"/>
      <c r="AZ342" s="148"/>
      <c r="BA342" s="148"/>
      <c r="BB342" s="148"/>
      <c r="BC342" s="148"/>
      <c r="BD342" s="148"/>
      <c r="BE342" s="148"/>
      <c r="BF342" s="148"/>
      <c r="BG342" s="148"/>
      <c r="BH342" s="148"/>
    </row>
    <row r="343" spans="1:60" outlineLevel="1" x14ac:dyDescent="0.2">
      <c r="A343" s="155"/>
      <c r="B343" s="156"/>
      <c r="C343" s="189" t="s">
        <v>1260</v>
      </c>
      <c r="D343" s="185"/>
      <c r="E343" s="186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48"/>
      <c r="Z343" s="148"/>
      <c r="AA343" s="148"/>
      <c r="AB343" s="148"/>
      <c r="AC343" s="148"/>
      <c r="AD343" s="148"/>
      <c r="AE343" s="148"/>
      <c r="AF343" s="148"/>
      <c r="AG343" s="148" t="s">
        <v>224</v>
      </c>
      <c r="AH343" s="148">
        <v>0</v>
      </c>
      <c r="AI343" s="148"/>
      <c r="AJ343" s="148"/>
      <c r="AK343" s="148"/>
      <c r="AL343" s="148"/>
      <c r="AM343" s="148"/>
      <c r="AN343" s="148"/>
      <c r="AO343" s="148"/>
      <c r="AP343" s="148"/>
      <c r="AQ343" s="148"/>
      <c r="AR343" s="148"/>
      <c r="AS343" s="148"/>
      <c r="AT343" s="148"/>
      <c r="AU343" s="148"/>
      <c r="AV343" s="148"/>
      <c r="AW343" s="148"/>
      <c r="AX343" s="148"/>
      <c r="AY343" s="148"/>
      <c r="AZ343" s="148"/>
      <c r="BA343" s="148"/>
      <c r="BB343" s="148"/>
      <c r="BC343" s="148"/>
      <c r="BD343" s="148"/>
      <c r="BE343" s="148"/>
      <c r="BF343" s="148"/>
      <c r="BG343" s="148"/>
      <c r="BH343" s="148"/>
    </row>
    <row r="344" spans="1:60" outlineLevel="1" x14ac:dyDescent="0.2">
      <c r="A344" s="155"/>
      <c r="B344" s="156"/>
      <c r="C344" s="189" t="s">
        <v>1269</v>
      </c>
      <c r="D344" s="185"/>
      <c r="E344" s="186">
        <v>4.62</v>
      </c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48"/>
      <c r="Z344" s="148"/>
      <c r="AA344" s="148"/>
      <c r="AB344" s="148"/>
      <c r="AC344" s="148"/>
      <c r="AD344" s="148"/>
      <c r="AE344" s="148"/>
      <c r="AF344" s="148"/>
      <c r="AG344" s="148" t="s">
        <v>224</v>
      </c>
      <c r="AH344" s="148">
        <v>0</v>
      </c>
      <c r="AI344" s="148"/>
      <c r="AJ344" s="148"/>
      <c r="AK344" s="148"/>
      <c r="AL344" s="148"/>
      <c r="AM344" s="148"/>
      <c r="AN344" s="148"/>
      <c r="AO344" s="148"/>
      <c r="AP344" s="148"/>
      <c r="AQ344" s="148"/>
      <c r="AR344" s="148"/>
      <c r="AS344" s="148"/>
      <c r="AT344" s="148"/>
      <c r="AU344" s="148"/>
      <c r="AV344" s="148"/>
      <c r="AW344" s="148"/>
      <c r="AX344" s="148"/>
      <c r="AY344" s="148"/>
      <c r="AZ344" s="148"/>
      <c r="BA344" s="148"/>
      <c r="BB344" s="148"/>
      <c r="BC344" s="148"/>
      <c r="BD344" s="148"/>
      <c r="BE344" s="148"/>
      <c r="BF344" s="148"/>
      <c r="BG344" s="148"/>
      <c r="BH344" s="148"/>
    </row>
    <row r="345" spans="1:60" outlineLevel="1" x14ac:dyDescent="0.2">
      <c r="A345" s="155"/>
      <c r="B345" s="156"/>
      <c r="C345" s="189" t="s">
        <v>1262</v>
      </c>
      <c r="D345" s="185"/>
      <c r="E345" s="186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48"/>
      <c r="Z345" s="148"/>
      <c r="AA345" s="148"/>
      <c r="AB345" s="148"/>
      <c r="AC345" s="148"/>
      <c r="AD345" s="148"/>
      <c r="AE345" s="148"/>
      <c r="AF345" s="148"/>
      <c r="AG345" s="148" t="s">
        <v>224</v>
      </c>
      <c r="AH345" s="148">
        <v>0</v>
      </c>
      <c r="AI345" s="148"/>
      <c r="AJ345" s="148"/>
      <c r="AK345" s="148"/>
      <c r="AL345" s="148"/>
      <c r="AM345" s="148"/>
      <c r="AN345" s="148"/>
      <c r="AO345" s="148"/>
      <c r="AP345" s="148"/>
      <c r="AQ345" s="148"/>
      <c r="AR345" s="148"/>
      <c r="AS345" s="148"/>
      <c r="AT345" s="148"/>
      <c r="AU345" s="148"/>
      <c r="AV345" s="148"/>
      <c r="AW345" s="148"/>
      <c r="AX345" s="148"/>
      <c r="AY345" s="148"/>
      <c r="AZ345" s="148"/>
      <c r="BA345" s="148"/>
      <c r="BB345" s="148"/>
      <c r="BC345" s="148"/>
      <c r="BD345" s="148"/>
      <c r="BE345" s="148"/>
      <c r="BF345" s="148"/>
      <c r="BG345" s="148"/>
      <c r="BH345" s="148"/>
    </row>
    <row r="346" spans="1:60" outlineLevel="1" x14ac:dyDescent="0.2">
      <c r="A346" s="155"/>
      <c r="B346" s="156"/>
      <c r="C346" s="189" t="s">
        <v>1270</v>
      </c>
      <c r="D346" s="185"/>
      <c r="E346" s="186">
        <v>1.8</v>
      </c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48"/>
      <c r="Z346" s="148"/>
      <c r="AA346" s="148"/>
      <c r="AB346" s="148"/>
      <c r="AC346" s="148"/>
      <c r="AD346" s="148"/>
      <c r="AE346" s="148"/>
      <c r="AF346" s="148"/>
      <c r="AG346" s="148" t="s">
        <v>224</v>
      </c>
      <c r="AH346" s="148">
        <v>0</v>
      </c>
      <c r="AI346" s="148"/>
      <c r="AJ346" s="148"/>
      <c r="AK346" s="148"/>
      <c r="AL346" s="148"/>
      <c r="AM346" s="148"/>
      <c r="AN346" s="148"/>
      <c r="AO346" s="148"/>
      <c r="AP346" s="148"/>
      <c r="AQ346" s="148"/>
      <c r="AR346" s="148"/>
      <c r="AS346" s="148"/>
      <c r="AT346" s="148"/>
      <c r="AU346" s="148"/>
      <c r="AV346" s="148"/>
      <c r="AW346" s="148"/>
      <c r="AX346" s="148"/>
      <c r="AY346" s="148"/>
      <c r="AZ346" s="148"/>
      <c r="BA346" s="148"/>
      <c r="BB346" s="148"/>
      <c r="BC346" s="148"/>
      <c r="BD346" s="148"/>
      <c r="BE346" s="148"/>
      <c r="BF346" s="148"/>
      <c r="BG346" s="148"/>
      <c r="BH346" s="148"/>
    </row>
    <row r="347" spans="1:60" outlineLevel="1" x14ac:dyDescent="0.2">
      <c r="A347" s="166">
        <v>35</v>
      </c>
      <c r="B347" s="167" t="s">
        <v>541</v>
      </c>
      <c r="C347" s="181" t="s">
        <v>542</v>
      </c>
      <c r="D347" s="168" t="s">
        <v>220</v>
      </c>
      <c r="E347" s="169">
        <v>13.224</v>
      </c>
      <c r="F347" s="170">
        <v>72</v>
      </c>
      <c r="G347" s="171">
        <f>ROUND(E347*F347,2)</f>
        <v>952.13</v>
      </c>
      <c r="H347" s="158"/>
      <c r="I347" s="157">
        <f>ROUND(E347*H347,2)</f>
        <v>0</v>
      </c>
      <c r="J347" s="158"/>
      <c r="K347" s="157">
        <f>ROUND(E347*J347,2)</f>
        <v>0</v>
      </c>
      <c r="L347" s="157">
        <v>21</v>
      </c>
      <c r="M347" s="157">
        <f>G347*(1+L347/100)</f>
        <v>1152.0772999999999</v>
      </c>
      <c r="N347" s="157">
        <v>0</v>
      </c>
      <c r="O347" s="157">
        <f>ROUND(E347*N347,2)</f>
        <v>0</v>
      </c>
      <c r="P347" s="157">
        <v>0</v>
      </c>
      <c r="Q347" s="157">
        <f>ROUND(E347*P347,2)</f>
        <v>0</v>
      </c>
      <c r="R347" s="157"/>
      <c r="S347" s="157" t="s">
        <v>180</v>
      </c>
      <c r="T347" s="157" t="s">
        <v>180</v>
      </c>
      <c r="U347" s="157">
        <v>0.24</v>
      </c>
      <c r="V347" s="157">
        <f>ROUND(E347*U347,2)</f>
        <v>3.17</v>
      </c>
      <c r="W347" s="157"/>
      <c r="X347" s="157" t="s">
        <v>221</v>
      </c>
      <c r="Y347" s="148"/>
      <c r="Z347" s="148"/>
      <c r="AA347" s="148"/>
      <c r="AB347" s="148"/>
      <c r="AC347" s="148"/>
      <c r="AD347" s="148"/>
      <c r="AE347" s="148"/>
      <c r="AF347" s="148"/>
      <c r="AG347" s="148" t="s">
        <v>222</v>
      </c>
      <c r="AH347" s="148"/>
      <c r="AI347" s="148"/>
      <c r="AJ347" s="148"/>
      <c r="AK347" s="148"/>
      <c r="AL347" s="148"/>
      <c r="AM347" s="148"/>
      <c r="AN347" s="148"/>
      <c r="AO347" s="148"/>
      <c r="AP347" s="148"/>
      <c r="AQ347" s="148"/>
      <c r="AR347" s="148"/>
      <c r="AS347" s="148"/>
      <c r="AT347" s="148"/>
      <c r="AU347" s="148"/>
      <c r="AV347" s="148"/>
      <c r="AW347" s="148"/>
      <c r="AX347" s="148"/>
      <c r="AY347" s="148"/>
      <c r="AZ347" s="148"/>
      <c r="BA347" s="148"/>
      <c r="BB347" s="148"/>
      <c r="BC347" s="148"/>
      <c r="BD347" s="148"/>
      <c r="BE347" s="148"/>
      <c r="BF347" s="148"/>
      <c r="BG347" s="148"/>
      <c r="BH347" s="148"/>
    </row>
    <row r="348" spans="1:60" outlineLevel="1" x14ac:dyDescent="0.2">
      <c r="A348" s="155"/>
      <c r="B348" s="156"/>
      <c r="C348" s="189" t="s">
        <v>529</v>
      </c>
      <c r="D348" s="185"/>
      <c r="E348" s="186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48"/>
      <c r="Z348" s="148"/>
      <c r="AA348" s="148"/>
      <c r="AB348" s="148"/>
      <c r="AC348" s="148"/>
      <c r="AD348" s="148"/>
      <c r="AE348" s="148"/>
      <c r="AF348" s="148"/>
      <c r="AG348" s="148" t="s">
        <v>224</v>
      </c>
      <c r="AH348" s="148">
        <v>0</v>
      </c>
      <c r="AI348" s="148"/>
      <c r="AJ348" s="148"/>
      <c r="AK348" s="148"/>
      <c r="AL348" s="148"/>
      <c r="AM348" s="148"/>
      <c r="AN348" s="148"/>
      <c r="AO348" s="148"/>
      <c r="AP348" s="148"/>
      <c r="AQ348" s="148"/>
      <c r="AR348" s="148"/>
      <c r="AS348" s="148"/>
      <c r="AT348" s="148"/>
      <c r="AU348" s="148"/>
      <c r="AV348" s="148"/>
      <c r="AW348" s="148"/>
      <c r="AX348" s="148"/>
      <c r="AY348" s="148"/>
      <c r="AZ348" s="148"/>
      <c r="BA348" s="148"/>
      <c r="BB348" s="148"/>
      <c r="BC348" s="148"/>
      <c r="BD348" s="148"/>
      <c r="BE348" s="148"/>
      <c r="BF348" s="148"/>
      <c r="BG348" s="148"/>
      <c r="BH348" s="148"/>
    </row>
    <row r="349" spans="1:60" outlineLevel="1" x14ac:dyDescent="0.2">
      <c r="A349" s="155"/>
      <c r="B349" s="156"/>
      <c r="C349" s="189" t="s">
        <v>1267</v>
      </c>
      <c r="D349" s="185"/>
      <c r="E349" s="186">
        <v>3.36</v>
      </c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48"/>
      <c r="Z349" s="148"/>
      <c r="AA349" s="148"/>
      <c r="AB349" s="148"/>
      <c r="AC349" s="148"/>
      <c r="AD349" s="148"/>
      <c r="AE349" s="148"/>
      <c r="AF349" s="148"/>
      <c r="AG349" s="148" t="s">
        <v>224</v>
      </c>
      <c r="AH349" s="148">
        <v>0</v>
      </c>
      <c r="AI349" s="148"/>
      <c r="AJ349" s="148"/>
      <c r="AK349" s="148"/>
      <c r="AL349" s="148"/>
      <c r="AM349" s="148"/>
      <c r="AN349" s="148"/>
      <c r="AO349" s="148"/>
      <c r="AP349" s="148"/>
      <c r="AQ349" s="148"/>
      <c r="AR349" s="148"/>
      <c r="AS349" s="148"/>
      <c r="AT349" s="148"/>
      <c r="AU349" s="148"/>
      <c r="AV349" s="148"/>
      <c r="AW349" s="148"/>
      <c r="AX349" s="148"/>
      <c r="AY349" s="148"/>
      <c r="AZ349" s="148"/>
      <c r="BA349" s="148"/>
      <c r="BB349" s="148"/>
      <c r="BC349" s="148"/>
      <c r="BD349" s="148"/>
      <c r="BE349" s="148"/>
      <c r="BF349" s="148"/>
      <c r="BG349" s="148"/>
      <c r="BH349" s="148"/>
    </row>
    <row r="350" spans="1:60" outlineLevel="1" x14ac:dyDescent="0.2">
      <c r="A350" s="155"/>
      <c r="B350" s="156"/>
      <c r="C350" s="189" t="s">
        <v>1256</v>
      </c>
      <c r="D350" s="185"/>
      <c r="E350" s="186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48"/>
      <c r="Z350" s="148"/>
      <c r="AA350" s="148"/>
      <c r="AB350" s="148"/>
      <c r="AC350" s="148"/>
      <c r="AD350" s="148"/>
      <c r="AE350" s="148"/>
      <c r="AF350" s="148"/>
      <c r="AG350" s="148" t="s">
        <v>224</v>
      </c>
      <c r="AH350" s="148">
        <v>0</v>
      </c>
      <c r="AI350" s="148"/>
      <c r="AJ350" s="148"/>
      <c r="AK350" s="148"/>
      <c r="AL350" s="148"/>
      <c r="AM350" s="148"/>
      <c r="AN350" s="148"/>
      <c r="AO350" s="148"/>
      <c r="AP350" s="148"/>
      <c r="AQ350" s="148"/>
      <c r="AR350" s="148"/>
      <c r="AS350" s="148"/>
      <c r="AT350" s="148"/>
      <c r="AU350" s="148"/>
      <c r="AV350" s="148"/>
      <c r="AW350" s="148"/>
      <c r="AX350" s="148"/>
      <c r="AY350" s="148"/>
      <c r="AZ350" s="148"/>
      <c r="BA350" s="148"/>
      <c r="BB350" s="148"/>
      <c r="BC350" s="148"/>
      <c r="BD350" s="148"/>
      <c r="BE350" s="148"/>
      <c r="BF350" s="148"/>
      <c r="BG350" s="148"/>
      <c r="BH350" s="148"/>
    </row>
    <row r="351" spans="1:60" outlineLevel="1" x14ac:dyDescent="0.2">
      <c r="A351" s="155"/>
      <c r="B351" s="156"/>
      <c r="C351" s="189" t="s">
        <v>1268</v>
      </c>
      <c r="D351" s="185"/>
      <c r="E351" s="186">
        <v>3.44</v>
      </c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48"/>
      <c r="Z351" s="148"/>
      <c r="AA351" s="148"/>
      <c r="AB351" s="148"/>
      <c r="AC351" s="148"/>
      <c r="AD351" s="148"/>
      <c r="AE351" s="148"/>
      <c r="AF351" s="148"/>
      <c r="AG351" s="148" t="s">
        <v>224</v>
      </c>
      <c r="AH351" s="148">
        <v>0</v>
      </c>
      <c r="AI351" s="148"/>
      <c r="AJ351" s="148"/>
      <c r="AK351" s="148"/>
      <c r="AL351" s="148"/>
      <c r="AM351" s="148"/>
      <c r="AN351" s="148"/>
      <c r="AO351" s="148"/>
      <c r="AP351" s="148"/>
      <c r="AQ351" s="148"/>
      <c r="AR351" s="148"/>
      <c r="AS351" s="148"/>
      <c r="AT351" s="148"/>
      <c r="AU351" s="148"/>
      <c r="AV351" s="148"/>
      <c r="AW351" s="148"/>
      <c r="AX351" s="148"/>
      <c r="AY351" s="148"/>
      <c r="AZ351" s="148"/>
      <c r="BA351" s="148"/>
      <c r="BB351" s="148"/>
      <c r="BC351" s="148"/>
      <c r="BD351" s="148"/>
      <c r="BE351" s="148"/>
      <c r="BF351" s="148"/>
      <c r="BG351" s="148"/>
      <c r="BH351" s="148"/>
    </row>
    <row r="352" spans="1:60" outlineLevel="1" x14ac:dyDescent="0.2">
      <c r="A352" s="155"/>
      <c r="B352" s="156"/>
      <c r="C352" s="189" t="s">
        <v>1260</v>
      </c>
      <c r="D352" s="185"/>
      <c r="E352" s="186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48"/>
      <c r="Z352" s="148"/>
      <c r="AA352" s="148"/>
      <c r="AB352" s="148"/>
      <c r="AC352" s="148"/>
      <c r="AD352" s="148"/>
      <c r="AE352" s="148"/>
      <c r="AF352" s="148"/>
      <c r="AG352" s="148" t="s">
        <v>224</v>
      </c>
      <c r="AH352" s="148">
        <v>0</v>
      </c>
      <c r="AI352" s="148"/>
      <c r="AJ352" s="148"/>
      <c r="AK352" s="148"/>
      <c r="AL352" s="148"/>
      <c r="AM352" s="148"/>
      <c r="AN352" s="148"/>
      <c r="AO352" s="148"/>
      <c r="AP352" s="148"/>
      <c r="AQ352" s="148"/>
      <c r="AR352" s="148"/>
      <c r="AS352" s="148"/>
      <c r="AT352" s="148"/>
      <c r="AU352" s="148"/>
      <c r="AV352" s="148"/>
      <c r="AW352" s="148"/>
      <c r="AX352" s="148"/>
      <c r="AY352" s="148"/>
      <c r="AZ352" s="148"/>
      <c r="BA352" s="148"/>
      <c r="BB352" s="148"/>
      <c r="BC352" s="148"/>
      <c r="BD352" s="148"/>
      <c r="BE352" s="148"/>
      <c r="BF352" s="148"/>
      <c r="BG352" s="148"/>
      <c r="BH352" s="148"/>
    </row>
    <row r="353" spans="1:60" outlineLevel="1" x14ac:dyDescent="0.2">
      <c r="A353" s="155"/>
      <c r="B353" s="156"/>
      <c r="C353" s="189" t="s">
        <v>1269</v>
      </c>
      <c r="D353" s="185"/>
      <c r="E353" s="186">
        <v>4.62</v>
      </c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48"/>
      <c r="Z353" s="148"/>
      <c r="AA353" s="148"/>
      <c r="AB353" s="148"/>
      <c r="AC353" s="148"/>
      <c r="AD353" s="148"/>
      <c r="AE353" s="148"/>
      <c r="AF353" s="148"/>
      <c r="AG353" s="148" t="s">
        <v>224</v>
      </c>
      <c r="AH353" s="148">
        <v>0</v>
      </c>
      <c r="AI353" s="148"/>
      <c r="AJ353" s="148"/>
      <c r="AK353" s="148"/>
      <c r="AL353" s="148"/>
      <c r="AM353" s="148"/>
      <c r="AN353" s="148"/>
      <c r="AO353" s="148"/>
      <c r="AP353" s="148"/>
      <c r="AQ353" s="148"/>
      <c r="AR353" s="148"/>
      <c r="AS353" s="148"/>
      <c r="AT353" s="148"/>
      <c r="AU353" s="148"/>
      <c r="AV353" s="148"/>
      <c r="AW353" s="148"/>
      <c r="AX353" s="148"/>
      <c r="AY353" s="148"/>
      <c r="AZ353" s="148"/>
      <c r="BA353" s="148"/>
      <c r="BB353" s="148"/>
      <c r="BC353" s="148"/>
      <c r="BD353" s="148"/>
      <c r="BE353" s="148"/>
      <c r="BF353" s="148"/>
      <c r="BG353" s="148"/>
      <c r="BH353" s="148"/>
    </row>
    <row r="354" spans="1:60" outlineLevel="1" x14ac:dyDescent="0.2">
      <c r="A354" s="155"/>
      <c r="B354" s="156"/>
      <c r="C354" s="189" t="s">
        <v>1262</v>
      </c>
      <c r="D354" s="185"/>
      <c r="E354" s="186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48"/>
      <c r="Z354" s="148"/>
      <c r="AA354" s="148"/>
      <c r="AB354" s="148"/>
      <c r="AC354" s="148"/>
      <c r="AD354" s="148"/>
      <c r="AE354" s="148"/>
      <c r="AF354" s="148"/>
      <c r="AG354" s="148" t="s">
        <v>224</v>
      </c>
      <c r="AH354" s="148">
        <v>0</v>
      </c>
      <c r="AI354" s="148"/>
      <c r="AJ354" s="148"/>
      <c r="AK354" s="148"/>
      <c r="AL354" s="148"/>
      <c r="AM354" s="148"/>
      <c r="AN354" s="148"/>
      <c r="AO354" s="148"/>
      <c r="AP354" s="148"/>
      <c r="AQ354" s="148"/>
      <c r="AR354" s="148"/>
      <c r="AS354" s="148"/>
      <c r="AT354" s="148"/>
      <c r="AU354" s="148"/>
      <c r="AV354" s="148"/>
      <c r="AW354" s="148"/>
      <c r="AX354" s="148"/>
      <c r="AY354" s="148"/>
      <c r="AZ354" s="148"/>
      <c r="BA354" s="148"/>
      <c r="BB354" s="148"/>
      <c r="BC354" s="148"/>
      <c r="BD354" s="148"/>
      <c r="BE354" s="148"/>
      <c r="BF354" s="148"/>
      <c r="BG354" s="148"/>
      <c r="BH354" s="148"/>
    </row>
    <row r="355" spans="1:60" outlineLevel="1" x14ac:dyDescent="0.2">
      <c r="A355" s="155"/>
      <c r="B355" s="156"/>
      <c r="C355" s="189" t="s">
        <v>1270</v>
      </c>
      <c r="D355" s="185"/>
      <c r="E355" s="186">
        <v>1.8</v>
      </c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48"/>
      <c r="Z355" s="148"/>
      <c r="AA355" s="148"/>
      <c r="AB355" s="148"/>
      <c r="AC355" s="148"/>
      <c r="AD355" s="148"/>
      <c r="AE355" s="148"/>
      <c r="AF355" s="148"/>
      <c r="AG355" s="148" t="s">
        <v>224</v>
      </c>
      <c r="AH355" s="148">
        <v>0</v>
      </c>
      <c r="AI355" s="148"/>
      <c r="AJ355" s="148"/>
      <c r="AK355" s="148"/>
      <c r="AL355" s="148"/>
      <c r="AM355" s="148"/>
      <c r="AN355" s="148"/>
      <c r="AO355" s="148"/>
      <c r="AP355" s="148"/>
      <c r="AQ355" s="148"/>
      <c r="AR355" s="148"/>
      <c r="AS355" s="148"/>
      <c r="AT355" s="148"/>
      <c r="AU355" s="148"/>
      <c r="AV355" s="148"/>
      <c r="AW355" s="148"/>
      <c r="AX355" s="148"/>
      <c r="AY355" s="148"/>
      <c r="AZ355" s="148"/>
      <c r="BA355" s="148"/>
      <c r="BB355" s="148"/>
      <c r="BC355" s="148"/>
      <c r="BD355" s="148"/>
      <c r="BE355" s="148"/>
      <c r="BF355" s="148"/>
      <c r="BG355" s="148"/>
      <c r="BH355" s="148"/>
    </row>
    <row r="356" spans="1:60" ht="22.5" outlineLevel="1" x14ac:dyDescent="0.2">
      <c r="A356" s="166">
        <v>36</v>
      </c>
      <c r="B356" s="167" t="s">
        <v>1271</v>
      </c>
      <c r="C356" s="181" t="s">
        <v>1272</v>
      </c>
      <c r="D356" s="168" t="s">
        <v>312</v>
      </c>
      <c r="E356" s="169">
        <v>0.183</v>
      </c>
      <c r="F356" s="170">
        <v>50760</v>
      </c>
      <c r="G356" s="171">
        <f>ROUND(E356*F356,2)</f>
        <v>9289.08</v>
      </c>
      <c r="H356" s="158"/>
      <c r="I356" s="157">
        <f>ROUND(E356*H356,2)</f>
        <v>0</v>
      </c>
      <c r="J356" s="158"/>
      <c r="K356" s="157">
        <f>ROUND(E356*J356,2)</f>
        <v>0</v>
      </c>
      <c r="L356" s="157">
        <v>21</v>
      </c>
      <c r="M356" s="157">
        <f>G356*(1+L356/100)</f>
        <v>11239.7868</v>
      </c>
      <c r="N356" s="157">
        <v>1.0662499999999999</v>
      </c>
      <c r="O356" s="157">
        <f>ROUND(E356*N356,2)</f>
        <v>0.2</v>
      </c>
      <c r="P356" s="157">
        <v>0</v>
      </c>
      <c r="Q356" s="157">
        <f>ROUND(E356*P356,2)</f>
        <v>0</v>
      </c>
      <c r="R356" s="157"/>
      <c r="S356" s="157" t="s">
        <v>180</v>
      </c>
      <c r="T356" s="157" t="s">
        <v>180</v>
      </c>
      <c r="U356" s="157">
        <v>15.231</v>
      </c>
      <c r="V356" s="157">
        <f>ROUND(E356*U356,2)</f>
        <v>2.79</v>
      </c>
      <c r="W356" s="157"/>
      <c r="X356" s="157" t="s">
        <v>221</v>
      </c>
      <c r="Y356" s="148"/>
      <c r="Z356" s="148"/>
      <c r="AA356" s="148"/>
      <c r="AB356" s="148"/>
      <c r="AC356" s="148"/>
      <c r="AD356" s="148"/>
      <c r="AE356" s="148"/>
      <c r="AF356" s="148"/>
      <c r="AG356" s="148" t="s">
        <v>222</v>
      </c>
      <c r="AH356" s="148"/>
      <c r="AI356" s="148"/>
      <c r="AJ356" s="148"/>
      <c r="AK356" s="148"/>
      <c r="AL356" s="148"/>
      <c r="AM356" s="148"/>
      <c r="AN356" s="148"/>
      <c r="AO356" s="148"/>
      <c r="AP356" s="148"/>
      <c r="AQ356" s="148"/>
      <c r="AR356" s="148"/>
      <c r="AS356" s="148"/>
      <c r="AT356" s="148"/>
      <c r="AU356" s="148"/>
      <c r="AV356" s="148"/>
      <c r="AW356" s="148"/>
      <c r="AX356" s="148"/>
      <c r="AY356" s="148"/>
      <c r="AZ356" s="148"/>
      <c r="BA356" s="148"/>
      <c r="BB356" s="148"/>
      <c r="BC356" s="148"/>
      <c r="BD356" s="148"/>
      <c r="BE356" s="148"/>
      <c r="BF356" s="148"/>
      <c r="BG356" s="148"/>
      <c r="BH356" s="148"/>
    </row>
    <row r="357" spans="1:60" outlineLevel="1" x14ac:dyDescent="0.2">
      <c r="A357" s="155"/>
      <c r="B357" s="156"/>
      <c r="C357" s="189" t="s">
        <v>1260</v>
      </c>
      <c r="D357" s="185"/>
      <c r="E357" s="186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48"/>
      <c r="Z357" s="148"/>
      <c r="AA357" s="148"/>
      <c r="AB357" s="148"/>
      <c r="AC357" s="148"/>
      <c r="AD357" s="148"/>
      <c r="AE357" s="148"/>
      <c r="AF357" s="148"/>
      <c r="AG357" s="148" t="s">
        <v>224</v>
      </c>
      <c r="AH357" s="148">
        <v>0</v>
      </c>
      <c r="AI357" s="148"/>
      <c r="AJ357" s="148"/>
      <c r="AK357" s="148"/>
      <c r="AL357" s="148"/>
      <c r="AM357" s="148"/>
      <c r="AN357" s="148"/>
      <c r="AO357" s="148"/>
      <c r="AP357" s="148"/>
      <c r="AQ357" s="148"/>
      <c r="AR357" s="148"/>
      <c r="AS357" s="148"/>
      <c r="AT357" s="148"/>
      <c r="AU357" s="148"/>
      <c r="AV357" s="148"/>
      <c r="AW357" s="148"/>
      <c r="AX357" s="148"/>
      <c r="AY357" s="148"/>
      <c r="AZ357" s="148"/>
      <c r="BA357" s="148"/>
      <c r="BB357" s="148"/>
      <c r="BC357" s="148"/>
      <c r="BD357" s="148"/>
      <c r="BE357" s="148"/>
      <c r="BF357" s="148"/>
      <c r="BG357" s="148"/>
      <c r="BH357" s="148"/>
    </row>
    <row r="358" spans="1:60" outlineLevel="1" x14ac:dyDescent="0.2">
      <c r="A358" s="155"/>
      <c r="B358" s="156"/>
      <c r="C358" s="190" t="s">
        <v>232</v>
      </c>
      <c r="D358" s="187"/>
      <c r="E358" s="188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48"/>
      <c r="Z358" s="148"/>
      <c r="AA358" s="148"/>
      <c r="AB358" s="148"/>
      <c r="AC358" s="148"/>
      <c r="AD358" s="148"/>
      <c r="AE358" s="148"/>
      <c r="AF358" s="148"/>
      <c r="AG358" s="148" t="s">
        <v>224</v>
      </c>
      <c r="AH358" s="148"/>
      <c r="AI358" s="148"/>
      <c r="AJ358" s="148"/>
      <c r="AK358" s="148"/>
      <c r="AL358" s="148"/>
      <c r="AM358" s="148"/>
      <c r="AN358" s="148"/>
      <c r="AO358" s="148"/>
      <c r="AP358" s="148"/>
      <c r="AQ358" s="148"/>
      <c r="AR358" s="148"/>
      <c r="AS358" s="148"/>
      <c r="AT358" s="148"/>
      <c r="AU358" s="148"/>
      <c r="AV358" s="148"/>
      <c r="AW358" s="148"/>
      <c r="AX358" s="148"/>
      <c r="AY358" s="148"/>
      <c r="AZ358" s="148"/>
      <c r="BA358" s="148"/>
      <c r="BB358" s="148"/>
      <c r="BC358" s="148"/>
      <c r="BD358" s="148"/>
      <c r="BE358" s="148"/>
      <c r="BF358" s="148"/>
      <c r="BG358" s="148"/>
      <c r="BH358" s="148"/>
    </row>
    <row r="359" spans="1:60" outlineLevel="1" x14ac:dyDescent="0.2">
      <c r="A359" s="155"/>
      <c r="B359" s="156"/>
      <c r="C359" s="191" t="s">
        <v>1273</v>
      </c>
      <c r="D359" s="187"/>
      <c r="E359" s="188">
        <v>37.200000000000003</v>
      </c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48"/>
      <c r="Z359" s="148"/>
      <c r="AA359" s="148"/>
      <c r="AB359" s="148"/>
      <c r="AC359" s="148"/>
      <c r="AD359" s="148"/>
      <c r="AE359" s="148"/>
      <c r="AF359" s="148"/>
      <c r="AG359" s="148" t="s">
        <v>224</v>
      </c>
      <c r="AH359" s="148">
        <v>2</v>
      </c>
      <c r="AI359" s="148"/>
      <c r="AJ359" s="148"/>
      <c r="AK359" s="148"/>
      <c r="AL359" s="148"/>
      <c r="AM359" s="148"/>
      <c r="AN359" s="148"/>
      <c r="AO359" s="148"/>
      <c r="AP359" s="148"/>
      <c r="AQ359" s="148"/>
      <c r="AR359" s="148"/>
      <c r="AS359" s="148"/>
      <c r="AT359" s="148"/>
      <c r="AU359" s="148"/>
      <c r="AV359" s="148"/>
      <c r="AW359" s="148"/>
      <c r="AX359" s="148"/>
      <c r="AY359" s="148"/>
      <c r="AZ359" s="148"/>
      <c r="BA359" s="148"/>
      <c r="BB359" s="148"/>
      <c r="BC359" s="148"/>
      <c r="BD359" s="148"/>
      <c r="BE359" s="148"/>
      <c r="BF359" s="148"/>
      <c r="BG359" s="148"/>
      <c r="BH359" s="148"/>
    </row>
    <row r="360" spans="1:60" outlineLevel="1" x14ac:dyDescent="0.2">
      <c r="A360" s="155"/>
      <c r="B360" s="156"/>
      <c r="C360" s="190" t="s">
        <v>234</v>
      </c>
      <c r="D360" s="187"/>
      <c r="E360" s="188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48"/>
      <c r="Z360" s="148"/>
      <c r="AA360" s="148"/>
      <c r="AB360" s="148"/>
      <c r="AC360" s="148"/>
      <c r="AD360" s="148"/>
      <c r="AE360" s="148"/>
      <c r="AF360" s="148"/>
      <c r="AG360" s="148" t="s">
        <v>224</v>
      </c>
      <c r="AH360" s="148"/>
      <c r="AI360" s="148"/>
      <c r="AJ360" s="148"/>
      <c r="AK360" s="148"/>
      <c r="AL360" s="148"/>
      <c r="AM360" s="148"/>
      <c r="AN360" s="148"/>
      <c r="AO360" s="148"/>
      <c r="AP360" s="148"/>
      <c r="AQ360" s="148"/>
      <c r="AR360" s="148"/>
      <c r="AS360" s="148"/>
      <c r="AT360" s="148"/>
      <c r="AU360" s="148"/>
      <c r="AV360" s="148"/>
      <c r="AW360" s="148"/>
      <c r="AX360" s="148"/>
      <c r="AY360" s="148"/>
      <c r="AZ360" s="148"/>
      <c r="BA360" s="148"/>
      <c r="BB360" s="148"/>
      <c r="BC360" s="148"/>
      <c r="BD360" s="148"/>
      <c r="BE360" s="148"/>
      <c r="BF360" s="148"/>
      <c r="BG360" s="148"/>
      <c r="BH360" s="148"/>
    </row>
    <row r="361" spans="1:60" outlineLevel="1" x14ac:dyDescent="0.2">
      <c r="A361" s="155"/>
      <c r="B361" s="156"/>
      <c r="C361" s="189" t="s">
        <v>1274</v>
      </c>
      <c r="D361" s="185"/>
      <c r="E361" s="186">
        <v>0.15</v>
      </c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48"/>
      <c r="Z361" s="148"/>
      <c r="AA361" s="148"/>
      <c r="AB361" s="148"/>
      <c r="AC361" s="148"/>
      <c r="AD361" s="148"/>
      <c r="AE361" s="148"/>
      <c r="AF361" s="148"/>
      <c r="AG361" s="148" t="s">
        <v>224</v>
      </c>
      <c r="AH361" s="148">
        <v>0</v>
      </c>
      <c r="AI361" s="148"/>
      <c r="AJ361" s="148"/>
      <c r="AK361" s="148"/>
      <c r="AL361" s="148"/>
      <c r="AM361" s="148"/>
      <c r="AN361" s="148"/>
      <c r="AO361" s="148"/>
      <c r="AP361" s="148"/>
      <c r="AQ361" s="148"/>
      <c r="AR361" s="148"/>
      <c r="AS361" s="148"/>
      <c r="AT361" s="148"/>
      <c r="AU361" s="148"/>
      <c r="AV361" s="148"/>
      <c r="AW361" s="148"/>
      <c r="AX361" s="148"/>
      <c r="AY361" s="148"/>
      <c r="AZ361" s="148"/>
      <c r="BA361" s="148"/>
      <c r="BB361" s="148"/>
      <c r="BC361" s="148"/>
      <c r="BD361" s="148"/>
      <c r="BE361" s="148"/>
      <c r="BF361" s="148"/>
      <c r="BG361" s="148"/>
      <c r="BH361" s="148"/>
    </row>
    <row r="362" spans="1:60" outlineLevel="1" x14ac:dyDescent="0.2">
      <c r="A362" s="155"/>
      <c r="B362" s="156"/>
      <c r="C362" s="189" t="s">
        <v>1262</v>
      </c>
      <c r="D362" s="185"/>
      <c r="E362" s="186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48"/>
      <c r="Z362" s="148"/>
      <c r="AA362" s="148"/>
      <c r="AB362" s="148"/>
      <c r="AC362" s="148"/>
      <c r="AD362" s="148"/>
      <c r="AE362" s="148"/>
      <c r="AF362" s="148"/>
      <c r="AG362" s="148" t="s">
        <v>224</v>
      </c>
      <c r="AH362" s="148">
        <v>0</v>
      </c>
      <c r="AI362" s="148"/>
      <c r="AJ362" s="148"/>
      <c r="AK362" s="148"/>
      <c r="AL362" s="148"/>
      <c r="AM362" s="148"/>
      <c r="AN362" s="148"/>
      <c r="AO362" s="148"/>
      <c r="AP362" s="148"/>
      <c r="AQ362" s="148"/>
      <c r="AR362" s="148"/>
      <c r="AS362" s="148"/>
      <c r="AT362" s="148"/>
      <c r="AU362" s="148"/>
      <c r="AV362" s="148"/>
      <c r="AW362" s="148"/>
      <c r="AX362" s="148"/>
      <c r="AY362" s="148"/>
      <c r="AZ362" s="148"/>
      <c r="BA362" s="148"/>
      <c r="BB362" s="148"/>
      <c r="BC362" s="148"/>
      <c r="BD362" s="148"/>
      <c r="BE362" s="148"/>
      <c r="BF362" s="148"/>
      <c r="BG362" s="148"/>
      <c r="BH362" s="148"/>
    </row>
    <row r="363" spans="1:60" outlineLevel="1" x14ac:dyDescent="0.2">
      <c r="A363" s="155"/>
      <c r="B363" s="156"/>
      <c r="C363" s="190" t="s">
        <v>232</v>
      </c>
      <c r="D363" s="187"/>
      <c r="E363" s="188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48"/>
      <c r="Z363" s="148"/>
      <c r="AA363" s="148"/>
      <c r="AB363" s="148"/>
      <c r="AC363" s="148"/>
      <c r="AD363" s="148"/>
      <c r="AE363" s="148"/>
      <c r="AF363" s="148"/>
      <c r="AG363" s="148" t="s">
        <v>224</v>
      </c>
      <c r="AH363" s="148"/>
      <c r="AI363" s="148"/>
      <c r="AJ363" s="148"/>
      <c r="AK363" s="148"/>
      <c r="AL363" s="148"/>
      <c r="AM363" s="148"/>
      <c r="AN363" s="148"/>
      <c r="AO363" s="148"/>
      <c r="AP363" s="148"/>
      <c r="AQ363" s="148"/>
      <c r="AR363" s="148"/>
      <c r="AS363" s="148"/>
      <c r="AT363" s="148"/>
      <c r="AU363" s="148"/>
      <c r="AV363" s="148"/>
      <c r="AW363" s="148"/>
      <c r="AX363" s="148"/>
      <c r="AY363" s="148"/>
      <c r="AZ363" s="148"/>
      <c r="BA363" s="148"/>
      <c r="BB363" s="148"/>
      <c r="BC363" s="148"/>
      <c r="BD363" s="148"/>
      <c r="BE363" s="148"/>
      <c r="BF363" s="148"/>
      <c r="BG363" s="148"/>
      <c r="BH363" s="148"/>
    </row>
    <row r="364" spans="1:60" outlineLevel="1" x14ac:dyDescent="0.2">
      <c r="A364" s="155"/>
      <c r="B364" s="156"/>
      <c r="C364" s="191" t="s">
        <v>1275</v>
      </c>
      <c r="D364" s="187"/>
      <c r="E364" s="188">
        <v>9</v>
      </c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48"/>
      <c r="Z364" s="148"/>
      <c r="AA364" s="148"/>
      <c r="AB364" s="148"/>
      <c r="AC364" s="148"/>
      <c r="AD364" s="148"/>
      <c r="AE364" s="148"/>
      <c r="AF364" s="148"/>
      <c r="AG364" s="148" t="s">
        <v>224</v>
      </c>
      <c r="AH364" s="148">
        <v>2</v>
      </c>
      <c r="AI364" s="148"/>
      <c r="AJ364" s="148"/>
      <c r="AK364" s="148"/>
      <c r="AL364" s="148"/>
      <c r="AM364" s="148"/>
      <c r="AN364" s="148"/>
      <c r="AO364" s="148"/>
      <c r="AP364" s="148"/>
      <c r="AQ364" s="148"/>
      <c r="AR364" s="148"/>
      <c r="AS364" s="148"/>
      <c r="AT364" s="148"/>
      <c r="AU364" s="148"/>
      <c r="AV364" s="148"/>
      <c r="AW364" s="148"/>
      <c r="AX364" s="148"/>
      <c r="AY364" s="148"/>
      <c r="AZ364" s="148"/>
      <c r="BA364" s="148"/>
      <c r="BB364" s="148"/>
      <c r="BC364" s="148"/>
      <c r="BD364" s="148"/>
      <c r="BE364" s="148"/>
      <c r="BF364" s="148"/>
      <c r="BG364" s="148"/>
      <c r="BH364" s="148"/>
    </row>
    <row r="365" spans="1:60" outlineLevel="1" x14ac:dyDescent="0.2">
      <c r="A365" s="155"/>
      <c r="B365" s="156"/>
      <c r="C365" s="190" t="s">
        <v>234</v>
      </c>
      <c r="D365" s="187"/>
      <c r="E365" s="188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48"/>
      <c r="Z365" s="148"/>
      <c r="AA365" s="148"/>
      <c r="AB365" s="148"/>
      <c r="AC365" s="148"/>
      <c r="AD365" s="148"/>
      <c r="AE365" s="148"/>
      <c r="AF365" s="148"/>
      <c r="AG365" s="148" t="s">
        <v>224</v>
      </c>
      <c r="AH365" s="148"/>
      <c r="AI365" s="148"/>
      <c r="AJ365" s="148"/>
      <c r="AK365" s="148"/>
      <c r="AL365" s="148"/>
      <c r="AM365" s="148"/>
      <c r="AN365" s="148"/>
      <c r="AO365" s="148"/>
      <c r="AP365" s="148"/>
      <c r="AQ365" s="148"/>
      <c r="AR365" s="148"/>
      <c r="AS365" s="148"/>
      <c r="AT365" s="148"/>
      <c r="AU365" s="148"/>
      <c r="AV365" s="148"/>
      <c r="AW365" s="148"/>
      <c r="AX365" s="148"/>
      <c r="AY365" s="148"/>
      <c r="AZ365" s="148"/>
      <c r="BA365" s="148"/>
      <c r="BB365" s="148"/>
      <c r="BC365" s="148"/>
      <c r="BD365" s="148"/>
      <c r="BE365" s="148"/>
      <c r="BF365" s="148"/>
      <c r="BG365" s="148"/>
      <c r="BH365" s="148"/>
    </row>
    <row r="366" spans="1:60" outlineLevel="1" x14ac:dyDescent="0.2">
      <c r="A366" s="155"/>
      <c r="B366" s="156"/>
      <c r="C366" s="189" t="s">
        <v>1276</v>
      </c>
      <c r="D366" s="185"/>
      <c r="E366" s="186">
        <v>0.04</v>
      </c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48"/>
      <c r="Z366" s="148"/>
      <c r="AA366" s="148"/>
      <c r="AB366" s="148"/>
      <c r="AC366" s="148"/>
      <c r="AD366" s="148"/>
      <c r="AE366" s="148"/>
      <c r="AF366" s="148"/>
      <c r="AG366" s="148" t="s">
        <v>224</v>
      </c>
      <c r="AH366" s="148">
        <v>0</v>
      </c>
      <c r="AI366" s="148"/>
      <c r="AJ366" s="148"/>
      <c r="AK366" s="148"/>
      <c r="AL366" s="148"/>
      <c r="AM366" s="148"/>
      <c r="AN366" s="148"/>
      <c r="AO366" s="148"/>
      <c r="AP366" s="148"/>
      <c r="AQ366" s="148"/>
      <c r="AR366" s="148"/>
      <c r="AS366" s="148"/>
      <c r="AT366" s="148"/>
      <c r="AU366" s="148"/>
      <c r="AV366" s="148"/>
      <c r="AW366" s="148"/>
      <c r="AX366" s="148"/>
      <c r="AY366" s="148"/>
      <c r="AZ366" s="148"/>
      <c r="BA366" s="148"/>
      <c r="BB366" s="148"/>
      <c r="BC366" s="148"/>
      <c r="BD366" s="148"/>
      <c r="BE366" s="148"/>
      <c r="BF366" s="148"/>
      <c r="BG366" s="148"/>
      <c r="BH366" s="148"/>
    </row>
    <row r="367" spans="1:60" x14ac:dyDescent="0.2">
      <c r="A367" s="160" t="s">
        <v>169</v>
      </c>
      <c r="B367" s="161" t="s">
        <v>106</v>
      </c>
      <c r="C367" s="179" t="s">
        <v>107</v>
      </c>
      <c r="D367" s="162"/>
      <c r="E367" s="163"/>
      <c r="F367" s="164"/>
      <c r="G367" s="165">
        <f>SUMIF(AG368:AG433,"&lt;&gt;NOR",G368:G433)</f>
        <v>238460.38999999998</v>
      </c>
      <c r="H367" s="159"/>
      <c r="I367" s="159">
        <f>SUM(I368:I433)</f>
        <v>0</v>
      </c>
      <c r="J367" s="159"/>
      <c r="K367" s="159">
        <f>SUM(K368:K433)</f>
        <v>0</v>
      </c>
      <c r="L367" s="159"/>
      <c r="M367" s="159">
        <f>SUM(M368:M433)</f>
        <v>288537.07189999998</v>
      </c>
      <c r="N367" s="159"/>
      <c r="O367" s="159">
        <f>SUM(O368:O433)</f>
        <v>69.95</v>
      </c>
      <c r="P367" s="159"/>
      <c r="Q367" s="159">
        <f>SUM(Q368:Q433)</f>
        <v>0</v>
      </c>
      <c r="R367" s="159"/>
      <c r="S367" s="159"/>
      <c r="T367" s="159"/>
      <c r="U367" s="159"/>
      <c r="V367" s="159">
        <f>SUM(V368:V433)</f>
        <v>135.29</v>
      </c>
      <c r="W367" s="159"/>
      <c r="X367" s="159"/>
      <c r="AG367" t="s">
        <v>170</v>
      </c>
    </row>
    <row r="368" spans="1:60" ht="22.5" outlineLevel="1" x14ac:dyDescent="0.2">
      <c r="A368" s="172">
        <v>37</v>
      </c>
      <c r="B368" s="173" t="s">
        <v>543</v>
      </c>
      <c r="C368" s="180" t="s">
        <v>1277</v>
      </c>
      <c r="D368" s="174" t="s">
        <v>368</v>
      </c>
      <c r="E368" s="175">
        <v>6</v>
      </c>
      <c r="F368" s="170">
        <v>1907</v>
      </c>
      <c r="G368" s="177">
        <f>ROUND(E368*F368,2)</f>
        <v>11442</v>
      </c>
      <c r="H368" s="158"/>
      <c r="I368" s="157">
        <f>ROUND(E368*H368,2)</f>
        <v>0</v>
      </c>
      <c r="J368" s="158"/>
      <c r="K368" s="157">
        <f>ROUND(E368*J368,2)</f>
        <v>0</v>
      </c>
      <c r="L368" s="157">
        <v>21</v>
      </c>
      <c r="M368" s="157">
        <f>G368*(1+L368/100)</f>
        <v>13844.82</v>
      </c>
      <c r="N368" s="157">
        <v>0</v>
      </c>
      <c r="O368" s="157">
        <f>ROUND(E368*N368,2)</f>
        <v>0</v>
      </c>
      <c r="P368" s="157">
        <v>0</v>
      </c>
      <c r="Q368" s="157">
        <f>ROUND(E368*P368,2)</f>
        <v>0</v>
      </c>
      <c r="R368" s="157"/>
      <c r="S368" s="157" t="s">
        <v>174</v>
      </c>
      <c r="T368" s="157" t="s">
        <v>175</v>
      </c>
      <c r="U368" s="157">
        <v>0</v>
      </c>
      <c r="V368" s="157">
        <f>ROUND(E368*U368,2)</f>
        <v>0</v>
      </c>
      <c r="W368" s="157"/>
      <c r="X368" s="157" t="s">
        <v>221</v>
      </c>
      <c r="Y368" s="148"/>
      <c r="Z368" s="148"/>
      <c r="AA368" s="148"/>
      <c r="AB368" s="148"/>
      <c r="AC368" s="148"/>
      <c r="AD368" s="148"/>
      <c r="AE368" s="148"/>
      <c r="AF368" s="148"/>
      <c r="AG368" s="148" t="s">
        <v>222</v>
      </c>
      <c r="AH368" s="148"/>
      <c r="AI368" s="148"/>
      <c r="AJ368" s="148"/>
      <c r="AK368" s="148"/>
      <c r="AL368" s="148"/>
      <c r="AM368" s="148"/>
      <c r="AN368" s="148"/>
      <c r="AO368" s="148"/>
      <c r="AP368" s="148"/>
      <c r="AQ368" s="148"/>
      <c r="AR368" s="148"/>
      <c r="AS368" s="148"/>
      <c r="AT368" s="148"/>
      <c r="AU368" s="148"/>
      <c r="AV368" s="148"/>
      <c r="AW368" s="148"/>
      <c r="AX368" s="148"/>
      <c r="AY368" s="148"/>
      <c r="AZ368" s="148"/>
      <c r="BA368" s="148"/>
      <c r="BB368" s="148"/>
      <c r="BC368" s="148"/>
      <c r="BD368" s="148"/>
      <c r="BE368" s="148"/>
      <c r="BF368" s="148"/>
      <c r="BG368" s="148"/>
      <c r="BH368" s="148"/>
    </row>
    <row r="369" spans="1:60" ht="22.5" outlineLevel="1" x14ac:dyDescent="0.2">
      <c r="A369" s="172">
        <v>38</v>
      </c>
      <c r="B369" s="173" t="s">
        <v>1116</v>
      </c>
      <c r="C369" s="180" t="s">
        <v>1278</v>
      </c>
      <c r="D369" s="174" t="s">
        <v>368</v>
      </c>
      <c r="E369" s="175">
        <v>1</v>
      </c>
      <c r="F369" s="170">
        <v>5691</v>
      </c>
      <c r="G369" s="177">
        <f>ROUND(E369*F369,2)</f>
        <v>5691</v>
      </c>
      <c r="H369" s="158"/>
      <c r="I369" s="157">
        <f>ROUND(E369*H369,2)</f>
        <v>0</v>
      </c>
      <c r="J369" s="158"/>
      <c r="K369" s="157">
        <f>ROUND(E369*J369,2)</f>
        <v>0</v>
      </c>
      <c r="L369" s="157">
        <v>21</v>
      </c>
      <c r="M369" s="157">
        <f>G369*(1+L369/100)</f>
        <v>6886.11</v>
      </c>
      <c r="N369" s="157">
        <v>0</v>
      </c>
      <c r="O369" s="157">
        <f>ROUND(E369*N369,2)</f>
        <v>0</v>
      </c>
      <c r="P369" s="157">
        <v>0</v>
      </c>
      <c r="Q369" s="157">
        <f>ROUND(E369*P369,2)</f>
        <v>0</v>
      </c>
      <c r="R369" s="157"/>
      <c r="S369" s="157" t="s">
        <v>174</v>
      </c>
      <c r="T369" s="157" t="s">
        <v>175</v>
      </c>
      <c r="U369" s="157">
        <v>0</v>
      </c>
      <c r="V369" s="157">
        <f>ROUND(E369*U369,2)</f>
        <v>0</v>
      </c>
      <c r="W369" s="157"/>
      <c r="X369" s="157" t="s">
        <v>221</v>
      </c>
      <c r="Y369" s="148"/>
      <c r="Z369" s="148"/>
      <c r="AA369" s="148"/>
      <c r="AB369" s="148"/>
      <c r="AC369" s="148"/>
      <c r="AD369" s="148"/>
      <c r="AE369" s="148"/>
      <c r="AF369" s="148"/>
      <c r="AG369" s="148" t="s">
        <v>222</v>
      </c>
      <c r="AH369" s="148"/>
      <c r="AI369" s="148"/>
      <c r="AJ369" s="148"/>
      <c r="AK369" s="148"/>
      <c r="AL369" s="148"/>
      <c r="AM369" s="148"/>
      <c r="AN369" s="148"/>
      <c r="AO369" s="148"/>
      <c r="AP369" s="148"/>
      <c r="AQ369" s="148"/>
      <c r="AR369" s="148"/>
      <c r="AS369" s="148"/>
      <c r="AT369" s="148"/>
      <c r="AU369" s="148"/>
      <c r="AV369" s="148"/>
      <c r="AW369" s="148"/>
      <c r="AX369" s="148"/>
      <c r="AY369" s="148"/>
      <c r="AZ369" s="148"/>
      <c r="BA369" s="148"/>
      <c r="BB369" s="148"/>
      <c r="BC369" s="148"/>
      <c r="BD369" s="148"/>
      <c r="BE369" s="148"/>
      <c r="BF369" s="148"/>
      <c r="BG369" s="148"/>
      <c r="BH369" s="148"/>
    </row>
    <row r="370" spans="1:60" outlineLevel="1" x14ac:dyDescent="0.2">
      <c r="A370" s="166">
        <v>39</v>
      </c>
      <c r="B370" s="167" t="s">
        <v>1279</v>
      </c>
      <c r="C370" s="181" t="s">
        <v>1280</v>
      </c>
      <c r="D370" s="168" t="s">
        <v>247</v>
      </c>
      <c r="E370" s="169">
        <v>26.81</v>
      </c>
      <c r="F370" s="170">
        <v>18</v>
      </c>
      <c r="G370" s="171">
        <f>ROUND(E370*F370,2)</f>
        <v>482.58</v>
      </c>
      <c r="H370" s="158"/>
      <c r="I370" s="157">
        <f>ROUND(E370*H370,2)</f>
        <v>0</v>
      </c>
      <c r="J370" s="158"/>
      <c r="K370" s="157">
        <f>ROUND(E370*J370,2)</f>
        <v>0</v>
      </c>
      <c r="L370" s="157">
        <v>21</v>
      </c>
      <c r="M370" s="157">
        <f>G370*(1+L370/100)</f>
        <v>583.92179999999996</v>
      </c>
      <c r="N370" s="157">
        <v>0</v>
      </c>
      <c r="O370" s="157">
        <f>ROUND(E370*N370,2)</f>
        <v>0</v>
      </c>
      <c r="P370" s="157">
        <v>0</v>
      </c>
      <c r="Q370" s="157">
        <f>ROUND(E370*P370,2)</f>
        <v>0</v>
      </c>
      <c r="R370" s="157"/>
      <c r="S370" s="157" t="s">
        <v>180</v>
      </c>
      <c r="T370" s="157" t="s">
        <v>180</v>
      </c>
      <c r="U370" s="157">
        <v>5.3999999999999999E-2</v>
      </c>
      <c r="V370" s="157">
        <f>ROUND(E370*U370,2)</f>
        <v>1.45</v>
      </c>
      <c r="W370" s="157"/>
      <c r="X370" s="157" t="s">
        <v>221</v>
      </c>
      <c r="Y370" s="148"/>
      <c r="Z370" s="148"/>
      <c r="AA370" s="148"/>
      <c r="AB370" s="148"/>
      <c r="AC370" s="148"/>
      <c r="AD370" s="148"/>
      <c r="AE370" s="148"/>
      <c r="AF370" s="148"/>
      <c r="AG370" s="148" t="s">
        <v>222</v>
      </c>
      <c r="AH370" s="148"/>
      <c r="AI370" s="148"/>
      <c r="AJ370" s="148"/>
      <c r="AK370" s="148"/>
      <c r="AL370" s="148"/>
      <c r="AM370" s="148"/>
      <c r="AN370" s="148"/>
      <c r="AO370" s="148"/>
      <c r="AP370" s="148"/>
      <c r="AQ370" s="148"/>
      <c r="AR370" s="148"/>
      <c r="AS370" s="148"/>
      <c r="AT370" s="148"/>
      <c r="AU370" s="148"/>
      <c r="AV370" s="148"/>
      <c r="AW370" s="148"/>
      <c r="AX370" s="148"/>
      <c r="AY370" s="148"/>
      <c r="AZ370" s="148"/>
      <c r="BA370" s="148"/>
      <c r="BB370" s="148"/>
      <c r="BC370" s="148"/>
      <c r="BD370" s="148"/>
      <c r="BE370" s="148"/>
      <c r="BF370" s="148"/>
      <c r="BG370" s="148"/>
      <c r="BH370" s="148"/>
    </row>
    <row r="371" spans="1:60" ht="22.5" outlineLevel="1" x14ac:dyDescent="0.2">
      <c r="A371" s="155"/>
      <c r="B371" s="156"/>
      <c r="C371" s="189" t="s">
        <v>1281</v>
      </c>
      <c r="D371" s="185"/>
      <c r="E371" s="186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48"/>
      <c r="Z371" s="148"/>
      <c r="AA371" s="148"/>
      <c r="AB371" s="148"/>
      <c r="AC371" s="148"/>
      <c r="AD371" s="148"/>
      <c r="AE371" s="148"/>
      <c r="AF371" s="148"/>
      <c r="AG371" s="148" t="s">
        <v>224</v>
      </c>
      <c r="AH371" s="148">
        <v>0</v>
      </c>
      <c r="AI371" s="148"/>
      <c r="AJ371" s="148"/>
      <c r="AK371" s="148"/>
      <c r="AL371" s="148"/>
      <c r="AM371" s="148"/>
      <c r="AN371" s="148"/>
      <c r="AO371" s="148"/>
      <c r="AP371" s="148"/>
      <c r="AQ371" s="148"/>
      <c r="AR371" s="148"/>
      <c r="AS371" s="148"/>
      <c r="AT371" s="148"/>
      <c r="AU371" s="148"/>
      <c r="AV371" s="148"/>
      <c r="AW371" s="148"/>
      <c r="AX371" s="148"/>
      <c r="AY371" s="148"/>
      <c r="AZ371" s="148"/>
      <c r="BA371" s="148"/>
      <c r="BB371" s="148"/>
      <c r="BC371" s="148"/>
      <c r="BD371" s="148"/>
      <c r="BE371" s="148"/>
      <c r="BF371" s="148"/>
      <c r="BG371" s="148"/>
      <c r="BH371" s="148"/>
    </row>
    <row r="372" spans="1:60" outlineLevel="1" x14ac:dyDescent="0.2">
      <c r="A372" s="155"/>
      <c r="B372" s="156"/>
      <c r="C372" s="189" t="s">
        <v>1282</v>
      </c>
      <c r="D372" s="185"/>
      <c r="E372" s="186">
        <v>26.81</v>
      </c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48"/>
      <c r="Z372" s="148"/>
      <c r="AA372" s="148"/>
      <c r="AB372" s="148"/>
      <c r="AC372" s="148"/>
      <c r="AD372" s="148"/>
      <c r="AE372" s="148"/>
      <c r="AF372" s="148"/>
      <c r="AG372" s="148" t="s">
        <v>224</v>
      </c>
      <c r="AH372" s="148">
        <v>0</v>
      </c>
      <c r="AI372" s="148"/>
      <c r="AJ372" s="148"/>
      <c r="AK372" s="148"/>
      <c r="AL372" s="148"/>
      <c r="AM372" s="148"/>
      <c r="AN372" s="148"/>
      <c r="AO372" s="148"/>
      <c r="AP372" s="148"/>
      <c r="AQ372" s="148"/>
      <c r="AR372" s="148"/>
      <c r="AS372" s="148"/>
      <c r="AT372" s="148"/>
      <c r="AU372" s="148"/>
      <c r="AV372" s="148"/>
      <c r="AW372" s="148"/>
      <c r="AX372" s="148"/>
      <c r="AY372" s="148"/>
      <c r="AZ372" s="148"/>
      <c r="BA372" s="148"/>
      <c r="BB372" s="148"/>
      <c r="BC372" s="148"/>
      <c r="BD372" s="148"/>
      <c r="BE372" s="148"/>
      <c r="BF372" s="148"/>
      <c r="BG372" s="148"/>
      <c r="BH372" s="148"/>
    </row>
    <row r="373" spans="1:60" outlineLevel="1" x14ac:dyDescent="0.2">
      <c r="A373" s="166">
        <v>40</v>
      </c>
      <c r="B373" s="167" t="s">
        <v>1283</v>
      </c>
      <c r="C373" s="181" t="s">
        <v>1284</v>
      </c>
      <c r="D373" s="168" t="s">
        <v>247</v>
      </c>
      <c r="E373" s="169">
        <v>26</v>
      </c>
      <c r="F373" s="170">
        <v>20</v>
      </c>
      <c r="G373" s="171">
        <f>ROUND(E373*F373,2)</f>
        <v>520</v>
      </c>
      <c r="H373" s="158"/>
      <c r="I373" s="157">
        <f>ROUND(E373*H373,2)</f>
        <v>0</v>
      </c>
      <c r="J373" s="158"/>
      <c r="K373" s="157">
        <f>ROUND(E373*J373,2)</f>
        <v>0</v>
      </c>
      <c r="L373" s="157">
        <v>21</v>
      </c>
      <c r="M373" s="157">
        <f>G373*(1+L373/100)</f>
        <v>629.19999999999993</v>
      </c>
      <c r="N373" s="157">
        <v>0</v>
      </c>
      <c r="O373" s="157">
        <f>ROUND(E373*N373,2)</f>
        <v>0</v>
      </c>
      <c r="P373" s="157">
        <v>0</v>
      </c>
      <c r="Q373" s="157">
        <f>ROUND(E373*P373,2)</f>
        <v>0</v>
      </c>
      <c r="R373" s="157"/>
      <c r="S373" s="157" t="s">
        <v>180</v>
      </c>
      <c r="T373" s="157" t="s">
        <v>180</v>
      </c>
      <c r="U373" s="157">
        <v>6.6000000000000003E-2</v>
      </c>
      <c r="V373" s="157">
        <f>ROUND(E373*U373,2)</f>
        <v>1.72</v>
      </c>
      <c r="W373" s="157"/>
      <c r="X373" s="157" t="s">
        <v>221</v>
      </c>
      <c r="Y373" s="148"/>
      <c r="Z373" s="148"/>
      <c r="AA373" s="148"/>
      <c r="AB373" s="148"/>
      <c r="AC373" s="148"/>
      <c r="AD373" s="148"/>
      <c r="AE373" s="148"/>
      <c r="AF373" s="148"/>
      <c r="AG373" s="148" t="s">
        <v>222</v>
      </c>
      <c r="AH373" s="148"/>
      <c r="AI373" s="148"/>
      <c r="AJ373" s="148"/>
      <c r="AK373" s="148"/>
      <c r="AL373" s="148"/>
      <c r="AM373" s="148"/>
      <c r="AN373" s="148"/>
      <c r="AO373" s="148"/>
      <c r="AP373" s="148"/>
      <c r="AQ373" s="148"/>
      <c r="AR373" s="148"/>
      <c r="AS373" s="148"/>
      <c r="AT373" s="148"/>
      <c r="AU373" s="148"/>
      <c r="AV373" s="148"/>
      <c r="AW373" s="148"/>
      <c r="AX373" s="148"/>
      <c r="AY373" s="148"/>
      <c r="AZ373" s="148"/>
      <c r="BA373" s="148"/>
      <c r="BB373" s="148"/>
      <c r="BC373" s="148"/>
      <c r="BD373" s="148"/>
      <c r="BE373" s="148"/>
      <c r="BF373" s="148"/>
      <c r="BG373" s="148"/>
      <c r="BH373" s="148"/>
    </row>
    <row r="374" spans="1:60" outlineLevel="1" x14ac:dyDescent="0.2">
      <c r="A374" s="155"/>
      <c r="B374" s="156"/>
      <c r="C374" s="189" t="s">
        <v>1285</v>
      </c>
      <c r="D374" s="185"/>
      <c r="E374" s="186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48"/>
      <c r="Z374" s="148"/>
      <c r="AA374" s="148"/>
      <c r="AB374" s="148"/>
      <c r="AC374" s="148"/>
      <c r="AD374" s="148"/>
      <c r="AE374" s="148"/>
      <c r="AF374" s="148"/>
      <c r="AG374" s="148" t="s">
        <v>224</v>
      </c>
      <c r="AH374" s="148">
        <v>0</v>
      </c>
      <c r="AI374" s="148"/>
      <c r="AJ374" s="148"/>
      <c r="AK374" s="148"/>
      <c r="AL374" s="148"/>
      <c r="AM374" s="148"/>
      <c r="AN374" s="148"/>
      <c r="AO374" s="148"/>
      <c r="AP374" s="148"/>
      <c r="AQ374" s="148"/>
      <c r="AR374" s="148"/>
      <c r="AS374" s="148"/>
      <c r="AT374" s="148"/>
      <c r="AU374" s="148"/>
      <c r="AV374" s="148"/>
      <c r="AW374" s="148"/>
      <c r="AX374" s="148"/>
      <c r="AY374" s="148"/>
      <c r="AZ374" s="148"/>
      <c r="BA374" s="148"/>
      <c r="BB374" s="148"/>
      <c r="BC374" s="148"/>
      <c r="BD374" s="148"/>
      <c r="BE374" s="148"/>
      <c r="BF374" s="148"/>
      <c r="BG374" s="148"/>
      <c r="BH374" s="148"/>
    </row>
    <row r="375" spans="1:60" outlineLevel="1" x14ac:dyDescent="0.2">
      <c r="A375" s="155"/>
      <c r="B375" s="156"/>
      <c r="C375" s="189" t="s">
        <v>1286</v>
      </c>
      <c r="D375" s="185"/>
      <c r="E375" s="186">
        <v>26</v>
      </c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48"/>
      <c r="Z375" s="148"/>
      <c r="AA375" s="148"/>
      <c r="AB375" s="148"/>
      <c r="AC375" s="148"/>
      <c r="AD375" s="148"/>
      <c r="AE375" s="148"/>
      <c r="AF375" s="148"/>
      <c r="AG375" s="148" t="s">
        <v>224</v>
      </c>
      <c r="AH375" s="148">
        <v>0</v>
      </c>
      <c r="AI375" s="148"/>
      <c r="AJ375" s="148"/>
      <c r="AK375" s="148"/>
      <c r="AL375" s="148"/>
      <c r="AM375" s="148"/>
      <c r="AN375" s="148"/>
      <c r="AO375" s="148"/>
      <c r="AP375" s="148"/>
      <c r="AQ375" s="148"/>
      <c r="AR375" s="148"/>
      <c r="AS375" s="148"/>
      <c r="AT375" s="148"/>
      <c r="AU375" s="148"/>
      <c r="AV375" s="148"/>
      <c r="AW375" s="148"/>
      <c r="AX375" s="148"/>
      <c r="AY375" s="148"/>
      <c r="AZ375" s="148"/>
      <c r="BA375" s="148"/>
      <c r="BB375" s="148"/>
      <c r="BC375" s="148"/>
      <c r="BD375" s="148"/>
      <c r="BE375" s="148"/>
      <c r="BF375" s="148"/>
      <c r="BG375" s="148"/>
      <c r="BH375" s="148"/>
    </row>
    <row r="376" spans="1:60" outlineLevel="1" x14ac:dyDescent="0.2">
      <c r="A376" s="166">
        <v>41</v>
      </c>
      <c r="B376" s="167" t="s">
        <v>1287</v>
      </c>
      <c r="C376" s="181" t="s">
        <v>1288</v>
      </c>
      <c r="D376" s="168" t="s">
        <v>247</v>
      </c>
      <c r="E376" s="169">
        <v>158.27000000000001</v>
      </c>
      <c r="F376" s="170">
        <v>32</v>
      </c>
      <c r="G376" s="171">
        <f>ROUND(E376*F376,2)</f>
        <v>5064.6400000000003</v>
      </c>
      <c r="H376" s="158"/>
      <c r="I376" s="157">
        <f>ROUND(E376*H376,2)</f>
        <v>0</v>
      </c>
      <c r="J376" s="158"/>
      <c r="K376" s="157">
        <f>ROUND(E376*J376,2)</f>
        <v>0</v>
      </c>
      <c r="L376" s="157">
        <v>21</v>
      </c>
      <c r="M376" s="157">
        <f>G376*(1+L376/100)</f>
        <v>6128.2143999999998</v>
      </c>
      <c r="N376" s="157">
        <v>1.0000000000000001E-5</v>
      </c>
      <c r="O376" s="157">
        <f>ROUND(E376*N376,2)</f>
        <v>0</v>
      </c>
      <c r="P376" s="157">
        <v>0</v>
      </c>
      <c r="Q376" s="157">
        <f>ROUND(E376*P376,2)</f>
        <v>0</v>
      </c>
      <c r="R376" s="157"/>
      <c r="S376" s="157" t="s">
        <v>180</v>
      </c>
      <c r="T376" s="157" t="s">
        <v>180</v>
      </c>
      <c r="U376" s="157">
        <v>9.7000000000000003E-2</v>
      </c>
      <c r="V376" s="157">
        <f>ROUND(E376*U376,2)</f>
        <v>15.35</v>
      </c>
      <c r="W376" s="157"/>
      <c r="X376" s="157" t="s">
        <v>221</v>
      </c>
      <c r="Y376" s="148"/>
      <c r="Z376" s="148"/>
      <c r="AA376" s="148"/>
      <c r="AB376" s="148"/>
      <c r="AC376" s="148"/>
      <c r="AD376" s="148"/>
      <c r="AE376" s="148"/>
      <c r="AF376" s="148"/>
      <c r="AG376" s="148" t="s">
        <v>288</v>
      </c>
      <c r="AH376" s="148"/>
      <c r="AI376" s="148"/>
      <c r="AJ376" s="148"/>
      <c r="AK376" s="148"/>
      <c r="AL376" s="148"/>
      <c r="AM376" s="148"/>
      <c r="AN376" s="148"/>
      <c r="AO376" s="148"/>
      <c r="AP376" s="148"/>
      <c r="AQ376" s="148"/>
      <c r="AR376" s="148"/>
      <c r="AS376" s="148"/>
      <c r="AT376" s="148"/>
      <c r="AU376" s="148"/>
      <c r="AV376" s="148"/>
      <c r="AW376" s="148"/>
      <c r="AX376" s="148"/>
      <c r="AY376" s="148"/>
      <c r="AZ376" s="148"/>
      <c r="BA376" s="148"/>
      <c r="BB376" s="148"/>
      <c r="BC376" s="148"/>
      <c r="BD376" s="148"/>
      <c r="BE376" s="148"/>
      <c r="BF376" s="148"/>
      <c r="BG376" s="148"/>
      <c r="BH376" s="148"/>
    </row>
    <row r="377" spans="1:60" outlineLevel="1" x14ac:dyDescent="0.2">
      <c r="A377" s="155"/>
      <c r="B377" s="156"/>
      <c r="C377" s="189" t="s">
        <v>1289</v>
      </c>
      <c r="D377" s="185"/>
      <c r="E377" s="186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48"/>
      <c r="Z377" s="148"/>
      <c r="AA377" s="148"/>
      <c r="AB377" s="148"/>
      <c r="AC377" s="148"/>
      <c r="AD377" s="148"/>
      <c r="AE377" s="148"/>
      <c r="AF377" s="148"/>
      <c r="AG377" s="148" t="s">
        <v>224</v>
      </c>
      <c r="AH377" s="148">
        <v>0</v>
      </c>
      <c r="AI377" s="148"/>
      <c r="AJ377" s="148"/>
      <c r="AK377" s="148"/>
      <c r="AL377" s="148"/>
      <c r="AM377" s="148"/>
      <c r="AN377" s="148"/>
      <c r="AO377" s="148"/>
      <c r="AP377" s="148"/>
      <c r="AQ377" s="148"/>
      <c r="AR377" s="148"/>
      <c r="AS377" s="148"/>
      <c r="AT377" s="148"/>
      <c r="AU377" s="148"/>
      <c r="AV377" s="148"/>
      <c r="AW377" s="148"/>
      <c r="AX377" s="148"/>
      <c r="AY377" s="148"/>
      <c r="AZ377" s="148"/>
      <c r="BA377" s="148"/>
      <c r="BB377" s="148"/>
      <c r="BC377" s="148"/>
      <c r="BD377" s="148"/>
      <c r="BE377" s="148"/>
      <c r="BF377" s="148"/>
      <c r="BG377" s="148"/>
      <c r="BH377" s="148"/>
    </row>
    <row r="378" spans="1:60" outlineLevel="1" x14ac:dyDescent="0.2">
      <c r="A378" s="155"/>
      <c r="B378" s="156"/>
      <c r="C378" s="189" t="s">
        <v>1290</v>
      </c>
      <c r="D378" s="185"/>
      <c r="E378" s="186">
        <v>151.72</v>
      </c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48"/>
      <c r="Z378" s="148"/>
      <c r="AA378" s="148"/>
      <c r="AB378" s="148"/>
      <c r="AC378" s="148"/>
      <c r="AD378" s="148"/>
      <c r="AE378" s="148"/>
      <c r="AF378" s="148"/>
      <c r="AG378" s="148" t="s">
        <v>224</v>
      </c>
      <c r="AH378" s="148">
        <v>0</v>
      </c>
      <c r="AI378" s="148"/>
      <c r="AJ378" s="148"/>
      <c r="AK378" s="148"/>
      <c r="AL378" s="148"/>
      <c r="AM378" s="148"/>
      <c r="AN378" s="148"/>
      <c r="AO378" s="148"/>
      <c r="AP378" s="148"/>
      <c r="AQ378" s="148"/>
      <c r="AR378" s="148"/>
      <c r="AS378" s="148"/>
      <c r="AT378" s="148"/>
      <c r="AU378" s="148"/>
      <c r="AV378" s="148"/>
      <c r="AW378" s="148"/>
      <c r="AX378" s="148"/>
      <c r="AY378" s="148"/>
      <c r="AZ378" s="148"/>
      <c r="BA378" s="148"/>
      <c r="BB378" s="148"/>
      <c r="BC378" s="148"/>
      <c r="BD378" s="148"/>
      <c r="BE378" s="148"/>
      <c r="BF378" s="148"/>
      <c r="BG378" s="148"/>
      <c r="BH378" s="148"/>
    </row>
    <row r="379" spans="1:60" outlineLevel="1" x14ac:dyDescent="0.2">
      <c r="A379" s="155"/>
      <c r="B379" s="156"/>
      <c r="C379" s="189" t="s">
        <v>1291</v>
      </c>
      <c r="D379" s="185"/>
      <c r="E379" s="186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48"/>
      <c r="Z379" s="148"/>
      <c r="AA379" s="148"/>
      <c r="AB379" s="148"/>
      <c r="AC379" s="148"/>
      <c r="AD379" s="148"/>
      <c r="AE379" s="148"/>
      <c r="AF379" s="148"/>
      <c r="AG379" s="148" t="s">
        <v>224</v>
      </c>
      <c r="AH379" s="148">
        <v>0</v>
      </c>
      <c r="AI379" s="148"/>
      <c r="AJ379" s="148"/>
      <c r="AK379" s="148"/>
      <c r="AL379" s="148"/>
      <c r="AM379" s="148"/>
      <c r="AN379" s="148"/>
      <c r="AO379" s="148"/>
      <c r="AP379" s="148"/>
      <c r="AQ379" s="148"/>
      <c r="AR379" s="148"/>
      <c r="AS379" s="148"/>
      <c r="AT379" s="148"/>
      <c r="AU379" s="148"/>
      <c r="AV379" s="148"/>
      <c r="AW379" s="148"/>
      <c r="AX379" s="148"/>
      <c r="AY379" s="148"/>
      <c r="AZ379" s="148"/>
      <c r="BA379" s="148"/>
      <c r="BB379" s="148"/>
      <c r="BC379" s="148"/>
      <c r="BD379" s="148"/>
      <c r="BE379" s="148"/>
      <c r="BF379" s="148"/>
      <c r="BG379" s="148"/>
      <c r="BH379" s="148"/>
    </row>
    <row r="380" spans="1:60" outlineLevel="1" x14ac:dyDescent="0.2">
      <c r="A380" s="155"/>
      <c r="B380" s="156"/>
      <c r="C380" s="189" t="s">
        <v>1292</v>
      </c>
      <c r="D380" s="185"/>
      <c r="E380" s="186">
        <v>6.55</v>
      </c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48"/>
      <c r="Z380" s="148"/>
      <c r="AA380" s="148"/>
      <c r="AB380" s="148"/>
      <c r="AC380" s="148"/>
      <c r="AD380" s="148"/>
      <c r="AE380" s="148"/>
      <c r="AF380" s="148"/>
      <c r="AG380" s="148" t="s">
        <v>224</v>
      </c>
      <c r="AH380" s="148">
        <v>0</v>
      </c>
      <c r="AI380" s="148"/>
      <c r="AJ380" s="148"/>
      <c r="AK380" s="148"/>
      <c r="AL380" s="148"/>
      <c r="AM380" s="148"/>
      <c r="AN380" s="148"/>
      <c r="AO380" s="148"/>
      <c r="AP380" s="148"/>
      <c r="AQ380" s="148"/>
      <c r="AR380" s="148"/>
      <c r="AS380" s="148"/>
      <c r="AT380" s="148"/>
      <c r="AU380" s="148"/>
      <c r="AV380" s="148"/>
      <c r="AW380" s="148"/>
      <c r="AX380" s="148"/>
      <c r="AY380" s="148"/>
      <c r="AZ380" s="148"/>
      <c r="BA380" s="148"/>
      <c r="BB380" s="148"/>
      <c r="BC380" s="148"/>
      <c r="BD380" s="148"/>
      <c r="BE380" s="148"/>
      <c r="BF380" s="148"/>
      <c r="BG380" s="148"/>
      <c r="BH380" s="148"/>
    </row>
    <row r="381" spans="1:60" outlineLevel="1" x14ac:dyDescent="0.2">
      <c r="A381" s="166">
        <v>42</v>
      </c>
      <c r="B381" s="167" t="s">
        <v>552</v>
      </c>
      <c r="C381" s="181" t="s">
        <v>553</v>
      </c>
      <c r="D381" s="168" t="s">
        <v>247</v>
      </c>
      <c r="E381" s="169">
        <v>26</v>
      </c>
      <c r="F381" s="170">
        <v>20</v>
      </c>
      <c r="G381" s="171">
        <f>ROUND(E381*F381,2)</f>
        <v>520</v>
      </c>
      <c r="H381" s="158"/>
      <c r="I381" s="157">
        <f>ROUND(E381*H381,2)</f>
        <v>0</v>
      </c>
      <c r="J381" s="158"/>
      <c r="K381" s="157">
        <f>ROUND(E381*J381,2)</f>
        <v>0</v>
      </c>
      <c r="L381" s="157">
        <v>21</v>
      </c>
      <c r="M381" s="157">
        <f>G381*(1+L381/100)</f>
        <v>629.19999999999993</v>
      </c>
      <c r="N381" s="157">
        <v>0</v>
      </c>
      <c r="O381" s="157">
        <f>ROUND(E381*N381,2)</f>
        <v>0</v>
      </c>
      <c r="P381" s="157">
        <v>0</v>
      </c>
      <c r="Q381" s="157">
        <f>ROUND(E381*P381,2)</f>
        <v>0</v>
      </c>
      <c r="R381" s="157"/>
      <c r="S381" s="157" t="s">
        <v>180</v>
      </c>
      <c r="T381" s="157" t="s">
        <v>180</v>
      </c>
      <c r="U381" s="157">
        <v>5.8999999999999997E-2</v>
      </c>
      <c r="V381" s="157">
        <f>ROUND(E381*U381,2)</f>
        <v>1.53</v>
      </c>
      <c r="W381" s="157"/>
      <c r="X381" s="157" t="s">
        <v>221</v>
      </c>
      <c r="Y381" s="148"/>
      <c r="Z381" s="148"/>
      <c r="AA381" s="148"/>
      <c r="AB381" s="148"/>
      <c r="AC381" s="148"/>
      <c r="AD381" s="148"/>
      <c r="AE381" s="148"/>
      <c r="AF381" s="148"/>
      <c r="AG381" s="148" t="s">
        <v>222</v>
      </c>
      <c r="AH381" s="148"/>
      <c r="AI381" s="148"/>
      <c r="AJ381" s="148"/>
      <c r="AK381" s="148"/>
      <c r="AL381" s="148"/>
      <c r="AM381" s="148"/>
      <c r="AN381" s="148"/>
      <c r="AO381" s="148"/>
      <c r="AP381" s="148"/>
      <c r="AQ381" s="148"/>
      <c r="AR381" s="148"/>
      <c r="AS381" s="148"/>
      <c r="AT381" s="148"/>
      <c r="AU381" s="148"/>
      <c r="AV381" s="148"/>
      <c r="AW381" s="148"/>
      <c r="AX381" s="148"/>
      <c r="AY381" s="148"/>
      <c r="AZ381" s="148"/>
      <c r="BA381" s="148"/>
      <c r="BB381" s="148"/>
      <c r="BC381" s="148"/>
      <c r="BD381" s="148"/>
      <c r="BE381" s="148"/>
      <c r="BF381" s="148"/>
      <c r="BG381" s="148"/>
      <c r="BH381" s="148"/>
    </row>
    <row r="382" spans="1:60" outlineLevel="1" x14ac:dyDescent="0.2">
      <c r="A382" s="155"/>
      <c r="B382" s="156"/>
      <c r="C382" s="189" t="s">
        <v>1286</v>
      </c>
      <c r="D382" s="185"/>
      <c r="E382" s="186">
        <v>26</v>
      </c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48"/>
      <c r="Z382" s="148"/>
      <c r="AA382" s="148"/>
      <c r="AB382" s="148"/>
      <c r="AC382" s="148"/>
      <c r="AD382" s="148"/>
      <c r="AE382" s="148"/>
      <c r="AF382" s="148"/>
      <c r="AG382" s="148" t="s">
        <v>224</v>
      </c>
      <c r="AH382" s="148">
        <v>0</v>
      </c>
      <c r="AI382" s="148"/>
      <c r="AJ382" s="148"/>
      <c r="AK382" s="148"/>
      <c r="AL382" s="148"/>
      <c r="AM382" s="148"/>
      <c r="AN382" s="148"/>
      <c r="AO382" s="148"/>
      <c r="AP382" s="148"/>
      <c r="AQ382" s="148"/>
      <c r="AR382" s="148"/>
      <c r="AS382" s="148"/>
      <c r="AT382" s="148"/>
      <c r="AU382" s="148"/>
      <c r="AV382" s="148"/>
      <c r="AW382" s="148"/>
      <c r="AX382" s="148"/>
      <c r="AY382" s="148"/>
      <c r="AZ382" s="148"/>
      <c r="BA382" s="148"/>
      <c r="BB382" s="148"/>
      <c r="BC382" s="148"/>
      <c r="BD382" s="148"/>
      <c r="BE382" s="148"/>
      <c r="BF382" s="148"/>
      <c r="BG382" s="148"/>
      <c r="BH382" s="148"/>
    </row>
    <row r="383" spans="1:60" outlineLevel="1" x14ac:dyDescent="0.2">
      <c r="A383" s="166">
        <v>43</v>
      </c>
      <c r="B383" s="167" t="s">
        <v>1070</v>
      </c>
      <c r="C383" s="181" t="s">
        <v>1071</v>
      </c>
      <c r="D383" s="168" t="s">
        <v>247</v>
      </c>
      <c r="E383" s="169">
        <v>158.27000000000001</v>
      </c>
      <c r="F383" s="170">
        <v>28</v>
      </c>
      <c r="G383" s="171">
        <f>ROUND(E383*F383,2)</f>
        <v>4431.5600000000004</v>
      </c>
      <c r="H383" s="158"/>
      <c r="I383" s="157">
        <f>ROUND(E383*H383,2)</f>
        <v>0</v>
      </c>
      <c r="J383" s="158"/>
      <c r="K383" s="157">
        <f>ROUND(E383*J383,2)</f>
        <v>0</v>
      </c>
      <c r="L383" s="157">
        <v>21</v>
      </c>
      <c r="M383" s="157">
        <f>G383*(1+L383/100)</f>
        <v>5362.1876000000002</v>
      </c>
      <c r="N383" s="157">
        <v>0</v>
      </c>
      <c r="O383" s="157">
        <f>ROUND(E383*N383,2)</f>
        <v>0</v>
      </c>
      <c r="P383" s="157">
        <v>0</v>
      </c>
      <c r="Q383" s="157">
        <f>ROUND(E383*P383,2)</f>
        <v>0</v>
      </c>
      <c r="R383" s="157"/>
      <c r="S383" s="157" t="s">
        <v>180</v>
      </c>
      <c r="T383" s="157" t="s">
        <v>180</v>
      </c>
      <c r="U383" s="157">
        <v>7.9000000000000001E-2</v>
      </c>
      <c r="V383" s="157">
        <f>ROUND(E383*U383,2)</f>
        <v>12.5</v>
      </c>
      <c r="W383" s="157"/>
      <c r="X383" s="157" t="s">
        <v>221</v>
      </c>
      <c r="Y383" s="148"/>
      <c r="Z383" s="148"/>
      <c r="AA383" s="148"/>
      <c r="AB383" s="148"/>
      <c r="AC383" s="148"/>
      <c r="AD383" s="148"/>
      <c r="AE383" s="148"/>
      <c r="AF383" s="148"/>
      <c r="AG383" s="148" t="s">
        <v>222</v>
      </c>
      <c r="AH383" s="148"/>
      <c r="AI383" s="148"/>
      <c r="AJ383" s="148"/>
      <c r="AK383" s="148"/>
      <c r="AL383" s="148"/>
      <c r="AM383" s="148"/>
      <c r="AN383" s="148"/>
      <c r="AO383" s="148"/>
      <c r="AP383" s="148"/>
      <c r="AQ383" s="148"/>
      <c r="AR383" s="148"/>
      <c r="AS383" s="148"/>
      <c r="AT383" s="148"/>
      <c r="AU383" s="148"/>
      <c r="AV383" s="148"/>
      <c r="AW383" s="148"/>
      <c r="AX383" s="148"/>
      <c r="AY383" s="148"/>
      <c r="AZ383" s="148"/>
      <c r="BA383" s="148"/>
      <c r="BB383" s="148"/>
      <c r="BC383" s="148"/>
      <c r="BD383" s="148"/>
      <c r="BE383" s="148"/>
      <c r="BF383" s="148"/>
      <c r="BG383" s="148"/>
      <c r="BH383" s="148"/>
    </row>
    <row r="384" spans="1:60" outlineLevel="1" x14ac:dyDescent="0.2">
      <c r="A384" s="155"/>
      <c r="B384" s="156"/>
      <c r="C384" s="189" t="s">
        <v>1293</v>
      </c>
      <c r="D384" s="185"/>
      <c r="E384" s="186">
        <v>158.27000000000001</v>
      </c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48"/>
      <c r="Z384" s="148"/>
      <c r="AA384" s="148"/>
      <c r="AB384" s="148"/>
      <c r="AC384" s="148"/>
      <c r="AD384" s="148"/>
      <c r="AE384" s="148"/>
      <c r="AF384" s="148"/>
      <c r="AG384" s="148" t="s">
        <v>224</v>
      </c>
      <c r="AH384" s="148">
        <v>0</v>
      </c>
      <c r="AI384" s="148"/>
      <c r="AJ384" s="148"/>
      <c r="AK384" s="148"/>
      <c r="AL384" s="148"/>
      <c r="AM384" s="148"/>
      <c r="AN384" s="148"/>
      <c r="AO384" s="148"/>
      <c r="AP384" s="148"/>
      <c r="AQ384" s="148"/>
      <c r="AR384" s="148"/>
      <c r="AS384" s="148"/>
      <c r="AT384" s="148"/>
      <c r="AU384" s="148"/>
      <c r="AV384" s="148"/>
      <c r="AW384" s="148"/>
      <c r="AX384" s="148"/>
      <c r="AY384" s="148"/>
      <c r="AZ384" s="148"/>
      <c r="BA384" s="148"/>
      <c r="BB384" s="148"/>
      <c r="BC384" s="148"/>
      <c r="BD384" s="148"/>
      <c r="BE384" s="148"/>
      <c r="BF384" s="148"/>
      <c r="BG384" s="148"/>
      <c r="BH384" s="148"/>
    </row>
    <row r="385" spans="1:60" outlineLevel="1" x14ac:dyDescent="0.2">
      <c r="A385" s="172">
        <v>44</v>
      </c>
      <c r="B385" s="173" t="s">
        <v>1072</v>
      </c>
      <c r="C385" s="180" t="s">
        <v>1073</v>
      </c>
      <c r="D385" s="174" t="s">
        <v>1074</v>
      </c>
      <c r="E385" s="175">
        <v>1</v>
      </c>
      <c r="F385" s="170">
        <v>2481</v>
      </c>
      <c r="G385" s="177">
        <f>ROUND(E385*F385,2)</f>
        <v>2481</v>
      </c>
      <c r="H385" s="158"/>
      <c r="I385" s="157">
        <f>ROUND(E385*H385,2)</f>
        <v>0</v>
      </c>
      <c r="J385" s="158"/>
      <c r="K385" s="157">
        <f>ROUND(E385*J385,2)</f>
        <v>0</v>
      </c>
      <c r="L385" s="157">
        <v>21</v>
      </c>
      <c r="M385" s="157">
        <f>G385*(1+L385/100)</f>
        <v>3002.0099999999998</v>
      </c>
      <c r="N385" s="157">
        <v>1.7000000000000001E-4</v>
      </c>
      <c r="O385" s="157">
        <f>ROUND(E385*N385,2)</f>
        <v>0</v>
      </c>
      <c r="P385" s="157">
        <v>0</v>
      </c>
      <c r="Q385" s="157">
        <f>ROUND(E385*P385,2)</f>
        <v>0</v>
      </c>
      <c r="R385" s="157"/>
      <c r="S385" s="157" t="s">
        <v>180</v>
      </c>
      <c r="T385" s="157" t="s">
        <v>180</v>
      </c>
      <c r="U385" s="157">
        <v>7.1</v>
      </c>
      <c r="V385" s="157">
        <f>ROUND(E385*U385,2)</f>
        <v>7.1</v>
      </c>
      <c r="W385" s="157"/>
      <c r="X385" s="157" t="s">
        <v>221</v>
      </c>
      <c r="Y385" s="148"/>
      <c r="Z385" s="148"/>
      <c r="AA385" s="148"/>
      <c r="AB385" s="148"/>
      <c r="AC385" s="148"/>
      <c r="AD385" s="148"/>
      <c r="AE385" s="148"/>
      <c r="AF385" s="148"/>
      <c r="AG385" s="148" t="s">
        <v>222</v>
      </c>
      <c r="AH385" s="148"/>
      <c r="AI385" s="148"/>
      <c r="AJ385" s="148"/>
      <c r="AK385" s="148"/>
      <c r="AL385" s="148"/>
      <c r="AM385" s="148"/>
      <c r="AN385" s="148"/>
      <c r="AO385" s="148"/>
      <c r="AP385" s="148"/>
      <c r="AQ385" s="148"/>
      <c r="AR385" s="148"/>
      <c r="AS385" s="148"/>
      <c r="AT385" s="148"/>
      <c r="AU385" s="148"/>
      <c r="AV385" s="148"/>
      <c r="AW385" s="148"/>
      <c r="AX385" s="148"/>
      <c r="AY385" s="148"/>
      <c r="AZ385" s="148"/>
      <c r="BA385" s="148"/>
      <c r="BB385" s="148"/>
      <c r="BC385" s="148"/>
      <c r="BD385" s="148"/>
      <c r="BE385" s="148"/>
      <c r="BF385" s="148"/>
      <c r="BG385" s="148"/>
      <c r="BH385" s="148"/>
    </row>
    <row r="386" spans="1:60" ht="22.5" outlineLevel="1" x14ac:dyDescent="0.2">
      <c r="A386" s="166">
        <v>45</v>
      </c>
      <c r="B386" s="167" t="s">
        <v>554</v>
      </c>
      <c r="C386" s="181" t="s">
        <v>555</v>
      </c>
      <c r="D386" s="168" t="s">
        <v>230</v>
      </c>
      <c r="E386" s="169">
        <v>11.442</v>
      </c>
      <c r="F386" s="170">
        <v>2350</v>
      </c>
      <c r="G386" s="171">
        <f>ROUND(E386*F386,2)</f>
        <v>26888.7</v>
      </c>
      <c r="H386" s="158"/>
      <c r="I386" s="157">
        <f>ROUND(E386*H386,2)</f>
        <v>0</v>
      </c>
      <c r="J386" s="158"/>
      <c r="K386" s="157">
        <f>ROUND(E386*J386,2)</f>
        <v>0</v>
      </c>
      <c r="L386" s="157">
        <v>21</v>
      </c>
      <c r="M386" s="157">
        <f>G386*(1+L386/100)</f>
        <v>32535.327000000001</v>
      </c>
      <c r="N386" s="157">
        <v>2.5249999999999999</v>
      </c>
      <c r="O386" s="157">
        <f>ROUND(E386*N386,2)</f>
        <v>28.89</v>
      </c>
      <c r="P386" s="157">
        <v>0</v>
      </c>
      <c r="Q386" s="157">
        <f>ROUND(E386*P386,2)</f>
        <v>0</v>
      </c>
      <c r="R386" s="157"/>
      <c r="S386" s="157" t="s">
        <v>180</v>
      </c>
      <c r="T386" s="157" t="s">
        <v>180</v>
      </c>
      <c r="U386" s="157">
        <v>1.3029999999999999</v>
      </c>
      <c r="V386" s="157">
        <f>ROUND(E386*U386,2)</f>
        <v>14.91</v>
      </c>
      <c r="W386" s="157"/>
      <c r="X386" s="157" t="s">
        <v>221</v>
      </c>
      <c r="Y386" s="148"/>
      <c r="Z386" s="148"/>
      <c r="AA386" s="148"/>
      <c r="AB386" s="148"/>
      <c r="AC386" s="148"/>
      <c r="AD386" s="148"/>
      <c r="AE386" s="148"/>
      <c r="AF386" s="148"/>
      <c r="AG386" s="148" t="s">
        <v>222</v>
      </c>
      <c r="AH386" s="148"/>
      <c r="AI386" s="148"/>
      <c r="AJ386" s="148"/>
      <c r="AK386" s="148"/>
      <c r="AL386" s="148"/>
      <c r="AM386" s="148"/>
      <c r="AN386" s="148"/>
      <c r="AO386" s="148"/>
      <c r="AP386" s="148"/>
      <c r="AQ386" s="148"/>
      <c r="AR386" s="148"/>
      <c r="AS386" s="148"/>
      <c r="AT386" s="148"/>
      <c r="AU386" s="148"/>
      <c r="AV386" s="148"/>
      <c r="AW386" s="148"/>
      <c r="AX386" s="148"/>
      <c r="AY386" s="148"/>
      <c r="AZ386" s="148"/>
      <c r="BA386" s="148"/>
      <c r="BB386" s="148"/>
      <c r="BC386" s="148"/>
      <c r="BD386" s="148"/>
      <c r="BE386" s="148"/>
      <c r="BF386" s="148"/>
      <c r="BG386" s="148"/>
      <c r="BH386" s="148"/>
    </row>
    <row r="387" spans="1:60" outlineLevel="1" x14ac:dyDescent="0.2">
      <c r="A387" s="155"/>
      <c r="B387" s="156"/>
      <c r="C387" s="189" t="s">
        <v>558</v>
      </c>
      <c r="D387" s="185"/>
      <c r="E387" s="186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48"/>
      <c r="Z387" s="148"/>
      <c r="AA387" s="148"/>
      <c r="AB387" s="148"/>
      <c r="AC387" s="148"/>
      <c r="AD387" s="148"/>
      <c r="AE387" s="148"/>
      <c r="AF387" s="148"/>
      <c r="AG387" s="148" t="s">
        <v>224</v>
      </c>
      <c r="AH387" s="148">
        <v>0</v>
      </c>
      <c r="AI387" s="148"/>
      <c r="AJ387" s="148"/>
      <c r="AK387" s="148"/>
      <c r="AL387" s="148"/>
      <c r="AM387" s="148"/>
      <c r="AN387" s="148"/>
      <c r="AO387" s="148"/>
      <c r="AP387" s="148"/>
      <c r="AQ387" s="148"/>
      <c r="AR387" s="148"/>
      <c r="AS387" s="148"/>
      <c r="AT387" s="148"/>
      <c r="AU387" s="148"/>
      <c r="AV387" s="148"/>
      <c r="AW387" s="148"/>
      <c r="AX387" s="148"/>
      <c r="AY387" s="148"/>
      <c r="AZ387" s="148"/>
      <c r="BA387" s="148"/>
      <c r="BB387" s="148"/>
      <c r="BC387" s="148"/>
      <c r="BD387" s="148"/>
      <c r="BE387" s="148"/>
      <c r="BF387" s="148"/>
      <c r="BG387" s="148"/>
      <c r="BH387" s="148"/>
    </row>
    <row r="388" spans="1:60" outlineLevel="1" x14ac:dyDescent="0.2">
      <c r="A388" s="155"/>
      <c r="B388" s="156"/>
      <c r="C388" s="189" t="s">
        <v>1294</v>
      </c>
      <c r="D388" s="185"/>
      <c r="E388" s="186">
        <v>0.94</v>
      </c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48"/>
      <c r="Z388" s="148"/>
      <c r="AA388" s="148"/>
      <c r="AB388" s="148"/>
      <c r="AC388" s="148"/>
      <c r="AD388" s="148"/>
      <c r="AE388" s="148"/>
      <c r="AF388" s="148"/>
      <c r="AG388" s="148" t="s">
        <v>224</v>
      </c>
      <c r="AH388" s="148">
        <v>0</v>
      </c>
      <c r="AI388" s="148"/>
      <c r="AJ388" s="148"/>
      <c r="AK388" s="148"/>
      <c r="AL388" s="148"/>
      <c r="AM388" s="148"/>
      <c r="AN388" s="148"/>
      <c r="AO388" s="148"/>
      <c r="AP388" s="148"/>
      <c r="AQ388" s="148"/>
      <c r="AR388" s="148"/>
      <c r="AS388" s="148"/>
      <c r="AT388" s="148"/>
      <c r="AU388" s="148"/>
      <c r="AV388" s="148"/>
      <c r="AW388" s="148"/>
      <c r="AX388" s="148"/>
      <c r="AY388" s="148"/>
      <c r="AZ388" s="148"/>
      <c r="BA388" s="148"/>
      <c r="BB388" s="148"/>
      <c r="BC388" s="148"/>
      <c r="BD388" s="148"/>
      <c r="BE388" s="148"/>
      <c r="BF388" s="148"/>
      <c r="BG388" s="148"/>
      <c r="BH388" s="148"/>
    </row>
    <row r="389" spans="1:60" outlineLevel="1" x14ac:dyDescent="0.2">
      <c r="A389" s="155"/>
      <c r="B389" s="156"/>
      <c r="C389" s="189" t="s">
        <v>1295</v>
      </c>
      <c r="D389" s="185"/>
      <c r="E389" s="186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48"/>
      <c r="Z389" s="148"/>
      <c r="AA389" s="148"/>
      <c r="AB389" s="148"/>
      <c r="AC389" s="148"/>
      <c r="AD389" s="148"/>
      <c r="AE389" s="148"/>
      <c r="AF389" s="148"/>
      <c r="AG389" s="148" t="s">
        <v>224</v>
      </c>
      <c r="AH389" s="148">
        <v>0</v>
      </c>
      <c r="AI389" s="148"/>
      <c r="AJ389" s="148"/>
      <c r="AK389" s="148"/>
      <c r="AL389" s="148"/>
      <c r="AM389" s="148"/>
      <c r="AN389" s="148"/>
      <c r="AO389" s="148"/>
      <c r="AP389" s="148"/>
      <c r="AQ389" s="148"/>
      <c r="AR389" s="148"/>
      <c r="AS389" s="148"/>
      <c r="AT389" s="148"/>
      <c r="AU389" s="148"/>
      <c r="AV389" s="148"/>
      <c r="AW389" s="148"/>
      <c r="AX389" s="148"/>
      <c r="AY389" s="148"/>
      <c r="AZ389" s="148"/>
      <c r="BA389" s="148"/>
      <c r="BB389" s="148"/>
      <c r="BC389" s="148"/>
      <c r="BD389" s="148"/>
      <c r="BE389" s="148"/>
      <c r="BF389" s="148"/>
      <c r="BG389" s="148"/>
      <c r="BH389" s="148"/>
    </row>
    <row r="390" spans="1:60" outlineLevel="1" x14ac:dyDescent="0.2">
      <c r="A390" s="155"/>
      <c r="B390" s="156"/>
      <c r="C390" s="189" t="s">
        <v>1296</v>
      </c>
      <c r="D390" s="185"/>
      <c r="E390" s="186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48"/>
      <c r="Z390" s="148"/>
      <c r="AA390" s="148"/>
      <c r="AB390" s="148"/>
      <c r="AC390" s="148"/>
      <c r="AD390" s="148"/>
      <c r="AE390" s="148"/>
      <c r="AF390" s="148"/>
      <c r="AG390" s="148" t="s">
        <v>224</v>
      </c>
      <c r="AH390" s="148">
        <v>0</v>
      </c>
      <c r="AI390" s="148"/>
      <c r="AJ390" s="148"/>
      <c r="AK390" s="148"/>
      <c r="AL390" s="148"/>
      <c r="AM390" s="148"/>
      <c r="AN390" s="148"/>
      <c r="AO390" s="148"/>
      <c r="AP390" s="148"/>
      <c r="AQ390" s="148"/>
      <c r="AR390" s="148"/>
      <c r="AS390" s="148"/>
      <c r="AT390" s="148"/>
      <c r="AU390" s="148"/>
      <c r="AV390" s="148"/>
      <c r="AW390" s="148"/>
      <c r="AX390" s="148"/>
      <c r="AY390" s="148"/>
      <c r="AZ390" s="148"/>
      <c r="BA390" s="148"/>
      <c r="BB390" s="148"/>
      <c r="BC390" s="148"/>
      <c r="BD390" s="148"/>
      <c r="BE390" s="148"/>
      <c r="BF390" s="148"/>
      <c r="BG390" s="148"/>
      <c r="BH390" s="148"/>
    </row>
    <row r="391" spans="1:60" outlineLevel="1" x14ac:dyDescent="0.2">
      <c r="A391" s="155"/>
      <c r="B391" s="156"/>
      <c r="C391" s="189" t="s">
        <v>1297</v>
      </c>
      <c r="D391" s="185"/>
      <c r="E391" s="186">
        <v>10.5</v>
      </c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48"/>
      <c r="Z391" s="148"/>
      <c r="AA391" s="148"/>
      <c r="AB391" s="148"/>
      <c r="AC391" s="148"/>
      <c r="AD391" s="148"/>
      <c r="AE391" s="148"/>
      <c r="AF391" s="148"/>
      <c r="AG391" s="148" t="s">
        <v>224</v>
      </c>
      <c r="AH391" s="148">
        <v>0</v>
      </c>
      <c r="AI391" s="148"/>
      <c r="AJ391" s="148"/>
      <c r="AK391" s="148"/>
      <c r="AL391" s="148"/>
      <c r="AM391" s="148"/>
      <c r="AN391" s="148"/>
      <c r="AO391" s="148"/>
      <c r="AP391" s="148"/>
      <c r="AQ391" s="148"/>
      <c r="AR391" s="148"/>
      <c r="AS391" s="148"/>
      <c r="AT391" s="148"/>
      <c r="AU391" s="148"/>
      <c r="AV391" s="148"/>
      <c r="AW391" s="148"/>
      <c r="AX391" s="148"/>
      <c r="AY391" s="148"/>
      <c r="AZ391" s="148"/>
      <c r="BA391" s="148"/>
      <c r="BB391" s="148"/>
      <c r="BC391" s="148"/>
      <c r="BD391" s="148"/>
      <c r="BE391" s="148"/>
      <c r="BF391" s="148"/>
      <c r="BG391" s="148"/>
      <c r="BH391" s="148"/>
    </row>
    <row r="392" spans="1:60" ht="22.5" outlineLevel="1" x14ac:dyDescent="0.2">
      <c r="A392" s="166">
        <v>46</v>
      </c>
      <c r="B392" s="167" t="s">
        <v>560</v>
      </c>
      <c r="C392" s="181" t="s">
        <v>561</v>
      </c>
      <c r="D392" s="168" t="s">
        <v>230</v>
      </c>
      <c r="E392" s="169">
        <v>15.5693</v>
      </c>
      <c r="F392" s="170">
        <v>2517</v>
      </c>
      <c r="G392" s="171">
        <f>ROUND(E392*F392,2)</f>
        <v>39187.93</v>
      </c>
      <c r="H392" s="158"/>
      <c r="I392" s="157">
        <f>ROUND(E392*H392,2)</f>
        <v>0</v>
      </c>
      <c r="J392" s="158"/>
      <c r="K392" s="157">
        <f>ROUND(E392*J392,2)</f>
        <v>0</v>
      </c>
      <c r="L392" s="157">
        <v>21</v>
      </c>
      <c r="M392" s="157">
        <f>G392*(1+L392/100)</f>
        <v>47417.395299999996</v>
      </c>
      <c r="N392" s="157">
        <v>2.5249999999999999</v>
      </c>
      <c r="O392" s="157">
        <f>ROUND(E392*N392,2)</f>
        <v>39.31</v>
      </c>
      <c r="P392" s="157">
        <v>0</v>
      </c>
      <c r="Q392" s="157">
        <f>ROUND(E392*P392,2)</f>
        <v>0</v>
      </c>
      <c r="R392" s="157"/>
      <c r="S392" s="157" t="s">
        <v>180</v>
      </c>
      <c r="T392" s="157" t="s">
        <v>180</v>
      </c>
      <c r="U392" s="157">
        <v>1.3029999999999999</v>
      </c>
      <c r="V392" s="157">
        <f>ROUND(E392*U392,2)</f>
        <v>20.29</v>
      </c>
      <c r="W392" s="157"/>
      <c r="X392" s="157" t="s">
        <v>221</v>
      </c>
      <c r="Y392" s="148"/>
      <c r="Z392" s="148"/>
      <c r="AA392" s="148"/>
      <c r="AB392" s="148"/>
      <c r="AC392" s="148"/>
      <c r="AD392" s="148"/>
      <c r="AE392" s="148"/>
      <c r="AF392" s="148"/>
      <c r="AG392" s="148" t="s">
        <v>222</v>
      </c>
      <c r="AH392" s="148"/>
      <c r="AI392" s="148"/>
      <c r="AJ392" s="148"/>
      <c r="AK392" s="148"/>
      <c r="AL392" s="148"/>
      <c r="AM392" s="148"/>
      <c r="AN392" s="148"/>
      <c r="AO392" s="148"/>
      <c r="AP392" s="148"/>
      <c r="AQ392" s="148"/>
      <c r="AR392" s="148"/>
      <c r="AS392" s="148"/>
      <c r="AT392" s="148"/>
      <c r="AU392" s="148"/>
      <c r="AV392" s="148"/>
      <c r="AW392" s="148"/>
      <c r="AX392" s="148"/>
      <c r="AY392" s="148"/>
      <c r="AZ392" s="148"/>
      <c r="BA392" s="148"/>
      <c r="BB392" s="148"/>
      <c r="BC392" s="148"/>
      <c r="BD392" s="148"/>
      <c r="BE392" s="148"/>
      <c r="BF392" s="148"/>
      <c r="BG392" s="148"/>
      <c r="BH392" s="148"/>
    </row>
    <row r="393" spans="1:60" outlineLevel="1" x14ac:dyDescent="0.2">
      <c r="A393" s="155"/>
      <c r="B393" s="156"/>
      <c r="C393" s="189" t="s">
        <v>562</v>
      </c>
      <c r="D393" s="185"/>
      <c r="E393" s="186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48"/>
      <c r="Z393" s="148"/>
      <c r="AA393" s="148"/>
      <c r="AB393" s="148"/>
      <c r="AC393" s="148"/>
      <c r="AD393" s="148"/>
      <c r="AE393" s="148"/>
      <c r="AF393" s="148"/>
      <c r="AG393" s="148" t="s">
        <v>224</v>
      </c>
      <c r="AH393" s="148">
        <v>0</v>
      </c>
      <c r="AI393" s="148"/>
      <c r="AJ393" s="148"/>
      <c r="AK393" s="148"/>
      <c r="AL393" s="148"/>
      <c r="AM393" s="148"/>
      <c r="AN393" s="148"/>
      <c r="AO393" s="148"/>
      <c r="AP393" s="148"/>
      <c r="AQ393" s="148"/>
      <c r="AR393" s="148"/>
      <c r="AS393" s="148"/>
      <c r="AT393" s="148"/>
      <c r="AU393" s="148"/>
      <c r="AV393" s="148"/>
      <c r="AW393" s="148"/>
      <c r="AX393" s="148"/>
      <c r="AY393" s="148"/>
      <c r="AZ393" s="148"/>
      <c r="BA393" s="148"/>
      <c r="BB393" s="148"/>
      <c r="BC393" s="148"/>
      <c r="BD393" s="148"/>
      <c r="BE393" s="148"/>
      <c r="BF393" s="148"/>
      <c r="BG393" s="148"/>
      <c r="BH393" s="148"/>
    </row>
    <row r="394" spans="1:60" outlineLevel="1" x14ac:dyDescent="0.2">
      <c r="A394" s="155"/>
      <c r="B394" s="156"/>
      <c r="C394" s="189" t="s">
        <v>1298</v>
      </c>
      <c r="D394" s="185"/>
      <c r="E394" s="186">
        <v>6</v>
      </c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48"/>
      <c r="Z394" s="148"/>
      <c r="AA394" s="148"/>
      <c r="AB394" s="148"/>
      <c r="AC394" s="148"/>
      <c r="AD394" s="148"/>
      <c r="AE394" s="148"/>
      <c r="AF394" s="148"/>
      <c r="AG394" s="148" t="s">
        <v>224</v>
      </c>
      <c r="AH394" s="148">
        <v>0</v>
      </c>
      <c r="AI394" s="148"/>
      <c r="AJ394" s="148"/>
      <c r="AK394" s="148"/>
      <c r="AL394" s="148"/>
      <c r="AM394" s="148"/>
      <c r="AN394" s="148"/>
      <c r="AO394" s="148"/>
      <c r="AP394" s="148"/>
      <c r="AQ394" s="148"/>
      <c r="AR394" s="148"/>
      <c r="AS394" s="148"/>
      <c r="AT394" s="148"/>
      <c r="AU394" s="148"/>
      <c r="AV394" s="148"/>
      <c r="AW394" s="148"/>
      <c r="AX394" s="148"/>
      <c r="AY394" s="148"/>
      <c r="AZ394" s="148"/>
      <c r="BA394" s="148"/>
      <c r="BB394" s="148"/>
      <c r="BC394" s="148"/>
      <c r="BD394" s="148"/>
      <c r="BE394" s="148"/>
      <c r="BF394" s="148"/>
      <c r="BG394" s="148"/>
      <c r="BH394" s="148"/>
    </row>
    <row r="395" spans="1:60" outlineLevel="1" x14ac:dyDescent="0.2">
      <c r="A395" s="155"/>
      <c r="B395" s="156"/>
      <c r="C395" s="189" t="s">
        <v>1299</v>
      </c>
      <c r="D395" s="185"/>
      <c r="E395" s="186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48"/>
      <c r="Z395" s="148"/>
      <c r="AA395" s="148"/>
      <c r="AB395" s="148"/>
      <c r="AC395" s="148"/>
      <c r="AD395" s="148"/>
      <c r="AE395" s="148"/>
      <c r="AF395" s="148"/>
      <c r="AG395" s="148" t="s">
        <v>224</v>
      </c>
      <c r="AH395" s="148">
        <v>0</v>
      </c>
      <c r="AI395" s="148"/>
      <c r="AJ395" s="148"/>
      <c r="AK395" s="148"/>
      <c r="AL395" s="148"/>
      <c r="AM395" s="148"/>
      <c r="AN395" s="148"/>
      <c r="AO395" s="148"/>
      <c r="AP395" s="148"/>
      <c r="AQ395" s="148"/>
      <c r="AR395" s="148"/>
      <c r="AS395" s="148"/>
      <c r="AT395" s="148"/>
      <c r="AU395" s="148"/>
      <c r="AV395" s="148"/>
      <c r="AW395" s="148"/>
      <c r="AX395" s="148"/>
      <c r="AY395" s="148"/>
      <c r="AZ395" s="148"/>
      <c r="BA395" s="148"/>
      <c r="BB395" s="148"/>
      <c r="BC395" s="148"/>
      <c r="BD395" s="148"/>
      <c r="BE395" s="148"/>
      <c r="BF395" s="148"/>
      <c r="BG395" s="148"/>
      <c r="BH395" s="148"/>
    </row>
    <row r="396" spans="1:60" outlineLevel="1" x14ac:dyDescent="0.2">
      <c r="A396" s="155"/>
      <c r="B396" s="156"/>
      <c r="C396" s="189" t="s">
        <v>1300</v>
      </c>
      <c r="D396" s="185"/>
      <c r="E396" s="186">
        <v>3.96</v>
      </c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48"/>
      <c r="Z396" s="148"/>
      <c r="AA396" s="148"/>
      <c r="AB396" s="148"/>
      <c r="AC396" s="148"/>
      <c r="AD396" s="148"/>
      <c r="AE396" s="148"/>
      <c r="AF396" s="148"/>
      <c r="AG396" s="148" t="s">
        <v>224</v>
      </c>
      <c r="AH396" s="148">
        <v>0</v>
      </c>
      <c r="AI396" s="148"/>
      <c r="AJ396" s="148"/>
      <c r="AK396" s="148"/>
      <c r="AL396" s="148"/>
      <c r="AM396" s="148"/>
      <c r="AN396" s="148"/>
      <c r="AO396" s="148"/>
      <c r="AP396" s="148"/>
      <c r="AQ396" s="148"/>
      <c r="AR396" s="148"/>
      <c r="AS396" s="148"/>
      <c r="AT396" s="148"/>
      <c r="AU396" s="148"/>
      <c r="AV396" s="148"/>
      <c r="AW396" s="148"/>
      <c r="AX396" s="148"/>
      <c r="AY396" s="148"/>
      <c r="AZ396" s="148"/>
      <c r="BA396" s="148"/>
      <c r="BB396" s="148"/>
      <c r="BC396" s="148"/>
      <c r="BD396" s="148"/>
      <c r="BE396" s="148"/>
      <c r="BF396" s="148"/>
      <c r="BG396" s="148"/>
      <c r="BH396" s="148"/>
    </row>
    <row r="397" spans="1:60" outlineLevel="1" x14ac:dyDescent="0.2">
      <c r="A397" s="155"/>
      <c r="B397" s="156"/>
      <c r="C397" s="189" t="s">
        <v>1301</v>
      </c>
      <c r="D397" s="185"/>
      <c r="E397" s="186">
        <v>0.86</v>
      </c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48"/>
      <c r="Z397" s="148"/>
      <c r="AA397" s="148"/>
      <c r="AB397" s="148"/>
      <c r="AC397" s="148"/>
      <c r="AD397" s="148"/>
      <c r="AE397" s="148"/>
      <c r="AF397" s="148"/>
      <c r="AG397" s="148" t="s">
        <v>224</v>
      </c>
      <c r="AH397" s="148">
        <v>0</v>
      </c>
      <c r="AI397" s="148"/>
      <c r="AJ397" s="148"/>
      <c r="AK397" s="148"/>
      <c r="AL397" s="148"/>
      <c r="AM397" s="148"/>
      <c r="AN397" s="148"/>
      <c r="AO397" s="148"/>
      <c r="AP397" s="148"/>
      <c r="AQ397" s="148"/>
      <c r="AR397" s="148"/>
      <c r="AS397" s="148"/>
      <c r="AT397" s="148"/>
      <c r="AU397" s="148"/>
      <c r="AV397" s="148"/>
      <c r="AW397" s="148"/>
      <c r="AX397" s="148"/>
      <c r="AY397" s="148"/>
      <c r="AZ397" s="148"/>
      <c r="BA397" s="148"/>
      <c r="BB397" s="148"/>
      <c r="BC397" s="148"/>
      <c r="BD397" s="148"/>
      <c r="BE397" s="148"/>
      <c r="BF397" s="148"/>
      <c r="BG397" s="148"/>
      <c r="BH397" s="148"/>
    </row>
    <row r="398" spans="1:60" outlineLevel="1" x14ac:dyDescent="0.2">
      <c r="A398" s="155"/>
      <c r="B398" s="156"/>
      <c r="C398" s="189" t="s">
        <v>1301</v>
      </c>
      <c r="D398" s="185"/>
      <c r="E398" s="186">
        <v>0.86</v>
      </c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48"/>
      <c r="Z398" s="148"/>
      <c r="AA398" s="148"/>
      <c r="AB398" s="148"/>
      <c r="AC398" s="148"/>
      <c r="AD398" s="148"/>
      <c r="AE398" s="148"/>
      <c r="AF398" s="148"/>
      <c r="AG398" s="148" t="s">
        <v>224</v>
      </c>
      <c r="AH398" s="148">
        <v>0</v>
      </c>
      <c r="AI398" s="148"/>
      <c r="AJ398" s="148"/>
      <c r="AK398" s="148"/>
      <c r="AL398" s="148"/>
      <c r="AM398" s="148"/>
      <c r="AN398" s="148"/>
      <c r="AO398" s="148"/>
      <c r="AP398" s="148"/>
      <c r="AQ398" s="148"/>
      <c r="AR398" s="148"/>
      <c r="AS398" s="148"/>
      <c r="AT398" s="148"/>
      <c r="AU398" s="148"/>
      <c r="AV398" s="148"/>
      <c r="AW398" s="148"/>
      <c r="AX398" s="148"/>
      <c r="AY398" s="148"/>
      <c r="AZ398" s="148"/>
      <c r="BA398" s="148"/>
      <c r="BB398" s="148"/>
      <c r="BC398" s="148"/>
      <c r="BD398" s="148"/>
      <c r="BE398" s="148"/>
      <c r="BF398" s="148"/>
      <c r="BG398" s="148"/>
      <c r="BH398" s="148"/>
    </row>
    <row r="399" spans="1:60" outlineLevel="1" x14ac:dyDescent="0.2">
      <c r="A399" s="155"/>
      <c r="B399" s="156"/>
      <c r="C399" s="189" t="s">
        <v>1302</v>
      </c>
      <c r="D399" s="185"/>
      <c r="E399" s="186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48"/>
      <c r="Z399" s="148"/>
      <c r="AA399" s="148"/>
      <c r="AB399" s="148"/>
      <c r="AC399" s="148"/>
      <c r="AD399" s="148"/>
      <c r="AE399" s="148"/>
      <c r="AF399" s="148"/>
      <c r="AG399" s="148" t="s">
        <v>224</v>
      </c>
      <c r="AH399" s="148">
        <v>0</v>
      </c>
      <c r="AI399" s="148"/>
      <c r="AJ399" s="148"/>
      <c r="AK399" s="148"/>
      <c r="AL399" s="148"/>
      <c r="AM399" s="148"/>
      <c r="AN399" s="148"/>
      <c r="AO399" s="148"/>
      <c r="AP399" s="148"/>
      <c r="AQ399" s="148"/>
      <c r="AR399" s="148"/>
      <c r="AS399" s="148"/>
      <c r="AT399" s="148"/>
      <c r="AU399" s="148"/>
      <c r="AV399" s="148"/>
      <c r="AW399" s="148"/>
      <c r="AX399" s="148"/>
      <c r="AY399" s="148"/>
      <c r="AZ399" s="148"/>
      <c r="BA399" s="148"/>
      <c r="BB399" s="148"/>
      <c r="BC399" s="148"/>
      <c r="BD399" s="148"/>
      <c r="BE399" s="148"/>
      <c r="BF399" s="148"/>
      <c r="BG399" s="148"/>
      <c r="BH399" s="148"/>
    </row>
    <row r="400" spans="1:60" outlineLevel="1" x14ac:dyDescent="0.2">
      <c r="A400" s="155"/>
      <c r="B400" s="156"/>
      <c r="C400" s="189" t="s">
        <v>1303</v>
      </c>
      <c r="D400" s="185"/>
      <c r="E400" s="186">
        <v>7.62</v>
      </c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48"/>
      <c r="Z400" s="148"/>
      <c r="AA400" s="148"/>
      <c r="AB400" s="148"/>
      <c r="AC400" s="148"/>
      <c r="AD400" s="148"/>
      <c r="AE400" s="148"/>
      <c r="AF400" s="148"/>
      <c r="AG400" s="148" t="s">
        <v>224</v>
      </c>
      <c r="AH400" s="148">
        <v>0</v>
      </c>
      <c r="AI400" s="148"/>
      <c r="AJ400" s="148"/>
      <c r="AK400" s="148"/>
      <c r="AL400" s="148"/>
      <c r="AM400" s="148"/>
      <c r="AN400" s="148"/>
      <c r="AO400" s="148"/>
      <c r="AP400" s="148"/>
      <c r="AQ400" s="148"/>
      <c r="AR400" s="148"/>
      <c r="AS400" s="148"/>
      <c r="AT400" s="148"/>
      <c r="AU400" s="148"/>
      <c r="AV400" s="148"/>
      <c r="AW400" s="148"/>
      <c r="AX400" s="148"/>
      <c r="AY400" s="148"/>
      <c r="AZ400" s="148"/>
      <c r="BA400" s="148"/>
      <c r="BB400" s="148"/>
      <c r="BC400" s="148"/>
      <c r="BD400" s="148"/>
      <c r="BE400" s="148"/>
      <c r="BF400" s="148"/>
      <c r="BG400" s="148"/>
      <c r="BH400" s="148"/>
    </row>
    <row r="401" spans="1:60" outlineLevel="1" x14ac:dyDescent="0.2">
      <c r="A401" s="155"/>
      <c r="B401" s="156"/>
      <c r="C401" s="189" t="s">
        <v>1304</v>
      </c>
      <c r="D401" s="185"/>
      <c r="E401" s="186">
        <v>-1.87</v>
      </c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48"/>
      <c r="Z401" s="148"/>
      <c r="AA401" s="148"/>
      <c r="AB401" s="148"/>
      <c r="AC401" s="148"/>
      <c r="AD401" s="148"/>
      <c r="AE401" s="148"/>
      <c r="AF401" s="148"/>
      <c r="AG401" s="148" t="s">
        <v>224</v>
      </c>
      <c r="AH401" s="148">
        <v>0</v>
      </c>
      <c r="AI401" s="148"/>
      <c r="AJ401" s="148"/>
      <c r="AK401" s="148"/>
      <c r="AL401" s="148"/>
      <c r="AM401" s="148"/>
      <c r="AN401" s="148"/>
      <c r="AO401" s="148"/>
      <c r="AP401" s="148"/>
      <c r="AQ401" s="148"/>
      <c r="AR401" s="148"/>
      <c r="AS401" s="148"/>
      <c r="AT401" s="148"/>
      <c r="AU401" s="148"/>
      <c r="AV401" s="148"/>
      <c r="AW401" s="148"/>
      <c r="AX401" s="148"/>
      <c r="AY401" s="148"/>
      <c r="AZ401" s="148"/>
      <c r="BA401" s="148"/>
      <c r="BB401" s="148"/>
      <c r="BC401" s="148"/>
      <c r="BD401" s="148"/>
      <c r="BE401" s="148"/>
      <c r="BF401" s="148"/>
      <c r="BG401" s="148"/>
      <c r="BH401" s="148"/>
    </row>
    <row r="402" spans="1:60" outlineLevel="1" x14ac:dyDescent="0.2">
      <c r="A402" s="155"/>
      <c r="B402" s="156"/>
      <c r="C402" s="189" t="s">
        <v>1304</v>
      </c>
      <c r="D402" s="185"/>
      <c r="E402" s="186">
        <v>-1.87</v>
      </c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48"/>
      <c r="Z402" s="148"/>
      <c r="AA402" s="148"/>
      <c r="AB402" s="148"/>
      <c r="AC402" s="148"/>
      <c r="AD402" s="148"/>
      <c r="AE402" s="148"/>
      <c r="AF402" s="148"/>
      <c r="AG402" s="148" t="s">
        <v>224</v>
      </c>
      <c r="AH402" s="148">
        <v>0</v>
      </c>
      <c r="AI402" s="148"/>
      <c r="AJ402" s="148"/>
      <c r="AK402" s="148"/>
      <c r="AL402" s="148"/>
      <c r="AM402" s="148"/>
      <c r="AN402" s="148"/>
      <c r="AO402" s="148"/>
      <c r="AP402" s="148"/>
      <c r="AQ402" s="148"/>
      <c r="AR402" s="148"/>
      <c r="AS402" s="148"/>
      <c r="AT402" s="148"/>
      <c r="AU402" s="148"/>
      <c r="AV402" s="148"/>
      <c r="AW402" s="148"/>
      <c r="AX402" s="148"/>
      <c r="AY402" s="148"/>
      <c r="AZ402" s="148"/>
      <c r="BA402" s="148"/>
      <c r="BB402" s="148"/>
      <c r="BC402" s="148"/>
      <c r="BD402" s="148"/>
      <c r="BE402" s="148"/>
      <c r="BF402" s="148"/>
      <c r="BG402" s="148"/>
      <c r="BH402" s="148"/>
    </row>
    <row r="403" spans="1:60" ht="22.5" outlineLevel="1" x14ac:dyDescent="0.2">
      <c r="A403" s="166">
        <v>47</v>
      </c>
      <c r="B403" s="167" t="s">
        <v>564</v>
      </c>
      <c r="C403" s="181" t="s">
        <v>565</v>
      </c>
      <c r="D403" s="168" t="s">
        <v>220</v>
      </c>
      <c r="E403" s="169">
        <v>62.76</v>
      </c>
      <c r="F403" s="170">
        <v>346</v>
      </c>
      <c r="G403" s="171">
        <f>ROUND(E403*F403,2)</f>
        <v>21714.959999999999</v>
      </c>
      <c r="H403" s="158"/>
      <c r="I403" s="157">
        <f>ROUND(E403*H403,2)</f>
        <v>0</v>
      </c>
      <c r="J403" s="158"/>
      <c r="K403" s="157">
        <f>ROUND(E403*J403,2)</f>
        <v>0</v>
      </c>
      <c r="L403" s="157">
        <v>21</v>
      </c>
      <c r="M403" s="157">
        <f>G403*(1+L403/100)</f>
        <v>26275.101599999998</v>
      </c>
      <c r="N403" s="157">
        <v>4.1799999999999997E-3</v>
      </c>
      <c r="O403" s="157">
        <f>ROUND(E403*N403,2)</f>
        <v>0.26</v>
      </c>
      <c r="P403" s="157">
        <v>0</v>
      </c>
      <c r="Q403" s="157">
        <f>ROUND(E403*P403,2)</f>
        <v>0</v>
      </c>
      <c r="R403" s="157"/>
      <c r="S403" s="157" t="s">
        <v>180</v>
      </c>
      <c r="T403" s="157" t="s">
        <v>180</v>
      </c>
      <c r="U403" s="157">
        <v>0.96299999999999997</v>
      </c>
      <c r="V403" s="157">
        <f>ROUND(E403*U403,2)</f>
        <v>60.44</v>
      </c>
      <c r="W403" s="157"/>
      <c r="X403" s="157" t="s">
        <v>221</v>
      </c>
      <c r="Y403" s="148"/>
      <c r="Z403" s="148"/>
      <c r="AA403" s="148"/>
      <c r="AB403" s="148"/>
      <c r="AC403" s="148"/>
      <c r="AD403" s="148"/>
      <c r="AE403" s="148"/>
      <c r="AF403" s="148"/>
      <c r="AG403" s="148" t="s">
        <v>222</v>
      </c>
      <c r="AH403" s="148"/>
      <c r="AI403" s="148"/>
      <c r="AJ403" s="148"/>
      <c r="AK403" s="148"/>
      <c r="AL403" s="148"/>
      <c r="AM403" s="148"/>
      <c r="AN403" s="148"/>
      <c r="AO403" s="148"/>
      <c r="AP403" s="148"/>
      <c r="AQ403" s="148"/>
      <c r="AR403" s="148"/>
      <c r="AS403" s="148"/>
      <c r="AT403" s="148"/>
      <c r="AU403" s="148"/>
      <c r="AV403" s="148"/>
      <c r="AW403" s="148"/>
      <c r="AX403" s="148"/>
      <c r="AY403" s="148"/>
      <c r="AZ403" s="148"/>
      <c r="BA403" s="148"/>
      <c r="BB403" s="148"/>
      <c r="BC403" s="148"/>
      <c r="BD403" s="148"/>
      <c r="BE403" s="148"/>
      <c r="BF403" s="148"/>
      <c r="BG403" s="148"/>
      <c r="BH403" s="148"/>
    </row>
    <row r="404" spans="1:60" outlineLevel="1" x14ac:dyDescent="0.2">
      <c r="A404" s="155"/>
      <c r="B404" s="156"/>
      <c r="C404" s="189" t="s">
        <v>562</v>
      </c>
      <c r="D404" s="185"/>
      <c r="E404" s="186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48"/>
      <c r="Z404" s="148"/>
      <c r="AA404" s="148"/>
      <c r="AB404" s="148"/>
      <c r="AC404" s="148"/>
      <c r="AD404" s="148"/>
      <c r="AE404" s="148"/>
      <c r="AF404" s="148"/>
      <c r="AG404" s="148" t="s">
        <v>224</v>
      </c>
      <c r="AH404" s="148">
        <v>0</v>
      </c>
      <c r="AI404" s="148"/>
      <c r="AJ404" s="148"/>
      <c r="AK404" s="148"/>
      <c r="AL404" s="148"/>
      <c r="AM404" s="148"/>
      <c r="AN404" s="148"/>
      <c r="AO404" s="148"/>
      <c r="AP404" s="148"/>
      <c r="AQ404" s="148"/>
      <c r="AR404" s="148"/>
      <c r="AS404" s="148"/>
      <c r="AT404" s="148"/>
      <c r="AU404" s="148"/>
      <c r="AV404" s="148"/>
      <c r="AW404" s="148"/>
      <c r="AX404" s="148"/>
      <c r="AY404" s="148"/>
      <c r="AZ404" s="148"/>
      <c r="BA404" s="148"/>
      <c r="BB404" s="148"/>
      <c r="BC404" s="148"/>
      <c r="BD404" s="148"/>
      <c r="BE404" s="148"/>
      <c r="BF404" s="148"/>
      <c r="BG404" s="148"/>
      <c r="BH404" s="148"/>
    </row>
    <row r="405" spans="1:60" outlineLevel="1" x14ac:dyDescent="0.2">
      <c r="A405" s="155"/>
      <c r="B405" s="156"/>
      <c r="C405" s="189" t="s">
        <v>1305</v>
      </c>
      <c r="D405" s="185"/>
      <c r="E405" s="186">
        <v>12</v>
      </c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48"/>
      <c r="Z405" s="148"/>
      <c r="AA405" s="148"/>
      <c r="AB405" s="148"/>
      <c r="AC405" s="148"/>
      <c r="AD405" s="148"/>
      <c r="AE405" s="148"/>
      <c r="AF405" s="148"/>
      <c r="AG405" s="148" t="s">
        <v>224</v>
      </c>
      <c r="AH405" s="148">
        <v>0</v>
      </c>
      <c r="AI405" s="148"/>
      <c r="AJ405" s="148"/>
      <c r="AK405" s="148"/>
      <c r="AL405" s="148"/>
      <c r="AM405" s="148"/>
      <c r="AN405" s="148"/>
      <c r="AO405" s="148"/>
      <c r="AP405" s="148"/>
      <c r="AQ405" s="148"/>
      <c r="AR405" s="148"/>
      <c r="AS405" s="148"/>
      <c r="AT405" s="148"/>
      <c r="AU405" s="148"/>
      <c r="AV405" s="148"/>
      <c r="AW405" s="148"/>
      <c r="AX405" s="148"/>
      <c r="AY405" s="148"/>
      <c r="AZ405" s="148"/>
      <c r="BA405" s="148"/>
      <c r="BB405" s="148"/>
      <c r="BC405" s="148"/>
      <c r="BD405" s="148"/>
      <c r="BE405" s="148"/>
      <c r="BF405" s="148"/>
      <c r="BG405" s="148"/>
      <c r="BH405" s="148"/>
    </row>
    <row r="406" spans="1:60" outlineLevel="1" x14ac:dyDescent="0.2">
      <c r="A406" s="155"/>
      <c r="B406" s="156"/>
      <c r="C406" s="189" t="s">
        <v>1299</v>
      </c>
      <c r="D406" s="185"/>
      <c r="E406" s="186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48"/>
      <c r="Z406" s="148"/>
      <c r="AA406" s="148"/>
      <c r="AB406" s="148"/>
      <c r="AC406" s="148"/>
      <c r="AD406" s="148"/>
      <c r="AE406" s="148"/>
      <c r="AF406" s="148"/>
      <c r="AG406" s="148" t="s">
        <v>224</v>
      </c>
      <c r="AH406" s="148">
        <v>0</v>
      </c>
      <c r="AI406" s="148"/>
      <c r="AJ406" s="148"/>
      <c r="AK406" s="148"/>
      <c r="AL406" s="148"/>
      <c r="AM406" s="148"/>
      <c r="AN406" s="148"/>
      <c r="AO406" s="148"/>
      <c r="AP406" s="148"/>
      <c r="AQ406" s="148"/>
      <c r="AR406" s="148"/>
      <c r="AS406" s="148"/>
      <c r="AT406" s="148"/>
      <c r="AU406" s="148"/>
      <c r="AV406" s="148"/>
      <c r="AW406" s="148"/>
      <c r="AX406" s="148"/>
      <c r="AY406" s="148"/>
      <c r="AZ406" s="148"/>
      <c r="BA406" s="148"/>
      <c r="BB406" s="148"/>
      <c r="BC406" s="148"/>
      <c r="BD406" s="148"/>
      <c r="BE406" s="148"/>
      <c r="BF406" s="148"/>
      <c r="BG406" s="148"/>
      <c r="BH406" s="148"/>
    </row>
    <row r="407" spans="1:60" outlineLevel="1" x14ac:dyDescent="0.2">
      <c r="A407" s="155"/>
      <c r="B407" s="156"/>
      <c r="C407" s="189" t="s">
        <v>1306</v>
      </c>
      <c r="D407" s="185"/>
      <c r="E407" s="186">
        <v>26.4</v>
      </c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48"/>
      <c r="Z407" s="148"/>
      <c r="AA407" s="148"/>
      <c r="AB407" s="148"/>
      <c r="AC407" s="148"/>
      <c r="AD407" s="148"/>
      <c r="AE407" s="148"/>
      <c r="AF407" s="148"/>
      <c r="AG407" s="148" t="s">
        <v>224</v>
      </c>
      <c r="AH407" s="148">
        <v>0</v>
      </c>
      <c r="AI407" s="148"/>
      <c r="AJ407" s="148"/>
      <c r="AK407" s="148"/>
      <c r="AL407" s="148"/>
      <c r="AM407" s="148"/>
      <c r="AN407" s="148"/>
      <c r="AO407" s="148"/>
      <c r="AP407" s="148"/>
      <c r="AQ407" s="148"/>
      <c r="AR407" s="148"/>
      <c r="AS407" s="148"/>
      <c r="AT407" s="148"/>
      <c r="AU407" s="148"/>
      <c r="AV407" s="148"/>
      <c r="AW407" s="148"/>
      <c r="AX407" s="148"/>
      <c r="AY407" s="148"/>
      <c r="AZ407" s="148"/>
      <c r="BA407" s="148"/>
      <c r="BB407" s="148"/>
      <c r="BC407" s="148"/>
      <c r="BD407" s="148"/>
      <c r="BE407" s="148"/>
      <c r="BF407" s="148"/>
      <c r="BG407" s="148"/>
      <c r="BH407" s="148"/>
    </row>
    <row r="408" spans="1:60" outlineLevel="1" x14ac:dyDescent="0.2">
      <c r="A408" s="155"/>
      <c r="B408" s="156"/>
      <c r="C408" s="189" t="s">
        <v>1307</v>
      </c>
      <c r="D408" s="185"/>
      <c r="E408" s="186">
        <v>1.32</v>
      </c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48"/>
      <c r="Z408" s="148"/>
      <c r="AA408" s="148"/>
      <c r="AB408" s="148"/>
      <c r="AC408" s="148"/>
      <c r="AD408" s="148"/>
      <c r="AE408" s="148"/>
      <c r="AF408" s="148"/>
      <c r="AG408" s="148" t="s">
        <v>224</v>
      </c>
      <c r="AH408" s="148">
        <v>0</v>
      </c>
      <c r="AI408" s="148"/>
      <c r="AJ408" s="148"/>
      <c r="AK408" s="148"/>
      <c r="AL408" s="148"/>
      <c r="AM408" s="148"/>
      <c r="AN408" s="148"/>
      <c r="AO408" s="148"/>
      <c r="AP408" s="148"/>
      <c r="AQ408" s="148"/>
      <c r="AR408" s="148"/>
      <c r="AS408" s="148"/>
      <c r="AT408" s="148"/>
      <c r="AU408" s="148"/>
      <c r="AV408" s="148"/>
      <c r="AW408" s="148"/>
      <c r="AX408" s="148"/>
      <c r="AY408" s="148"/>
      <c r="AZ408" s="148"/>
      <c r="BA408" s="148"/>
      <c r="BB408" s="148"/>
      <c r="BC408" s="148"/>
      <c r="BD408" s="148"/>
      <c r="BE408" s="148"/>
      <c r="BF408" s="148"/>
      <c r="BG408" s="148"/>
      <c r="BH408" s="148"/>
    </row>
    <row r="409" spans="1:60" outlineLevel="1" x14ac:dyDescent="0.2">
      <c r="A409" s="155"/>
      <c r="B409" s="156"/>
      <c r="C409" s="189" t="s">
        <v>1307</v>
      </c>
      <c r="D409" s="185"/>
      <c r="E409" s="186">
        <v>1.32</v>
      </c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48"/>
      <c r="Z409" s="148"/>
      <c r="AA409" s="148"/>
      <c r="AB409" s="148"/>
      <c r="AC409" s="148"/>
      <c r="AD409" s="148"/>
      <c r="AE409" s="148"/>
      <c r="AF409" s="148"/>
      <c r="AG409" s="148" t="s">
        <v>224</v>
      </c>
      <c r="AH409" s="148">
        <v>0</v>
      </c>
      <c r="AI409" s="148"/>
      <c r="AJ409" s="148"/>
      <c r="AK409" s="148"/>
      <c r="AL409" s="148"/>
      <c r="AM409" s="148"/>
      <c r="AN409" s="148"/>
      <c r="AO409" s="148"/>
      <c r="AP409" s="148"/>
      <c r="AQ409" s="148"/>
      <c r="AR409" s="148"/>
      <c r="AS409" s="148"/>
      <c r="AT409" s="148"/>
      <c r="AU409" s="148"/>
      <c r="AV409" s="148"/>
      <c r="AW409" s="148"/>
      <c r="AX409" s="148"/>
      <c r="AY409" s="148"/>
      <c r="AZ409" s="148"/>
      <c r="BA409" s="148"/>
      <c r="BB409" s="148"/>
      <c r="BC409" s="148"/>
      <c r="BD409" s="148"/>
      <c r="BE409" s="148"/>
      <c r="BF409" s="148"/>
      <c r="BG409" s="148"/>
      <c r="BH409" s="148"/>
    </row>
    <row r="410" spans="1:60" outlineLevel="1" x14ac:dyDescent="0.2">
      <c r="A410" s="155"/>
      <c r="B410" s="156"/>
      <c r="C410" s="189" t="s">
        <v>1308</v>
      </c>
      <c r="D410" s="185"/>
      <c r="E410" s="186">
        <v>0.6</v>
      </c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48"/>
      <c r="Z410" s="148"/>
      <c r="AA410" s="148"/>
      <c r="AB410" s="148"/>
      <c r="AC410" s="148"/>
      <c r="AD410" s="148"/>
      <c r="AE410" s="148"/>
      <c r="AF410" s="148"/>
      <c r="AG410" s="148" t="s">
        <v>224</v>
      </c>
      <c r="AH410" s="148">
        <v>0</v>
      </c>
      <c r="AI410" s="148"/>
      <c r="AJ410" s="148"/>
      <c r="AK410" s="148"/>
      <c r="AL410" s="148"/>
      <c r="AM410" s="148"/>
      <c r="AN410" s="148"/>
      <c r="AO410" s="148"/>
      <c r="AP410" s="148"/>
      <c r="AQ410" s="148"/>
      <c r="AR410" s="148"/>
      <c r="AS410" s="148"/>
      <c r="AT410" s="148"/>
      <c r="AU410" s="148"/>
      <c r="AV410" s="148"/>
      <c r="AW410" s="148"/>
      <c r="AX410" s="148"/>
      <c r="AY410" s="148"/>
      <c r="AZ410" s="148"/>
      <c r="BA410" s="148"/>
      <c r="BB410" s="148"/>
      <c r="BC410" s="148"/>
      <c r="BD410" s="148"/>
      <c r="BE410" s="148"/>
      <c r="BF410" s="148"/>
      <c r="BG410" s="148"/>
      <c r="BH410" s="148"/>
    </row>
    <row r="411" spans="1:60" outlineLevel="1" x14ac:dyDescent="0.2">
      <c r="A411" s="155"/>
      <c r="B411" s="156"/>
      <c r="C411" s="189" t="s">
        <v>1302</v>
      </c>
      <c r="D411" s="185"/>
      <c r="E411" s="186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48"/>
      <c r="Z411" s="148"/>
      <c r="AA411" s="148"/>
      <c r="AB411" s="148"/>
      <c r="AC411" s="148"/>
      <c r="AD411" s="148"/>
      <c r="AE411" s="148"/>
      <c r="AF411" s="148"/>
      <c r="AG411" s="148" t="s">
        <v>224</v>
      </c>
      <c r="AH411" s="148">
        <v>0</v>
      </c>
      <c r="AI411" s="148"/>
      <c r="AJ411" s="148"/>
      <c r="AK411" s="148"/>
      <c r="AL411" s="148"/>
      <c r="AM411" s="148"/>
      <c r="AN411" s="148"/>
      <c r="AO411" s="148"/>
      <c r="AP411" s="148"/>
      <c r="AQ411" s="148"/>
      <c r="AR411" s="148"/>
      <c r="AS411" s="148"/>
      <c r="AT411" s="148"/>
      <c r="AU411" s="148"/>
      <c r="AV411" s="148"/>
      <c r="AW411" s="148"/>
      <c r="AX411" s="148"/>
      <c r="AY411" s="148"/>
      <c r="AZ411" s="148"/>
      <c r="BA411" s="148"/>
      <c r="BB411" s="148"/>
      <c r="BC411" s="148"/>
      <c r="BD411" s="148"/>
      <c r="BE411" s="148"/>
      <c r="BF411" s="148"/>
      <c r="BG411" s="148"/>
      <c r="BH411" s="148"/>
    </row>
    <row r="412" spans="1:60" outlineLevel="1" x14ac:dyDescent="0.2">
      <c r="A412" s="155"/>
      <c r="B412" s="156"/>
      <c r="C412" s="189" t="s">
        <v>1309</v>
      </c>
      <c r="D412" s="185"/>
      <c r="E412" s="186">
        <v>21.12</v>
      </c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48"/>
      <c r="Z412" s="148"/>
      <c r="AA412" s="148"/>
      <c r="AB412" s="148"/>
      <c r="AC412" s="148"/>
      <c r="AD412" s="148"/>
      <c r="AE412" s="148"/>
      <c r="AF412" s="148"/>
      <c r="AG412" s="148" t="s">
        <v>224</v>
      </c>
      <c r="AH412" s="148">
        <v>0</v>
      </c>
      <c r="AI412" s="148"/>
      <c r="AJ412" s="148"/>
      <c r="AK412" s="148"/>
      <c r="AL412" s="148"/>
      <c r="AM412" s="148"/>
      <c r="AN412" s="148"/>
      <c r="AO412" s="148"/>
      <c r="AP412" s="148"/>
      <c r="AQ412" s="148"/>
      <c r="AR412" s="148"/>
      <c r="AS412" s="148"/>
      <c r="AT412" s="148"/>
      <c r="AU412" s="148"/>
      <c r="AV412" s="148"/>
      <c r="AW412" s="148"/>
      <c r="AX412" s="148"/>
      <c r="AY412" s="148"/>
      <c r="AZ412" s="148"/>
      <c r="BA412" s="148"/>
      <c r="BB412" s="148"/>
      <c r="BC412" s="148"/>
      <c r="BD412" s="148"/>
      <c r="BE412" s="148"/>
      <c r="BF412" s="148"/>
      <c r="BG412" s="148"/>
      <c r="BH412" s="148"/>
    </row>
    <row r="413" spans="1:60" outlineLevel="1" x14ac:dyDescent="0.2">
      <c r="A413" s="166">
        <v>48</v>
      </c>
      <c r="B413" s="167" t="s">
        <v>1310</v>
      </c>
      <c r="C413" s="181" t="s">
        <v>1311</v>
      </c>
      <c r="D413" s="168" t="s">
        <v>368</v>
      </c>
      <c r="E413" s="169">
        <v>5.72</v>
      </c>
      <c r="F413" s="170">
        <v>1162</v>
      </c>
      <c r="G413" s="171">
        <f>ROUND(E413*F413,2)</f>
        <v>6646.64</v>
      </c>
      <c r="H413" s="158"/>
      <c r="I413" s="157">
        <f>ROUND(E413*H413,2)</f>
        <v>0</v>
      </c>
      <c r="J413" s="158"/>
      <c r="K413" s="157">
        <f>ROUND(E413*J413,2)</f>
        <v>0</v>
      </c>
      <c r="L413" s="157">
        <v>21</v>
      </c>
      <c r="M413" s="157">
        <f>G413*(1+L413/100)</f>
        <v>8042.4344000000001</v>
      </c>
      <c r="N413" s="157">
        <v>1.6049999999999998E-2</v>
      </c>
      <c r="O413" s="157">
        <f>ROUND(E413*N413,2)</f>
        <v>0.09</v>
      </c>
      <c r="P413" s="157">
        <v>0</v>
      </c>
      <c r="Q413" s="157">
        <f>ROUND(E413*P413,2)</f>
        <v>0</v>
      </c>
      <c r="R413" s="157" t="s">
        <v>318</v>
      </c>
      <c r="S413" s="157" t="s">
        <v>180</v>
      </c>
      <c r="T413" s="157" t="s">
        <v>180</v>
      </c>
      <c r="U413" s="157">
        <v>0</v>
      </c>
      <c r="V413" s="157">
        <f>ROUND(E413*U413,2)</f>
        <v>0</v>
      </c>
      <c r="W413" s="157"/>
      <c r="X413" s="157" t="s">
        <v>319</v>
      </c>
      <c r="Y413" s="148"/>
      <c r="Z413" s="148"/>
      <c r="AA413" s="148"/>
      <c r="AB413" s="148"/>
      <c r="AC413" s="148"/>
      <c r="AD413" s="148"/>
      <c r="AE413" s="148"/>
      <c r="AF413" s="148"/>
      <c r="AG413" s="148" t="s">
        <v>320</v>
      </c>
      <c r="AH413" s="148"/>
      <c r="AI413" s="148"/>
      <c r="AJ413" s="148"/>
      <c r="AK413" s="148"/>
      <c r="AL413" s="148"/>
      <c r="AM413" s="148"/>
      <c r="AN413" s="148"/>
      <c r="AO413" s="148"/>
      <c r="AP413" s="148"/>
      <c r="AQ413" s="148"/>
      <c r="AR413" s="148"/>
      <c r="AS413" s="148"/>
      <c r="AT413" s="148"/>
      <c r="AU413" s="148"/>
      <c r="AV413" s="148"/>
      <c r="AW413" s="148"/>
      <c r="AX413" s="148"/>
      <c r="AY413" s="148"/>
      <c r="AZ413" s="148"/>
      <c r="BA413" s="148"/>
      <c r="BB413" s="148"/>
      <c r="BC413" s="148"/>
      <c r="BD413" s="148"/>
      <c r="BE413" s="148"/>
      <c r="BF413" s="148"/>
      <c r="BG413" s="148"/>
      <c r="BH413" s="148"/>
    </row>
    <row r="414" spans="1:60" outlineLevel="1" x14ac:dyDescent="0.2">
      <c r="A414" s="155"/>
      <c r="B414" s="156"/>
      <c r="C414" s="189" t="s">
        <v>1285</v>
      </c>
      <c r="D414" s="185"/>
      <c r="E414" s="186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48"/>
      <c r="Z414" s="148"/>
      <c r="AA414" s="148"/>
      <c r="AB414" s="148"/>
      <c r="AC414" s="148"/>
      <c r="AD414" s="148"/>
      <c r="AE414" s="148"/>
      <c r="AF414" s="148"/>
      <c r="AG414" s="148" t="s">
        <v>224</v>
      </c>
      <c r="AH414" s="148">
        <v>0</v>
      </c>
      <c r="AI414" s="148"/>
      <c r="AJ414" s="148"/>
      <c r="AK414" s="148"/>
      <c r="AL414" s="148"/>
      <c r="AM414" s="148"/>
      <c r="AN414" s="148"/>
      <c r="AO414" s="148"/>
      <c r="AP414" s="148"/>
      <c r="AQ414" s="148"/>
      <c r="AR414" s="148"/>
      <c r="AS414" s="148"/>
      <c r="AT414" s="148"/>
      <c r="AU414" s="148"/>
      <c r="AV414" s="148"/>
      <c r="AW414" s="148"/>
      <c r="AX414" s="148"/>
      <c r="AY414" s="148"/>
      <c r="AZ414" s="148"/>
      <c r="BA414" s="148"/>
      <c r="BB414" s="148"/>
      <c r="BC414" s="148"/>
      <c r="BD414" s="148"/>
      <c r="BE414" s="148"/>
      <c r="BF414" s="148"/>
      <c r="BG414" s="148"/>
      <c r="BH414" s="148"/>
    </row>
    <row r="415" spans="1:60" outlineLevel="1" x14ac:dyDescent="0.2">
      <c r="A415" s="155"/>
      <c r="B415" s="156"/>
      <c r="C415" s="190" t="s">
        <v>232</v>
      </c>
      <c r="D415" s="187"/>
      <c r="E415" s="188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48"/>
      <c r="Z415" s="148"/>
      <c r="AA415" s="148"/>
      <c r="AB415" s="148"/>
      <c r="AC415" s="148"/>
      <c r="AD415" s="148"/>
      <c r="AE415" s="148"/>
      <c r="AF415" s="148"/>
      <c r="AG415" s="148" t="s">
        <v>224</v>
      </c>
      <c r="AH415" s="148"/>
      <c r="AI415" s="148"/>
      <c r="AJ415" s="148"/>
      <c r="AK415" s="148"/>
      <c r="AL415" s="148"/>
      <c r="AM415" s="148"/>
      <c r="AN415" s="148"/>
      <c r="AO415" s="148"/>
      <c r="AP415" s="148"/>
      <c r="AQ415" s="148"/>
      <c r="AR415" s="148"/>
      <c r="AS415" s="148"/>
      <c r="AT415" s="148"/>
      <c r="AU415" s="148"/>
      <c r="AV415" s="148"/>
      <c r="AW415" s="148"/>
      <c r="AX415" s="148"/>
      <c r="AY415" s="148"/>
      <c r="AZ415" s="148"/>
      <c r="BA415" s="148"/>
      <c r="BB415" s="148"/>
      <c r="BC415" s="148"/>
      <c r="BD415" s="148"/>
      <c r="BE415" s="148"/>
      <c r="BF415" s="148"/>
      <c r="BG415" s="148"/>
      <c r="BH415" s="148"/>
    </row>
    <row r="416" spans="1:60" outlineLevel="1" x14ac:dyDescent="0.2">
      <c r="A416" s="155"/>
      <c r="B416" s="156"/>
      <c r="C416" s="191" t="s">
        <v>1312</v>
      </c>
      <c r="D416" s="187"/>
      <c r="E416" s="188">
        <v>5.2</v>
      </c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48"/>
      <c r="Z416" s="148"/>
      <c r="AA416" s="148"/>
      <c r="AB416" s="148"/>
      <c r="AC416" s="148"/>
      <c r="AD416" s="148"/>
      <c r="AE416" s="148"/>
      <c r="AF416" s="148"/>
      <c r="AG416" s="148" t="s">
        <v>224</v>
      </c>
      <c r="AH416" s="148">
        <v>2</v>
      </c>
      <c r="AI416" s="148"/>
      <c r="AJ416" s="148"/>
      <c r="AK416" s="148"/>
      <c r="AL416" s="148"/>
      <c r="AM416" s="148"/>
      <c r="AN416" s="148"/>
      <c r="AO416" s="148"/>
      <c r="AP416" s="148"/>
      <c r="AQ416" s="148"/>
      <c r="AR416" s="148"/>
      <c r="AS416" s="148"/>
      <c r="AT416" s="148"/>
      <c r="AU416" s="148"/>
      <c r="AV416" s="148"/>
      <c r="AW416" s="148"/>
      <c r="AX416" s="148"/>
      <c r="AY416" s="148"/>
      <c r="AZ416" s="148"/>
      <c r="BA416" s="148"/>
      <c r="BB416" s="148"/>
      <c r="BC416" s="148"/>
      <c r="BD416" s="148"/>
      <c r="BE416" s="148"/>
      <c r="BF416" s="148"/>
      <c r="BG416" s="148"/>
      <c r="BH416" s="148"/>
    </row>
    <row r="417" spans="1:60" outlineLevel="1" x14ac:dyDescent="0.2">
      <c r="A417" s="155"/>
      <c r="B417" s="156"/>
      <c r="C417" s="190" t="s">
        <v>234</v>
      </c>
      <c r="D417" s="187"/>
      <c r="E417" s="188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48"/>
      <c r="Z417" s="148"/>
      <c r="AA417" s="148"/>
      <c r="AB417" s="148"/>
      <c r="AC417" s="148"/>
      <c r="AD417" s="148"/>
      <c r="AE417" s="148"/>
      <c r="AF417" s="148"/>
      <c r="AG417" s="148" t="s">
        <v>224</v>
      </c>
      <c r="AH417" s="148"/>
      <c r="AI417" s="148"/>
      <c r="AJ417" s="148"/>
      <c r="AK417" s="148"/>
      <c r="AL417" s="148"/>
      <c r="AM417" s="148"/>
      <c r="AN417" s="148"/>
      <c r="AO417" s="148"/>
      <c r="AP417" s="148"/>
      <c r="AQ417" s="148"/>
      <c r="AR417" s="148"/>
      <c r="AS417" s="148"/>
      <c r="AT417" s="148"/>
      <c r="AU417" s="148"/>
      <c r="AV417" s="148"/>
      <c r="AW417" s="148"/>
      <c r="AX417" s="148"/>
      <c r="AY417" s="148"/>
      <c r="AZ417" s="148"/>
      <c r="BA417" s="148"/>
      <c r="BB417" s="148"/>
      <c r="BC417" s="148"/>
      <c r="BD417" s="148"/>
      <c r="BE417" s="148"/>
      <c r="BF417" s="148"/>
      <c r="BG417" s="148"/>
      <c r="BH417" s="148"/>
    </row>
    <row r="418" spans="1:60" outlineLevel="1" x14ac:dyDescent="0.2">
      <c r="A418" s="155"/>
      <c r="B418" s="156"/>
      <c r="C418" s="189" t="s">
        <v>1313</v>
      </c>
      <c r="D418" s="185"/>
      <c r="E418" s="186">
        <v>5.72</v>
      </c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48"/>
      <c r="Z418" s="148"/>
      <c r="AA418" s="148"/>
      <c r="AB418" s="148"/>
      <c r="AC418" s="148"/>
      <c r="AD418" s="148"/>
      <c r="AE418" s="148"/>
      <c r="AF418" s="148"/>
      <c r="AG418" s="148" t="s">
        <v>224</v>
      </c>
      <c r="AH418" s="148">
        <v>0</v>
      </c>
      <c r="AI418" s="148"/>
      <c r="AJ418" s="148"/>
      <c r="AK418" s="148"/>
      <c r="AL418" s="148"/>
      <c r="AM418" s="148"/>
      <c r="AN418" s="148"/>
      <c r="AO418" s="148"/>
      <c r="AP418" s="148"/>
      <c r="AQ418" s="148"/>
      <c r="AR418" s="148"/>
      <c r="AS418" s="148"/>
      <c r="AT418" s="148"/>
      <c r="AU418" s="148"/>
      <c r="AV418" s="148"/>
      <c r="AW418" s="148"/>
      <c r="AX418" s="148"/>
      <c r="AY418" s="148"/>
      <c r="AZ418" s="148"/>
      <c r="BA418" s="148"/>
      <c r="BB418" s="148"/>
      <c r="BC418" s="148"/>
      <c r="BD418" s="148"/>
      <c r="BE418" s="148"/>
      <c r="BF418" s="148"/>
      <c r="BG418" s="148"/>
      <c r="BH418" s="148"/>
    </row>
    <row r="419" spans="1:60" outlineLevel="1" x14ac:dyDescent="0.2">
      <c r="A419" s="166">
        <v>49</v>
      </c>
      <c r="B419" s="167" t="s">
        <v>1314</v>
      </c>
      <c r="C419" s="181" t="s">
        <v>1315</v>
      </c>
      <c r="D419" s="168" t="s">
        <v>368</v>
      </c>
      <c r="E419" s="169">
        <v>33.378399999999999</v>
      </c>
      <c r="F419" s="170">
        <v>3001</v>
      </c>
      <c r="G419" s="171">
        <f>ROUND(E419*F419,2)</f>
        <v>100168.58</v>
      </c>
      <c r="H419" s="158"/>
      <c r="I419" s="157">
        <f>ROUND(E419*H419,2)</f>
        <v>0</v>
      </c>
      <c r="J419" s="158"/>
      <c r="K419" s="157">
        <f>ROUND(E419*J419,2)</f>
        <v>0</v>
      </c>
      <c r="L419" s="157">
        <v>21</v>
      </c>
      <c r="M419" s="157">
        <f>G419*(1+L419/100)</f>
        <v>121203.98179999999</v>
      </c>
      <c r="N419" s="157">
        <v>3.8949999999999999E-2</v>
      </c>
      <c r="O419" s="157">
        <f>ROUND(E419*N419,2)</f>
        <v>1.3</v>
      </c>
      <c r="P419" s="157">
        <v>0</v>
      </c>
      <c r="Q419" s="157">
        <f>ROUND(E419*P419,2)</f>
        <v>0</v>
      </c>
      <c r="R419" s="157" t="s">
        <v>318</v>
      </c>
      <c r="S419" s="157" t="s">
        <v>180</v>
      </c>
      <c r="T419" s="157" t="s">
        <v>180</v>
      </c>
      <c r="U419" s="157">
        <v>0</v>
      </c>
      <c r="V419" s="157">
        <f>ROUND(E419*U419,2)</f>
        <v>0</v>
      </c>
      <c r="W419" s="157"/>
      <c r="X419" s="157" t="s">
        <v>319</v>
      </c>
      <c r="Y419" s="148"/>
      <c r="Z419" s="148"/>
      <c r="AA419" s="148"/>
      <c r="AB419" s="148"/>
      <c r="AC419" s="148"/>
      <c r="AD419" s="148"/>
      <c r="AE419" s="148"/>
      <c r="AF419" s="148"/>
      <c r="AG419" s="148" t="s">
        <v>320</v>
      </c>
      <c r="AH419" s="148"/>
      <c r="AI419" s="148"/>
      <c r="AJ419" s="148"/>
      <c r="AK419" s="148"/>
      <c r="AL419" s="148"/>
      <c r="AM419" s="148"/>
      <c r="AN419" s="148"/>
      <c r="AO419" s="148"/>
      <c r="AP419" s="148"/>
      <c r="AQ419" s="148"/>
      <c r="AR419" s="148"/>
      <c r="AS419" s="148"/>
      <c r="AT419" s="148"/>
      <c r="AU419" s="148"/>
      <c r="AV419" s="148"/>
      <c r="AW419" s="148"/>
      <c r="AX419" s="148"/>
      <c r="AY419" s="148"/>
      <c r="AZ419" s="148"/>
      <c r="BA419" s="148"/>
      <c r="BB419" s="148"/>
      <c r="BC419" s="148"/>
      <c r="BD419" s="148"/>
      <c r="BE419" s="148"/>
      <c r="BF419" s="148"/>
      <c r="BG419" s="148"/>
      <c r="BH419" s="148"/>
    </row>
    <row r="420" spans="1:60" outlineLevel="1" x14ac:dyDescent="0.2">
      <c r="A420" s="155"/>
      <c r="B420" s="156"/>
      <c r="C420" s="189" t="s">
        <v>1289</v>
      </c>
      <c r="D420" s="185"/>
      <c r="E420" s="186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48"/>
      <c r="Z420" s="148"/>
      <c r="AA420" s="148"/>
      <c r="AB420" s="148"/>
      <c r="AC420" s="148"/>
      <c r="AD420" s="148"/>
      <c r="AE420" s="148"/>
      <c r="AF420" s="148"/>
      <c r="AG420" s="148" t="s">
        <v>224</v>
      </c>
      <c r="AH420" s="148">
        <v>0</v>
      </c>
      <c r="AI420" s="148"/>
      <c r="AJ420" s="148"/>
      <c r="AK420" s="148"/>
      <c r="AL420" s="148"/>
      <c r="AM420" s="148"/>
      <c r="AN420" s="148"/>
      <c r="AO420" s="148"/>
      <c r="AP420" s="148"/>
      <c r="AQ420" s="148"/>
      <c r="AR420" s="148"/>
      <c r="AS420" s="148"/>
      <c r="AT420" s="148"/>
      <c r="AU420" s="148"/>
      <c r="AV420" s="148"/>
      <c r="AW420" s="148"/>
      <c r="AX420" s="148"/>
      <c r="AY420" s="148"/>
      <c r="AZ420" s="148"/>
      <c r="BA420" s="148"/>
      <c r="BB420" s="148"/>
      <c r="BC420" s="148"/>
      <c r="BD420" s="148"/>
      <c r="BE420" s="148"/>
      <c r="BF420" s="148"/>
      <c r="BG420" s="148"/>
      <c r="BH420" s="148"/>
    </row>
    <row r="421" spans="1:60" outlineLevel="1" x14ac:dyDescent="0.2">
      <c r="A421" s="155"/>
      <c r="B421" s="156"/>
      <c r="C421" s="190" t="s">
        <v>232</v>
      </c>
      <c r="D421" s="187"/>
      <c r="E421" s="188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48"/>
      <c r="Z421" s="148"/>
      <c r="AA421" s="148"/>
      <c r="AB421" s="148"/>
      <c r="AC421" s="148"/>
      <c r="AD421" s="148"/>
      <c r="AE421" s="148"/>
      <c r="AF421" s="148"/>
      <c r="AG421" s="148" t="s">
        <v>224</v>
      </c>
      <c r="AH421" s="148"/>
      <c r="AI421" s="148"/>
      <c r="AJ421" s="148"/>
      <c r="AK421" s="148"/>
      <c r="AL421" s="148"/>
      <c r="AM421" s="148"/>
      <c r="AN421" s="148"/>
      <c r="AO421" s="148"/>
      <c r="AP421" s="148"/>
      <c r="AQ421" s="148"/>
      <c r="AR421" s="148"/>
      <c r="AS421" s="148"/>
      <c r="AT421" s="148"/>
      <c r="AU421" s="148"/>
      <c r="AV421" s="148"/>
      <c r="AW421" s="148"/>
      <c r="AX421" s="148"/>
      <c r="AY421" s="148"/>
      <c r="AZ421" s="148"/>
      <c r="BA421" s="148"/>
      <c r="BB421" s="148"/>
      <c r="BC421" s="148"/>
      <c r="BD421" s="148"/>
      <c r="BE421" s="148"/>
      <c r="BF421" s="148"/>
      <c r="BG421" s="148"/>
      <c r="BH421" s="148"/>
    </row>
    <row r="422" spans="1:60" outlineLevel="1" x14ac:dyDescent="0.2">
      <c r="A422" s="155"/>
      <c r="B422" s="156"/>
      <c r="C422" s="191" t="s">
        <v>1316</v>
      </c>
      <c r="D422" s="187"/>
      <c r="E422" s="188">
        <v>30.34</v>
      </c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48"/>
      <c r="Z422" s="148"/>
      <c r="AA422" s="148"/>
      <c r="AB422" s="148"/>
      <c r="AC422" s="148"/>
      <c r="AD422" s="148"/>
      <c r="AE422" s="148"/>
      <c r="AF422" s="148"/>
      <c r="AG422" s="148" t="s">
        <v>224</v>
      </c>
      <c r="AH422" s="148">
        <v>2</v>
      </c>
      <c r="AI422" s="148"/>
      <c r="AJ422" s="148"/>
      <c r="AK422" s="148"/>
      <c r="AL422" s="148"/>
      <c r="AM422" s="148"/>
      <c r="AN422" s="148"/>
      <c r="AO422" s="148"/>
      <c r="AP422" s="148"/>
      <c r="AQ422" s="148"/>
      <c r="AR422" s="148"/>
      <c r="AS422" s="148"/>
      <c r="AT422" s="148"/>
      <c r="AU422" s="148"/>
      <c r="AV422" s="148"/>
      <c r="AW422" s="148"/>
      <c r="AX422" s="148"/>
      <c r="AY422" s="148"/>
      <c r="AZ422" s="148"/>
      <c r="BA422" s="148"/>
      <c r="BB422" s="148"/>
      <c r="BC422" s="148"/>
      <c r="BD422" s="148"/>
      <c r="BE422" s="148"/>
      <c r="BF422" s="148"/>
      <c r="BG422" s="148"/>
      <c r="BH422" s="148"/>
    </row>
    <row r="423" spans="1:60" outlineLevel="1" x14ac:dyDescent="0.2">
      <c r="A423" s="155"/>
      <c r="B423" s="156"/>
      <c r="C423" s="190" t="s">
        <v>234</v>
      </c>
      <c r="D423" s="187"/>
      <c r="E423" s="188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48"/>
      <c r="Z423" s="148"/>
      <c r="AA423" s="148"/>
      <c r="AB423" s="148"/>
      <c r="AC423" s="148"/>
      <c r="AD423" s="148"/>
      <c r="AE423" s="148"/>
      <c r="AF423" s="148"/>
      <c r="AG423" s="148" t="s">
        <v>224</v>
      </c>
      <c r="AH423" s="148"/>
      <c r="AI423" s="148"/>
      <c r="AJ423" s="148"/>
      <c r="AK423" s="148"/>
      <c r="AL423" s="148"/>
      <c r="AM423" s="148"/>
      <c r="AN423" s="148"/>
      <c r="AO423" s="148"/>
      <c r="AP423" s="148"/>
      <c r="AQ423" s="148"/>
      <c r="AR423" s="148"/>
      <c r="AS423" s="148"/>
      <c r="AT423" s="148"/>
      <c r="AU423" s="148"/>
      <c r="AV423" s="148"/>
      <c r="AW423" s="148"/>
      <c r="AX423" s="148"/>
      <c r="AY423" s="148"/>
      <c r="AZ423" s="148"/>
      <c r="BA423" s="148"/>
      <c r="BB423" s="148"/>
      <c r="BC423" s="148"/>
      <c r="BD423" s="148"/>
      <c r="BE423" s="148"/>
      <c r="BF423" s="148"/>
      <c r="BG423" s="148"/>
      <c r="BH423" s="148"/>
    </row>
    <row r="424" spans="1:60" outlineLevel="1" x14ac:dyDescent="0.2">
      <c r="A424" s="155"/>
      <c r="B424" s="156"/>
      <c r="C424" s="189" t="s">
        <v>1317</v>
      </c>
      <c r="D424" s="185"/>
      <c r="E424" s="186">
        <v>33.380000000000003</v>
      </c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48"/>
      <c r="Z424" s="148"/>
      <c r="AA424" s="148"/>
      <c r="AB424" s="148"/>
      <c r="AC424" s="148"/>
      <c r="AD424" s="148"/>
      <c r="AE424" s="148"/>
      <c r="AF424" s="148"/>
      <c r="AG424" s="148" t="s">
        <v>224</v>
      </c>
      <c r="AH424" s="148">
        <v>0</v>
      </c>
      <c r="AI424" s="148"/>
      <c r="AJ424" s="148"/>
      <c r="AK424" s="148"/>
      <c r="AL424" s="148"/>
      <c r="AM424" s="148"/>
      <c r="AN424" s="148"/>
      <c r="AO424" s="148"/>
      <c r="AP424" s="148"/>
      <c r="AQ424" s="148"/>
      <c r="AR424" s="148"/>
      <c r="AS424" s="148"/>
      <c r="AT424" s="148"/>
      <c r="AU424" s="148"/>
      <c r="AV424" s="148"/>
      <c r="AW424" s="148"/>
      <c r="AX424" s="148"/>
      <c r="AY424" s="148"/>
      <c r="AZ424" s="148"/>
      <c r="BA424" s="148"/>
      <c r="BB424" s="148"/>
      <c r="BC424" s="148"/>
      <c r="BD424" s="148"/>
      <c r="BE424" s="148"/>
      <c r="BF424" s="148"/>
      <c r="BG424" s="148"/>
      <c r="BH424" s="148"/>
    </row>
    <row r="425" spans="1:60" outlineLevel="1" x14ac:dyDescent="0.2">
      <c r="A425" s="166">
        <v>50</v>
      </c>
      <c r="B425" s="167" t="s">
        <v>1318</v>
      </c>
      <c r="C425" s="181" t="s">
        <v>1319</v>
      </c>
      <c r="D425" s="168" t="s">
        <v>368</v>
      </c>
      <c r="E425" s="169">
        <v>1</v>
      </c>
      <c r="F425" s="170">
        <v>1355</v>
      </c>
      <c r="G425" s="171">
        <f>ROUND(E425*F425,2)</f>
        <v>1355</v>
      </c>
      <c r="H425" s="158"/>
      <c r="I425" s="157">
        <f>ROUND(E425*H425,2)</f>
        <v>0</v>
      </c>
      <c r="J425" s="158"/>
      <c r="K425" s="157">
        <f>ROUND(E425*J425,2)</f>
        <v>0</v>
      </c>
      <c r="L425" s="157">
        <v>21</v>
      </c>
      <c r="M425" s="157">
        <f>G425*(1+L425/100)</f>
        <v>1639.55</v>
      </c>
      <c r="N425" s="157">
        <v>1.2370000000000001E-2</v>
      </c>
      <c r="O425" s="157">
        <f>ROUND(E425*N425,2)</f>
        <v>0.01</v>
      </c>
      <c r="P425" s="157">
        <v>0</v>
      </c>
      <c r="Q425" s="157">
        <f>ROUND(E425*P425,2)</f>
        <v>0</v>
      </c>
      <c r="R425" s="157" t="s">
        <v>318</v>
      </c>
      <c r="S425" s="157" t="s">
        <v>180</v>
      </c>
      <c r="T425" s="157" t="s">
        <v>180</v>
      </c>
      <c r="U425" s="157">
        <v>0</v>
      </c>
      <c r="V425" s="157">
        <f>ROUND(E425*U425,2)</f>
        <v>0</v>
      </c>
      <c r="W425" s="157"/>
      <c r="X425" s="157" t="s">
        <v>319</v>
      </c>
      <c r="Y425" s="148"/>
      <c r="Z425" s="148"/>
      <c r="AA425" s="148"/>
      <c r="AB425" s="148"/>
      <c r="AC425" s="148"/>
      <c r="AD425" s="148"/>
      <c r="AE425" s="148"/>
      <c r="AF425" s="148"/>
      <c r="AG425" s="148" t="s">
        <v>320</v>
      </c>
      <c r="AH425" s="148"/>
      <c r="AI425" s="148"/>
      <c r="AJ425" s="148"/>
      <c r="AK425" s="148"/>
      <c r="AL425" s="148"/>
      <c r="AM425" s="148"/>
      <c r="AN425" s="148"/>
      <c r="AO425" s="148"/>
      <c r="AP425" s="148"/>
      <c r="AQ425" s="148"/>
      <c r="AR425" s="148"/>
      <c r="AS425" s="148"/>
      <c r="AT425" s="148"/>
      <c r="AU425" s="148"/>
      <c r="AV425" s="148"/>
      <c r="AW425" s="148"/>
      <c r="AX425" s="148"/>
      <c r="AY425" s="148"/>
      <c r="AZ425" s="148"/>
      <c r="BA425" s="148"/>
      <c r="BB425" s="148"/>
      <c r="BC425" s="148"/>
      <c r="BD425" s="148"/>
      <c r="BE425" s="148"/>
      <c r="BF425" s="148"/>
      <c r="BG425" s="148"/>
      <c r="BH425" s="148"/>
    </row>
    <row r="426" spans="1:60" outlineLevel="1" x14ac:dyDescent="0.2">
      <c r="A426" s="155"/>
      <c r="B426" s="156"/>
      <c r="C426" s="189" t="s">
        <v>1291</v>
      </c>
      <c r="D426" s="185"/>
      <c r="E426" s="186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48"/>
      <c r="Z426" s="148"/>
      <c r="AA426" s="148"/>
      <c r="AB426" s="148"/>
      <c r="AC426" s="148"/>
      <c r="AD426" s="148"/>
      <c r="AE426" s="148"/>
      <c r="AF426" s="148"/>
      <c r="AG426" s="148" t="s">
        <v>224</v>
      </c>
      <c r="AH426" s="148">
        <v>0</v>
      </c>
      <c r="AI426" s="148"/>
      <c r="AJ426" s="148"/>
      <c r="AK426" s="148"/>
      <c r="AL426" s="148"/>
      <c r="AM426" s="148"/>
      <c r="AN426" s="148"/>
      <c r="AO426" s="148"/>
      <c r="AP426" s="148"/>
      <c r="AQ426" s="148"/>
      <c r="AR426" s="148"/>
      <c r="AS426" s="148"/>
      <c r="AT426" s="148"/>
      <c r="AU426" s="148"/>
      <c r="AV426" s="148"/>
      <c r="AW426" s="148"/>
      <c r="AX426" s="148"/>
      <c r="AY426" s="148"/>
      <c r="AZ426" s="148"/>
      <c r="BA426" s="148"/>
      <c r="BB426" s="148"/>
      <c r="BC426" s="148"/>
      <c r="BD426" s="148"/>
      <c r="BE426" s="148"/>
      <c r="BF426" s="148"/>
      <c r="BG426" s="148"/>
      <c r="BH426" s="148"/>
    </row>
    <row r="427" spans="1:60" outlineLevel="1" x14ac:dyDescent="0.2">
      <c r="A427" s="155"/>
      <c r="B427" s="156"/>
      <c r="C427" s="189" t="s">
        <v>370</v>
      </c>
      <c r="D427" s="185"/>
      <c r="E427" s="186">
        <v>1</v>
      </c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48"/>
      <c r="Z427" s="148"/>
      <c r="AA427" s="148"/>
      <c r="AB427" s="148"/>
      <c r="AC427" s="148"/>
      <c r="AD427" s="148"/>
      <c r="AE427" s="148"/>
      <c r="AF427" s="148"/>
      <c r="AG427" s="148" t="s">
        <v>224</v>
      </c>
      <c r="AH427" s="148">
        <v>0</v>
      </c>
      <c r="AI427" s="148"/>
      <c r="AJ427" s="148"/>
      <c r="AK427" s="148"/>
      <c r="AL427" s="148"/>
      <c r="AM427" s="148"/>
      <c r="AN427" s="148"/>
      <c r="AO427" s="148"/>
      <c r="AP427" s="148"/>
      <c r="AQ427" s="148"/>
      <c r="AR427" s="148"/>
      <c r="AS427" s="148"/>
      <c r="AT427" s="148"/>
      <c r="AU427" s="148"/>
      <c r="AV427" s="148"/>
      <c r="AW427" s="148"/>
      <c r="AX427" s="148"/>
      <c r="AY427" s="148"/>
      <c r="AZ427" s="148"/>
      <c r="BA427" s="148"/>
      <c r="BB427" s="148"/>
      <c r="BC427" s="148"/>
      <c r="BD427" s="148"/>
      <c r="BE427" s="148"/>
      <c r="BF427" s="148"/>
      <c r="BG427" s="148"/>
      <c r="BH427" s="148"/>
    </row>
    <row r="428" spans="1:60" outlineLevel="1" x14ac:dyDescent="0.2">
      <c r="A428" s="166">
        <v>51</v>
      </c>
      <c r="B428" s="167" t="s">
        <v>1320</v>
      </c>
      <c r="C428" s="181" t="s">
        <v>1321</v>
      </c>
      <c r="D428" s="168" t="s">
        <v>368</v>
      </c>
      <c r="E428" s="169">
        <v>2</v>
      </c>
      <c r="F428" s="170">
        <v>3146</v>
      </c>
      <c r="G428" s="171">
        <f>ROUND(E428*F428,2)</f>
        <v>6292</v>
      </c>
      <c r="H428" s="158"/>
      <c r="I428" s="157">
        <f>ROUND(E428*H428,2)</f>
        <v>0</v>
      </c>
      <c r="J428" s="158"/>
      <c r="K428" s="157">
        <f>ROUND(E428*J428,2)</f>
        <v>0</v>
      </c>
      <c r="L428" s="157">
        <v>21</v>
      </c>
      <c r="M428" s="157">
        <f>G428*(1+L428/100)</f>
        <v>7613.32</v>
      </c>
      <c r="N428" s="157">
        <v>3.7109999999999997E-2</v>
      </c>
      <c r="O428" s="157">
        <f>ROUND(E428*N428,2)</f>
        <v>7.0000000000000007E-2</v>
      </c>
      <c r="P428" s="157">
        <v>0</v>
      </c>
      <c r="Q428" s="157">
        <f>ROUND(E428*P428,2)</f>
        <v>0</v>
      </c>
      <c r="R428" s="157" t="s">
        <v>318</v>
      </c>
      <c r="S428" s="157" t="s">
        <v>180</v>
      </c>
      <c r="T428" s="157" t="s">
        <v>180</v>
      </c>
      <c r="U428" s="157">
        <v>0</v>
      </c>
      <c r="V428" s="157">
        <f>ROUND(E428*U428,2)</f>
        <v>0</v>
      </c>
      <c r="W428" s="157"/>
      <c r="X428" s="157" t="s">
        <v>319</v>
      </c>
      <c r="Y428" s="148"/>
      <c r="Z428" s="148"/>
      <c r="AA428" s="148"/>
      <c r="AB428" s="148"/>
      <c r="AC428" s="148"/>
      <c r="AD428" s="148"/>
      <c r="AE428" s="148"/>
      <c r="AF428" s="148"/>
      <c r="AG428" s="148" t="s">
        <v>320</v>
      </c>
      <c r="AH428" s="148"/>
      <c r="AI428" s="148"/>
      <c r="AJ428" s="148"/>
      <c r="AK428" s="148"/>
      <c r="AL428" s="148"/>
      <c r="AM428" s="148"/>
      <c r="AN428" s="148"/>
      <c r="AO428" s="148"/>
      <c r="AP428" s="148"/>
      <c r="AQ428" s="148"/>
      <c r="AR428" s="148"/>
      <c r="AS428" s="148"/>
      <c r="AT428" s="148"/>
      <c r="AU428" s="148"/>
      <c r="AV428" s="148"/>
      <c r="AW428" s="148"/>
      <c r="AX428" s="148"/>
      <c r="AY428" s="148"/>
      <c r="AZ428" s="148"/>
      <c r="BA428" s="148"/>
      <c r="BB428" s="148"/>
      <c r="BC428" s="148"/>
      <c r="BD428" s="148"/>
      <c r="BE428" s="148"/>
      <c r="BF428" s="148"/>
      <c r="BG428" s="148"/>
      <c r="BH428" s="148"/>
    </row>
    <row r="429" spans="1:60" outlineLevel="1" x14ac:dyDescent="0.2">
      <c r="A429" s="155"/>
      <c r="B429" s="156"/>
      <c r="C429" s="189" t="s">
        <v>1291</v>
      </c>
      <c r="D429" s="185"/>
      <c r="E429" s="186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48"/>
      <c r="Z429" s="148"/>
      <c r="AA429" s="148"/>
      <c r="AB429" s="148"/>
      <c r="AC429" s="148"/>
      <c r="AD429" s="148"/>
      <c r="AE429" s="148"/>
      <c r="AF429" s="148"/>
      <c r="AG429" s="148" t="s">
        <v>224</v>
      </c>
      <c r="AH429" s="148">
        <v>0</v>
      </c>
      <c r="AI429" s="148"/>
      <c r="AJ429" s="148"/>
      <c r="AK429" s="148"/>
      <c r="AL429" s="148"/>
      <c r="AM429" s="148"/>
      <c r="AN429" s="148"/>
      <c r="AO429" s="148"/>
      <c r="AP429" s="148"/>
      <c r="AQ429" s="148"/>
      <c r="AR429" s="148"/>
      <c r="AS429" s="148"/>
      <c r="AT429" s="148"/>
      <c r="AU429" s="148"/>
      <c r="AV429" s="148"/>
      <c r="AW429" s="148"/>
      <c r="AX429" s="148"/>
      <c r="AY429" s="148"/>
      <c r="AZ429" s="148"/>
      <c r="BA429" s="148"/>
      <c r="BB429" s="148"/>
      <c r="BC429" s="148"/>
      <c r="BD429" s="148"/>
      <c r="BE429" s="148"/>
      <c r="BF429" s="148"/>
      <c r="BG429" s="148"/>
      <c r="BH429" s="148"/>
    </row>
    <row r="430" spans="1:60" outlineLevel="1" x14ac:dyDescent="0.2">
      <c r="A430" s="155"/>
      <c r="B430" s="156"/>
      <c r="C430" s="189" t="s">
        <v>452</v>
      </c>
      <c r="D430" s="185"/>
      <c r="E430" s="186">
        <v>2</v>
      </c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48"/>
      <c r="Z430" s="148"/>
      <c r="AA430" s="148"/>
      <c r="AB430" s="148"/>
      <c r="AC430" s="148"/>
      <c r="AD430" s="148"/>
      <c r="AE430" s="148"/>
      <c r="AF430" s="148"/>
      <c r="AG430" s="148" t="s">
        <v>224</v>
      </c>
      <c r="AH430" s="148">
        <v>0</v>
      </c>
      <c r="AI430" s="148"/>
      <c r="AJ430" s="148"/>
      <c r="AK430" s="148"/>
      <c r="AL430" s="148"/>
      <c r="AM430" s="148"/>
      <c r="AN430" s="148"/>
      <c r="AO430" s="148"/>
      <c r="AP430" s="148"/>
      <c r="AQ430" s="148"/>
      <c r="AR430" s="148"/>
      <c r="AS430" s="148"/>
      <c r="AT430" s="148"/>
      <c r="AU430" s="148"/>
      <c r="AV430" s="148"/>
      <c r="AW430" s="148"/>
      <c r="AX430" s="148"/>
      <c r="AY430" s="148"/>
      <c r="AZ430" s="148"/>
      <c r="BA430" s="148"/>
      <c r="BB430" s="148"/>
      <c r="BC430" s="148"/>
      <c r="BD430" s="148"/>
      <c r="BE430" s="148"/>
      <c r="BF430" s="148"/>
      <c r="BG430" s="148"/>
      <c r="BH430" s="148"/>
    </row>
    <row r="431" spans="1:60" outlineLevel="1" x14ac:dyDescent="0.2">
      <c r="A431" s="166">
        <v>52</v>
      </c>
      <c r="B431" s="167" t="s">
        <v>1322</v>
      </c>
      <c r="C431" s="181" t="s">
        <v>1323</v>
      </c>
      <c r="D431" s="168" t="s">
        <v>247</v>
      </c>
      <c r="E431" s="169">
        <v>29.491</v>
      </c>
      <c r="F431" s="170">
        <v>189</v>
      </c>
      <c r="G431" s="171">
        <f>ROUND(E431*F431,2)</f>
        <v>5573.8</v>
      </c>
      <c r="H431" s="158"/>
      <c r="I431" s="157">
        <f>ROUND(E431*H431,2)</f>
        <v>0</v>
      </c>
      <c r="J431" s="158"/>
      <c r="K431" s="157">
        <f>ROUND(E431*J431,2)</f>
        <v>0</v>
      </c>
      <c r="L431" s="157">
        <v>21</v>
      </c>
      <c r="M431" s="157">
        <f>G431*(1+L431/100)</f>
        <v>6744.2979999999998</v>
      </c>
      <c r="N431" s="157">
        <v>7.2000000000000005E-4</v>
      </c>
      <c r="O431" s="157">
        <f>ROUND(E431*N431,2)</f>
        <v>0.02</v>
      </c>
      <c r="P431" s="157">
        <v>0</v>
      </c>
      <c r="Q431" s="157">
        <f>ROUND(E431*P431,2)</f>
        <v>0</v>
      </c>
      <c r="R431" s="157" t="s">
        <v>318</v>
      </c>
      <c r="S431" s="157" t="s">
        <v>1324</v>
      </c>
      <c r="T431" s="157" t="s">
        <v>1325</v>
      </c>
      <c r="U431" s="157">
        <v>0</v>
      </c>
      <c r="V431" s="157">
        <f>ROUND(E431*U431,2)</f>
        <v>0</v>
      </c>
      <c r="W431" s="157"/>
      <c r="X431" s="157" t="s">
        <v>319</v>
      </c>
      <c r="Y431" s="148"/>
      <c r="Z431" s="148"/>
      <c r="AA431" s="148"/>
      <c r="AB431" s="148"/>
      <c r="AC431" s="148"/>
      <c r="AD431" s="148"/>
      <c r="AE431" s="148"/>
      <c r="AF431" s="148"/>
      <c r="AG431" s="148" t="s">
        <v>320</v>
      </c>
      <c r="AH431" s="148"/>
      <c r="AI431" s="148"/>
      <c r="AJ431" s="148"/>
      <c r="AK431" s="148"/>
      <c r="AL431" s="148"/>
      <c r="AM431" s="148"/>
      <c r="AN431" s="148"/>
      <c r="AO431" s="148"/>
      <c r="AP431" s="148"/>
      <c r="AQ431" s="148"/>
      <c r="AR431" s="148"/>
      <c r="AS431" s="148"/>
      <c r="AT431" s="148"/>
      <c r="AU431" s="148"/>
      <c r="AV431" s="148"/>
      <c r="AW431" s="148"/>
      <c r="AX431" s="148"/>
      <c r="AY431" s="148"/>
      <c r="AZ431" s="148"/>
      <c r="BA431" s="148"/>
      <c r="BB431" s="148"/>
      <c r="BC431" s="148"/>
      <c r="BD431" s="148"/>
      <c r="BE431" s="148"/>
      <c r="BF431" s="148"/>
      <c r="BG431" s="148"/>
      <c r="BH431" s="148"/>
    </row>
    <row r="432" spans="1:60" ht="22.5" outlineLevel="1" x14ac:dyDescent="0.2">
      <c r="A432" s="155"/>
      <c r="B432" s="156"/>
      <c r="C432" s="189" t="s">
        <v>1281</v>
      </c>
      <c r="D432" s="185"/>
      <c r="E432" s="186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48"/>
      <c r="Z432" s="148"/>
      <c r="AA432" s="148"/>
      <c r="AB432" s="148"/>
      <c r="AC432" s="148"/>
      <c r="AD432" s="148"/>
      <c r="AE432" s="148"/>
      <c r="AF432" s="148"/>
      <c r="AG432" s="148" t="s">
        <v>224</v>
      </c>
      <c r="AH432" s="148">
        <v>0</v>
      </c>
      <c r="AI432" s="148"/>
      <c r="AJ432" s="148"/>
      <c r="AK432" s="148"/>
      <c r="AL432" s="148"/>
      <c r="AM432" s="148"/>
      <c r="AN432" s="148"/>
      <c r="AO432" s="148"/>
      <c r="AP432" s="148"/>
      <c r="AQ432" s="148"/>
      <c r="AR432" s="148"/>
      <c r="AS432" s="148"/>
      <c r="AT432" s="148"/>
      <c r="AU432" s="148"/>
      <c r="AV432" s="148"/>
      <c r="AW432" s="148"/>
      <c r="AX432" s="148"/>
      <c r="AY432" s="148"/>
      <c r="AZ432" s="148"/>
      <c r="BA432" s="148"/>
      <c r="BB432" s="148"/>
      <c r="BC432" s="148"/>
      <c r="BD432" s="148"/>
      <c r="BE432" s="148"/>
      <c r="BF432" s="148"/>
      <c r="BG432" s="148"/>
      <c r="BH432" s="148"/>
    </row>
    <row r="433" spans="1:60" outlineLevel="1" x14ac:dyDescent="0.2">
      <c r="A433" s="155"/>
      <c r="B433" s="156"/>
      <c r="C433" s="189" t="s">
        <v>1326</v>
      </c>
      <c r="D433" s="185"/>
      <c r="E433" s="186">
        <v>29.49</v>
      </c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48"/>
      <c r="Z433" s="148"/>
      <c r="AA433" s="148"/>
      <c r="AB433" s="148"/>
      <c r="AC433" s="148"/>
      <c r="AD433" s="148"/>
      <c r="AE433" s="148"/>
      <c r="AF433" s="148"/>
      <c r="AG433" s="148" t="s">
        <v>224</v>
      </c>
      <c r="AH433" s="148">
        <v>0</v>
      </c>
      <c r="AI433" s="148"/>
      <c r="AJ433" s="148"/>
      <c r="AK433" s="148"/>
      <c r="AL433" s="148"/>
      <c r="AM433" s="148"/>
      <c r="AN433" s="148"/>
      <c r="AO433" s="148"/>
      <c r="AP433" s="148"/>
      <c r="AQ433" s="148"/>
      <c r="AR433" s="148"/>
      <c r="AS433" s="148"/>
      <c r="AT433" s="148"/>
      <c r="AU433" s="148"/>
      <c r="AV433" s="148"/>
      <c r="AW433" s="148"/>
      <c r="AX433" s="148"/>
      <c r="AY433" s="148"/>
      <c r="AZ433" s="148"/>
      <c r="BA433" s="148"/>
      <c r="BB433" s="148"/>
      <c r="BC433" s="148"/>
      <c r="BD433" s="148"/>
      <c r="BE433" s="148"/>
      <c r="BF433" s="148"/>
      <c r="BG433" s="148"/>
      <c r="BH433" s="148"/>
    </row>
    <row r="434" spans="1:60" x14ac:dyDescent="0.2">
      <c r="A434" s="160" t="s">
        <v>169</v>
      </c>
      <c r="B434" s="161" t="s">
        <v>108</v>
      </c>
      <c r="C434" s="179" t="s">
        <v>109</v>
      </c>
      <c r="D434" s="162"/>
      <c r="E434" s="163"/>
      <c r="F434" s="164"/>
      <c r="G434" s="165">
        <f>SUMIF(AG435:AG515,"&lt;&gt;NOR",G435:G515)</f>
        <v>237100</v>
      </c>
      <c r="H434" s="159"/>
      <c r="I434" s="159">
        <f>SUM(I435:I515)</f>
        <v>0</v>
      </c>
      <c r="J434" s="159"/>
      <c r="K434" s="159">
        <f>SUM(K435:K515)</f>
        <v>0</v>
      </c>
      <c r="L434" s="159"/>
      <c r="M434" s="159">
        <f>SUM(M435:M515)</f>
        <v>286891</v>
      </c>
      <c r="N434" s="159"/>
      <c r="O434" s="159">
        <f>SUM(O435:O515)</f>
        <v>26.03</v>
      </c>
      <c r="P434" s="159"/>
      <c r="Q434" s="159">
        <f>SUM(Q435:Q515)</f>
        <v>0</v>
      </c>
      <c r="R434" s="159"/>
      <c r="S434" s="159"/>
      <c r="T434" s="159"/>
      <c r="U434" s="159"/>
      <c r="V434" s="159">
        <f>SUM(V435:V515)</f>
        <v>88.11999999999999</v>
      </c>
      <c r="W434" s="159"/>
      <c r="X434" s="159"/>
      <c r="AG434" t="s">
        <v>170</v>
      </c>
    </row>
    <row r="435" spans="1:60" ht="22.5" outlineLevel="1" x14ac:dyDescent="0.2">
      <c r="A435" s="166">
        <v>53</v>
      </c>
      <c r="B435" s="167" t="s">
        <v>573</v>
      </c>
      <c r="C435" s="181" t="s">
        <v>574</v>
      </c>
      <c r="D435" s="168" t="s">
        <v>368</v>
      </c>
      <c r="E435" s="169">
        <v>49</v>
      </c>
      <c r="F435" s="170">
        <v>239</v>
      </c>
      <c r="G435" s="171">
        <f>ROUND(E435*F435,2)</f>
        <v>11711</v>
      </c>
      <c r="H435" s="158"/>
      <c r="I435" s="157">
        <f>ROUND(E435*H435,2)</f>
        <v>0</v>
      </c>
      <c r="J435" s="158"/>
      <c r="K435" s="157">
        <f>ROUND(E435*J435,2)</f>
        <v>0</v>
      </c>
      <c r="L435" s="157">
        <v>21</v>
      </c>
      <c r="M435" s="157">
        <f>G435*(1+L435/100)</f>
        <v>14170.31</v>
      </c>
      <c r="N435" s="157">
        <v>6.6E-3</v>
      </c>
      <c r="O435" s="157">
        <f>ROUND(E435*N435,2)</f>
        <v>0.32</v>
      </c>
      <c r="P435" s="157">
        <v>0</v>
      </c>
      <c r="Q435" s="157">
        <f>ROUND(E435*P435,2)</f>
        <v>0</v>
      </c>
      <c r="R435" s="157"/>
      <c r="S435" s="157" t="s">
        <v>180</v>
      </c>
      <c r="T435" s="157" t="s">
        <v>180</v>
      </c>
      <c r="U435" s="157">
        <v>0.56000000000000005</v>
      </c>
      <c r="V435" s="157">
        <f>ROUND(E435*U435,2)</f>
        <v>27.44</v>
      </c>
      <c r="W435" s="157"/>
      <c r="X435" s="157" t="s">
        <v>221</v>
      </c>
      <c r="Y435" s="148"/>
      <c r="Z435" s="148"/>
      <c r="AA435" s="148"/>
      <c r="AB435" s="148"/>
      <c r="AC435" s="148"/>
      <c r="AD435" s="148"/>
      <c r="AE435" s="148"/>
      <c r="AF435" s="148"/>
      <c r="AG435" s="148" t="s">
        <v>222</v>
      </c>
      <c r="AH435" s="148"/>
      <c r="AI435" s="148"/>
      <c r="AJ435" s="148"/>
      <c r="AK435" s="148"/>
      <c r="AL435" s="148"/>
      <c r="AM435" s="148"/>
      <c r="AN435" s="148"/>
      <c r="AO435" s="148"/>
      <c r="AP435" s="148"/>
      <c r="AQ435" s="148"/>
      <c r="AR435" s="148"/>
      <c r="AS435" s="148"/>
      <c r="AT435" s="148"/>
      <c r="AU435" s="148"/>
      <c r="AV435" s="148"/>
      <c r="AW435" s="148"/>
      <c r="AX435" s="148"/>
      <c r="AY435" s="148"/>
      <c r="AZ435" s="148"/>
      <c r="BA435" s="148"/>
      <c r="BB435" s="148"/>
      <c r="BC435" s="148"/>
      <c r="BD435" s="148"/>
      <c r="BE435" s="148"/>
      <c r="BF435" s="148"/>
      <c r="BG435" s="148"/>
      <c r="BH435" s="148"/>
    </row>
    <row r="436" spans="1:60" outlineLevel="1" x14ac:dyDescent="0.2">
      <c r="A436" s="155"/>
      <c r="B436" s="156"/>
      <c r="C436" s="189" t="s">
        <v>1327</v>
      </c>
      <c r="D436" s="185"/>
      <c r="E436" s="186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48"/>
      <c r="Z436" s="148"/>
      <c r="AA436" s="148"/>
      <c r="AB436" s="148"/>
      <c r="AC436" s="148"/>
      <c r="AD436" s="148"/>
      <c r="AE436" s="148"/>
      <c r="AF436" s="148"/>
      <c r="AG436" s="148" t="s">
        <v>224</v>
      </c>
      <c r="AH436" s="148">
        <v>0</v>
      </c>
      <c r="AI436" s="148"/>
      <c r="AJ436" s="148"/>
      <c r="AK436" s="148"/>
      <c r="AL436" s="148"/>
      <c r="AM436" s="148"/>
      <c r="AN436" s="148"/>
      <c r="AO436" s="148"/>
      <c r="AP436" s="148"/>
      <c r="AQ436" s="148"/>
      <c r="AR436" s="148"/>
      <c r="AS436" s="148"/>
      <c r="AT436" s="148"/>
      <c r="AU436" s="148"/>
      <c r="AV436" s="148"/>
      <c r="AW436" s="148"/>
      <c r="AX436" s="148"/>
      <c r="AY436" s="148"/>
      <c r="AZ436" s="148"/>
      <c r="BA436" s="148"/>
      <c r="BB436" s="148"/>
      <c r="BC436" s="148"/>
      <c r="BD436" s="148"/>
      <c r="BE436" s="148"/>
      <c r="BF436" s="148"/>
      <c r="BG436" s="148"/>
      <c r="BH436" s="148"/>
    </row>
    <row r="437" spans="1:60" outlineLevel="1" x14ac:dyDescent="0.2">
      <c r="A437" s="155"/>
      <c r="B437" s="156"/>
      <c r="C437" s="189" t="s">
        <v>1328</v>
      </c>
      <c r="D437" s="185"/>
      <c r="E437" s="186">
        <v>10</v>
      </c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48"/>
      <c r="Z437" s="148"/>
      <c r="AA437" s="148"/>
      <c r="AB437" s="148"/>
      <c r="AC437" s="148"/>
      <c r="AD437" s="148"/>
      <c r="AE437" s="148"/>
      <c r="AF437" s="148"/>
      <c r="AG437" s="148" t="s">
        <v>224</v>
      </c>
      <c r="AH437" s="148">
        <v>0</v>
      </c>
      <c r="AI437" s="148"/>
      <c r="AJ437" s="148"/>
      <c r="AK437" s="148"/>
      <c r="AL437" s="148"/>
      <c r="AM437" s="148"/>
      <c r="AN437" s="148"/>
      <c r="AO437" s="148"/>
      <c r="AP437" s="148"/>
      <c r="AQ437" s="148"/>
      <c r="AR437" s="148"/>
      <c r="AS437" s="148"/>
      <c r="AT437" s="148"/>
      <c r="AU437" s="148"/>
      <c r="AV437" s="148"/>
      <c r="AW437" s="148"/>
      <c r="AX437" s="148"/>
      <c r="AY437" s="148"/>
      <c r="AZ437" s="148"/>
      <c r="BA437" s="148"/>
      <c r="BB437" s="148"/>
      <c r="BC437" s="148"/>
      <c r="BD437" s="148"/>
      <c r="BE437" s="148"/>
      <c r="BF437" s="148"/>
      <c r="BG437" s="148"/>
      <c r="BH437" s="148"/>
    </row>
    <row r="438" spans="1:60" outlineLevel="1" x14ac:dyDescent="0.2">
      <c r="A438" s="155"/>
      <c r="B438" s="156"/>
      <c r="C438" s="189" t="s">
        <v>1329</v>
      </c>
      <c r="D438" s="185"/>
      <c r="E438" s="186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48"/>
      <c r="Z438" s="148"/>
      <c r="AA438" s="148"/>
      <c r="AB438" s="148"/>
      <c r="AC438" s="148"/>
      <c r="AD438" s="148"/>
      <c r="AE438" s="148"/>
      <c r="AF438" s="148"/>
      <c r="AG438" s="148" t="s">
        <v>224</v>
      </c>
      <c r="AH438" s="148">
        <v>0</v>
      </c>
      <c r="AI438" s="148"/>
      <c r="AJ438" s="148"/>
      <c r="AK438" s="148"/>
      <c r="AL438" s="148"/>
      <c r="AM438" s="148"/>
      <c r="AN438" s="148"/>
      <c r="AO438" s="148"/>
      <c r="AP438" s="148"/>
      <c r="AQ438" s="148"/>
      <c r="AR438" s="148"/>
      <c r="AS438" s="148"/>
      <c r="AT438" s="148"/>
      <c r="AU438" s="148"/>
      <c r="AV438" s="148"/>
      <c r="AW438" s="148"/>
      <c r="AX438" s="148"/>
      <c r="AY438" s="148"/>
      <c r="AZ438" s="148"/>
      <c r="BA438" s="148"/>
      <c r="BB438" s="148"/>
      <c r="BC438" s="148"/>
      <c r="BD438" s="148"/>
      <c r="BE438" s="148"/>
      <c r="BF438" s="148"/>
      <c r="BG438" s="148"/>
      <c r="BH438" s="148"/>
    </row>
    <row r="439" spans="1:60" outlineLevel="1" x14ac:dyDescent="0.2">
      <c r="A439" s="155"/>
      <c r="B439" s="156"/>
      <c r="C439" s="189" t="s">
        <v>1330</v>
      </c>
      <c r="D439" s="185"/>
      <c r="E439" s="186">
        <v>8</v>
      </c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48"/>
      <c r="Z439" s="148"/>
      <c r="AA439" s="148"/>
      <c r="AB439" s="148"/>
      <c r="AC439" s="148"/>
      <c r="AD439" s="148"/>
      <c r="AE439" s="148"/>
      <c r="AF439" s="148"/>
      <c r="AG439" s="148" t="s">
        <v>224</v>
      </c>
      <c r="AH439" s="148">
        <v>0</v>
      </c>
      <c r="AI439" s="148"/>
      <c r="AJ439" s="148"/>
      <c r="AK439" s="148"/>
      <c r="AL439" s="148"/>
      <c r="AM439" s="148"/>
      <c r="AN439" s="148"/>
      <c r="AO439" s="148"/>
      <c r="AP439" s="148"/>
      <c r="AQ439" s="148"/>
      <c r="AR439" s="148"/>
      <c r="AS439" s="148"/>
      <c r="AT439" s="148"/>
      <c r="AU439" s="148"/>
      <c r="AV439" s="148"/>
      <c r="AW439" s="148"/>
      <c r="AX439" s="148"/>
      <c r="AY439" s="148"/>
      <c r="AZ439" s="148"/>
      <c r="BA439" s="148"/>
      <c r="BB439" s="148"/>
      <c r="BC439" s="148"/>
      <c r="BD439" s="148"/>
      <c r="BE439" s="148"/>
      <c r="BF439" s="148"/>
      <c r="BG439" s="148"/>
      <c r="BH439" s="148"/>
    </row>
    <row r="440" spans="1:60" outlineLevel="1" x14ac:dyDescent="0.2">
      <c r="A440" s="155"/>
      <c r="B440" s="156"/>
      <c r="C440" s="189" t="s">
        <v>1190</v>
      </c>
      <c r="D440" s="185"/>
      <c r="E440" s="186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48"/>
      <c r="Z440" s="148"/>
      <c r="AA440" s="148"/>
      <c r="AB440" s="148"/>
      <c r="AC440" s="148"/>
      <c r="AD440" s="148"/>
      <c r="AE440" s="148"/>
      <c r="AF440" s="148"/>
      <c r="AG440" s="148" t="s">
        <v>224</v>
      </c>
      <c r="AH440" s="148">
        <v>0</v>
      </c>
      <c r="AI440" s="148"/>
      <c r="AJ440" s="148"/>
      <c r="AK440" s="148"/>
      <c r="AL440" s="148"/>
      <c r="AM440" s="148"/>
      <c r="AN440" s="148"/>
      <c r="AO440" s="148"/>
      <c r="AP440" s="148"/>
      <c r="AQ440" s="148"/>
      <c r="AR440" s="148"/>
      <c r="AS440" s="148"/>
      <c r="AT440" s="148"/>
      <c r="AU440" s="148"/>
      <c r="AV440" s="148"/>
      <c r="AW440" s="148"/>
      <c r="AX440" s="148"/>
      <c r="AY440" s="148"/>
      <c r="AZ440" s="148"/>
      <c r="BA440" s="148"/>
      <c r="BB440" s="148"/>
      <c r="BC440" s="148"/>
      <c r="BD440" s="148"/>
      <c r="BE440" s="148"/>
      <c r="BF440" s="148"/>
      <c r="BG440" s="148"/>
      <c r="BH440" s="148"/>
    </row>
    <row r="441" spans="1:60" outlineLevel="1" x14ac:dyDescent="0.2">
      <c r="A441" s="155"/>
      <c r="B441" s="156"/>
      <c r="C441" s="189" t="s">
        <v>1331</v>
      </c>
      <c r="D441" s="185"/>
      <c r="E441" s="186">
        <v>31</v>
      </c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48"/>
      <c r="Z441" s="148"/>
      <c r="AA441" s="148"/>
      <c r="AB441" s="148"/>
      <c r="AC441" s="148"/>
      <c r="AD441" s="148"/>
      <c r="AE441" s="148"/>
      <c r="AF441" s="148"/>
      <c r="AG441" s="148" t="s">
        <v>224</v>
      </c>
      <c r="AH441" s="148">
        <v>0</v>
      </c>
      <c r="AI441" s="148"/>
      <c r="AJ441" s="148"/>
      <c r="AK441" s="148"/>
      <c r="AL441" s="148"/>
      <c r="AM441" s="148"/>
      <c r="AN441" s="148"/>
      <c r="AO441" s="148"/>
      <c r="AP441" s="148"/>
      <c r="AQ441" s="148"/>
      <c r="AR441" s="148"/>
      <c r="AS441" s="148"/>
      <c r="AT441" s="148"/>
      <c r="AU441" s="148"/>
      <c r="AV441" s="148"/>
      <c r="AW441" s="148"/>
      <c r="AX441" s="148"/>
      <c r="AY441" s="148"/>
      <c r="AZ441" s="148"/>
      <c r="BA441" s="148"/>
      <c r="BB441" s="148"/>
      <c r="BC441" s="148"/>
      <c r="BD441" s="148"/>
      <c r="BE441" s="148"/>
      <c r="BF441" s="148"/>
      <c r="BG441" s="148"/>
      <c r="BH441" s="148"/>
    </row>
    <row r="442" spans="1:60" outlineLevel="1" x14ac:dyDescent="0.2">
      <c r="A442" s="166">
        <v>54</v>
      </c>
      <c r="B442" s="167" t="s">
        <v>366</v>
      </c>
      <c r="C442" s="181" t="s">
        <v>576</v>
      </c>
      <c r="D442" s="168" t="s">
        <v>220</v>
      </c>
      <c r="E442" s="169">
        <v>1.2</v>
      </c>
      <c r="F442" s="170">
        <v>2600</v>
      </c>
      <c r="G442" s="171">
        <f>ROUND(E442*F442,2)</f>
        <v>3120</v>
      </c>
      <c r="H442" s="158"/>
      <c r="I442" s="157">
        <f>ROUND(E442*H442,2)</f>
        <v>0</v>
      </c>
      <c r="J442" s="158"/>
      <c r="K442" s="157">
        <f>ROUND(E442*J442,2)</f>
        <v>0</v>
      </c>
      <c r="L442" s="157">
        <v>21</v>
      </c>
      <c r="M442" s="157">
        <f>G442*(1+L442/100)</f>
        <v>3775.2</v>
      </c>
      <c r="N442" s="157">
        <v>0</v>
      </c>
      <c r="O442" s="157">
        <f>ROUND(E442*N442,2)</f>
        <v>0</v>
      </c>
      <c r="P442" s="157">
        <v>0</v>
      </c>
      <c r="Q442" s="157">
        <f>ROUND(E442*P442,2)</f>
        <v>0</v>
      </c>
      <c r="R442" s="157"/>
      <c r="S442" s="157" t="s">
        <v>174</v>
      </c>
      <c r="T442" s="157" t="s">
        <v>175</v>
      </c>
      <c r="U442" s="157">
        <v>0</v>
      </c>
      <c r="V442" s="157">
        <f>ROUND(E442*U442,2)</f>
        <v>0</v>
      </c>
      <c r="W442" s="157"/>
      <c r="X442" s="157" t="s">
        <v>221</v>
      </c>
      <c r="Y442" s="148"/>
      <c r="Z442" s="148"/>
      <c r="AA442" s="148"/>
      <c r="AB442" s="148"/>
      <c r="AC442" s="148"/>
      <c r="AD442" s="148"/>
      <c r="AE442" s="148"/>
      <c r="AF442" s="148"/>
      <c r="AG442" s="148" t="s">
        <v>222</v>
      </c>
      <c r="AH442" s="148"/>
      <c r="AI442" s="148"/>
      <c r="AJ442" s="148"/>
      <c r="AK442" s="148"/>
      <c r="AL442" s="148"/>
      <c r="AM442" s="148"/>
      <c r="AN442" s="148"/>
      <c r="AO442" s="148"/>
      <c r="AP442" s="148"/>
      <c r="AQ442" s="148"/>
      <c r="AR442" s="148"/>
      <c r="AS442" s="148"/>
      <c r="AT442" s="148"/>
      <c r="AU442" s="148"/>
      <c r="AV442" s="148"/>
      <c r="AW442" s="148"/>
      <c r="AX442" s="148"/>
      <c r="AY442" s="148"/>
      <c r="AZ442" s="148"/>
      <c r="BA442" s="148"/>
      <c r="BB442" s="148"/>
      <c r="BC442" s="148"/>
      <c r="BD442" s="148"/>
      <c r="BE442" s="148"/>
      <c r="BF442" s="148"/>
      <c r="BG442" s="148"/>
      <c r="BH442" s="148"/>
    </row>
    <row r="443" spans="1:60" outlineLevel="1" x14ac:dyDescent="0.2">
      <c r="A443" s="155"/>
      <c r="B443" s="156"/>
      <c r="C443" s="189" t="s">
        <v>558</v>
      </c>
      <c r="D443" s="185"/>
      <c r="E443" s="186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48"/>
      <c r="Z443" s="148"/>
      <c r="AA443" s="148"/>
      <c r="AB443" s="148"/>
      <c r="AC443" s="148"/>
      <c r="AD443" s="148"/>
      <c r="AE443" s="148"/>
      <c r="AF443" s="148"/>
      <c r="AG443" s="148" t="s">
        <v>224</v>
      </c>
      <c r="AH443" s="148">
        <v>0</v>
      </c>
      <c r="AI443" s="148"/>
      <c r="AJ443" s="148"/>
      <c r="AK443" s="148"/>
      <c r="AL443" s="148"/>
      <c r="AM443" s="148"/>
      <c r="AN443" s="148"/>
      <c r="AO443" s="148"/>
      <c r="AP443" s="148"/>
      <c r="AQ443" s="148"/>
      <c r="AR443" s="148"/>
      <c r="AS443" s="148"/>
      <c r="AT443" s="148"/>
      <c r="AU443" s="148"/>
      <c r="AV443" s="148"/>
      <c r="AW443" s="148"/>
      <c r="AX443" s="148"/>
      <c r="AY443" s="148"/>
      <c r="AZ443" s="148"/>
      <c r="BA443" s="148"/>
      <c r="BB443" s="148"/>
      <c r="BC443" s="148"/>
      <c r="BD443" s="148"/>
      <c r="BE443" s="148"/>
      <c r="BF443" s="148"/>
      <c r="BG443" s="148"/>
      <c r="BH443" s="148"/>
    </row>
    <row r="444" spans="1:60" outlineLevel="1" x14ac:dyDescent="0.2">
      <c r="A444" s="155"/>
      <c r="B444" s="156"/>
      <c r="C444" s="189" t="s">
        <v>1332</v>
      </c>
      <c r="D444" s="185"/>
      <c r="E444" s="186">
        <v>1.2</v>
      </c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48"/>
      <c r="Z444" s="148"/>
      <c r="AA444" s="148"/>
      <c r="AB444" s="148"/>
      <c r="AC444" s="148"/>
      <c r="AD444" s="148"/>
      <c r="AE444" s="148"/>
      <c r="AF444" s="148"/>
      <c r="AG444" s="148" t="s">
        <v>224</v>
      </c>
      <c r="AH444" s="148">
        <v>0</v>
      </c>
      <c r="AI444" s="148"/>
      <c r="AJ444" s="148"/>
      <c r="AK444" s="148"/>
      <c r="AL444" s="148"/>
      <c r="AM444" s="148"/>
      <c r="AN444" s="148"/>
      <c r="AO444" s="148"/>
      <c r="AP444" s="148"/>
      <c r="AQ444" s="148"/>
      <c r="AR444" s="148"/>
      <c r="AS444" s="148"/>
      <c r="AT444" s="148"/>
      <c r="AU444" s="148"/>
      <c r="AV444" s="148"/>
      <c r="AW444" s="148"/>
      <c r="AX444" s="148"/>
      <c r="AY444" s="148"/>
      <c r="AZ444" s="148"/>
      <c r="BA444" s="148"/>
      <c r="BB444" s="148"/>
      <c r="BC444" s="148"/>
      <c r="BD444" s="148"/>
      <c r="BE444" s="148"/>
      <c r="BF444" s="148"/>
      <c r="BG444" s="148"/>
      <c r="BH444" s="148"/>
    </row>
    <row r="445" spans="1:60" ht="22.5" outlineLevel="1" x14ac:dyDescent="0.2">
      <c r="A445" s="166">
        <v>55</v>
      </c>
      <c r="B445" s="167" t="s">
        <v>371</v>
      </c>
      <c r="C445" s="181" t="s">
        <v>1333</v>
      </c>
      <c r="D445" s="168" t="s">
        <v>368</v>
      </c>
      <c r="E445" s="169">
        <v>7</v>
      </c>
      <c r="F445" s="170">
        <v>7630</v>
      </c>
      <c r="G445" s="171">
        <f>ROUND(E445*F445,2)</f>
        <v>53410</v>
      </c>
      <c r="H445" s="158"/>
      <c r="I445" s="157">
        <f>ROUND(E445*H445,2)</f>
        <v>0</v>
      </c>
      <c r="J445" s="158"/>
      <c r="K445" s="157">
        <f>ROUND(E445*J445,2)</f>
        <v>0</v>
      </c>
      <c r="L445" s="157">
        <v>21</v>
      </c>
      <c r="M445" s="157">
        <f>G445*(1+L445/100)</f>
        <v>64626.1</v>
      </c>
      <c r="N445" s="157">
        <v>0.3</v>
      </c>
      <c r="O445" s="157">
        <f>ROUND(E445*N445,2)</f>
        <v>2.1</v>
      </c>
      <c r="P445" s="157">
        <v>0</v>
      </c>
      <c r="Q445" s="157">
        <f>ROUND(E445*P445,2)</f>
        <v>0</v>
      </c>
      <c r="R445" s="157"/>
      <c r="S445" s="157" t="s">
        <v>174</v>
      </c>
      <c r="T445" s="157" t="s">
        <v>175</v>
      </c>
      <c r="U445" s="157">
        <v>0</v>
      </c>
      <c r="V445" s="157">
        <f>ROUND(E445*U445,2)</f>
        <v>0</v>
      </c>
      <c r="W445" s="157"/>
      <c r="X445" s="157" t="s">
        <v>221</v>
      </c>
      <c r="Y445" s="148"/>
      <c r="Z445" s="148"/>
      <c r="AA445" s="148"/>
      <c r="AB445" s="148"/>
      <c r="AC445" s="148"/>
      <c r="AD445" s="148"/>
      <c r="AE445" s="148"/>
      <c r="AF445" s="148"/>
      <c r="AG445" s="148" t="s">
        <v>222</v>
      </c>
      <c r="AH445" s="148"/>
      <c r="AI445" s="148"/>
      <c r="AJ445" s="148"/>
      <c r="AK445" s="148"/>
      <c r="AL445" s="148"/>
      <c r="AM445" s="148"/>
      <c r="AN445" s="148"/>
      <c r="AO445" s="148"/>
      <c r="AP445" s="148"/>
      <c r="AQ445" s="148"/>
      <c r="AR445" s="148"/>
      <c r="AS445" s="148"/>
      <c r="AT445" s="148"/>
      <c r="AU445" s="148"/>
      <c r="AV445" s="148"/>
      <c r="AW445" s="148"/>
      <c r="AX445" s="148"/>
      <c r="AY445" s="148"/>
      <c r="AZ445" s="148"/>
      <c r="BA445" s="148"/>
      <c r="BB445" s="148"/>
      <c r="BC445" s="148"/>
      <c r="BD445" s="148"/>
      <c r="BE445" s="148"/>
      <c r="BF445" s="148"/>
      <c r="BG445" s="148"/>
      <c r="BH445" s="148"/>
    </row>
    <row r="446" spans="1:60" outlineLevel="1" x14ac:dyDescent="0.2">
      <c r="A446" s="155"/>
      <c r="B446" s="156"/>
      <c r="C446" s="189" t="s">
        <v>1334</v>
      </c>
      <c r="D446" s="185"/>
      <c r="E446" s="186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48"/>
      <c r="Z446" s="148"/>
      <c r="AA446" s="148"/>
      <c r="AB446" s="148"/>
      <c r="AC446" s="148"/>
      <c r="AD446" s="148"/>
      <c r="AE446" s="148"/>
      <c r="AF446" s="148"/>
      <c r="AG446" s="148" t="s">
        <v>224</v>
      </c>
      <c r="AH446" s="148">
        <v>0</v>
      </c>
      <c r="AI446" s="148"/>
      <c r="AJ446" s="148"/>
      <c r="AK446" s="148"/>
      <c r="AL446" s="148"/>
      <c r="AM446" s="148"/>
      <c r="AN446" s="148"/>
      <c r="AO446" s="148"/>
      <c r="AP446" s="148"/>
      <c r="AQ446" s="148"/>
      <c r="AR446" s="148"/>
      <c r="AS446" s="148"/>
      <c r="AT446" s="148"/>
      <c r="AU446" s="148"/>
      <c r="AV446" s="148"/>
      <c r="AW446" s="148"/>
      <c r="AX446" s="148"/>
      <c r="AY446" s="148"/>
      <c r="AZ446" s="148"/>
      <c r="BA446" s="148"/>
      <c r="BB446" s="148"/>
      <c r="BC446" s="148"/>
      <c r="BD446" s="148"/>
      <c r="BE446" s="148"/>
      <c r="BF446" s="148"/>
      <c r="BG446" s="148"/>
      <c r="BH446" s="148"/>
    </row>
    <row r="447" spans="1:60" outlineLevel="1" x14ac:dyDescent="0.2">
      <c r="A447" s="155"/>
      <c r="B447" s="156"/>
      <c r="C447" s="189" t="s">
        <v>976</v>
      </c>
      <c r="D447" s="185"/>
      <c r="E447" s="186">
        <v>7</v>
      </c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48"/>
      <c r="Z447" s="148"/>
      <c r="AA447" s="148"/>
      <c r="AB447" s="148"/>
      <c r="AC447" s="148"/>
      <c r="AD447" s="148"/>
      <c r="AE447" s="148"/>
      <c r="AF447" s="148"/>
      <c r="AG447" s="148" t="s">
        <v>224</v>
      </c>
      <c r="AH447" s="148">
        <v>0</v>
      </c>
      <c r="AI447" s="148"/>
      <c r="AJ447" s="148"/>
      <c r="AK447" s="148"/>
      <c r="AL447" s="148"/>
      <c r="AM447" s="148"/>
      <c r="AN447" s="148"/>
      <c r="AO447" s="148"/>
      <c r="AP447" s="148"/>
      <c r="AQ447" s="148"/>
      <c r="AR447" s="148"/>
      <c r="AS447" s="148"/>
      <c r="AT447" s="148"/>
      <c r="AU447" s="148"/>
      <c r="AV447" s="148"/>
      <c r="AW447" s="148"/>
      <c r="AX447" s="148"/>
      <c r="AY447" s="148"/>
      <c r="AZ447" s="148"/>
      <c r="BA447" s="148"/>
      <c r="BB447" s="148"/>
      <c r="BC447" s="148"/>
      <c r="BD447" s="148"/>
      <c r="BE447" s="148"/>
      <c r="BF447" s="148"/>
      <c r="BG447" s="148"/>
      <c r="BH447" s="148"/>
    </row>
    <row r="448" spans="1:60" outlineLevel="1" x14ac:dyDescent="0.2">
      <c r="A448" s="166">
        <v>56</v>
      </c>
      <c r="B448" s="167" t="s">
        <v>578</v>
      </c>
      <c r="C448" s="181" t="s">
        <v>579</v>
      </c>
      <c r="D448" s="168" t="s">
        <v>368</v>
      </c>
      <c r="E448" s="169">
        <v>24</v>
      </c>
      <c r="F448" s="170">
        <v>1229</v>
      </c>
      <c r="G448" s="171">
        <f>ROUND(E448*F448,2)</f>
        <v>29496</v>
      </c>
      <c r="H448" s="158"/>
      <c r="I448" s="157">
        <f>ROUND(E448*H448,2)</f>
        <v>0</v>
      </c>
      <c r="J448" s="158"/>
      <c r="K448" s="157">
        <f>ROUND(E448*J448,2)</f>
        <v>0</v>
      </c>
      <c r="L448" s="157">
        <v>21</v>
      </c>
      <c r="M448" s="157">
        <f>G448*(1+L448/100)</f>
        <v>35690.159999999996</v>
      </c>
      <c r="N448" s="157">
        <v>0</v>
      </c>
      <c r="O448" s="157">
        <f>ROUND(E448*N448,2)</f>
        <v>0</v>
      </c>
      <c r="P448" s="157">
        <v>0</v>
      </c>
      <c r="Q448" s="157">
        <f>ROUND(E448*P448,2)</f>
        <v>0</v>
      </c>
      <c r="R448" s="157"/>
      <c r="S448" s="157" t="s">
        <v>180</v>
      </c>
      <c r="T448" s="157" t="s">
        <v>180</v>
      </c>
      <c r="U448" s="157">
        <v>1.752</v>
      </c>
      <c r="V448" s="157">
        <f>ROUND(E448*U448,2)</f>
        <v>42.05</v>
      </c>
      <c r="W448" s="157"/>
      <c r="X448" s="157" t="s">
        <v>221</v>
      </c>
      <c r="Y448" s="148"/>
      <c r="Z448" s="148"/>
      <c r="AA448" s="148"/>
      <c r="AB448" s="148"/>
      <c r="AC448" s="148"/>
      <c r="AD448" s="148"/>
      <c r="AE448" s="148"/>
      <c r="AF448" s="148"/>
      <c r="AG448" s="148" t="s">
        <v>222</v>
      </c>
      <c r="AH448" s="148"/>
      <c r="AI448" s="148"/>
      <c r="AJ448" s="148"/>
      <c r="AK448" s="148"/>
      <c r="AL448" s="148"/>
      <c r="AM448" s="148"/>
      <c r="AN448" s="148"/>
      <c r="AO448" s="148"/>
      <c r="AP448" s="148"/>
      <c r="AQ448" s="148"/>
      <c r="AR448" s="148"/>
      <c r="AS448" s="148"/>
      <c r="AT448" s="148"/>
      <c r="AU448" s="148"/>
      <c r="AV448" s="148"/>
      <c r="AW448" s="148"/>
      <c r="AX448" s="148"/>
      <c r="AY448" s="148"/>
      <c r="AZ448" s="148"/>
      <c r="BA448" s="148"/>
      <c r="BB448" s="148"/>
      <c r="BC448" s="148"/>
      <c r="BD448" s="148"/>
      <c r="BE448" s="148"/>
      <c r="BF448" s="148"/>
      <c r="BG448" s="148"/>
      <c r="BH448" s="148"/>
    </row>
    <row r="449" spans="1:60" outlineLevel="1" x14ac:dyDescent="0.2">
      <c r="A449" s="155"/>
      <c r="B449" s="156"/>
      <c r="C449" s="189" t="s">
        <v>1327</v>
      </c>
      <c r="D449" s="185"/>
      <c r="E449" s="186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48"/>
      <c r="Z449" s="148"/>
      <c r="AA449" s="148"/>
      <c r="AB449" s="148"/>
      <c r="AC449" s="148"/>
      <c r="AD449" s="148"/>
      <c r="AE449" s="148"/>
      <c r="AF449" s="148"/>
      <c r="AG449" s="148" t="s">
        <v>224</v>
      </c>
      <c r="AH449" s="148">
        <v>0</v>
      </c>
      <c r="AI449" s="148"/>
      <c r="AJ449" s="148"/>
      <c r="AK449" s="148"/>
      <c r="AL449" s="148"/>
      <c r="AM449" s="148"/>
      <c r="AN449" s="148"/>
      <c r="AO449" s="148"/>
      <c r="AP449" s="148"/>
      <c r="AQ449" s="148"/>
      <c r="AR449" s="148"/>
      <c r="AS449" s="148"/>
      <c r="AT449" s="148"/>
      <c r="AU449" s="148"/>
      <c r="AV449" s="148"/>
      <c r="AW449" s="148"/>
      <c r="AX449" s="148"/>
      <c r="AY449" s="148"/>
      <c r="AZ449" s="148"/>
      <c r="BA449" s="148"/>
      <c r="BB449" s="148"/>
      <c r="BC449" s="148"/>
      <c r="BD449" s="148"/>
      <c r="BE449" s="148"/>
      <c r="BF449" s="148"/>
      <c r="BG449" s="148"/>
      <c r="BH449" s="148"/>
    </row>
    <row r="450" spans="1:60" outlineLevel="1" x14ac:dyDescent="0.2">
      <c r="A450" s="155"/>
      <c r="B450" s="156"/>
      <c r="C450" s="189" t="s">
        <v>1335</v>
      </c>
      <c r="D450" s="185"/>
      <c r="E450" s="186">
        <v>17</v>
      </c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48"/>
      <c r="Z450" s="148"/>
      <c r="AA450" s="148"/>
      <c r="AB450" s="148"/>
      <c r="AC450" s="148"/>
      <c r="AD450" s="148"/>
      <c r="AE450" s="148"/>
      <c r="AF450" s="148"/>
      <c r="AG450" s="148" t="s">
        <v>224</v>
      </c>
      <c r="AH450" s="148">
        <v>0</v>
      </c>
      <c r="AI450" s="148"/>
      <c r="AJ450" s="148"/>
      <c r="AK450" s="148"/>
      <c r="AL450" s="148"/>
      <c r="AM450" s="148"/>
      <c r="AN450" s="148"/>
      <c r="AO450" s="148"/>
      <c r="AP450" s="148"/>
      <c r="AQ450" s="148"/>
      <c r="AR450" s="148"/>
      <c r="AS450" s="148"/>
      <c r="AT450" s="148"/>
      <c r="AU450" s="148"/>
      <c r="AV450" s="148"/>
      <c r="AW450" s="148"/>
      <c r="AX450" s="148"/>
      <c r="AY450" s="148"/>
      <c r="AZ450" s="148"/>
      <c r="BA450" s="148"/>
      <c r="BB450" s="148"/>
      <c r="BC450" s="148"/>
      <c r="BD450" s="148"/>
      <c r="BE450" s="148"/>
      <c r="BF450" s="148"/>
      <c r="BG450" s="148"/>
      <c r="BH450" s="148"/>
    </row>
    <row r="451" spans="1:60" outlineLevel="1" x14ac:dyDescent="0.2">
      <c r="A451" s="155"/>
      <c r="B451" s="156"/>
      <c r="C451" s="189" t="s">
        <v>1329</v>
      </c>
      <c r="D451" s="185"/>
      <c r="E451" s="186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48"/>
      <c r="Z451" s="148"/>
      <c r="AA451" s="148"/>
      <c r="AB451" s="148"/>
      <c r="AC451" s="148"/>
      <c r="AD451" s="148"/>
      <c r="AE451" s="148"/>
      <c r="AF451" s="148"/>
      <c r="AG451" s="148" t="s">
        <v>224</v>
      </c>
      <c r="AH451" s="148">
        <v>0</v>
      </c>
      <c r="AI451" s="148"/>
      <c r="AJ451" s="148"/>
      <c r="AK451" s="148"/>
      <c r="AL451" s="148"/>
      <c r="AM451" s="148"/>
      <c r="AN451" s="148"/>
      <c r="AO451" s="148"/>
      <c r="AP451" s="148"/>
      <c r="AQ451" s="148"/>
      <c r="AR451" s="148"/>
      <c r="AS451" s="148"/>
      <c r="AT451" s="148"/>
      <c r="AU451" s="148"/>
      <c r="AV451" s="148"/>
      <c r="AW451" s="148"/>
      <c r="AX451" s="148"/>
      <c r="AY451" s="148"/>
      <c r="AZ451" s="148"/>
      <c r="BA451" s="148"/>
      <c r="BB451" s="148"/>
      <c r="BC451" s="148"/>
      <c r="BD451" s="148"/>
      <c r="BE451" s="148"/>
      <c r="BF451" s="148"/>
      <c r="BG451" s="148"/>
      <c r="BH451" s="148"/>
    </row>
    <row r="452" spans="1:60" outlineLevel="1" x14ac:dyDescent="0.2">
      <c r="A452" s="155"/>
      <c r="B452" s="156"/>
      <c r="C452" s="189" t="s">
        <v>452</v>
      </c>
      <c r="D452" s="185"/>
      <c r="E452" s="186">
        <v>2</v>
      </c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48"/>
      <c r="Z452" s="148"/>
      <c r="AA452" s="148"/>
      <c r="AB452" s="148"/>
      <c r="AC452" s="148"/>
      <c r="AD452" s="148"/>
      <c r="AE452" s="148"/>
      <c r="AF452" s="148"/>
      <c r="AG452" s="148" t="s">
        <v>224</v>
      </c>
      <c r="AH452" s="148">
        <v>0</v>
      </c>
      <c r="AI452" s="148"/>
      <c r="AJ452" s="148"/>
      <c r="AK452" s="148"/>
      <c r="AL452" s="148"/>
      <c r="AM452" s="148"/>
      <c r="AN452" s="148"/>
      <c r="AO452" s="148"/>
      <c r="AP452" s="148"/>
      <c r="AQ452" s="148"/>
      <c r="AR452" s="148"/>
      <c r="AS452" s="148"/>
      <c r="AT452" s="148"/>
      <c r="AU452" s="148"/>
      <c r="AV452" s="148"/>
      <c r="AW452" s="148"/>
      <c r="AX452" s="148"/>
      <c r="AY452" s="148"/>
      <c r="AZ452" s="148"/>
      <c r="BA452" s="148"/>
      <c r="BB452" s="148"/>
      <c r="BC452" s="148"/>
      <c r="BD452" s="148"/>
      <c r="BE452" s="148"/>
      <c r="BF452" s="148"/>
      <c r="BG452" s="148"/>
      <c r="BH452" s="148"/>
    </row>
    <row r="453" spans="1:60" outlineLevel="1" x14ac:dyDescent="0.2">
      <c r="A453" s="155"/>
      <c r="B453" s="156"/>
      <c r="C453" s="189" t="s">
        <v>1190</v>
      </c>
      <c r="D453" s="185"/>
      <c r="E453" s="186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48"/>
      <c r="Z453" s="148"/>
      <c r="AA453" s="148"/>
      <c r="AB453" s="148"/>
      <c r="AC453" s="148"/>
      <c r="AD453" s="148"/>
      <c r="AE453" s="148"/>
      <c r="AF453" s="148"/>
      <c r="AG453" s="148" t="s">
        <v>224</v>
      </c>
      <c r="AH453" s="148">
        <v>0</v>
      </c>
      <c r="AI453" s="148"/>
      <c r="AJ453" s="148"/>
      <c r="AK453" s="148"/>
      <c r="AL453" s="148"/>
      <c r="AM453" s="148"/>
      <c r="AN453" s="148"/>
      <c r="AO453" s="148"/>
      <c r="AP453" s="148"/>
      <c r="AQ453" s="148"/>
      <c r="AR453" s="148"/>
      <c r="AS453" s="148"/>
      <c r="AT453" s="148"/>
      <c r="AU453" s="148"/>
      <c r="AV453" s="148"/>
      <c r="AW453" s="148"/>
      <c r="AX453" s="148"/>
      <c r="AY453" s="148"/>
      <c r="AZ453" s="148"/>
      <c r="BA453" s="148"/>
      <c r="BB453" s="148"/>
      <c r="BC453" s="148"/>
      <c r="BD453" s="148"/>
      <c r="BE453" s="148"/>
      <c r="BF453" s="148"/>
      <c r="BG453" s="148"/>
      <c r="BH453" s="148"/>
    </row>
    <row r="454" spans="1:60" outlineLevel="1" x14ac:dyDescent="0.2">
      <c r="A454" s="155"/>
      <c r="B454" s="156"/>
      <c r="C454" s="189" t="s">
        <v>1336</v>
      </c>
      <c r="D454" s="185"/>
      <c r="E454" s="186">
        <v>5</v>
      </c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48"/>
      <c r="Z454" s="148"/>
      <c r="AA454" s="148"/>
      <c r="AB454" s="148"/>
      <c r="AC454" s="148"/>
      <c r="AD454" s="148"/>
      <c r="AE454" s="148"/>
      <c r="AF454" s="148"/>
      <c r="AG454" s="148" t="s">
        <v>224</v>
      </c>
      <c r="AH454" s="148">
        <v>0</v>
      </c>
      <c r="AI454" s="148"/>
      <c r="AJ454" s="148"/>
      <c r="AK454" s="148"/>
      <c r="AL454" s="148"/>
      <c r="AM454" s="148"/>
      <c r="AN454" s="148"/>
      <c r="AO454" s="148"/>
      <c r="AP454" s="148"/>
      <c r="AQ454" s="148"/>
      <c r="AR454" s="148"/>
      <c r="AS454" s="148"/>
      <c r="AT454" s="148"/>
      <c r="AU454" s="148"/>
      <c r="AV454" s="148"/>
      <c r="AW454" s="148"/>
      <c r="AX454" s="148"/>
      <c r="AY454" s="148"/>
      <c r="AZ454" s="148"/>
      <c r="BA454" s="148"/>
      <c r="BB454" s="148"/>
      <c r="BC454" s="148"/>
      <c r="BD454" s="148"/>
      <c r="BE454" s="148"/>
      <c r="BF454" s="148"/>
      <c r="BG454" s="148"/>
      <c r="BH454" s="148"/>
    </row>
    <row r="455" spans="1:60" outlineLevel="1" x14ac:dyDescent="0.2">
      <c r="A455" s="166">
        <v>57</v>
      </c>
      <c r="B455" s="167" t="s">
        <v>581</v>
      </c>
      <c r="C455" s="181" t="s">
        <v>582</v>
      </c>
      <c r="D455" s="168" t="s">
        <v>368</v>
      </c>
      <c r="E455" s="169">
        <v>11</v>
      </c>
      <c r="F455" s="170">
        <v>702</v>
      </c>
      <c r="G455" s="171">
        <f>ROUND(E455*F455,2)</f>
        <v>7722</v>
      </c>
      <c r="H455" s="158"/>
      <c r="I455" s="157">
        <f>ROUND(E455*H455,2)</f>
        <v>0</v>
      </c>
      <c r="J455" s="158"/>
      <c r="K455" s="157">
        <f>ROUND(E455*J455,2)</f>
        <v>0</v>
      </c>
      <c r="L455" s="157">
        <v>21</v>
      </c>
      <c r="M455" s="157">
        <f>G455*(1+L455/100)</f>
        <v>9343.619999999999</v>
      </c>
      <c r="N455" s="157">
        <v>7.0200000000000002E-3</v>
      </c>
      <c r="O455" s="157">
        <f>ROUND(E455*N455,2)</f>
        <v>0.08</v>
      </c>
      <c r="P455" s="157">
        <v>0</v>
      </c>
      <c r="Q455" s="157">
        <f>ROUND(E455*P455,2)</f>
        <v>0</v>
      </c>
      <c r="R455" s="157"/>
      <c r="S455" s="157" t="s">
        <v>180</v>
      </c>
      <c r="T455" s="157" t="s">
        <v>180</v>
      </c>
      <c r="U455" s="157">
        <v>1.694</v>
      </c>
      <c r="V455" s="157">
        <f>ROUND(E455*U455,2)</f>
        <v>18.63</v>
      </c>
      <c r="W455" s="157"/>
      <c r="X455" s="157" t="s">
        <v>221</v>
      </c>
      <c r="Y455" s="148"/>
      <c r="Z455" s="148"/>
      <c r="AA455" s="148"/>
      <c r="AB455" s="148"/>
      <c r="AC455" s="148"/>
      <c r="AD455" s="148"/>
      <c r="AE455" s="148"/>
      <c r="AF455" s="148"/>
      <c r="AG455" s="148" t="s">
        <v>222</v>
      </c>
      <c r="AH455" s="148"/>
      <c r="AI455" s="148"/>
      <c r="AJ455" s="148"/>
      <c r="AK455" s="148"/>
      <c r="AL455" s="148"/>
      <c r="AM455" s="148"/>
      <c r="AN455" s="148"/>
      <c r="AO455" s="148"/>
      <c r="AP455" s="148"/>
      <c r="AQ455" s="148"/>
      <c r="AR455" s="148"/>
      <c r="AS455" s="148"/>
      <c r="AT455" s="148"/>
      <c r="AU455" s="148"/>
      <c r="AV455" s="148"/>
      <c r="AW455" s="148"/>
      <c r="AX455" s="148"/>
      <c r="AY455" s="148"/>
      <c r="AZ455" s="148"/>
      <c r="BA455" s="148"/>
      <c r="BB455" s="148"/>
      <c r="BC455" s="148"/>
      <c r="BD455" s="148"/>
      <c r="BE455" s="148"/>
      <c r="BF455" s="148"/>
      <c r="BG455" s="148"/>
      <c r="BH455" s="148"/>
    </row>
    <row r="456" spans="1:60" outlineLevel="1" x14ac:dyDescent="0.2">
      <c r="A456" s="155"/>
      <c r="B456" s="156"/>
      <c r="C456" s="189" t="s">
        <v>1327</v>
      </c>
      <c r="D456" s="185"/>
      <c r="E456" s="186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48"/>
      <c r="Z456" s="148"/>
      <c r="AA456" s="148"/>
      <c r="AB456" s="148"/>
      <c r="AC456" s="148"/>
      <c r="AD456" s="148"/>
      <c r="AE456" s="148"/>
      <c r="AF456" s="148"/>
      <c r="AG456" s="148" t="s">
        <v>224</v>
      </c>
      <c r="AH456" s="148">
        <v>0</v>
      </c>
      <c r="AI456" s="148"/>
      <c r="AJ456" s="148"/>
      <c r="AK456" s="148"/>
      <c r="AL456" s="148"/>
      <c r="AM456" s="148"/>
      <c r="AN456" s="148"/>
      <c r="AO456" s="148"/>
      <c r="AP456" s="148"/>
      <c r="AQ456" s="148"/>
      <c r="AR456" s="148"/>
      <c r="AS456" s="148"/>
      <c r="AT456" s="148"/>
      <c r="AU456" s="148"/>
      <c r="AV456" s="148"/>
      <c r="AW456" s="148"/>
      <c r="AX456" s="148"/>
      <c r="AY456" s="148"/>
      <c r="AZ456" s="148"/>
      <c r="BA456" s="148"/>
      <c r="BB456" s="148"/>
      <c r="BC456" s="148"/>
      <c r="BD456" s="148"/>
      <c r="BE456" s="148"/>
      <c r="BF456" s="148"/>
      <c r="BG456" s="148"/>
      <c r="BH456" s="148"/>
    </row>
    <row r="457" spans="1:60" outlineLevel="1" x14ac:dyDescent="0.2">
      <c r="A457" s="155"/>
      <c r="B457" s="156"/>
      <c r="C457" s="189" t="s">
        <v>244</v>
      </c>
      <c r="D457" s="185"/>
      <c r="E457" s="186">
        <v>6</v>
      </c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48"/>
      <c r="Z457" s="148"/>
      <c r="AA457" s="148"/>
      <c r="AB457" s="148"/>
      <c r="AC457" s="148"/>
      <c r="AD457" s="148"/>
      <c r="AE457" s="148"/>
      <c r="AF457" s="148"/>
      <c r="AG457" s="148" t="s">
        <v>224</v>
      </c>
      <c r="AH457" s="148">
        <v>0</v>
      </c>
      <c r="AI457" s="148"/>
      <c r="AJ457" s="148"/>
      <c r="AK457" s="148"/>
      <c r="AL457" s="148"/>
      <c r="AM457" s="148"/>
      <c r="AN457" s="148"/>
      <c r="AO457" s="148"/>
      <c r="AP457" s="148"/>
      <c r="AQ457" s="148"/>
      <c r="AR457" s="148"/>
      <c r="AS457" s="148"/>
      <c r="AT457" s="148"/>
      <c r="AU457" s="148"/>
      <c r="AV457" s="148"/>
      <c r="AW457" s="148"/>
      <c r="AX457" s="148"/>
      <c r="AY457" s="148"/>
      <c r="AZ457" s="148"/>
      <c r="BA457" s="148"/>
      <c r="BB457" s="148"/>
      <c r="BC457" s="148"/>
      <c r="BD457" s="148"/>
      <c r="BE457" s="148"/>
      <c r="BF457" s="148"/>
      <c r="BG457" s="148"/>
      <c r="BH457" s="148"/>
    </row>
    <row r="458" spans="1:60" outlineLevel="1" x14ac:dyDescent="0.2">
      <c r="A458" s="155"/>
      <c r="B458" s="156"/>
      <c r="C458" s="189" t="s">
        <v>1329</v>
      </c>
      <c r="D458" s="185"/>
      <c r="E458" s="186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48"/>
      <c r="Z458" s="148"/>
      <c r="AA458" s="148"/>
      <c r="AB458" s="148"/>
      <c r="AC458" s="148"/>
      <c r="AD458" s="148"/>
      <c r="AE458" s="148"/>
      <c r="AF458" s="148"/>
      <c r="AG458" s="148" t="s">
        <v>224</v>
      </c>
      <c r="AH458" s="148">
        <v>0</v>
      </c>
      <c r="AI458" s="148"/>
      <c r="AJ458" s="148"/>
      <c r="AK458" s="148"/>
      <c r="AL458" s="148"/>
      <c r="AM458" s="148"/>
      <c r="AN458" s="148"/>
      <c r="AO458" s="148"/>
      <c r="AP458" s="148"/>
      <c r="AQ458" s="148"/>
      <c r="AR458" s="148"/>
      <c r="AS458" s="148"/>
      <c r="AT458" s="148"/>
      <c r="AU458" s="148"/>
      <c r="AV458" s="148"/>
      <c r="AW458" s="148"/>
      <c r="AX458" s="148"/>
      <c r="AY458" s="148"/>
      <c r="AZ458" s="148"/>
      <c r="BA458" s="148"/>
      <c r="BB458" s="148"/>
      <c r="BC458" s="148"/>
      <c r="BD458" s="148"/>
      <c r="BE458" s="148"/>
      <c r="BF458" s="148"/>
      <c r="BG458" s="148"/>
      <c r="BH458" s="148"/>
    </row>
    <row r="459" spans="1:60" outlineLevel="1" x14ac:dyDescent="0.2">
      <c r="A459" s="155"/>
      <c r="B459" s="156"/>
      <c r="C459" s="189" t="s">
        <v>452</v>
      </c>
      <c r="D459" s="185"/>
      <c r="E459" s="186">
        <v>2</v>
      </c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48"/>
      <c r="Z459" s="148"/>
      <c r="AA459" s="148"/>
      <c r="AB459" s="148"/>
      <c r="AC459" s="148"/>
      <c r="AD459" s="148"/>
      <c r="AE459" s="148"/>
      <c r="AF459" s="148"/>
      <c r="AG459" s="148" t="s">
        <v>224</v>
      </c>
      <c r="AH459" s="148">
        <v>0</v>
      </c>
      <c r="AI459" s="148"/>
      <c r="AJ459" s="148"/>
      <c r="AK459" s="148"/>
      <c r="AL459" s="148"/>
      <c r="AM459" s="148"/>
      <c r="AN459" s="148"/>
      <c r="AO459" s="148"/>
      <c r="AP459" s="148"/>
      <c r="AQ459" s="148"/>
      <c r="AR459" s="148"/>
      <c r="AS459" s="148"/>
      <c r="AT459" s="148"/>
      <c r="AU459" s="148"/>
      <c r="AV459" s="148"/>
      <c r="AW459" s="148"/>
      <c r="AX459" s="148"/>
      <c r="AY459" s="148"/>
      <c r="AZ459" s="148"/>
      <c r="BA459" s="148"/>
      <c r="BB459" s="148"/>
      <c r="BC459" s="148"/>
      <c r="BD459" s="148"/>
      <c r="BE459" s="148"/>
      <c r="BF459" s="148"/>
      <c r="BG459" s="148"/>
      <c r="BH459" s="148"/>
    </row>
    <row r="460" spans="1:60" outlineLevel="1" x14ac:dyDescent="0.2">
      <c r="A460" s="155"/>
      <c r="B460" s="156"/>
      <c r="C460" s="189" t="s">
        <v>1190</v>
      </c>
      <c r="D460" s="185"/>
      <c r="E460" s="186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48"/>
      <c r="Z460" s="148"/>
      <c r="AA460" s="148"/>
      <c r="AB460" s="148"/>
      <c r="AC460" s="148"/>
      <c r="AD460" s="148"/>
      <c r="AE460" s="148"/>
      <c r="AF460" s="148"/>
      <c r="AG460" s="148" t="s">
        <v>224</v>
      </c>
      <c r="AH460" s="148">
        <v>0</v>
      </c>
      <c r="AI460" s="148"/>
      <c r="AJ460" s="148"/>
      <c r="AK460" s="148"/>
      <c r="AL460" s="148"/>
      <c r="AM460" s="148"/>
      <c r="AN460" s="148"/>
      <c r="AO460" s="148"/>
      <c r="AP460" s="148"/>
      <c r="AQ460" s="148"/>
      <c r="AR460" s="148"/>
      <c r="AS460" s="148"/>
      <c r="AT460" s="148"/>
      <c r="AU460" s="148"/>
      <c r="AV460" s="148"/>
      <c r="AW460" s="148"/>
      <c r="AX460" s="148"/>
      <c r="AY460" s="148"/>
      <c r="AZ460" s="148"/>
      <c r="BA460" s="148"/>
      <c r="BB460" s="148"/>
      <c r="BC460" s="148"/>
      <c r="BD460" s="148"/>
      <c r="BE460" s="148"/>
      <c r="BF460" s="148"/>
      <c r="BG460" s="148"/>
      <c r="BH460" s="148"/>
    </row>
    <row r="461" spans="1:60" outlineLevel="1" x14ac:dyDescent="0.2">
      <c r="A461" s="155"/>
      <c r="B461" s="156"/>
      <c r="C461" s="189" t="s">
        <v>455</v>
      </c>
      <c r="D461" s="185"/>
      <c r="E461" s="186">
        <v>3</v>
      </c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48"/>
      <c r="Z461" s="148"/>
      <c r="AA461" s="148"/>
      <c r="AB461" s="148"/>
      <c r="AC461" s="148"/>
      <c r="AD461" s="148"/>
      <c r="AE461" s="148"/>
      <c r="AF461" s="148"/>
      <c r="AG461" s="148" t="s">
        <v>224</v>
      </c>
      <c r="AH461" s="148">
        <v>0</v>
      </c>
      <c r="AI461" s="148"/>
      <c r="AJ461" s="148"/>
      <c r="AK461" s="148"/>
      <c r="AL461" s="148"/>
      <c r="AM461" s="148"/>
      <c r="AN461" s="148"/>
      <c r="AO461" s="148"/>
      <c r="AP461" s="148"/>
      <c r="AQ461" s="148"/>
      <c r="AR461" s="148"/>
      <c r="AS461" s="148"/>
      <c r="AT461" s="148"/>
      <c r="AU461" s="148"/>
      <c r="AV461" s="148"/>
      <c r="AW461" s="148"/>
      <c r="AX461" s="148"/>
      <c r="AY461" s="148"/>
      <c r="AZ461" s="148"/>
      <c r="BA461" s="148"/>
      <c r="BB461" s="148"/>
      <c r="BC461" s="148"/>
      <c r="BD461" s="148"/>
      <c r="BE461" s="148"/>
      <c r="BF461" s="148"/>
      <c r="BG461" s="148"/>
      <c r="BH461" s="148"/>
    </row>
    <row r="462" spans="1:60" outlineLevel="1" x14ac:dyDescent="0.2">
      <c r="A462" s="166">
        <v>58</v>
      </c>
      <c r="B462" s="167" t="s">
        <v>583</v>
      </c>
      <c r="C462" s="181" t="s">
        <v>584</v>
      </c>
      <c r="D462" s="168" t="s">
        <v>368</v>
      </c>
      <c r="E462" s="169">
        <v>11</v>
      </c>
      <c r="F462" s="170">
        <v>3460</v>
      </c>
      <c r="G462" s="171">
        <f>ROUND(E462*F462,2)</f>
        <v>38060</v>
      </c>
      <c r="H462" s="158"/>
      <c r="I462" s="157">
        <f>ROUND(E462*H462,2)</f>
        <v>0</v>
      </c>
      <c r="J462" s="158"/>
      <c r="K462" s="157">
        <f>ROUND(E462*J462,2)</f>
        <v>0</v>
      </c>
      <c r="L462" s="157">
        <v>21</v>
      </c>
      <c r="M462" s="157">
        <f>G462*(1+L462/100)</f>
        <v>46052.6</v>
      </c>
      <c r="N462" s="157">
        <v>0.16200000000000001</v>
      </c>
      <c r="O462" s="157">
        <f>ROUND(E462*N462,2)</f>
        <v>1.78</v>
      </c>
      <c r="P462" s="157">
        <v>0</v>
      </c>
      <c r="Q462" s="157">
        <f>ROUND(E462*P462,2)</f>
        <v>0</v>
      </c>
      <c r="R462" s="157" t="s">
        <v>318</v>
      </c>
      <c r="S462" s="157" t="s">
        <v>180</v>
      </c>
      <c r="T462" s="157" t="s">
        <v>180</v>
      </c>
      <c r="U462" s="157">
        <v>0</v>
      </c>
      <c r="V462" s="157">
        <f>ROUND(E462*U462,2)</f>
        <v>0</v>
      </c>
      <c r="W462" s="157"/>
      <c r="X462" s="157" t="s">
        <v>319</v>
      </c>
      <c r="Y462" s="148"/>
      <c r="Z462" s="148"/>
      <c r="AA462" s="148"/>
      <c r="AB462" s="148"/>
      <c r="AC462" s="148"/>
      <c r="AD462" s="148"/>
      <c r="AE462" s="148"/>
      <c r="AF462" s="148"/>
      <c r="AG462" s="148" t="s">
        <v>320</v>
      </c>
      <c r="AH462" s="148"/>
      <c r="AI462" s="148"/>
      <c r="AJ462" s="148"/>
      <c r="AK462" s="148"/>
      <c r="AL462" s="148"/>
      <c r="AM462" s="148"/>
      <c r="AN462" s="148"/>
      <c r="AO462" s="148"/>
      <c r="AP462" s="148"/>
      <c r="AQ462" s="148"/>
      <c r="AR462" s="148"/>
      <c r="AS462" s="148"/>
      <c r="AT462" s="148"/>
      <c r="AU462" s="148"/>
      <c r="AV462" s="148"/>
      <c r="AW462" s="148"/>
      <c r="AX462" s="148"/>
      <c r="AY462" s="148"/>
      <c r="AZ462" s="148"/>
      <c r="BA462" s="148"/>
      <c r="BB462" s="148"/>
      <c r="BC462" s="148"/>
      <c r="BD462" s="148"/>
      <c r="BE462" s="148"/>
      <c r="BF462" s="148"/>
      <c r="BG462" s="148"/>
      <c r="BH462" s="148"/>
    </row>
    <row r="463" spans="1:60" outlineLevel="1" x14ac:dyDescent="0.2">
      <c r="A463" s="155"/>
      <c r="B463" s="156"/>
      <c r="C463" s="189" t="s">
        <v>585</v>
      </c>
      <c r="D463" s="185"/>
      <c r="E463" s="186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48"/>
      <c r="Z463" s="148"/>
      <c r="AA463" s="148"/>
      <c r="AB463" s="148"/>
      <c r="AC463" s="148"/>
      <c r="AD463" s="148"/>
      <c r="AE463" s="148"/>
      <c r="AF463" s="148"/>
      <c r="AG463" s="148" t="s">
        <v>224</v>
      </c>
      <c r="AH463" s="148">
        <v>0</v>
      </c>
      <c r="AI463" s="148"/>
      <c r="AJ463" s="148"/>
      <c r="AK463" s="148"/>
      <c r="AL463" s="148"/>
      <c r="AM463" s="148"/>
      <c r="AN463" s="148"/>
      <c r="AO463" s="148"/>
      <c r="AP463" s="148"/>
      <c r="AQ463" s="148"/>
      <c r="AR463" s="148"/>
      <c r="AS463" s="148"/>
      <c r="AT463" s="148"/>
      <c r="AU463" s="148"/>
      <c r="AV463" s="148"/>
      <c r="AW463" s="148"/>
      <c r="AX463" s="148"/>
      <c r="AY463" s="148"/>
      <c r="AZ463" s="148"/>
      <c r="BA463" s="148"/>
      <c r="BB463" s="148"/>
      <c r="BC463" s="148"/>
      <c r="BD463" s="148"/>
      <c r="BE463" s="148"/>
      <c r="BF463" s="148"/>
      <c r="BG463" s="148"/>
      <c r="BH463" s="148"/>
    </row>
    <row r="464" spans="1:60" outlineLevel="1" x14ac:dyDescent="0.2">
      <c r="A464" s="155"/>
      <c r="B464" s="156"/>
      <c r="C464" s="189" t="s">
        <v>1327</v>
      </c>
      <c r="D464" s="185"/>
      <c r="E464" s="186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48"/>
      <c r="Z464" s="148"/>
      <c r="AA464" s="148"/>
      <c r="AB464" s="148"/>
      <c r="AC464" s="148"/>
      <c r="AD464" s="148"/>
      <c r="AE464" s="148"/>
      <c r="AF464" s="148"/>
      <c r="AG464" s="148" t="s">
        <v>224</v>
      </c>
      <c r="AH464" s="148">
        <v>0</v>
      </c>
      <c r="AI464" s="148"/>
      <c r="AJ464" s="148"/>
      <c r="AK464" s="148"/>
      <c r="AL464" s="148"/>
      <c r="AM464" s="148"/>
      <c r="AN464" s="148"/>
      <c r="AO464" s="148"/>
      <c r="AP464" s="148"/>
      <c r="AQ464" s="148"/>
      <c r="AR464" s="148"/>
      <c r="AS464" s="148"/>
      <c r="AT464" s="148"/>
      <c r="AU464" s="148"/>
      <c r="AV464" s="148"/>
      <c r="AW464" s="148"/>
      <c r="AX464" s="148"/>
      <c r="AY464" s="148"/>
      <c r="AZ464" s="148"/>
      <c r="BA464" s="148"/>
      <c r="BB464" s="148"/>
      <c r="BC464" s="148"/>
      <c r="BD464" s="148"/>
      <c r="BE464" s="148"/>
      <c r="BF464" s="148"/>
      <c r="BG464" s="148"/>
      <c r="BH464" s="148"/>
    </row>
    <row r="465" spans="1:60" outlineLevel="1" x14ac:dyDescent="0.2">
      <c r="A465" s="155"/>
      <c r="B465" s="156"/>
      <c r="C465" s="189" t="s">
        <v>244</v>
      </c>
      <c r="D465" s="185"/>
      <c r="E465" s="186">
        <v>6</v>
      </c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48"/>
      <c r="Z465" s="148"/>
      <c r="AA465" s="148"/>
      <c r="AB465" s="148"/>
      <c r="AC465" s="148"/>
      <c r="AD465" s="148"/>
      <c r="AE465" s="148"/>
      <c r="AF465" s="148"/>
      <c r="AG465" s="148" t="s">
        <v>224</v>
      </c>
      <c r="AH465" s="148">
        <v>0</v>
      </c>
      <c r="AI465" s="148"/>
      <c r="AJ465" s="148"/>
      <c r="AK465" s="148"/>
      <c r="AL465" s="148"/>
      <c r="AM465" s="148"/>
      <c r="AN465" s="148"/>
      <c r="AO465" s="148"/>
      <c r="AP465" s="148"/>
      <c r="AQ465" s="148"/>
      <c r="AR465" s="148"/>
      <c r="AS465" s="148"/>
      <c r="AT465" s="148"/>
      <c r="AU465" s="148"/>
      <c r="AV465" s="148"/>
      <c r="AW465" s="148"/>
      <c r="AX465" s="148"/>
      <c r="AY465" s="148"/>
      <c r="AZ465" s="148"/>
      <c r="BA465" s="148"/>
      <c r="BB465" s="148"/>
      <c r="BC465" s="148"/>
      <c r="BD465" s="148"/>
      <c r="BE465" s="148"/>
      <c r="BF465" s="148"/>
      <c r="BG465" s="148"/>
      <c r="BH465" s="148"/>
    </row>
    <row r="466" spans="1:60" outlineLevel="1" x14ac:dyDescent="0.2">
      <c r="A466" s="155"/>
      <c r="B466" s="156"/>
      <c r="C466" s="189" t="s">
        <v>1329</v>
      </c>
      <c r="D466" s="185"/>
      <c r="E466" s="186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48"/>
      <c r="Z466" s="148"/>
      <c r="AA466" s="148"/>
      <c r="AB466" s="148"/>
      <c r="AC466" s="148"/>
      <c r="AD466" s="148"/>
      <c r="AE466" s="148"/>
      <c r="AF466" s="148"/>
      <c r="AG466" s="148" t="s">
        <v>224</v>
      </c>
      <c r="AH466" s="148">
        <v>0</v>
      </c>
      <c r="AI466" s="148"/>
      <c r="AJ466" s="148"/>
      <c r="AK466" s="148"/>
      <c r="AL466" s="148"/>
      <c r="AM466" s="148"/>
      <c r="AN466" s="148"/>
      <c r="AO466" s="148"/>
      <c r="AP466" s="148"/>
      <c r="AQ466" s="148"/>
      <c r="AR466" s="148"/>
      <c r="AS466" s="148"/>
      <c r="AT466" s="148"/>
      <c r="AU466" s="148"/>
      <c r="AV466" s="148"/>
      <c r="AW466" s="148"/>
      <c r="AX466" s="148"/>
      <c r="AY466" s="148"/>
      <c r="AZ466" s="148"/>
      <c r="BA466" s="148"/>
      <c r="BB466" s="148"/>
      <c r="BC466" s="148"/>
      <c r="BD466" s="148"/>
      <c r="BE466" s="148"/>
      <c r="BF466" s="148"/>
      <c r="BG466" s="148"/>
      <c r="BH466" s="148"/>
    </row>
    <row r="467" spans="1:60" outlineLevel="1" x14ac:dyDescent="0.2">
      <c r="A467" s="155"/>
      <c r="B467" s="156"/>
      <c r="C467" s="189" t="s">
        <v>452</v>
      </c>
      <c r="D467" s="185"/>
      <c r="E467" s="186">
        <v>2</v>
      </c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48"/>
      <c r="Z467" s="148"/>
      <c r="AA467" s="148"/>
      <c r="AB467" s="148"/>
      <c r="AC467" s="148"/>
      <c r="AD467" s="148"/>
      <c r="AE467" s="148"/>
      <c r="AF467" s="148"/>
      <c r="AG467" s="148" t="s">
        <v>224</v>
      </c>
      <c r="AH467" s="148">
        <v>0</v>
      </c>
      <c r="AI467" s="148"/>
      <c r="AJ467" s="148"/>
      <c r="AK467" s="148"/>
      <c r="AL467" s="148"/>
      <c r="AM467" s="148"/>
      <c r="AN467" s="148"/>
      <c r="AO467" s="148"/>
      <c r="AP467" s="148"/>
      <c r="AQ467" s="148"/>
      <c r="AR467" s="148"/>
      <c r="AS467" s="148"/>
      <c r="AT467" s="148"/>
      <c r="AU467" s="148"/>
      <c r="AV467" s="148"/>
      <c r="AW467" s="148"/>
      <c r="AX467" s="148"/>
      <c r="AY467" s="148"/>
      <c r="AZ467" s="148"/>
      <c r="BA467" s="148"/>
      <c r="BB467" s="148"/>
      <c r="BC467" s="148"/>
      <c r="BD467" s="148"/>
      <c r="BE467" s="148"/>
      <c r="BF467" s="148"/>
      <c r="BG467" s="148"/>
      <c r="BH467" s="148"/>
    </row>
    <row r="468" spans="1:60" outlineLevel="1" x14ac:dyDescent="0.2">
      <c r="A468" s="155"/>
      <c r="B468" s="156"/>
      <c r="C468" s="189" t="s">
        <v>1190</v>
      </c>
      <c r="D468" s="185"/>
      <c r="E468" s="186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48"/>
      <c r="Z468" s="148"/>
      <c r="AA468" s="148"/>
      <c r="AB468" s="148"/>
      <c r="AC468" s="148"/>
      <c r="AD468" s="148"/>
      <c r="AE468" s="148"/>
      <c r="AF468" s="148"/>
      <c r="AG468" s="148" t="s">
        <v>224</v>
      </c>
      <c r="AH468" s="148">
        <v>0</v>
      </c>
      <c r="AI468" s="148"/>
      <c r="AJ468" s="148"/>
      <c r="AK468" s="148"/>
      <c r="AL468" s="148"/>
      <c r="AM468" s="148"/>
      <c r="AN468" s="148"/>
      <c r="AO468" s="148"/>
      <c r="AP468" s="148"/>
      <c r="AQ468" s="148"/>
      <c r="AR468" s="148"/>
      <c r="AS468" s="148"/>
      <c r="AT468" s="148"/>
      <c r="AU468" s="148"/>
      <c r="AV468" s="148"/>
      <c r="AW468" s="148"/>
      <c r="AX468" s="148"/>
      <c r="AY468" s="148"/>
      <c r="AZ468" s="148"/>
      <c r="BA468" s="148"/>
      <c r="BB468" s="148"/>
      <c r="BC468" s="148"/>
      <c r="BD468" s="148"/>
      <c r="BE468" s="148"/>
      <c r="BF468" s="148"/>
      <c r="BG468" s="148"/>
      <c r="BH468" s="148"/>
    </row>
    <row r="469" spans="1:60" outlineLevel="1" x14ac:dyDescent="0.2">
      <c r="A469" s="155"/>
      <c r="B469" s="156"/>
      <c r="C469" s="189" t="s">
        <v>455</v>
      </c>
      <c r="D469" s="185"/>
      <c r="E469" s="186">
        <v>3</v>
      </c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48"/>
      <c r="Z469" s="148"/>
      <c r="AA469" s="148"/>
      <c r="AB469" s="148"/>
      <c r="AC469" s="148"/>
      <c r="AD469" s="148"/>
      <c r="AE469" s="148"/>
      <c r="AF469" s="148"/>
      <c r="AG469" s="148" t="s">
        <v>224</v>
      </c>
      <c r="AH469" s="148">
        <v>0</v>
      </c>
      <c r="AI469" s="148"/>
      <c r="AJ469" s="148"/>
      <c r="AK469" s="148"/>
      <c r="AL469" s="148"/>
      <c r="AM469" s="148"/>
      <c r="AN469" s="148"/>
      <c r="AO469" s="148"/>
      <c r="AP469" s="148"/>
      <c r="AQ469" s="148"/>
      <c r="AR469" s="148"/>
      <c r="AS469" s="148"/>
      <c r="AT469" s="148"/>
      <c r="AU469" s="148"/>
      <c r="AV469" s="148"/>
      <c r="AW469" s="148"/>
      <c r="AX469" s="148"/>
      <c r="AY469" s="148"/>
      <c r="AZ469" s="148"/>
      <c r="BA469" s="148"/>
      <c r="BB469" s="148"/>
      <c r="BC469" s="148"/>
      <c r="BD469" s="148"/>
      <c r="BE469" s="148"/>
      <c r="BF469" s="148"/>
      <c r="BG469" s="148"/>
      <c r="BH469" s="148"/>
    </row>
    <row r="470" spans="1:60" outlineLevel="1" x14ac:dyDescent="0.2">
      <c r="A470" s="166">
        <v>59</v>
      </c>
      <c r="B470" s="167" t="s">
        <v>1337</v>
      </c>
      <c r="C470" s="181" t="s">
        <v>1338</v>
      </c>
      <c r="D470" s="168" t="s">
        <v>368</v>
      </c>
      <c r="E470" s="169">
        <v>5</v>
      </c>
      <c r="F470" s="170">
        <v>167</v>
      </c>
      <c r="G470" s="171">
        <f>ROUND(E470*F470,2)</f>
        <v>835</v>
      </c>
      <c r="H470" s="158"/>
      <c r="I470" s="157">
        <f>ROUND(E470*H470,2)</f>
        <v>0</v>
      </c>
      <c r="J470" s="158"/>
      <c r="K470" s="157">
        <f>ROUND(E470*J470,2)</f>
        <v>0</v>
      </c>
      <c r="L470" s="157">
        <v>21</v>
      </c>
      <c r="M470" s="157">
        <f>G470*(1+L470/100)</f>
        <v>1010.35</v>
      </c>
      <c r="N470" s="157">
        <v>2.4E-2</v>
      </c>
      <c r="O470" s="157">
        <f>ROUND(E470*N470,2)</f>
        <v>0.12</v>
      </c>
      <c r="P470" s="157">
        <v>0</v>
      </c>
      <c r="Q470" s="157">
        <f>ROUND(E470*P470,2)</f>
        <v>0</v>
      </c>
      <c r="R470" s="157" t="s">
        <v>318</v>
      </c>
      <c r="S470" s="157" t="s">
        <v>180</v>
      </c>
      <c r="T470" s="157" t="s">
        <v>180</v>
      </c>
      <c r="U470" s="157">
        <v>0</v>
      </c>
      <c r="V470" s="157">
        <f>ROUND(E470*U470,2)</f>
        <v>0</v>
      </c>
      <c r="W470" s="157"/>
      <c r="X470" s="157" t="s">
        <v>319</v>
      </c>
      <c r="Y470" s="148"/>
      <c r="Z470" s="148"/>
      <c r="AA470" s="148"/>
      <c r="AB470" s="148"/>
      <c r="AC470" s="148"/>
      <c r="AD470" s="148"/>
      <c r="AE470" s="148"/>
      <c r="AF470" s="148"/>
      <c r="AG470" s="148" t="s">
        <v>1090</v>
      </c>
      <c r="AH470" s="148"/>
      <c r="AI470" s="148"/>
      <c r="AJ470" s="148"/>
      <c r="AK470" s="148"/>
      <c r="AL470" s="148"/>
      <c r="AM470" s="148"/>
      <c r="AN470" s="148"/>
      <c r="AO470" s="148"/>
      <c r="AP470" s="148"/>
      <c r="AQ470" s="148"/>
      <c r="AR470" s="148"/>
      <c r="AS470" s="148"/>
      <c r="AT470" s="148"/>
      <c r="AU470" s="148"/>
      <c r="AV470" s="148"/>
      <c r="AW470" s="148"/>
      <c r="AX470" s="148"/>
      <c r="AY470" s="148"/>
      <c r="AZ470" s="148"/>
      <c r="BA470" s="148"/>
      <c r="BB470" s="148"/>
      <c r="BC470" s="148"/>
      <c r="BD470" s="148"/>
      <c r="BE470" s="148"/>
      <c r="BF470" s="148"/>
      <c r="BG470" s="148"/>
      <c r="BH470" s="148"/>
    </row>
    <row r="471" spans="1:60" outlineLevel="1" x14ac:dyDescent="0.2">
      <c r="A471" s="155"/>
      <c r="B471" s="156"/>
      <c r="C471" s="189" t="s">
        <v>1327</v>
      </c>
      <c r="D471" s="185"/>
      <c r="E471" s="186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48"/>
      <c r="Z471" s="148"/>
      <c r="AA471" s="148"/>
      <c r="AB471" s="148"/>
      <c r="AC471" s="148"/>
      <c r="AD471" s="148"/>
      <c r="AE471" s="148"/>
      <c r="AF471" s="148"/>
      <c r="AG471" s="148" t="s">
        <v>224</v>
      </c>
      <c r="AH471" s="148">
        <v>0</v>
      </c>
      <c r="AI471" s="148"/>
      <c r="AJ471" s="148"/>
      <c r="AK471" s="148"/>
      <c r="AL471" s="148"/>
      <c r="AM471" s="148"/>
      <c r="AN471" s="148"/>
      <c r="AO471" s="148"/>
      <c r="AP471" s="148"/>
      <c r="AQ471" s="148"/>
      <c r="AR471" s="148"/>
      <c r="AS471" s="148"/>
      <c r="AT471" s="148"/>
      <c r="AU471" s="148"/>
      <c r="AV471" s="148"/>
      <c r="AW471" s="148"/>
      <c r="AX471" s="148"/>
      <c r="AY471" s="148"/>
      <c r="AZ471" s="148"/>
      <c r="BA471" s="148"/>
      <c r="BB471" s="148"/>
      <c r="BC471" s="148"/>
      <c r="BD471" s="148"/>
      <c r="BE471" s="148"/>
      <c r="BF471" s="148"/>
      <c r="BG471" s="148"/>
      <c r="BH471" s="148"/>
    </row>
    <row r="472" spans="1:60" outlineLevel="1" x14ac:dyDescent="0.2">
      <c r="A472" s="155"/>
      <c r="B472" s="156"/>
      <c r="C472" s="189" t="s">
        <v>452</v>
      </c>
      <c r="D472" s="185"/>
      <c r="E472" s="186">
        <v>2</v>
      </c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48"/>
      <c r="Z472" s="148"/>
      <c r="AA472" s="148"/>
      <c r="AB472" s="148"/>
      <c r="AC472" s="148"/>
      <c r="AD472" s="148"/>
      <c r="AE472" s="148"/>
      <c r="AF472" s="148"/>
      <c r="AG472" s="148" t="s">
        <v>224</v>
      </c>
      <c r="AH472" s="148">
        <v>0</v>
      </c>
      <c r="AI472" s="148"/>
      <c r="AJ472" s="148"/>
      <c r="AK472" s="148"/>
      <c r="AL472" s="148"/>
      <c r="AM472" s="148"/>
      <c r="AN472" s="148"/>
      <c r="AO472" s="148"/>
      <c r="AP472" s="148"/>
      <c r="AQ472" s="148"/>
      <c r="AR472" s="148"/>
      <c r="AS472" s="148"/>
      <c r="AT472" s="148"/>
      <c r="AU472" s="148"/>
      <c r="AV472" s="148"/>
      <c r="AW472" s="148"/>
      <c r="AX472" s="148"/>
      <c r="AY472" s="148"/>
      <c r="AZ472" s="148"/>
      <c r="BA472" s="148"/>
      <c r="BB472" s="148"/>
      <c r="BC472" s="148"/>
      <c r="BD472" s="148"/>
      <c r="BE472" s="148"/>
      <c r="BF472" s="148"/>
      <c r="BG472" s="148"/>
      <c r="BH472" s="148"/>
    </row>
    <row r="473" spans="1:60" outlineLevel="1" x14ac:dyDescent="0.2">
      <c r="A473" s="155"/>
      <c r="B473" s="156"/>
      <c r="C473" s="189" t="s">
        <v>1329</v>
      </c>
      <c r="D473" s="185"/>
      <c r="E473" s="186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48"/>
      <c r="Z473" s="148"/>
      <c r="AA473" s="148"/>
      <c r="AB473" s="148"/>
      <c r="AC473" s="148"/>
      <c r="AD473" s="148"/>
      <c r="AE473" s="148"/>
      <c r="AF473" s="148"/>
      <c r="AG473" s="148" t="s">
        <v>224</v>
      </c>
      <c r="AH473" s="148">
        <v>0</v>
      </c>
      <c r="AI473" s="148"/>
      <c r="AJ473" s="148"/>
      <c r="AK473" s="148"/>
      <c r="AL473" s="148"/>
      <c r="AM473" s="148"/>
      <c r="AN473" s="148"/>
      <c r="AO473" s="148"/>
      <c r="AP473" s="148"/>
      <c r="AQ473" s="148"/>
      <c r="AR473" s="148"/>
      <c r="AS473" s="148"/>
      <c r="AT473" s="148"/>
      <c r="AU473" s="148"/>
      <c r="AV473" s="148"/>
      <c r="AW473" s="148"/>
      <c r="AX473" s="148"/>
      <c r="AY473" s="148"/>
      <c r="AZ473" s="148"/>
      <c r="BA473" s="148"/>
      <c r="BB473" s="148"/>
      <c r="BC473" s="148"/>
      <c r="BD473" s="148"/>
      <c r="BE473" s="148"/>
      <c r="BF473" s="148"/>
      <c r="BG473" s="148"/>
      <c r="BH473" s="148"/>
    </row>
    <row r="474" spans="1:60" outlineLevel="1" x14ac:dyDescent="0.2">
      <c r="A474" s="155"/>
      <c r="B474" s="156"/>
      <c r="C474" s="189" t="s">
        <v>452</v>
      </c>
      <c r="D474" s="185"/>
      <c r="E474" s="186">
        <v>2</v>
      </c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48"/>
      <c r="Z474" s="148"/>
      <c r="AA474" s="148"/>
      <c r="AB474" s="148"/>
      <c r="AC474" s="148"/>
      <c r="AD474" s="148"/>
      <c r="AE474" s="148"/>
      <c r="AF474" s="148"/>
      <c r="AG474" s="148" t="s">
        <v>224</v>
      </c>
      <c r="AH474" s="148">
        <v>0</v>
      </c>
      <c r="AI474" s="148"/>
      <c r="AJ474" s="148"/>
      <c r="AK474" s="148"/>
      <c r="AL474" s="148"/>
      <c r="AM474" s="148"/>
      <c r="AN474" s="148"/>
      <c r="AO474" s="148"/>
      <c r="AP474" s="148"/>
      <c r="AQ474" s="148"/>
      <c r="AR474" s="148"/>
      <c r="AS474" s="148"/>
      <c r="AT474" s="148"/>
      <c r="AU474" s="148"/>
      <c r="AV474" s="148"/>
      <c r="AW474" s="148"/>
      <c r="AX474" s="148"/>
      <c r="AY474" s="148"/>
      <c r="AZ474" s="148"/>
      <c r="BA474" s="148"/>
      <c r="BB474" s="148"/>
      <c r="BC474" s="148"/>
      <c r="BD474" s="148"/>
      <c r="BE474" s="148"/>
      <c r="BF474" s="148"/>
      <c r="BG474" s="148"/>
      <c r="BH474" s="148"/>
    </row>
    <row r="475" spans="1:60" outlineLevel="1" x14ac:dyDescent="0.2">
      <c r="A475" s="155"/>
      <c r="B475" s="156"/>
      <c r="C475" s="189" t="s">
        <v>1190</v>
      </c>
      <c r="D475" s="185"/>
      <c r="E475" s="186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48"/>
      <c r="Z475" s="148"/>
      <c r="AA475" s="148"/>
      <c r="AB475" s="148"/>
      <c r="AC475" s="148"/>
      <c r="AD475" s="148"/>
      <c r="AE475" s="148"/>
      <c r="AF475" s="148"/>
      <c r="AG475" s="148" t="s">
        <v>224</v>
      </c>
      <c r="AH475" s="148">
        <v>0</v>
      </c>
      <c r="AI475" s="148"/>
      <c r="AJ475" s="148"/>
      <c r="AK475" s="148"/>
      <c r="AL475" s="148"/>
      <c r="AM475" s="148"/>
      <c r="AN475" s="148"/>
      <c r="AO475" s="148"/>
      <c r="AP475" s="148"/>
      <c r="AQ475" s="148"/>
      <c r="AR475" s="148"/>
      <c r="AS475" s="148"/>
      <c r="AT475" s="148"/>
      <c r="AU475" s="148"/>
      <c r="AV475" s="148"/>
      <c r="AW475" s="148"/>
      <c r="AX475" s="148"/>
      <c r="AY475" s="148"/>
      <c r="AZ475" s="148"/>
      <c r="BA475" s="148"/>
      <c r="BB475" s="148"/>
      <c r="BC475" s="148"/>
      <c r="BD475" s="148"/>
      <c r="BE475" s="148"/>
      <c r="BF475" s="148"/>
      <c r="BG475" s="148"/>
      <c r="BH475" s="148"/>
    </row>
    <row r="476" spans="1:60" outlineLevel="1" x14ac:dyDescent="0.2">
      <c r="A476" s="155"/>
      <c r="B476" s="156"/>
      <c r="C476" s="189" t="s">
        <v>370</v>
      </c>
      <c r="D476" s="185"/>
      <c r="E476" s="186">
        <v>1</v>
      </c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48"/>
      <c r="Z476" s="148"/>
      <c r="AA476" s="148"/>
      <c r="AB476" s="148"/>
      <c r="AC476" s="148"/>
      <c r="AD476" s="148"/>
      <c r="AE476" s="148"/>
      <c r="AF476" s="148"/>
      <c r="AG476" s="148" t="s">
        <v>224</v>
      </c>
      <c r="AH476" s="148">
        <v>0</v>
      </c>
      <c r="AI476" s="148"/>
      <c r="AJ476" s="148"/>
      <c r="AK476" s="148"/>
      <c r="AL476" s="148"/>
      <c r="AM476" s="148"/>
      <c r="AN476" s="148"/>
      <c r="AO476" s="148"/>
      <c r="AP476" s="148"/>
      <c r="AQ476" s="148"/>
      <c r="AR476" s="148"/>
      <c r="AS476" s="148"/>
      <c r="AT476" s="148"/>
      <c r="AU476" s="148"/>
      <c r="AV476" s="148"/>
      <c r="AW476" s="148"/>
      <c r="AX476" s="148"/>
      <c r="AY476" s="148"/>
      <c r="AZ476" s="148"/>
      <c r="BA476" s="148"/>
      <c r="BB476" s="148"/>
      <c r="BC476" s="148"/>
      <c r="BD476" s="148"/>
      <c r="BE476" s="148"/>
      <c r="BF476" s="148"/>
      <c r="BG476" s="148"/>
      <c r="BH476" s="148"/>
    </row>
    <row r="477" spans="1:60" outlineLevel="1" x14ac:dyDescent="0.2">
      <c r="A477" s="172">
        <v>60</v>
      </c>
      <c r="B477" s="173" t="s">
        <v>1339</v>
      </c>
      <c r="C477" s="180" t="s">
        <v>1340</v>
      </c>
      <c r="D477" s="174" t="s">
        <v>368</v>
      </c>
      <c r="E477" s="175">
        <v>3</v>
      </c>
      <c r="F477" s="170">
        <v>175</v>
      </c>
      <c r="G477" s="177">
        <f>ROUND(E477*F477,2)</f>
        <v>525</v>
      </c>
      <c r="H477" s="158"/>
      <c r="I477" s="157">
        <f>ROUND(E477*H477,2)</f>
        <v>0</v>
      </c>
      <c r="J477" s="158"/>
      <c r="K477" s="157">
        <f>ROUND(E477*J477,2)</f>
        <v>0</v>
      </c>
      <c r="L477" s="157">
        <v>21</v>
      </c>
      <c r="M477" s="157">
        <f>G477*(1+L477/100)</f>
        <v>635.25</v>
      </c>
      <c r="N477" s="157">
        <v>3.9E-2</v>
      </c>
      <c r="O477" s="157">
        <f>ROUND(E477*N477,2)</f>
        <v>0.12</v>
      </c>
      <c r="P477" s="157">
        <v>0</v>
      </c>
      <c r="Q477" s="157">
        <f>ROUND(E477*P477,2)</f>
        <v>0</v>
      </c>
      <c r="R477" s="157" t="s">
        <v>318</v>
      </c>
      <c r="S477" s="157" t="s">
        <v>180</v>
      </c>
      <c r="T477" s="157" t="s">
        <v>180</v>
      </c>
      <c r="U477" s="157">
        <v>0</v>
      </c>
      <c r="V477" s="157">
        <f>ROUND(E477*U477,2)</f>
        <v>0</v>
      </c>
      <c r="W477" s="157"/>
      <c r="X477" s="157" t="s">
        <v>319</v>
      </c>
      <c r="Y477" s="148"/>
      <c r="Z477" s="148"/>
      <c r="AA477" s="148"/>
      <c r="AB477" s="148"/>
      <c r="AC477" s="148"/>
      <c r="AD477" s="148"/>
      <c r="AE477" s="148"/>
      <c r="AF477" s="148"/>
      <c r="AG477" s="148" t="s">
        <v>1090</v>
      </c>
      <c r="AH477" s="148"/>
      <c r="AI477" s="148"/>
      <c r="AJ477" s="148"/>
      <c r="AK477" s="148"/>
      <c r="AL477" s="148"/>
      <c r="AM477" s="148"/>
      <c r="AN477" s="148"/>
      <c r="AO477" s="148"/>
      <c r="AP477" s="148"/>
      <c r="AQ477" s="148"/>
      <c r="AR477" s="148"/>
      <c r="AS477" s="148"/>
      <c r="AT477" s="148"/>
      <c r="AU477" s="148"/>
      <c r="AV477" s="148"/>
      <c r="AW477" s="148"/>
      <c r="AX477" s="148"/>
      <c r="AY477" s="148"/>
      <c r="AZ477" s="148"/>
      <c r="BA477" s="148"/>
      <c r="BB477" s="148"/>
      <c r="BC477" s="148"/>
      <c r="BD477" s="148"/>
      <c r="BE477" s="148"/>
      <c r="BF477" s="148"/>
      <c r="BG477" s="148"/>
      <c r="BH477" s="148"/>
    </row>
    <row r="478" spans="1:60" outlineLevel="1" x14ac:dyDescent="0.2">
      <c r="A478" s="172">
        <v>61</v>
      </c>
      <c r="B478" s="173" t="s">
        <v>1088</v>
      </c>
      <c r="C478" s="180" t="s">
        <v>1089</v>
      </c>
      <c r="D478" s="174" t="s">
        <v>368</v>
      </c>
      <c r="E478" s="175">
        <v>2</v>
      </c>
      <c r="F478" s="170">
        <v>185</v>
      </c>
      <c r="G478" s="177">
        <f>ROUND(E478*F478,2)</f>
        <v>370</v>
      </c>
      <c r="H478" s="158"/>
      <c r="I478" s="157">
        <f>ROUND(E478*H478,2)</f>
        <v>0</v>
      </c>
      <c r="J478" s="158"/>
      <c r="K478" s="157">
        <f>ROUND(E478*J478,2)</f>
        <v>0</v>
      </c>
      <c r="L478" s="157">
        <v>21</v>
      </c>
      <c r="M478" s="157">
        <f>G478*(1+L478/100)</f>
        <v>447.7</v>
      </c>
      <c r="N478" s="157">
        <v>5.0999999999999997E-2</v>
      </c>
      <c r="O478" s="157">
        <f>ROUND(E478*N478,2)</f>
        <v>0.1</v>
      </c>
      <c r="P478" s="157">
        <v>0</v>
      </c>
      <c r="Q478" s="157">
        <f>ROUND(E478*P478,2)</f>
        <v>0</v>
      </c>
      <c r="R478" s="157" t="s">
        <v>318</v>
      </c>
      <c r="S478" s="157" t="s">
        <v>180</v>
      </c>
      <c r="T478" s="157" t="s">
        <v>180</v>
      </c>
      <c r="U478" s="157">
        <v>0</v>
      </c>
      <c r="V478" s="157">
        <f>ROUND(E478*U478,2)</f>
        <v>0</v>
      </c>
      <c r="W478" s="157"/>
      <c r="X478" s="157" t="s">
        <v>319</v>
      </c>
      <c r="Y478" s="148"/>
      <c r="Z478" s="148"/>
      <c r="AA478" s="148"/>
      <c r="AB478" s="148"/>
      <c r="AC478" s="148"/>
      <c r="AD478" s="148"/>
      <c r="AE478" s="148"/>
      <c r="AF478" s="148"/>
      <c r="AG478" s="148" t="s">
        <v>1090</v>
      </c>
      <c r="AH478" s="148"/>
      <c r="AI478" s="148"/>
      <c r="AJ478" s="148"/>
      <c r="AK478" s="148"/>
      <c r="AL478" s="148"/>
      <c r="AM478" s="148"/>
      <c r="AN478" s="148"/>
      <c r="AO478" s="148"/>
      <c r="AP478" s="148"/>
      <c r="AQ478" s="148"/>
      <c r="AR478" s="148"/>
      <c r="AS478" s="148"/>
      <c r="AT478" s="148"/>
      <c r="AU478" s="148"/>
      <c r="AV478" s="148"/>
      <c r="AW478" s="148"/>
      <c r="AX478" s="148"/>
      <c r="AY478" s="148"/>
      <c r="AZ478" s="148"/>
      <c r="BA478" s="148"/>
      <c r="BB478" s="148"/>
      <c r="BC478" s="148"/>
      <c r="BD478" s="148"/>
      <c r="BE478" s="148"/>
      <c r="BF478" s="148"/>
      <c r="BG478" s="148"/>
      <c r="BH478" s="148"/>
    </row>
    <row r="479" spans="1:60" outlineLevel="1" x14ac:dyDescent="0.2">
      <c r="A479" s="166">
        <v>62</v>
      </c>
      <c r="B479" s="167" t="s">
        <v>1091</v>
      </c>
      <c r="C479" s="181" t="s">
        <v>1092</v>
      </c>
      <c r="D479" s="168" t="s">
        <v>368</v>
      </c>
      <c r="E479" s="169">
        <v>3</v>
      </c>
      <c r="F479" s="170">
        <v>205</v>
      </c>
      <c r="G479" s="171">
        <f>ROUND(E479*F479,2)</f>
        <v>615</v>
      </c>
      <c r="H479" s="158"/>
      <c r="I479" s="157">
        <f>ROUND(E479*H479,2)</f>
        <v>0</v>
      </c>
      <c r="J479" s="158"/>
      <c r="K479" s="157">
        <f>ROUND(E479*J479,2)</f>
        <v>0</v>
      </c>
      <c r="L479" s="157">
        <v>21</v>
      </c>
      <c r="M479" s="157">
        <f>G479*(1+L479/100)</f>
        <v>744.15</v>
      </c>
      <c r="N479" s="157">
        <v>6.8000000000000005E-2</v>
      </c>
      <c r="O479" s="157">
        <f>ROUND(E479*N479,2)</f>
        <v>0.2</v>
      </c>
      <c r="P479" s="157">
        <v>0</v>
      </c>
      <c r="Q479" s="157">
        <f>ROUND(E479*P479,2)</f>
        <v>0</v>
      </c>
      <c r="R479" s="157" t="s">
        <v>318</v>
      </c>
      <c r="S479" s="157" t="s">
        <v>180</v>
      </c>
      <c r="T479" s="157" t="s">
        <v>180</v>
      </c>
      <c r="U479" s="157">
        <v>0</v>
      </c>
      <c r="V479" s="157">
        <f>ROUND(E479*U479,2)</f>
        <v>0</v>
      </c>
      <c r="W479" s="157"/>
      <c r="X479" s="157" t="s">
        <v>319</v>
      </c>
      <c r="Y479" s="148"/>
      <c r="Z479" s="148"/>
      <c r="AA479" s="148"/>
      <c r="AB479" s="148"/>
      <c r="AC479" s="148"/>
      <c r="AD479" s="148"/>
      <c r="AE479" s="148"/>
      <c r="AF479" s="148"/>
      <c r="AG479" s="148" t="s">
        <v>1090</v>
      </c>
      <c r="AH479" s="148"/>
      <c r="AI479" s="148"/>
      <c r="AJ479" s="148"/>
      <c r="AK479" s="148"/>
      <c r="AL479" s="148"/>
      <c r="AM479" s="148"/>
      <c r="AN479" s="148"/>
      <c r="AO479" s="148"/>
      <c r="AP479" s="148"/>
      <c r="AQ479" s="148"/>
      <c r="AR479" s="148"/>
      <c r="AS479" s="148"/>
      <c r="AT479" s="148"/>
      <c r="AU479" s="148"/>
      <c r="AV479" s="148"/>
      <c r="AW479" s="148"/>
      <c r="AX479" s="148"/>
      <c r="AY479" s="148"/>
      <c r="AZ479" s="148"/>
      <c r="BA479" s="148"/>
      <c r="BB479" s="148"/>
      <c r="BC479" s="148"/>
      <c r="BD479" s="148"/>
      <c r="BE479" s="148"/>
      <c r="BF479" s="148"/>
      <c r="BG479" s="148"/>
      <c r="BH479" s="148"/>
    </row>
    <row r="480" spans="1:60" outlineLevel="1" x14ac:dyDescent="0.2">
      <c r="A480" s="155"/>
      <c r="B480" s="156"/>
      <c r="C480" s="189" t="s">
        <v>1327</v>
      </c>
      <c r="D480" s="185"/>
      <c r="E480" s="186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48"/>
      <c r="Z480" s="148"/>
      <c r="AA480" s="148"/>
      <c r="AB480" s="148"/>
      <c r="AC480" s="148"/>
      <c r="AD480" s="148"/>
      <c r="AE480" s="148"/>
      <c r="AF480" s="148"/>
      <c r="AG480" s="148" t="s">
        <v>224</v>
      </c>
      <c r="AH480" s="148">
        <v>0</v>
      </c>
      <c r="AI480" s="148"/>
      <c r="AJ480" s="148"/>
      <c r="AK480" s="148"/>
      <c r="AL480" s="148"/>
      <c r="AM480" s="148"/>
      <c r="AN480" s="148"/>
      <c r="AO480" s="148"/>
      <c r="AP480" s="148"/>
      <c r="AQ480" s="148"/>
      <c r="AR480" s="148"/>
      <c r="AS480" s="148"/>
      <c r="AT480" s="148"/>
      <c r="AU480" s="148"/>
      <c r="AV480" s="148"/>
      <c r="AW480" s="148"/>
      <c r="AX480" s="148"/>
      <c r="AY480" s="148"/>
      <c r="AZ480" s="148"/>
      <c r="BA480" s="148"/>
      <c r="BB480" s="148"/>
      <c r="BC480" s="148"/>
      <c r="BD480" s="148"/>
      <c r="BE480" s="148"/>
      <c r="BF480" s="148"/>
      <c r="BG480" s="148"/>
      <c r="BH480" s="148"/>
    </row>
    <row r="481" spans="1:60" outlineLevel="1" x14ac:dyDescent="0.2">
      <c r="A481" s="155"/>
      <c r="B481" s="156"/>
      <c r="C481" s="189" t="s">
        <v>370</v>
      </c>
      <c r="D481" s="185"/>
      <c r="E481" s="186">
        <v>1</v>
      </c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48"/>
      <c r="Z481" s="148"/>
      <c r="AA481" s="148"/>
      <c r="AB481" s="148"/>
      <c r="AC481" s="148"/>
      <c r="AD481" s="148"/>
      <c r="AE481" s="148"/>
      <c r="AF481" s="148"/>
      <c r="AG481" s="148" t="s">
        <v>224</v>
      </c>
      <c r="AH481" s="148">
        <v>0</v>
      </c>
      <c r="AI481" s="148"/>
      <c r="AJ481" s="148"/>
      <c r="AK481" s="148"/>
      <c r="AL481" s="148"/>
      <c r="AM481" s="148"/>
      <c r="AN481" s="148"/>
      <c r="AO481" s="148"/>
      <c r="AP481" s="148"/>
      <c r="AQ481" s="148"/>
      <c r="AR481" s="148"/>
      <c r="AS481" s="148"/>
      <c r="AT481" s="148"/>
      <c r="AU481" s="148"/>
      <c r="AV481" s="148"/>
      <c r="AW481" s="148"/>
      <c r="AX481" s="148"/>
      <c r="AY481" s="148"/>
      <c r="AZ481" s="148"/>
      <c r="BA481" s="148"/>
      <c r="BB481" s="148"/>
      <c r="BC481" s="148"/>
      <c r="BD481" s="148"/>
      <c r="BE481" s="148"/>
      <c r="BF481" s="148"/>
      <c r="BG481" s="148"/>
      <c r="BH481" s="148"/>
    </row>
    <row r="482" spans="1:60" outlineLevel="1" x14ac:dyDescent="0.2">
      <c r="A482" s="155"/>
      <c r="B482" s="156"/>
      <c r="C482" s="189" t="s">
        <v>1190</v>
      </c>
      <c r="D482" s="185"/>
      <c r="E482" s="186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48"/>
      <c r="Z482" s="148"/>
      <c r="AA482" s="148"/>
      <c r="AB482" s="148"/>
      <c r="AC482" s="148"/>
      <c r="AD482" s="148"/>
      <c r="AE482" s="148"/>
      <c r="AF482" s="148"/>
      <c r="AG482" s="148" t="s">
        <v>224</v>
      </c>
      <c r="AH482" s="148">
        <v>0</v>
      </c>
      <c r="AI482" s="148"/>
      <c r="AJ482" s="148"/>
      <c r="AK482" s="148"/>
      <c r="AL482" s="148"/>
      <c r="AM482" s="148"/>
      <c r="AN482" s="148"/>
      <c r="AO482" s="148"/>
      <c r="AP482" s="148"/>
      <c r="AQ482" s="148"/>
      <c r="AR482" s="148"/>
      <c r="AS482" s="148"/>
      <c r="AT482" s="148"/>
      <c r="AU482" s="148"/>
      <c r="AV482" s="148"/>
      <c r="AW482" s="148"/>
      <c r="AX482" s="148"/>
      <c r="AY482" s="148"/>
      <c r="AZ482" s="148"/>
      <c r="BA482" s="148"/>
      <c r="BB482" s="148"/>
      <c r="BC482" s="148"/>
      <c r="BD482" s="148"/>
      <c r="BE482" s="148"/>
      <c r="BF482" s="148"/>
      <c r="BG482" s="148"/>
      <c r="BH482" s="148"/>
    </row>
    <row r="483" spans="1:60" outlineLevel="1" x14ac:dyDescent="0.2">
      <c r="A483" s="155"/>
      <c r="B483" s="156"/>
      <c r="C483" s="189" t="s">
        <v>1341</v>
      </c>
      <c r="D483" s="185"/>
      <c r="E483" s="186">
        <v>2</v>
      </c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48"/>
      <c r="Z483" s="148"/>
      <c r="AA483" s="148"/>
      <c r="AB483" s="148"/>
      <c r="AC483" s="148"/>
      <c r="AD483" s="148"/>
      <c r="AE483" s="148"/>
      <c r="AF483" s="148"/>
      <c r="AG483" s="148" t="s">
        <v>224</v>
      </c>
      <c r="AH483" s="148">
        <v>0</v>
      </c>
      <c r="AI483" s="148"/>
      <c r="AJ483" s="148"/>
      <c r="AK483" s="148"/>
      <c r="AL483" s="148"/>
      <c r="AM483" s="148"/>
      <c r="AN483" s="148"/>
      <c r="AO483" s="148"/>
      <c r="AP483" s="148"/>
      <c r="AQ483" s="148"/>
      <c r="AR483" s="148"/>
      <c r="AS483" s="148"/>
      <c r="AT483" s="148"/>
      <c r="AU483" s="148"/>
      <c r="AV483" s="148"/>
      <c r="AW483" s="148"/>
      <c r="AX483" s="148"/>
      <c r="AY483" s="148"/>
      <c r="AZ483" s="148"/>
      <c r="BA483" s="148"/>
      <c r="BB483" s="148"/>
      <c r="BC483" s="148"/>
      <c r="BD483" s="148"/>
      <c r="BE483" s="148"/>
      <c r="BF483" s="148"/>
      <c r="BG483" s="148"/>
      <c r="BH483" s="148"/>
    </row>
    <row r="484" spans="1:60" outlineLevel="1" x14ac:dyDescent="0.2">
      <c r="A484" s="166">
        <v>63</v>
      </c>
      <c r="B484" s="167" t="s">
        <v>1093</v>
      </c>
      <c r="C484" s="181" t="s">
        <v>1094</v>
      </c>
      <c r="D484" s="168" t="s">
        <v>368</v>
      </c>
      <c r="E484" s="169">
        <v>36</v>
      </c>
      <c r="F484" s="170">
        <v>226</v>
      </c>
      <c r="G484" s="171">
        <f>ROUND(E484*F484,2)</f>
        <v>8136</v>
      </c>
      <c r="H484" s="158"/>
      <c r="I484" s="157">
        <f>ROUND(E484*H484,2)</f>
        <v>0</v>
      </c>
      <c r="J484" s="158"/>
      <c r="K484" s="157">
        <f>ROUND(E484*J484,2)</f>
        <v>0</v>
      </c>
      <c r="L484" s="157">
        <v>21</v>
      </c>
      <c r="M484" s="157">
        <f>G484*(1+L484/100)</f>
        <v>9844.56</v>
      </c>
      <c r="N484" s="157">
        <v>0.08</v>
      </c>
      <c r="O484" s="157">
        <f>ROUND(E484*N484,2)</f>
        <v>2.88</v>
      </c>
      <c r="P484" s="157">
        <v>0</v>
      </c>
      <c r="Q484" s="157">
        <f>ROUND(E484*P484,2)</f>
        <v>0</v>
      </c>
      <c r="R484" s="157" t="s">
        <v>318</v>
      </c>
      <c r="S484" s="157" t="s">
        <v>180</v>
      </c>
      <c r="T484" s="157" t="s">
        <v>180</v>
      </c>
      <c r="U484" s="157">
        <v>0</v>
      </c>
      <c r="V484" s="157">
        <f>ROUND(E484*U484,2)</f>
        <v>0</v>
      </c>
      <c r="W484" s="157"/>
      <c r="X484" s="157" t="s">
        <v>319</v>
      </c>
      <c r="Y484" s="148"/>
      <c r="Z484" s="148"/>
      <c r="AA484" s="148"/>
      <c r="AB484" s="148"/>
      <c r="AC484" s="148"/>
      <c r="AD484" s="148"/>
      <c r="AE484" s="148"/>
      <c r="AF484" s="148"/>
      <c r="AG484" s="148" t="s">
        <v>1090</v>
      </c>
      <c r="AH484" s="148"/>
      <c r="AI484" s="148"/>
      <c r="AJ484" s="148"/>
      <c r="AK484" s="148"/>
      <c r="AL484" s="148"/>
      <c r="AM484" s="148"/>
      <c r="AN484" s="148"/>
      <c r="AO484" s="148"/>
      <c r="AP484" s="148"/>
      <c r="AQ484" s="148"/>
      <c r="AR484" s="148"/>
      <c r="AS484" s="148"/>
      <c r="AT484" s="148"/>
      <c r="AU484" s="148"/>
      <c r="AV484" s="148"/>
      <c r="AW484" s="148"/>
      <c r="AX484" s="148"/>
      <c r="AY484" s="148"/>
      <c r="AZ484" s="148"/>
      <c r="BA484" s="148"/>
      <c r="BB484" s="148"/>
      <c r="BC484" s="148"/>
      <c r="BD484" s="148"/>
      <c r="BE484" s="148"/>
      <c r="BF484" s="148"/>
      <c r="BG484" s="148"/>
      <c r="BH484" s="148"/>
    </row>
    <row r="485" spans="1:60" outlineLevel="1" x14ac:dyDescent="0.2">
      <c r="A485" s="155"/>
      <c r="B485" s="156"/>
      <c r="C485" s="189" t="s">
        <v>1327</v>
      </c>
      <c r="D485" s="185"/>
      <c r="E485" s="186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48"/>
      <c r="Z485" s="148"/>
      <c r="AA485" s="148"/>
      <c r="AB485" s="148"/>
      <c r="AC485" s="148"/>
      <c r="AD485" s="148"/>
      <c r="AE485" s="148"/>
      <c r="AF485" s="148"/>
      <c r="AG485" s="148" t="s">
        <v>224</v>
      </c>
      <c r="AH485" s="148">
        <v>0</v>
      </c>
      <c r="AI485" s="148"/>
      <c r="AJ485" s="148"/>
      <c r="AK485" s="148"/>
      <c r="AL485" s="148"/>
      <c r="AM485" s="148"/>
      <c r="AN485" s="148"/>
      <c r="AO485" s="148"/>
      <c r="AP485" s="148"/>
      <c r="AQ485" s="148"/>
      <c r="AR485" s="148"/>
      <c r="AS485" s="148"/>
      <c r="AT485" s="148"/>
      <c r="AU485" s="148"/>
      <c r="AV485" s="148"/>
      <c r="AW485" s="148"/>
      <c r="AX485" s="148"/>
      <c r="AY485" s="148"/>
      <c r="AZ485" s="148"/>
      <c r="BA485" s="148"/>
      <c r="BB485" s="148"/>
      <c r="BC485" s="148"/>
      <c r="BD485" s="148"/>
      <c r="BE485" s="148"/>
      <c r="BF485" s="148"/>
      <c r="BG485" s="148"/>
      <c r="BH485" s="148"/>
    </row>
    <row r="486" spans="1:60" outlineLevel="1" x14ac:dyDescent="0.2">
      <c r="A486" s="155"/>
      <c r="B486" s="156"/>
      <c r="C486" s="189" t="s">
        <v>452</v>
      </c>
      <c r="D486" s="185"/>
      <c r="E486" s="186">
        <v>2</v>
      </c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48"/>
      <c r="Z486" s="148"/>
      <c r="AA486" s="148"/>
      <c r="AB486" s="148"/>
      <c r="AC486" s="148"/>
      <c r="AD486" s="148"/>
      <c r="AE486" s="148"/>
      <c r="AF486" s="148"/>
      <c r="AG486" s="148" t="s">
        <v>224</v>
      </c>
      <c r="AH486" s="148">
        <v>0</v>
      </c>
      <c r="AI486" s="148"/>
      <c r="AJ486" s="148"/>
      <c r="AK486" s="148"/>
      <c r="AL486" s="148"/>
      <c r="AM486" s="148"/>
      <c r="AN486" s="148"/>
      <c r="AO486" s="148"/>
      <c r="AP486" s="148"/>
      <c r="AQ486" s="148"/>
      <c r="AR486" s="148"/>
      <c r="AS486" s="148"/>
      <c r="AT486" s="148"/>
      <c r="AU486" s="148"/>
      <c r="AV486" s="148"/>
      <c r="AW486" s="148"/>
      <c r="AX486" s="148"/>
      <c r="AY486" s="148"/>
      <c r="AZ486" s="148"/>
      <c r="BA486" s="148"/>
      <c r="BB486" s="148"/>
      <c r="BC486" s="148"/>
      <c r="BD486" s="148"/>
      <c r="BE486" s="148"/>
      <c r="BF486" s="148"/>
      <c r="BG486" s="148"/>
      <c r="BH486" s="148"/>
    </row>
    <row r="487" spans="1:60" outlineLevel="1" x14ac:dyDescent="0.2">
      <c r="A487" s="155"/>
      <c r="B487" s="156"/>
      <c r="C487" s="189" t="s">
        <v>1329</v>
      </c>
      <c r="D487" s="185"/>
      <c r="E487" s="186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48"/>
      <c r="Z487" s="148"/>
      <c r="AA487" s="148"/>
      <c r="AB487" s="148"/>
      <c r="AC487" s="148"/>
      <c r="AD487" s="148"/>
      <c r="AE487" s="148"/>
      <c r="AF487" s="148"/>
      <c r="AG487" s="148" t="s">
        <v>224</v>
      </c>
      <c r="AH487" s="148">
        <v>0</v>
      </c>
      <c r="AI487" s="148"/>
      <c r="AJ487" s="148"/>
      <c r="AK487" s="148"/>
      <c r="AL487" s="148"/>
      <c r="AM487" s="148"/>
      <c r="AN487" s="148"/>
      <c r="AO487" s="148"/>
      <c r="AP487" s="148"/>
      <c r="AQ487" s="148"/>
      <c r="AR487" s="148"/>
      <c r="AS487" s="148"/>
      <c r="AT487" s="148"/>
      <c r="AU487" s="148"/>
      <c r="AV487" s="148"/>
      <c r="AW487" s="148"/>
      <c r="AX487" s="148"/>
      <c r="AY487" s="148"/>
      <c r="AZ487" s="148"/>
      <c r="BA487" s="148"/>
      <c r="BB487" s="148"/>
      <c r="BC487" s="148"/>
      <c r="BD487" s="148"/>
      <c r="BE487" s="148"/>
      <c r="BF487" s="148"/>
      <c r="BG487" s="148"/>
      <c r="BH487" s="148"/>
    </row>
    <row r="488" spans="1:60" outlineLevel="1" x14ac:dyDescent="0.2">
      <c r="A488" s="155"/>
      <c r="B488" s="156"/>
      <c r="C488" s="189" t="s">
        <v>244</v>
      </c>
      <c r="D488" s="185"/>
      <c r="E488" s="186">
        <v>6</v>
      </c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48"/>
      <c r="Z488" s="148"/>
      <c r="AA488" s="148"/>
      <c r="AB488" s="148"/>
      <c r="AC488" s="148"/>
      <c r="AD488" s="148"/>
      <c r="AE488" s="148"/>
      <c r="AF488" s="148"/>
      <c r="AG488" s="148" t="s">
        <v>224</v>
      </c>
      <c r="AH488" s="148">
        <v>0</v>
      </c>
      <c r="AI488" s="148"/>
      <c r="AJ488" s="148"/>
      <c r="AK488" s="148"/>
      <c r="AL488" s="148"/>
      <c r="AM488" s="148"/>
      <c r="AN488" s="148"/>
      <c r="AO488" s="148"/>
      <c r="AP488" s="148"/>
      <c r="AQ488" s="148"/>
      <c r="AR488" s="148"/>
      <c r="AS488" s="148"/>
      <c r="AT488" s="148"/>
      <c r="AU488" s="148"/>
      <c r="AV488" s="148"/>
      <c r="AW488" s="148"/>
      <c r="AX488" s="148"/>
      <c r="AY488" s="148"/>
      <c r="AZ488" s="148"/>
      <c r="BA488" s="148"/>
      <c r="BB488" s="148"/>
      <c r="BC488" s="148"/>
      <c r="BD488" s="148"/>
      <c r="BE488" s="148"/>
      <c r="BF488" s="148"/>
      <c r="BG488" s="148"/>
      <c r="BH488" s="148"/>
    </row>
    <row r="489" spans="1:60" outlineLevel="1" x14ac:dyDescent="0.2">
      <c r="A489" s="155"/>
      <c r="B489" s="156"/>
      <c r="C489" s="189" t="s">
        <v>1190</v>
      </c>
      <c r="D489" s="185"/>
      <c r="E489" s="186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48"/>
      <c r="Z489" s="148"/>
      <c r="AA489" s="148"/>
      <c r="AB489" s="148"/>
      <c r="AC489" s="148"/>
      <c r="AD489" s="148"/>
      <c r="AE489" s="148"/>
      <c r="AF489" s="148"/>
      <c r="AG489" s="148" t="s">
        <v>224</v>
      </c>
      <c r="AH489" s="148">
        <v>0</v>
      </c>
      <c r="AI489" s="148"/>
      <c r="AJ489" s="148"/>
      <c r="AK489" s="148"/>
      <c r="AL489" s="148"/>
      <c r="AM489" s="148"/>
      <c r="AN489" s="148"/>
      <c r="AO489" s="148"/>
      <c r="AP489" s="148"/>
      <c r="AQ489" s="148"/>
      <c r="AR489" s="148"/>
      <c r="AS489" s="148"/>
      <c r="AT489" s="148"/>
      <c r="AU489" s="148"/>
      <c r="AV489" s="148"/>
      <c r="AW489" s="148"/>
      <c r="AX489" s="148"/>
      <c r="AY489" s="148"/>
      <c r="AZ489" s="148"/>
      <c r="BA489" s="148"/>
      <c r="BB489" s="148"/>
      <c r="BC489" s="148"/>
      <c r="BD489" s="148"/>
      <c r="BE489" s="148"/>
      <c r="BF489" s="148"/>
      <c r="BG489" s="148"/>
      <c r="BH489" s="148"/>
    </row>
    <row r="490" spans="1:60" outlineLevel="1" x14ac:dyDescent="0.2">
      <c r="A490" s="155"/>
      <c r="B490" s="156"/>
      <c r="C490" s="189" t="s">
        <v>1342</v>
      </c>
      <c r="D490" s="185"/>
      <c r="E490" s="186">
        <v>28</v>
      </c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48"/>
      <c r="Z490" s="148"/>
      <c r="AA490" s="148"/>
      <c r="AB490" s="148"/>
      <c r="AC490" s="148"/>
      <c r="AD490" s="148"/>
      <c r="AE490" s="148"/>
      <c r="AF490" s="148"/>
      <c r="AG490" s="148" t="s">
        <v>224</v>
      </c>
      <c r="AH490" s="148">
        <v>0</v>
      </c>
      <c r="AI490" s="148"/>
      <c r="AJ490" s="148"/>
      <c r="AK490" s="148"/>
      <c r="AL490" s="148"/>
      <c r="AM490" s="148"/>
      <c r="AN490" s="148"/>
      <c r="AO490" s="148"/>
      <c r="AP490" s="148"/>
      <c r="AQ490" s="148"/>
      <c r="AR490" s="148"/>
      <c r="AS490" s="148"/>
      <c r="AT490" s="148"/>
      <c r="AU490" s="148"/>
      <c r="AV490" s="148"/>
      <c r="AW490" s="148"/>
      <c r="AX490" s="148"/>
      <c r="AY490" s="148"/>
      <c r="AZ490" s="148"/>
      <c r="BA490" s="148"/>
      <c r="BB490" s="148"/>
      <c r="BC490" s="148"/>
      <c r="BD490" s="148"/>
      <c r="BE490" s="148"/>
      <c r="BF490" s="148"/>
      <c r="BG490" s="148"/>
      <c r="BH490" s="148"/>
    </row>
    <row r="491" spans="1:60" outlineLevel="1" x14ac:dyDescent="0.2">
      <c r="A491" s="166">
        <v>64</v>
      </c>
      <c r="B491" s="167" t="s">
        <v>586</v>
      </c>
      <c r="C491" s="181" t="s">
        <v>587</v>
      </c>
      <c r="D491" s="168" t="s">
        <v>368</v>
      </c>
      <c r="E491" s="169">
        <v>4</v>
      </c>
      <c r="F491" s="170">
        <v>960</v>
      </c>
      <c r="G491" s="171">
        <f>ROUND(E491*F491,2)</f>
        <v>3840</v>
      </c>
      <c r="H491" s="158"/>
      <c r="I491" s="157">
        <f>ROUND(E491*H491,2)</f>
        <v>0</v>
      </c>
      <c r="J491" s="158"/>
      <c r="K491" s="157">
        <f>ROUND(E491*J491,2)</f>
        <v>0</v>
      </c>
      <c r="L491" s="157">
        <v>21</v>
      </c>
      <c r="M491" s="157">
        <f>G491*(1+L491/100)</f>
        <v>4646.3999999999996</v>
      </c>
      <c r="N491" s="157">
        <v>0.185</v>
      </c>
      <c r="O491" s="157">
        <f>ROUND(E491*N491,2)</f>
        <v>0.74</v>
      </c>
      <c r="P491" s="157">
        <v>0</v>
      </c>
      <c r="Q491" s="157">
        <f>ROUND(E491*P491,2)</f>
        <v>0</v>
      </c>
      <c r="R491" s="157" t="s">
        <v>318</v>
      </c>
      <c r="S491" s="157" t="s">
        <v>180</v>
      </c>
      <c r="T491" s="157" t="s">
        <v>180</v>
      </c>
      <c r="U491" s="157">
        <v>0</v>
      </c>
      <c r="V491" s="157">
        <f>ROUND(E491*U491,2)</f>
        <v>0</v>
      </c>
      <c r="W491" s="157"/>
      <c r="X491" s="157" t="s">
        <v>319</v>
      </c>
      <c r="Y491" s="148"/>
      <c r="Z491" s="148"/>
      <c r="AA491" s="148"/>
      <c r="AB491" s="148"/>
      <c r="AC491" s="148"/>
      <c r="AD491" s="148"/>
      <c r="AE491" s="148"/>
      <c r="AF491" s="148"/>
      <c r="AG491" s="148" t="s">
        <v>320</v>
      </c>
      <c r="AH491" s="148"/>
      <c r="AI491" s="148"/>
      <c r="AJ491" s="148"/>
      <c r="AK491" s="148"/>
      <c r="AL491" s="148"/>
      <c r="AM491" s="148"/>
      <c r="AN491" s="148"/>
      <c r="AO491" s="148"/>
      <c r="AP491" s="148"/>
      <c r="AQ491" s="148"/>
      <c r="AR491" s="148"/>
      <c r="AS491" s="148"/>
      <c r="AT491" s="148"/>
      <c r="AU491" s="148"/>
      <c r="AV491" s="148"/>
      <c r="AW491" s="148"/>
      <c r="AX491" s="148"/>
      <c r="AY491" s="148"/>
      <c r="AZ491" s="148"/>
      <c r="BA491" s="148"/>
      <c r="BB491" s="148"/>
      <c r="BC491" s="148"/>
      <c r="BD491" s="148"/>
      <c r="BE491" s="148"/>
      <c r="BF491" s="148"/>
      <c r="BG491" s="148"/>
      <c r="BH491" s="148"/>
    </row>
    <row r="492" spans="1:60" outlineLevel="1" x14ac:dyDescent="0.2">
      <c r="A492" s="155"/>
      <c r="B492" s="156"/>
      <c r="C492" s="189" t="s">
        <v>1327</v>
      </c>
      <c r="D492" s="185"/>
      <c r="E492" s="186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48"/>
      <c r="Z492" s="148"/>
      <c r="AA492" s="148"/>
      <c r="AB492" s="148"/>
      <c r="AC492" s="148"/>
      <c r="AD492" s="148"/>
      <c r="AE492" s="148"/>
      <c r="AF492" s="148"/>
      <c r="AG492" s="148" t="s">
        <v>224</v>
      </c>
      <c r="AH492" s="148">
        <v>0</v>
      </c>
      <c r="AI492" s="148"/>
      <c r="AJ492" s="148"/>
      <c r="AK492" s="148"/>
      <c r="AL492" s="148"/>
      <c r="AM492" s="148"/>
      <c r="AN492" s="148"/>
      <c r="AO492" s="148"/>
      <c r="AP492" s="148"/>
      <c r="AQ492" s="148"/>
      <c r="AR492" s="148"/>
      <c r="AS492" s="148"/>
      <c r="AT492" s="148"/>
      <c r="AU492" s="148"/>
      <c r="AV492" s="148"/>
      <c r="AW492" s="148"/>
      <c r="AX492" s="148"/>
      <c r="AY492" s="148"/>
      <c r="AZ492" s="148"/>
      <c r="BA492" s="148"/>
      <c r="BB492" s="148"/>
      <c r="BC492" s="148"/>
      <c r="BD492" s="148"/>
      <c r="BE492" s="148"/>
      <c r="BF492" s="148"/>
      <c r="BG492" s="148"/>
      <c r="BH492" s="148"/>
    </row>
    <row r="493" spans="1:60" outlineLevel="1" x14ac:dyDescent="0.2">
      <c r="A493" s="155"/>
      <c r="B493" s="156"/>
      <c r="C493" s="189" t="s">
        <v>455</v>
      </c>
      <c r="D493" s="185"/>
      <c r="E493" s="186">
        <v>3</v>
      </c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48"/>
      <c r="Z493" s="148"/>
      <c r="AA493" s="148"/>
      <c r="AB493" s="148"/>
      <c r="AC493" s="148"/>
      <c r="AD493" s="148"/>
      <c r="AE493" s="148"/>
      <c r="AF493" s="148"/>
      <c r="AG493" s="148" t="s">
        <v>224</v>
      </c>
      <c r="AH493" s="148">
        <v>0</v>
      </c>
      <c r="AI493" s="148"/>
      <c r="AJ493" s="148"/>
      <c r="AK493" s="148"/>
      <c r="AL493" s="148"/>
      <c r="AM493" s="148"/>
      <c r="AN493" s="148"/>
      <c r="AO493" s="148"/>
      <c r="AP493" s="148"/>
      <c r="AQ493" s="148"/>
      <c r="AR493" s="148"/>
      <c r="AS493" s="148"/>
      <c r="AT493" s="148"/>
      <c r="AU493" s="148"/>
      <c r="AV493" s="148"/>
      <c r="AW493" s="148"/>
      <c r="AX493" s="148"/>
      <c r="AY493" s="148"/>
      <c r="AZ493" s="148"/>
      <c r="BA493" s="148"/>
      <c r="BB493" s="148"/>
      <c r="BC493" s="148"/>
      <c r="BD493" s="148"/>
      <c r="BE493" s="148"/>
      <c r="BF493" s="148"/>
      <c r="BG493" s="148"/>
      <c r="BH493" s="148"/>
    </row>
    <row r="494" spans="1:60" outlineLevel="1" x14ac:dyDescent="0.2">
      <c r="A494" s="155"/>
      <c r="B494" s="156"/>
      <c r="C494" s="189" t="s">
        <v>1190</v>
      </c>
      <c r="D494" s="185"/>
      <c r="E494" s="186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48"/>
      <c r="Z494" s="148"/>
      <c r="AA494" s="148"/>
      <c r="AB494" s="148"/>
      <c r="AC494" s="148"/>
      <c r="AD494" s="148"/>
      <c r="AE494" s="148"/>
      <c r="AF494" s="148"/>
      <c r="AG494" s="148" t="s">
        <v>224</v>
      </c>
      <c r="AH494" s="148">
        <v>0</v>
      </c>
      <c r="AI494" s="148"/>
      <c r="AJ494" s="148"/>
      <c r="AK494" s="148"/>
      <c r="AL494" s="148"/>
      <c r="AM494" s="148"/>
      <c r="AN494" s="148"/>
      <c r="AO494" s="148"/>
      <c r="AP494" s="148"/>
      <c r="AQ494" s="148"/>
      <c r="AR494" s="148"/>
      <c r="AS494" s="148"/>
      <c r="AT494" s="148"/>
      <c r="AU494" s="148"/>
      <c r="AV494" s="148"/>
      <c r="AW494" s="148"/>
      <c r="AX494" s="148"/>
      <c r="AY494" s="148"/>
      <c r="AZ494" s="148"/>
      <c r="BA494" s="148"/>
      <c r="BB494" s="148"/>
      <c r="BC494" s="148"/>
      <c r="BD494" s="148"/>
      <c r="BE494" s="148"/>
      <c r="BF494" s="148"/>
      <c r="BG494" s="148"/>
      <c r="BH494" s="148"/>
    </row>
    <row r="495" spans="1:60" outlineLevel="1" x14ac:dyDescent="0.2">
      <c r="A495" s="155"/>
      <c r="B495" s="156"/>
      <c r="C495" s="189" t="s">
        <v>370</v>
      </c>
      <c r="D495" s="185"/>
      <c r="E495" s="186">
        <v>1</v>
      </c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48"/>
      <c r="Z495" s="148"/>
      <c r="AA495" s="148"/>
      <c r="AB495" s="148"/>
      <c r="AC495" s="148"/>
      <c r="AD495" s="148"/>
      <c r="AE495" s="148"/>
      <c r="AF495" s="148"/>
      <c r="AG495" s="148" t="s">
        <v>224</v>
      </c>
      <c r="AH495" s="148">
        <v>0</v>
      </c>
      <c r="AI495" s="148"/>
      <c r="AJ495" s="148"/>
      <c r="AK495" s="148"/>
      <c r="AL495" s="148"/>
      <c r="AM495" s="148"/>
      <c r="AN495" s="148"/>
      <c r="AO495" s="148"/>
      <c r="AP495" s="148"/>
      <c r="AQ495" s="148"/>
      <c r="AR495" s="148"/>
      <c r="AS495" s="148"/>
      <c r="AT495" s="148"/>
      <c r="AU495" s="148"/>
      <c r="AV495" s="148"/>
      <c r="AW495" s="148"/>
      <c r="AX495" s="148"/>
      <c r="AY495" s="148"/>
      <c r="AZ495" s="148"/>
      <c r="BA495" s="148"/>
      <c r="BB495" s="148"/>
      <c r="BC495" s="148"/>
      <c r="BD495" s="148"/>
      <c r="BE495" s="148"/>
      <c r="BF495" s="148"/>
      <c r="BG495" s="148"/>
      <c r="BH495" s="148"/>
    </row>
    <row r="496" spans="1:60" outlineLevel="1" x14ac:dyDescent="0.2">
      <c r="A496" s="166">
        <v>65</v>
      </c>
      <c r="B496" s="167" t="s">
        <v>1095</v>
      </c>
      <c r="C496" s="181" t="s">
        <v>1096</v>
      </c>
      <c r="D496" s="168" t="s">
        <v>368</v>
      </c>
      <c r="E496" s="169">
        <v>2</v>
      </c>
      <c r="F496" s="170">
        <v>1415</v>
      </c>
      <c r="G496" s="171">
        <f>ROUND(E496*F496,2)</f>
        <v>2830</v>
      </c>
      <c r="H496" s="158"/>
      <c r="I496" s="157">
        <f>ROUND(E496*H496,2)</f>
        <v>0</v>
      </c>
      <c r="J496" s="158"/>
      <c r="K496" s="157">
        <f>ROUND(E496*J496,2)</f>
        <v>0</v>
      </c>
      <c r="L496" s="157">
        <v>21</v>
      </c>
      <c r="M496" s="157">
        <f>G496*(1+L496/100)</f>
        <v>3424.2999999999997</v>
      </c>
      <c r="N496" s="157">
        <v>0.37</v>
      </c>
      <c r="O496" s="157">
        <f>ROUND(E496*N496,2)</f>
        <v>0.74</v>
      </c>
      <c r="P496" s="157">
        <v>0</v>
      </c>
      <c r="Q496" s="157">
        <f>ROUND(E496*P496,2)</f>
        <v>0</v>
      </c>
      <c r="R496" s="157" t="s">
        <v>318</v>
      </c>
      <c r="S496" s="157" t="s">
        <v>180</v>
      </c>
      <c r="T496" s="157" t="s">
        <v>180</v>
      </c>
      <c r="U496" s="157">
        <v>0</v>
      </c>
      <c r="V496" s="157">
        <f>ROUND(E496*U496,2)</f>
        <v>0</v>
      </c>
      <c r="W496" s="157"/>
      <c r="X496" s="157" t="s">
        <v>319</v>
      </c>
      <c r="Y496" s="148"/>
      <c r="Z496" s="148"/>
      <c r="AA496" s="148"/>
      <c r="AB496" s="148"/>
      <c r="AC496" s="148"/>
      <c r="AD496" s="148"/>
      <c r="AE496" s="148"/>
      <c r="AF496" s="148"/>
      <c r="AG496" s="148" t="s">
        <v>320</v>
      </c>
      <c r="AH496" s="148"/>
      <c r="AI496" s="148"/>
      <c r="AJ496" s="148"/>
      <c r="AK496" s="148"/>
      <c r="AL496" s="148"/>
      <c r="AM496" s="148"/>
      <c r="AN496" s="148"/>
      <c r="AO496" s="148"/>
      <c r="AP496" s="148"/>
      <c r="AQ496" s="148"/>
      <c r="AR496" s="148"/>
      <c r="AS496" s="148"/>
      <c r="AT496" s="148"/>
      <c r="AU496" s="148"/>
      <c r="AV496" s="148"/>
      <c r="AW496" s="148"/>
      <c r="AX496" s="148"/>
      <c r="AY496" s="148"/>
      <c r="AZ496" s="148"/>
      <c r="BA496" s="148"/>
      <c r="BB496" s="148"/>
      <c r="BC496" s="148"/>
      <c r="BD496" s="148"/>
      <c r="BE496" s="148"/>
      <c r="BF496" s="148"/>
      <c r="BG496" s="148"/>
      <c r="BH496" s="148"/>
    </row>
    <row r="497" spans="1:60" outlineLevel="1" x14ac:dyDescent="0.2">
      <c r="A497" s="155"/>
      <c r="B497" s="156"/>
      <c r="C497" s="189" t="s">
        <v>1327</v>
      </c>
      <c r="D497" s="185"/>
      <c r="E497" s="186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48"/>
      <c r="Z497" s="148"/>
      <c r="AA497" s="148"/>
      <c r="AB497" s="148"/>
      <c r="AC497" s="148"/>
      <c r="AD497" s="148"/>
      <c r="AE497" s="148"/>
      <c r="AF497" s="148"/>
      <c r="AG497" s="148" t="s">
        <v>224</v>
      </c>
      <c r="AH497" s="148">
        <v>0</v>
      </c>
      <c r="AI497" s="148"/>
      <c r="AJ497" s="148"/>
      <c r="AK497" s="148"/>
      <c r="AL497" s="148"/>
      <c r="AM497" s="148"/>
      <c r="AN497" s="148"/>
      <c r="AO497" s="148"/>
      <c r="AP497" s="148"/>
      <c r="AQ497" s="148"/>
      <c r="AR497" s="148"/>
      <c r="AS497" s="148"/>
      <c r="AT497" s="148"/>
      <c r="AU497" s="148"/>
      <c r="AV497" s="148"/>
      <c r="AW497" s="148"/>
      <c r="AX497" s="148"/>
      <c r="AY497" s="148"/>
      <c r="AZ497" s="148"/>
      <c r="BA497" s="148"/>
      <c r="BB497" s="148"/>
      <c r="BC497" s="148"/>
      <c r="BD497" s="148"/>
      <c r="BE497" s="148"/>
      <c r="BF497" s="148"/>
      <c r="BG497" s="148"/>
      <c r="BH497" s="148"/>
    </row>
    <row r="498" spans="1:60" outlineLevel="1" x14ac:dyDescent="0.2">
      <c r="A498" s="155"/>
      <c r="B498" s="156"/>
      <c r="C498" s="189" t="s">
        <v>370</v>
      </c>
      <c r="D498" s="185"/>
      <c r="E498" s="186">
        <v>1</v>
      </c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48"/>
      <c r="Z498" s="148"/>
      <c r="AA498" s="148"/>
      <c r="AB498" s="148"/>
      <c r="AC498" s="148"/>
      <c r="AD498" s="148"/>
      <c r="AE498" s="148"/>
      <c r="AF498" s="148"/>
      <c r="AG498" s="148" t="s">
        <v>224</v>
      </c>
      <c r="AH498" s="148">
        <v>0</v>
      </c>
      <c r="AI498" s="148"/>
      <c r="AJ498" s="148"/>
      <c r="AK498" s="148"/>
      <c r="AL498" s="148"/>
      <c r="AM498" s="148"/>
      <c r="AN498" s="148"/>
      <c r="AO498" s="148"/>
      <c r="AP498" s="148"/>
      <c r="AQ498" s="148"/>
      <c r="AR498" s="148"/>
      <c r="AS498" s="148"/>
      <c r="AT498" s="148"/>
      <c r="AU498" s="148"/>
      <c r="AV498" s="148"/>
      <c r="AW498" s="148"/>
      <c r="AX498" s="148"/>
      <c r="AY498" s="148"/>
      <c r="AZ498" s="148"/>
      <c r="BA498" s="148"/>
      <c r="BB498" s="148"/>
      <c r="BC498" s="148"/>
      <c r="BD498" s="148"/>
      <c r="BE498" s="148"/>
      <c r="BF498" s="148"/>
      <c r="BG498" s="148"/>
      <c r="BH498" s="148"/>
    </row>
    <row r="499" spans="1:60" outlineLevel="1" x14ac:dyDescent="0.2">
      <c r="A499" s="155"/>
      <c r="B499" s="156"/>
      <c r="C499" s="189" t="s">
        <v>1190</v>
      </c>
      <c r="D499" s="185"/>
      <c r="E499" s="186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48"/>
      <c r="Z499" s="148"/>
      <c r="AA499" s="148"/>
      <c r="AB499" s="148"/>
      <c r="AC499" s="148"/>
      <c r="AD499" s="148"/>
      <c r="AE499" s="148"/>
      <c r="AF499" s="148"/>
      <c r="AG499" s="148" t="s">
        <v>224</v>
      </c>
      <c r="AH499" s="148">
        <v>0</v>
      </c>
      <c r="AI499" s="148"/>
      <c r="AJ499" s="148"/>
      <c r="AK499" s="148"/>
      <c r="AL499" s="148"/>
      <c r="AM499" s="148"/>
      <c r="AN499" s="148"/>
      <c r="AO499" s="148"/>
      <c r="AP499" s="148"/>
      <c r="AQ499" s="148"/>
      <c r="AR499" s="148"/>
      <c r="AS499" s="148"/>
      <c r="AT499" s="148"/>
      <c r="AU499" s="148"/>
      <c r="AV499" s="148"/>
      <c r="AW499" s="148"/>
      <c r="AX499" s="148"/>
      <c r="AY499" s="148"/>
      <c r="AZ499" s="148"/>
      <c r="BA499" s="148"/>
      <c r="BB499" s="148"/>
      <c r="BC499" s="148"/>
      <c r="BD499" s="148"/>
      <c r="BE499" s="148"/>
      <c r="BF499" s="148"/>
      <c r="BG499" s="148"/>
      <c r="BH499" s="148"/>
    </row>
    <row r="500" spans="1:60" outlineLevel="1" x14ac:dyDescent="0.2">
      <c r="A500" s="155"/>
      <c r="B500" s="156"/>
      <c r="C500" s="189" t="s">
        <v>370</v>
      </c>
      <c r="D500" s="185"/>
      <c r="E500" s="186">
        <v>1</v>
      </c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48"/>
      <c r="Z500" s="148"/>
      <c r="AA500" s="148"/>
      <c r="AB500" s="148"/>
      <c r="AC500" s="148"/>
      <c r="AD500" s="148"/>
      <c r="AE500" s="148"/>
      <c r="AF500" s="148"/>
      <c r="AG500" s="148" t="s">
        <v>224</v>
      </c>
      <c r="AH500" s="148">
        <v>0</v>
      </c>
      <c r="AI500" s="148"/>
      <c r="AJ500" s="148"/>
      <c r="AK500" s="148"/>
      <c r="AL500" s="148"/>
      <c r="AM500" s="148"/>
      <c r="AN500" s="148"/>
      <c r="AO500" s="148"/>
      <c r="AP500" s="148"/>
      <c r="AQ500" s="148"/>
      <c r="AR500" s="148"/>
      <c r="AS500" s="148"/>
      <c r="AT500" s="148"/>
      <c r="AU500" s="148"/>
      <c r="AV500" s="148"/>
      <c r="AW500" s="148"/>
      <c r="AX500" s="148"/>
      <c r="AY500" s="148"/>
      <c r="AZ500" s="148"/>
      <c r="BA500" s="148"/>
      <c r="BB500" s="148"/>
      <c r="BC500" s="148"/>
      <c r="BD500" s="148"/>
      <c r="BE500" s="148"/>
      <c r="BF500" s="148"/>
      <c r="BG500" s="148"/>
      <c r="BH500" s="148"/>
    </row>
    <row r="501" spans="1:60" outlineLevel="1" x14ac:dyDescent="0.2">
      <c r="A501" s="166">
        <v>66</v>
      </c>
      <c r="B501" s="167" t="s">
        <v>588</v>
      </c>
      <c r="C501" s="181" t="s">
        <v>589</v>
      </c>
      <c r="D501" s="168" t="s">
        <v>368</v>
      </c>
      <c r="E501" s="169">
        <v>3</v>
      </c>
      <c r="F501" s="170">
        <v>2640</v>
      </c>
      <c r="G501" s="171">
        <f>ROUND(E501*F501,2)</f>
        <v>7920</v>
      </c>
      <c r="H501" s="158"/>
      <c r="I501" s="157">
        <f>ROUND(E501*H501,2)</f>
        <v>0</v>
      </c>
      <c r="J501" s="158"/>
      <c r="K501" s="157">
        <f>ROUND(E501*J501,2)</f>
        <v>0</v>
      </c>
      <c r="L501" s="157">
        <v>21</v>
      </c>
      <c r="M501" s="157">
        <f>G501*(1+L501/100)</f>
        <v>9583.1999999999989</v>
      </c>
      <c r="N501" s="157">
        <v>0.74</v>
      </c>
      <c r="O501" s="157">
        <f>ROUND(E501*N501,2)</f>
        <v>2.2200000000000002</v>
      </c>
      <c r="P501" s="157">
        <v>0</v>
      </c>
      <c r="Q501" s="157">
        <f>ROUND(E501*P501,2)</f>
        <v>0</v>
      </c>
      <c r="R501" s="157" t="s">
        <v>318</v>
      </c>
      <c r="S501" s="157" t="s">
        <v>180</v>
      </c>
      <c r="T501" s="157" t="s">
        <v>180</v>
      </c>
      <c r="U501" s="157">
        <v>0</v>
      </c>
      <c r="V501" s="157">
        <f>ROUND(E501*U501,2)</f>
        <v>0</v>
      </c>
      <c r="W501" s="157"/>
      <c r="X501" s="157" t="s">
        <v>319</v>
      </c>
      <c r="Y501" s="148"/>
      <c r="Z501" s="148"/>
      <c r="AA501" s="148"/>
      <c r="AB501" s="148"/>
      <c r="AC501" s="148"/>
      <c r="AD501" s="148"/>
      <c r="AE501" s="148"/>
      <c r="AF501" s="148"/>
      <c r="AG501" s="148" t="s">
        <v>320</v>
      </c>
      <c r="AH501" s="148"/>
      <c r="AI501" s="148"/>
      <c r="AJ501" s="148"/>
      <c r="AK501" s="148"/>
      <c r="AL501" s="148"/>
      <c r="AM501" s="148"/>
      <c r="AN501" s="148"/>
      <c r="AO501" s="148"/>
      <c r="AP501" s="148"/>
      <c r="AQ501" s="148"/>
      <c r="AR501" s="148"/>
      <c r="AS501" s="148"/>
      <c r="AT501" s="148"/>
      <c r="AU501" s="148"/>
      <c r="AV501" s="148"/>
      <c r="AW501" s="148"/>
      <c r="AX501" s="148"/>
      <c r="AY501" s="148"/>
      <c r="AZ501" s="148"/>
      <c r="BA501" s="148"/>
      <c r="BB501" s="148"/>
      <c r="BC501" s="148"/>
      <c r="BD501" s="148"/>
      <c r="BE501" s="148"/>
      <c r="BF501" s="148"/>
      <c r="BG501" s="148"/>
      <c r="BH501" s="148"/>
    </row>
    <row r="502" spans="1:60" outlineLevel="1" x14ac:dyDescent="0.2">
      <c r="A502" s="155"/>
      <c r="B502" s="156"/>
      <c r="C502" s="189" t="s">
        <v>1327</v>
      </c>
      <c r="D502" s="185"/>
      <c r="E502" s="186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48"/>
      <c r="Z502" s="148"/>
      <c r="AA502" s="148"/>
      <c r="AB502" s="148"/>
      <c r="AC502" s="148"/>
      <c r="AD502" s="148"/>
      <c r="AE502" s="148"/>
      <c r="AF502" s="148"/>
      <c r="AG502" s="148" t="s">
        <v>224</v>
      </c>
      <c r="AH502" s="148">
        <v>0</v>
      </c>
      <c r="AI502" s="148"/>
      <c r="AJ502" s="148"/>
      <c r="AK502" s="148"/>
      <c r="AL502" s="148"/>
      <c r="AM502" s="148"/>
      <c r="AN502" s="148"/>
      <c r="AO502" s="148"/>
      <c r="AP502" s="148"/>
      <c r="AQ502" s="148"/>
      <c r="AR502" s="148"/>
      <c r="AS502" s="148"/>
      <c r="AT502" s="148"/>
      <c r="AU502" s="148"/>
      <c r="AV502" s="148"/>
      <c r="AW502" s="148"/>
      <c r="AX502" s="148"/>
      <c r="AY502" s="148"/>
      <c r="AZ502" s="148"/>
      <c r="BA502" s="148"/>
      <c r="BB502" s="148"/>
      <c r="BC502" s="148"/>
      <c r="BD502" s="148"/>
      <c r="BE502" s="148"/>
      <c r="BF502" s="148"/>
      <c r="BG502" s="148"/>
      <c r="BH502" s="148"/>
    </row>
    <row r="503" spans="1:60" outlineLevel="1" x14ac:dyDescent="0.2">
      <c r="A503" s="155"/>
      <c r="B503" s="156"/>
      <c r="C503" s="189" t="s">
        <v>370</v>
      </c>
      <c r="D503" s="185"/>
      <c r="E503" s="186">
        <v>1</v>
      </c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48"/>
      <c r="Z503" s="148"/>
      <c r="AA503" s="148"/>
      <c r="AB503" s="148"/>
      <c r="AC503" s="148"/>
      <c r="AD503" s="148"/>
      <c r="AE503" s="148"/>
      <c r="AF503" s="148"/>
      <c r="AG503" s="148" t="s">
        <v>224</v>
      </c>
      <c r="AH503" s="148">
        <v>0</v>
      </c>
      <c r="AI503" s="148"/>
      <c r="AJ503" s="148"/>
      <c r="AK503" s="148"/>
      <c r="AL503" s="148"/>
      <c r="AM503" s="148"/>
      <c r="AN503" s="148"/>
      <c r="AO503" s="148"/>
      <c r="AP503" s="148"/>
      <c r="AQ503" s="148"/>
      <c r="AR503" s="148"/>
      <c r="AS503" s="148"/>
      <c r="AT503" s="148"/>
      <c r="AU503" s="148"/>
      <c r="AV503" s="148"/>
      <c r="AW503" s="148"/>
      <c r="AX503" s="148"/>
      <c r="AY503" s="148"/>
      <c r="AZ503" s="148"/>
      <c r="BA503" s="148"/>
      <c r="BB503" s="148"/>
      <c r="BC503" s="148"/>
      <c r="BD503" s="148"/>
      <c r="BE503" s="148"/>
      <c r="BF503" s="148"/>
      <c r="BG503" s="148"/>
      <c r="BH503" s="148"/>
    </row>
    <row r="504" spans="1:60" outlineLevel="1" x14ac:dyDescent="0.2">
      <c r="A504" s="155"/>
      <c r="B504" s="156"/>
      <c r="C504" s="189" t="s">
        <v>1190</v>
      </c>
      <c r="D504" s="185"/>
      <c r="E504" s="186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48"/>
      <c r="Z504" s="148"/>
      <c r="AA504" s="148"/>
      <c r="AB504" s="148"/>
      <c r="AC504" s="148"/>
      <c r="AD504" s="148"/>
      <c r="AE504" s="148"/>
      <c r="AF504" s="148"/>
      <c r="AG504" s="148" t="s">
        <v>224</v>
      </c>
      <c r="AH504" s="148">
        <v>0</v>
      </c>
      <c r="AI504" s="148"/>
      <c r="AJ504" s="148"/>
      <c r="AK504" s="148"/>
      <c r="AL504" s="148"/>
      <c r="AM504" s="148"/>
      <c r="AN504" s="148"/>
      <c r="AO504" s="148"/>
      <c r="AP504" s="148"/>
      <c r="AQ504" s="148"/>
      <c r="AR504" s="148"/>
      <c r="AS504" s="148"/>
      <c r="AT504" s="148"/>
      <c r="AU504" s="148"/>
      <c r="AV504" s="148"/>
      <c r="AW504" s="148"/>
      <c r="AX504" s="148"/>
      <c r="AY504" s="148"/>
      <c r="AZ504" s="148"/>
      <c r="BA504" s="148"/>
      <c r="BB504" s="148"/>
      <c r="BC504" s="148"/>
      <c r="BD504" s="148"/>
      <c r="BE504" s="148"/>
      <c r="BF504" s="148"/>
      <c r="BG504" s="148"/>
      <c r="BH504" s="148"/>
    </row>
    <row r="505" spans="1:60" outlineLevel="1" x14ac:dyDescent="0.2">
      <c r="A505" s="155"/>
      <c r="B505" s="156"/>
      <c r="C505" s="189" t="s">
        <v>452</v>
      </c>
      <c r="D505" s="185"/>
      <c r="E505" s="186">
        <v>2</v>
      </c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48"/>
      <c r="Z505" s="148"/>
      <c r="AA505" s="148"/>
      <c r="AB505" s="148"/>
      <c r="AC505" s="148"/>
      <c r="AD505" s="148"/>
      <c r="AE505" s="148"/>
      <c r="AF505" s="148"/>
      <c r="AG505" s="148" t="s">
        <v>224</v>
      </c>
      <c r="AH505" s="148">
        <v>0</v>
      </c>
      <c r="AI505" s="148"/>
      <c r="AJ505" s="148"/>
      <c r="AK505" s="148"/>
      <c r="AL505" s="148"/>
      <c r="AM505" s="148"/>
      <c r="AN505" s="148"/>
      <c r="AO505" s="148"/>
      <c r="AP505" s="148"/>
      <c r="AQ505" s="148"/>
      <c r="AR505" s="148"/>
      <c r="AS505" s="148"/>
      <c r="AT505" s="148"/>
      <c r="AU505" s="148"/>
      <c r="AV505" s="148"/>
      <c r="AW505" s="148"/>
      <c r="AX505" s="148"/>
      <c r="AY505" s="148"/>
      <c r="AZ505" s="148"/>
      <c r="BA505" s="148"/>
      <c r="BB505" s="148"/>
      <c r="BC505" s="148"/>
      <c r="BD505" s="148"/>
      <c r="BE505" s="148"/>
      <c r="BF505" s="148"/>
      <c r="BG505" s="148"/>
      <c r="BH505" s="148"/>
    </row>
    <row r="506" spans="1:60" outlineLevel="1" x14ac:dyDescent="0.2">
      <c r="A506" s="166">
        <v>67</v>
      </c>
      <c r="B506" s="167" t="s">
        <v>592</v>
      </c>
      <c r="C506" s="181" t="s">
        <v>593</v>
      </c>
      <c r="D506" s="168" t="s">
        <v>368</v>
      </c>
      <c r="E506" s="169">
        <v>7</v>
      </c>
      <c r="F506" s="170">
        <v>1200</v>
      </c>
      <c r="G506" s="171">
        <f>ROUND(E506*F506,2)</f>
        <v>8400</v>
      </c>
      <c r="H506" s="158"/>
      <c r="I506" s="157">
        <f>ROUND(E506*H506,2)</f>
        <v>0</v>
      </c>
      <c r="J506" s="158"/>
      <c r="K506" s="157">
        <f>ROUND(E506*J506,2)</f>
        <v>0</v>
      </c>
      <c r="L506" s="157">
        <v>21</v>
      </c>
      <c r="M506" s="157">
        <f>G506*(1+L506/100)</f>
        <v>10164</v>
      </c>
      <c r="N506" s="157">
        <v>0.58499999999999996</v>
      </c>
      <c r="O506" s="157">
        <f>ROUND(E506*N506,2)</f>
        <v>4.0999999999999996</v>
      </c>
      <c r="P506" s="157">
        <v>0</v>
      </c>
      <c r="Q506" s="157">
        <f>ROUND(E506*P506,2)</f>
        <v>0</v>
      </c>
      <c r="R506" s="157" t="s">
        <v>318</v>
      </c>
      <c r="S506" s="157" t="s">
        <v>180</v>
      </c>
      <c r="T506" s="157" t="s">
        <v>180</v>
      </c>
      <c r="U506" s="157">
        <v>0</v>
      </c>
      <c r="V506" s="157">
        <f>ROUND(E506*U506,2)</f>
        <v>0</v>
      </c>
      <c r="W506" s="157"/>
      <c r="X506" s="157" t="s">
        <v>319</v>
      </c>
      <c r="Y506" s="148"/>
      <c r="Z506" s="148"/>
      <c r="AA506" s="148"/>
      <c r="AB506" s="148"/>
      <c r="AC506" s="148"/>
      <c r="AD506" s="148"/>
      <c r="AE506" s="148"/>
      <c r="AF506" s="148"/>
      <c r="AG506" s="148" t="s">
        <v>320</v>
      </c>
      <c r="AH506" s="148"/>
      <c r="AI506" s="148"/>
      <c r="AJ506" s="148"/>
      <c r="AK506" s="148"/>
      <c r="AL506" s="148"/>
      <c r="AM506" s="148"/>
      <c r="AN506" s="148"/>
      <c r="AO506" s="148"/>
      <c r="AP506" s="148"/>
      <c r="AQ506" s="148"/>
      <c r="AR506" s="148"/>
      <c r="AS506" s="148"/>
      <c r="AT506" s="148"/>
      <c r="AU506" s="148"/>
      <c r="AV506" s="148"/>
      <c r="AW506" s="148"/>
      <c r="AX506" s="148"/>
      <c r="AY506" s="148"/>
      <c r="AZ506" s="148"/>
      <c r="BA506" s="148"/>
      <c r="BB506" s="148"/>
      <c r="BC506" s="148"/>
      <c r="BD506" s="148"/>
      <c r="BE506" s="148"/>
      <c r="BF506" s="148"/>
      <c r="BG506" s="148"/>
      <c r="BH506" s="148"/>
    </row>
    <row r="507" spans="1:60" outlineLevel="1" x14ac:dyDescent="0.2">
      <c r="A507" s="155"/>
      <c r="B507" s="156"/>
      <c r="C507" s="189" t="s">
        <v>1327</v>
      </c>
      <c r="D507" s="185"/>
      <c r="E507" s="186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48"/>
      <c r="Z507" s="148"/>
      <c r="AA507" s="148"/>
      <c r="AB507" s="148"/>
      <c r="AC507" s="148"/>
      <c r="AD507" s="148"/>
      <c r="AE507" s="148"/>
      <c r="AF507" s="148"/>
      <c r="AG507" s="148" t="s">
        <v>224</v>
      </c>
      <c r="AH507" s="148">
        <v>0</v>
      </c>
      <c r="AI507" s="148"/>
      <c r="AJ507" s="148"/>
      <c r="AK507" s="148"/>
      <c r="AL507" s="148"/>
      <c r="AM507" s="148"/>
      <c r="AN507" s="148"/>
      <c r="AO507" s="148"/>
      <c r="AP507" s="148"/>
      <c r="AQ507" s="148"/>
      <c r="AR507" s="148"/>
      <c r="AS507" s="148"/>
      <c r="AT507" s="148"/>
      <c r="AU507" s="148"/>
      <c r="AV507" s="148"/>
      <c r="AW507" s="148"/>
      <c r="AX507" s="148"/>
      <c r="AY507" s="148"/>
      <c r="AZ507" s="148"/>
      <c r="BA507" s="148"/>
      <c r="BB507" s="148"/>
      <c r="BC507" s="148"/>
      <c r="BD507" s="148"/>
      <c r="BE507" s="148"/>
      <c r="BF507" s="148"/>
      <c r="BG507" s="148"/>
      <c r="BH507" s="148"/>
    </row>
    <row r="508" spans="1:60" outlineLevel="1" x14ac:dyDescent="0.2">
      <c r="A508" s="155"/>
      <c r="B508" s="156"/>
      <c r="C508" s="189" t="s">
        <v>580</v>
      </c>
      <c r="D508" s="185"/>
      <c r="E508" s="186">
        <v>4</v>
      </c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48"/>
      <c r="Z508" s="148"/>
      <c r="AA508" s="148"/>
      <c r="AB508" s="148"/>
      <c r="AC508" s="148"/>
      <c r="AD508" s="148"/>
      <c r="AE508" s="148"/>
      <c r="AF508" s="148"/>
      <c r="AG508" s="148" t="s">
        <v>224</v>
      </c>
      <c r="AH508" s="148">
        <v>0</v>
      </c>
      <c r="AI508" s="148"/>
      <c r="AJ508" s="148"/>
      <c r="AK508" s="148"/>
      <c r="AL508" s="148"/>
      <c r="AM508" s="148"/>
      <c r="AN508" s="148"/>
      <c r="AO508" s="148"/>
      <c r="AP508" s="148"/>
      <c r="AQ508" s="148"/>
      <c r="AR508" s="148"/>
      <c r="AS508" s="148"/>
      <c r="AT508" s="148"/>
      <c r="AU508" s="148"/>
      <c r="AV508" s="148"/>
      <c r="AW508" s="148"/>
      <c r="AX508" s="148"/>
      <c r="AY508" s="148"/>
      <c r="AZ508" s="148"/>
      <c r="BA508" s="148"/>
      <c r="BB508" s="148"/>
      <c r="BC508" s="148"/>
      <c r="BD508" s="148"/>
      <c r="BE508" s="148"/>
      <c r="BF508" s="148"/>
      <c r="BG508" s="148"/>
      <c r="BH508" s="148"/>
    </row>
    <row r="509" spans="1:60" outlineLevel="1" x14ac:dyDescent="0.2">
      <c r="A509" s="155"/>
      <c r="B509" s="156"/>
      <c r="C509" s="189" t="s">
        <v>1329</v>
      </c>
      <c r="D509" s="185"/>
      <c r="E509" s="186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48"/>
      <c r="Z509" s="148"/>
      <c r="AA509" s="148"/>
      <c r="AB509" s="148"/>
      <c r="AC509" s="148"/>
      <c r="AD509" s="148"/>
      <c r="AE509" s="148"/>
      <c r="AF509" s="148"/>
      <c r="AG509" s="148" t="s">
        <v>224</v>
      </c>
      <c r="AH509" s="148">
        <v>0</v>
      </c>
      <c r="AI509" s="148"/>
      <c r="AJ509" s="148"/>
      <c r="AK509" s="148"/>
      <c r="AL509" s="148"/>
      <c r="AM509" s="148"/>
      <c r="AN509" s="148"/>
      <c r="AO509" s="148"/>
      <c r="AP509" s="148"/>
      <c r="AQ509" s="148"/>
      <c r="AR509" s="148"/>
      <c r="AS509" s="148"/>
      <c r="AT509" s="148"/>
      <c r="AU509" s="148"/>
      <c r="AV509" s="148"/>
      <c r="AW509" s="148"/>
      <c r="AX509" s="148"/>
      <c r="AY509" s="148"/>
      <c r="AZ509" s="148"/>
      <c r="BA509" s="148"/>
      <c r="BB509" s="148"/>
      <c r="BC509" s="148"/>
      <c r="BD509" s="148"/>
      <c r="BE509" s="148"/>
      <c r="BF509" s="148"/>
      <c r="BG509" s="148"/>
      <c r="BH509" s="148"/>
    </row>
    <row r="510" spans="1:60" outlineLevel="1" x14ac:dyDescent="0.2">
      <c r="A510" s="155"/>
      <c r="B510" s="156"/>
      <c r="C510" s="189" t="s">
        <v>452</v>
      </c>
      <c r="D510" s="185"/>
      <c r="E510" s="186">
        <v>2</v>
      </c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48"/>
      <c r="Z510" s="148"/>
      <c r="AA510" s="148"/>
      <c r="AB510" s="148"/>
      <c r="AC510" s="148"/>
      <c r="AD510" s="148"/>
      <c r="AE510" s="148"/>
      <c r="AF510" s="148"/>
      <c r="AG510" s="148" t="s">
        <v>224</v>
      </c>
      <c r="AH510" s="148">
        <v>0</v>
      </c>
      <c r="AI510" s="148"/>
      <c r="AJ510" s="148"/>
      <c r="AK510" s="148"/>
      <c r="AL510" s="148"/>
      <c r="AM510" s="148"/>
      <c r="AN510" s="148"/>
      <c r="AO510" s="148"/>
      <c r="AP510" s="148"/>
      <c r="AQ510" s="148"/>
      <c r="AR510" s="148"/>
      <c r="AS510" s="148"/>
      <c r="AT510" s="148"/>
      <c r="AU510" s="148"/>
      <c r="AV510" s="148"/>
      <c r="AW510" s="148"/>
      <c r="AX510" s="148"/>
      <c r="AY510" s="148"/>
      <c r="AZ510" s="148"/>
      <c r="BA510" s="148"/>
      <c r="BB510" s="148"/>
      <c r="BC510" s="148"/>
      <c r="BD510" s="148"/>
      <c r="BE510" s="148"/>
      <c r="BF510" s="148"/>
      <c r="BG510" s="148"/>
      <c r="BH510" s="148"/>
    </row>
    <row r="511" spans="1:60" outlineLevel="1" x14ac:dyDescent="0.2">
      <c r="A511" s="155"/>
      <c r="B511" s="156"/>
      <c r="C511" s="189" t="s">
        <v>1190</v>
      </c>
      <c r="D511" s="185"/>
      <c r="E511" s="186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48"/>
      <c r="Z511" s="148"/>
      <c r="AA511" s="148"/>
      <c r="AB511" s="148"/>
      <c r="AC511" s="148"/>
      <c r="AD511" s="148"/>
      <c r="AE511" s="148"/>
      <c r="AF511" s="148"/>
      <c r="AG511" s="148" t="s">
        <v>224</v>
      </c>
      <c r="AH511" s="148">
        <v>0</v>
      </c>
      <c r="AI511" s="148"/>
      <c r="AJ511" s="148"/>
      <c r="AK511" s="148"/>
      <c r="AL511" s="148"/>
      <c r="AM511" s="148"/>
      <c r="AN511" s="148"/>
      <c r="AO511" s="148"/>
      <c r="AP511" s="148"/>
      <c r="AQ511" s="148"/>
      <c r="AR511" s="148"/>
      <c r="AS511" s="148"/>
      <c r="AT511" s="148"/>
      <c r="AU511" s="148"/>
      <c r="AV511" s="148"/>
      <c r="AW511" s="148"/>
      <c r="AX511" s="148"/>
      <c r="AY511" s="148"/>
      <c r="AZ511" s="148"/>
      <c r="BA511" s="148"/>
      <c r="BB511" s="148"/>
      <c r="BC511" s="148"/>
      <c r="BD511" s="148"/>
      <c r="BE511" s="148"/>
      <c r="BF511" s="148"/>
      <c r="BG511" s="148"/>
      <c r="BH511" s="148"/>
    </row>
    <row r="512" spans="1:60" outlineLevel="1" x14ac:dyDescent="0.2">
      <c r="A512" s="155"/>
      <c r="B512" s="156"/>
      <c r="C512" s="189" t="s">
        <v>370</v>
      </c>
      <c r="D512" s="185"/>
      <c r="E512" s="186">
        <v>1</v>
      </c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48"/>
      <c r="Z512" s="148"/>
      <c r="AA512" s="148"/>
      <c r="AB512" s="148"/>
      <c r="AC512" s="148"/>
      <c r="AD512" s="148"/>
      <c r="AE512" s="148"/>
      <c r="AF512" s="148"/>
      <c r="AG512" s="148" t="s">
        <v>224</v>
      </c>
      <c r="AH512" s="148">
        <v>0</v>
      </c>
      <c r="AI512" s="148"/>
      <c r="AJ512" s="148"/>
      <c r="AK512" s="148"/>
      <c r="AL512" s="148"/>
      <c r="AM512" s="148"/>
      <c r="AN512" s="148"/>
      <c r="AO512" s="148"/>
      <c r="AP512" s="148"/>
      <c r="AQ512" s="148"/>
      <c r="AR512" s="148"/>
      <c r="AS512" s="148"/>
      <c r="AT512" s="148"/>
      <c r="AU512" s="148"/>
      <c r="AV512" s="148"/>
      <c r="AW512" s="148"/>
      <c r="AX512" s="148"/>
      <c r="AY512" s="148"/>
      <c r="AZ512" s="148"/>
      <c r="BA512" s="148"/>
      <c r="BB512" s="148"/>
      <c r="BC512" s="148"/>
      <c r="BD512" s="148"/>
      <c r="BE512" s="148"/>
      <c r="BF512" s="148"/>
      <c r="BG512" s="148"/>
      <c r="BH512" s="148"/>
    </row>
    <row r="513" spans="1:60" outlineLevel="1" x14ac:dyDescent="0.2">
      <c r="A513" s="172">
        <v>68</v>
      </c>
      <c r="B513" s="173" t="s">
        <v>1343</v>
      </c>
      <c r="C513" s="180" t="s">
        <v>1344</v>
      </c>
      <c r="D513" s="174" t="s">
        <v>368</v>
      </c>
      <c r="E513" s="175">
        <v>2</v>
      </c>
      <c r="F513" s="170">
        <v>3230</v>
      </c>
      <c r="G513" s="177">
        <f>ROUND(E513*F513,2)</f>
        <v>6460</v>
      </c>
      <c r="H513" s="158"/>
      <c r="I513" s="157">
        <f>ROUND(E513*H513,2)</f>
        <v>0</v>
      </c>
      <c r="J513" s="158"/>
      <c r="K513" s="157">
        <f>ROUND(E513*J513,2)</f>
        <v>0</v>
      </c>
      <c r="L513" s="157">
        <v>21</v>
      </c>
      <c r="M513" s="157">
        <f>G513*(1+L513/100)</f>
        <v>7816.5999999999995</v>
      </c>
      <c r="N513" s="157">
        <v>0.44900000000000001</v>
      </c>
      <c r="O513" s="157">
        <f>ROUND(E513*N513,2)</f>
        <v>0.9</v>
      </c>
      <c r="P513" s="157">
        <v>0</v>
      </c>
      <c r="Q513" s="157">
        <f>ROUND(E513*P513,2)</f>
        <v>0</v>
      </c>
      <c r="R513" s="157" t="s">
        <v>318</v>
      </c>
      <c r="S513" s="157" t="s">
        <v>180</v>
      </c>
      <c r="T513" s="157" t="s">
        <v>180</v>
      </c>
      <c r="U513" s="157">
        <v>0</v>
      </c>
      <c r="V513" s="157">
        <f>ROUND(E513*U513,2)</f>
        <v>0</v>
      </c>
      <c r="W513" s="157"/>
      <c r="X513" s="157" t="s">
        <v>319</v>
      </c>
      <c r="Y513" s="148"/>
      <c r="Z513" s="148"/>
      <c r="AA513" s="148"/>
      <c r="AB513" s="148"/>
      <c r="AC513" s="148"/>
      <c r="AD513" s="148"/>
      <c r="AE513" s="148"/>
      <c r="AF513" s="148"/>
      <c r="AG513" s="148" t="s">
        <v>320</v>
      </c>
      <c r="AH513" s="148"/>
      <c r="AI513" s="148"/>
      <c r="AJ513" s="148"/>
      <c r="AK513" s="148"/>
      <c r="AL513" s="148"/>
      <c r="AM513" s="148"/>
      <c r="AN513" s="148"/>
      <c r="AO513" s="148"/>
      <c r="AP513" s="148"/>
      <c r="AQ513" s="148"/>
      <c r="AR513" s="148"/>
      <c r="AS513" s="148"/>
      <c r="AT513" s="148"/>
      <c r="AU513" s="148"/>
      <c r="AV513" s="148"/>
      <c r="AW513" s="148"/>
      <c r="AX513" s="148"/>
      <c r="AY513" s="148"/>
      <c r="AZ513" s="148"/>
      <c r="BA513" s="148"/>
      <c r="BB513" s="148"/>
      <c r="BC513" s="148"/>
      <c r="BD513" s="148"/>
      <c r="BE513" s="148"/>
      <c r="BF513" s="148"/>
      <c r="BG513" s="148"/>
      <c r="BH513" s="148"/>
    </row>
    <row r="514" spans="1:60" outlineLevel="1" x14ac:dyDescent="0.2">
      <c r="A514" s="172">
        <v>69</v>
      </c>
      <c r="B514" s="173" t="s">
        <v>594</v>
      </c>
      <c r="C514" s="180" t="s">
        <v>595</v>
      </c>
      <c r="D514" s="174" t="s">
        <v>368</v>
      </c>
      <c r="E514" s="175">
        <v>6</v>
      </c>
      <c r="F514" s="170">
        <v>8435</v>
      </c>
      <c r="G514" s="177">
        <f>ROUND(E514*F514,2)</f>
        <v>50610</v>
      </c>
      <c r="H514" s="158"/>
      <c r="I514" s="157">
        <f>ROUND(E514*H514,2)</f>
        <v>0</v>
      </c>
      <c r="J514" s="158"/>
      <c r="K514" s="157">
        <f>ROUND(E514*J514,2)</f>
        <v>0</v>
      </c>
      <c r="L514" s="157">
        <v>21</v>
      </c>
      <c r="M514" s="157">
        <f>G514*(1+L514/100)</f>
        <v>61238.1</v>
      </c>
      <c r="N514" s="157">
        <v>1.6</v>
      </c>
      <c r="O514" s="157">
        <f>ROUND(E514*N514,2)</f>
        <v>9.6</v>
      </c>
      <c r="P514" s="157">
        <v>0</v>
      </c>
      <c r="Q514" s="157">
        <f>ROUND(E514*P514,2)</f>
        <v>0</v>
      </c>
      <c r="R514" s="157" t="s">
        <v>318</v>
      </c>
      <c r="S514" s="157" t="s">
        <v>180</v>
      </c>
      <c r="T514" s="157" t="s">
        <v>180</v>
      </c>
      <c r="U514" s="157">
        <v>0</v>
      </c>
      <c r="V514" s="157">
        <f>ROUND(E514*U514,2)</f>
        <v>0</v>
      </c>
      <c r="W514" s="157"/>
      <c r="X514" s="157" t="s">
        <v>319</v>
      </c>
      <c r="Y514" s="148"/>
      <c r="Z514" s="148"/>
      <c r="AA514" s="148"/>
      <c r="AB514" s="148"/>
      <c r="AC514" s="148"/>
      <c r="AD514" s="148"/>
      <c r="AE514" s="148"/>
      <c r="AF514" s="148"/>
      <c r="AG514" s="148" t="s">
        <v>320</v>
      </c>
      <c r="AH514" s="148"/>
      <c r="AI514" s="148"/>
      <c r="AJ514" s="148"/>
      <c r="AK514" s="148"/>
      <c r="AL514" s="148"/>
      <c r="AM514" s="148"/>
      <c r="AN514" s="148"/>
      <c r="AO514" s="148"/>
      <c r="AP514" s="148"/>
      <c r="AQ514" s="148"/>
      <c r="AR514" s="148"/>
      <c r="AS514" s="148"/>
      <c r="AT514" s="148"/>
      <c r="AU514" s="148"/>
      <c r="AV514" s="148"/>
      <c r="AW514" s="148"/>
      <c r="AX514" s="148"/>
      <c r="AY514" s="148"/>
      <c r="AZ514" s="148"/>
      <c r="BA514" s="148"/>
      <c r="BB514" s="148"/>
      <c r="BC514" s="148"/>
      <c r="BD514" s="148"/>
      <c r="BE514" s="148"/>
      <c r="BF514" s="148"/>
      <c r="BG514" s="148"/>
      <c r="BH514" s="148"/>
    </row>
    <row r="515" spans="1:60" outlineLevel="1" x14ac:dyDescent="0.2">
      <c r="A515" s="172">
        <v>70</v>
      </c>
      <c r="B515" s="173" t="s">
        <v>596</v>
      </c>
      <c r="C515" s="180" t="s">
        <v>597</v>
      </c>
      <c r="D515" s="174" t="s">
        <v>368</v>
      </c>
      <c r="E515" s="175">
        <v>16</v>
      </c>
      <c r="F515" s="170">
        <v>190</v>
      </c>
      <c r="G515" s="177">
        <f>ROUND(E515*F515,2)</f>
        <v>3040</v>
      </c>
      <c r="H515" s="158"/>
      <c r="I515" s="157">
        <f>ROUND(E515*H515,2)</f>
        <v>0</v>
      </c>
      <c r="J515" s="158"/>
      <c r="K515" s="157">
        <f>ROUND(E515*J515,2)</f>
        <v>0</v>
      </c>
      <c r="L515" s="157">
        <v>21</v>
      </c>
      <c r="M515" s="157">
        <f>G515*(1+L515/100)</f>
        <v>3678.4</v>
      </c>
      <c r="N515" s="157">
        <v>2E-3</v>
      </c>
      <c r="O515" s="157">
        <f>ROUND(E515*N515,2)</f>
        <v>0.03</v>
      </c>
      <c r="P515" s="157">
        <v>0</v>
      </c>
      <c r="Q515" s="157">
        <f>ROUND(E515*P515,2)</f>
        <v>0</v>
      </c>
      <c r="R515" s="157" t="s">
        <v>318</v>
      </c>
      <c r="S515" s="157" t="s">
        <v>180</v>
      </c>
      <c r="T515" s="157" t="s">
        <v>180</v>
      </c>
      <c r="U515" s="157">
        <v>0</v>
      </c>
      <c r="V515" s="157">
        <f>ROUND(E515*U515,2)</f>
        <v>0</v>
      </c>
      <c r="W515" s="157"/>
      <c r="X515" s="157" t="s">
        <v>319</v>
      </c>
      <c r="Y515" s="148"/>
      <c r="Z515" s="148"/>
      <c r="AA515" s="148"/>
      <c r="AB515" s="148"/>
      <c r="AC515" s="148"/>
      <c r="AD515" s="148"/>
      <c r="AE515" s="148"/>
      <c r="AF515" s="148"/>
      <c r="AG515" s="148" t="s">
        <v>320</v>
      </c>
      <c r="AH515" s="148"/>
      <c r="AI515" s="148"/>
      <c r="AJ515" s="148"/>
      <c r="AK515" s="148"/>
      <c r="AL515" s="148"/>
      <c r="AM515" s="148"/>
      <c r="AN515" s="148"/>
      <c r="AO515" s="148"/>
      <c r="AP515" s="148"/>
      <c r="AQ515" s="148"/>
      <c r="AR515" s="148"/>
      <c r="AS515" s="148"/>
      <c r="AT515" s="148"/>
      <c r="AU515" s="148"/>
      <c r="AV515" s="148"/>
      <c r="AW515" s="148"/>
      <c r="AX515" s="148"/>
      <c r="AY515" s="148"/>
      <c r="AZ515" s="148"/>
      <c r="BA515" s="148"/>
      <c r="BB515" s="148"/>
      <c r="BC515" s="148"/>
      <c r="BD515" s="148"/>
      <c r="BE515" s="148"/>
      <c r="BF515" s="148"/>
      <c r="BG515" s="148"/>
      <c r="BH515" s="148"/>
    </row>
    <row r="516" spans="1:60" x14ac:dyDescent="0.2">
      <c r="A516" s="160" t="s">
        <v>169</v>
      </c>
      <c r="B516" s="161" t="s">
        <v>110</v>
      </c>
      <c r="C516" s="179" t="s">
        <v>111</v>
      </c>
      <c r="D516" s="162"/>
      <c r="E516" s="163"/>
      <c r="F516" s="164"/>
      <c r="G516" s="165">
        <f>SUMIF(AG517:AG524,"&lt;&gt;NOR",G517:G524)</f>
        <v>350000</v>
      </c>
      <c r="H516" s="159"/>
      <c r="I516" s="159">
        <f>SUM(I517:I524)</f>
        <v>0</v>
      </c>
      <c r="J516" s="159"/>
      <c r="K516" s="159">
        <f>SUM(K517:K524)</f>
        <v>0</v>
      </c>
      <c r="L516" s="159"/>
      <c r="M516" s="159">
        <f>SUM(M517:M524)</f>
        <v>423500</v>
      </c>
      <c r="N516" s="159"/>
      <c r="O516" s="159">
        <f>SUM(O517:O524)</f>
        <v>46</v>
      </c>
      <c r="P516" s="159"/>
      <c r="Q516" s="159">
        <f>SUM(Q517:Q524)</f>
        <v>0</v>
      </c>
      <c r="R516" s="159"/>
      <c r="S516" s="159"/>
      <c r="T516" s="159"/>
      <c r="U516" s="159"/>
      <c r="V516" s="159">
        <f>SUM(V517:V524)</f>
        <v>0</v>
      </c>
      <c r="W516" s="159"/>
      <c r="X516" s="159"/>
      <c r="AG516" t="s">
        <v>170</v>
      </c>
    </row>
    <row r="517" spans="1:60" ht="22.5" outlineLevel="1" x14ac:dyDescent="0.2">
      <c r="A517" s="166">
        <v>71</v>
      </c>
      <c r="B517" s="167" t="s">
        <v>1345</v>
      </c>
      <c r="C517" s="181" t="s">
        <v>1346</v>
      </c>
      <c r="D517" s="168" t="s">
        <v>368</v>
      </c>
      <c r="E517" s="169">
        <v>1</v>
      </c>
      <c r="F517" s="170">
        <v>350000</v>
      </c>
      <c r="G517" s="171">
        <f>ROUND(E517*F517,2)</f>
        <v>350000</v>
      </c>
      <c r="H517" s="158"/>
      <c r="I517" s="157">
        <f>ROUND(E517*H517,2)</f>
        <v>0</v>
      </c>
      <c r="J517" s="158"/>
      <c r="K517" s="157">
        <f>ROUND(E517*J517,2)</f>
        <v>0</v>
      </c>
      <c r="L517" s="157">
        <v>21</v>
      </c>
      <c r="M517" s="157">
        <f>G517*(1+L517/100)</f>
        <v>423500</v>
      </c>
      <c r="N517" s="157">
        <v>46</v>
      </c>
      <c r="O517" s="157">
        <f>ROUND(E517*N517,2)</f>
        <v>46</v>
      </c>
      <c r="P517" s="157">
        <v>0</v>
      </c>
      <c r="Q517" s="157">
        <f>ROUND(E517*P517,2)</f>
        <v>0</v>
      </c>
      <c r="R517" s="157"/>
      <c r="S517" s="157" t="s">
        <v>174</v>
      </c>
      <c r="T517" s="157" t="s">
        <v>175</v>
      </c>
      <c r="U517" s="157">
        <v>0</v>
      </c>
      <c r="V517" s="157">
        <f>ROUND(E517*U517,2)</f>
        <v>0</v>
      </c>
      <c r="W517" s="157"/>
      <c r="X517" s="157" t="s">
        <v>221</v>
      </c>
      <c r="Y517" s="148"/>
      <c r="Z517" s="148"/>
      <c r="AA517" s="148"/>
      <c r="AB517" s="148"/>
      <c r="AC517" s="148"/>
      <c r="AD517" s="148"/>
      <c r="AE517" s="148"/>
      <c r="AF517" s="148"/>
      <c r="AG517" s="148" t="s">
        <v>222</v>
      </c>
      <c r="AH517" s="148"/>
      <c r="AI517" s="148"/>
      <c r="AJ517" s="148"/>
      <c r="AK517" s="148"/>
      <c r="AL517" s="148"/>
      <c r="AM517" s="148"/>
      <c r="AN517" s="148"/>
      <c r="AO517" s="148"/>
      <c r="AP517" s="148"/>
      <c r="AQ517" s="148"/>
      <c r="AR517" s="148"/>
      <c r="AS517" s="148"/>
      <c r="AT517" s="148"/>
      <c r="AU517" s="148"/>
      <c r="AV517" s="148"/>
      <c r="AW517" s="148"/>
      <c r="AX517" s="148"/>
      <c r="AY517" s="148"/>
      <c r="AZ517" s="148"/>
      <c r="BA517" s="148"/>
      <c r="BB517" s="148"/>
      <c r="BC517" s="148"/>
      <c r="BD517" s="148"/>
      <c r="BE517" s="148"/>
      <c r="BF517" s="148"/>
      <c r="BG517" s="148"/>
      <c r="BH517" s="148"/>
    </row>
    <row r="518" spans="1:60" outlineLevel="1" x14ac:dyDescent="0.2">
      <c r="A518" s="155"/>
      <c r="B518" s="156"/>
      <c r="C518" s="189" t="s">
        <v>1347</v>
      </c>
      <c r="D518" s="185"/>
      <c r="E518" s="186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48"/>
      <c r="Z518" s="148"/>
      <c r="AA518" s="148"/>
      <c r="AB518" s="148"/>
      <c r="AC518" s="148"/>
      <c r="AD518" s="148"/>
      <c r="AE518" s="148"/>
      <c r="AF518" s="148"/>
      <c r="AG518" s="148" t="s">
        <v>224</v>
      </c>
      <c r="AH518" s="148">
        <v>0</v>
      </c>
      <c r="AI518" s="148"/>
      <c r="AJ518" s="148"/>
      <c r="AK518" s="148"/>
      <c r="AL518" s="148"/>
      <c r="AM518" s="148"/>
      <c r="AN518" s="148"/>
      <c r="AO518" s="148"/>
      <c r="AP518" s="148"/>
      <c r="AQ518" s="148"/>
      <c r="AR518" s="148"/>
      <c r="AS518" s="148"/>
      <c r="AT518" s="148"/>
      <c r="AU518" s="148"/>
      <c r="AV518" s="148"/>
      <c r="AW518" s="148"/>
      <c r="AX518" s="148"/>
      <c r="AY518" s="148"/>
      <c r="AZ518" s="148"/>
      <c r="BA518" s="148"/>
      <c r="BB518" s="148"/>
      <c r="BC518" s="148"/>
      <c r="BD518" s="148"/>
      <c r="BE518" s="148"/>
      <c r="BF518" s="148"/>
      <c r="BG518" s="148"/>
      <c r="BH518" s="148"/>
    </row>
    <row r="519" spans="1:60" outlineLevel="1" x14ac:dyDescent="0.2">
      <c r="A519" s="155"/>
      <c r="B519" s="156"/>
      <c r="C519" s="189" t="s">
        <v>1348</v>
      </c>
      <c r="D519" s="185"/>
      <c r="E519" s="186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48"/>
      <c r="Z519" s="148"/>
      <c r="AA519" s="148"/>
      <c r="AB519" s="148"/>
      <c r="AC519" s="148"/>
      <c r="AD519" s="148"/>
      <c r="AE519" s="148"/>
      <c r="AF519" s="148"/>
      <c r="AG519" s="148" t="s">
        <v>224</v>
      </c>
      <c r="AH519" s="148">
        <v>0</v>
      </c>
      <c r="AI519" s="148"/>
      <c r="AJ519" s="148"/>
      <c r="AK519" s="148"/>
      <c r="AL519" s="148"/>
      <c r="AM519" s="148"/>
      <c r="AN519" s="148"/>
      <c r="AO519" s="148"/>
      <c r="AP519" s="148"/>
      <c r="AQ519" s="148"/>
      <c r="AR519" s="148"/>
      <c r="AS519" s="148"/>
      <c r="AT519" s="148"/>
      <c r="AU519" s="148"/>
      <c r="AV519" s="148"/>
      <c r="AW519" s="148"/>
      <c r="AX519" s="148"/>
      <c r="AY519" s="148"/>
      <c r="AZ519" s="148"/>
      <c r="BA519" s="148"/>
      <c r="BB519" s="148"/>
      <c r="BC519" s="148"/>
      <c r="BD519" s="148"/>
      <c r="BE519" s="148"/>
      <c r="BF519" s="148"/>
      <c r="BG519" s="148"/>
      <c r="BH519" s="148"/>
    </row>
    <row r="520" spans="1:60" outlineLevel="1" x14ac:dyDescent="0.2">
      <c r="A520" s="155"/>
      <c r="B520" s="156"/>
      <c r="C520" s="189" t="s">
        <v>1349</v>
      </c>
      <c r="D520" s="185"/>
      <c r="E520" s="186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48"/>
      <c r="Z520" s="148"/>
      <c r="AA520" s="148"/>
      <c r="AB520" s="148"/>
      <c r="AC520" s="148"/>
      <c r="AD520" s="148"/>
      <c r="AE520" s="148"/>
      <c r="AF520" s="148"/>
      <c r="AG520" s="148" t="s">
        <v>224</v>
      </c>
      <c r="AH520" s="148">
        <v>0</v>
      </c>
      <c r="AI520" s="148"/>
      <c r="AJ520" s="148"/>
      <c r="AK520" s="148"/>
      <c r="AL520" s="148"/>
      <c r="AM520" s="148"/>
      <c r="AN520" s="148"/>
      <c r="AO520" s="148"/>
      <c r="AP520" s="148"/>
      <c r="AQ520" s="148"/>
      <c r="AR520" s="148"/>
      <c r="AS520" s="148"/>
      <c r="AT520" s="148"/>
      <c r="AU520" s="148"/>
      <c r="AV520" s="148"/>
      <c r="AW520" s="148"/>
      <c r="AX520" s="148"/>
      <c r="AY520" s="148"/>
      <c r="AZ520" s="148"/>
      <c r="BA520" s="148"/>
      <c r="BB520" s="148"/>
      <c r="BC520" s="148"/>
      <c r="BD520" s="148"/>
      <c r="BE520" s="148"/>
      <c r="BF520" s="148"/>
      <c r="BG520" s="148"/>
      <c r="BH520" s="148"/>
    </row>
    <row r="521" spans="1:60" outlineLevel="1" x14ac:dyDescent="0.2">
      <c r="A521" s="155"/>
      <c r="B521" s="156"/>
      <c r="C521" s="189" t="s">
        <v>1350</v>
      </c>
      <c r="D521" s="185"/>
      <c r="E521" s="186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48"/>
      <c r="Z521" s="148"/>
      <c r="AA521" s="148"/>
      <c r="AB521" s="148"/>
      <c r="AC521" s="148"/>
      <c r="AD521" s="148"/>
      <c r="AE521" s="148"/>
      <c r="AF521" s="148"/>
      <c r="AG521" s="148" t="s">
        <v>224</v>
      </c>
      <c r="AH521" s="148">
        <v>0</v>
      </c>
      <c r="AI521" s="148"/>
      <c r="AJ521" s="148"/>
      <c r="AK521" s="148"/>
      <c r="AL521" s="148"/>
      <c r="AM521" s="148"/>
      <c r="AN521" s="148"/>
      <c r="AO521" s="148"/>
      <c r="AP521" s="148"/>
      <c r="AQ521" s="148"/>
      <c r="AR521" s="148"/>
      <c r="AS521" s="148"/>
      <c r="AT521" s="148"/>
      <c r="AU521" s="148"/>
      <c r="AV521" s="148"/>
      <c r="AW521" s="148"/>
      <c r="AX521" s="148"/>
      <c r="AY521" s="148"/>
      <c r="AZ521" s="148"/>
      <c r="BA521" s="148"/>
      <c r="BB521" s="148"/>
      <c r="BC521" s="148"/>
      <c r="BD521" s="148"/>
      <c r="BE521" s="148"/>
      <c r="BF521" s="148"/>
      <c r="BG521" s="148"/>
      <c r="BH521" s="148"/>
    </row>
    <row r="522" spans="1:60" outlineLevel="1" x14ac:dyDescent="0.2">
      <c r="A522" s="155"/>
      <c r="B522" s="156"/>
      <c r="C522" s="189" t="s">
        <v>1351</v>
      </c>
      <c r="D522" s="185"/>
      <c r="E522" s="186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48"/>
      <c r="Z522" s="148"/>
      <c r="AA522" s="148"/>
      <c r="AB522" s="148"/>
      <c r="AC522" s="148"/>
      <c r="AD522" s="148"/>
      <c r="AE522" s="148"/>
      <c r="AF522" s="148"/>
      <c r="AG522" s="148" t="s">
        <v>224</v>
      </c>
      <c r="AH522" s="148">
        <v>0</v>
      </c>
      <c r="AI522" s="148"/>
      <c r="AJ522" s="148"/>
      <c r="AK522" s="148"/>
      <c r="AL522" s="148"/>
      <c r="AM522" s="148"/>
      <c r="AN522" s="148"/>
      <c r="AO522" s="148"/>
      <c r="AP522" s="148"/>
      <c r="AQ522" s="148"/>
      <c r="AR522" s="148"/>
      <c r="AS522" s="148"/>
      <c r="AT522" s="148"/>
      <c r="AU522" s="148"/>
      <c r="AV522" s="148"/>
      <c r="AW522" s="148"/>
      <c r="AX522" s="148"/>
      <c r="AY522" s="148"/>
      <c r="AZ522" s="148"/>
      <c r="BA522" s="148"/>
      <c r="BB522" s="148"/>
      <c r="BC522" s="148"/>
      <c r="BD522" s="148"/>
      <c r="BE522" s="148"/>
      <c r="BF522" s="148"/>
      <c r="BG522" s="148"/>
      <c r="BH522" s="148"/>
    </row>
    <row r="523" spans="1:60" outlineLevel="1" x14ac:dyDescent="0.2">
      <c r="A523" s="155"/>
      <c r="B523" s="156"/>
      <c r="C523" s="189" t="s">
        <v>1352</v>
      </c>
      <c r="D523" s="185"/>
      <c r="E523" s="186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48"/>
      <c r="Z523" s="148"/>
      <c r="AA523" s="148"/>
      <c r="AB523" s="148"/>
      <c r="AC523" s="148"/>
      <c r="AD523" s="148"/>
      <c r="AE523" s="148"/>
      <c r="AF523" s="148"/>
      <c r="AG523" s="148" t="s">
        <v>224</v>
      </c>
      <c r="AH523" s="148">
        <v>0</v>
      </c>
      <c r="AI523" s="148"/>
      <c r="AJ523" s="148"/>
      <c r="AK523" s="148"/>
      <c r="AL523" s="148"/>
      <c r="AM523" s="148"/>
      <c r="AN523" s="148"/>
      <c r="AO523" s="148"/>
      <c r="AP523" s="148"/>
      <c r="AQ523" s="148"/>
      <c r="AR523" s="148"/>
      <c r="AS523" s="148"/>
      <c r="AT523" s="148"/>
      <c r="AU523" s="148"/>
      <c r="AV523" s="148"/>
      <c r="AW523" s="148"/>
      <c r="AX523" s="148"/>
      <c r="AY523" s="148"/>
      <c r="AZ523" s="148"/>
      <c r="BA523" s="148"/>
      <c r="BB523" s="148"/>
      <c r="BC523" s="148"/>
      <c r="BD523" s="148"/>
      <c r="BE523" s="148"/>
      <c r="BF523" s="148"/>
      <c r="BG523" s="148"/>
      <c r="BH523" s="148"/>
    </row>
    <row r="524" spans="1:60" outlineLevel="1" x14ac:dyDescent="0.2">
      <c r="A524" s="155"/>
      <c r="B524" s="156"/>
      <c r="C524" s="189" t="s">
        <v>370</v>
      </c>
      <c r="D524" s="185"/>
      <c r="E524" s="186">
        <v>1</v>
      </c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48"/>
      <c r="Z524" s="148"/>
      <c r="AA524" s="148"/>
      <c r="AB524" s="148"/>
      <c r="AC524" s="148"/>
      <c r="AD524" s="148"/>
      <c r="AE524" s="148"/>
      <c r="AF524" s="148"/>
      <c r="AG524" s="148" t="s">
        <v>224</v>
      </c>
      <c r="AH524" s="148">
        <v>0</v>
      </c>
      <c r="AI524" s="148"/>
      <c r="AJ524" s="148"/>
      <c r="AK524" s="148"/>
      <c r="AL524" s="148"/>
      <c r="AM524" s="148"/>
      <c r="AN524" s="148"/>
      <c r="AO524" s="148"/>
      <c r="AP524" s="148"/>
      <c r="AQ524" s="148"/>
      <c r="AR524" s="148"/>
      <c r="AS524" s="148"/>
      <c r="AT524" s="148"/>
      <c r="AU524" s="148"/>
      <c r="AV524" s="148"/>
      <c r="AW524" s="148"/>
      <c r="AX524" s="148"/>
      <c r="AY524" s="148"/>
      <c r="AZ524" s="148"/>
      <c r="BA524" s="148"/>
      <c r="BB524" s="148"/>
      <c r="BC524" s="148"/>
      <c r="BD524" s="148"/>
      <c r="BE524" s="148"/>
      <c r="BF524" s="148"/>
      <c r="BG524" s="148"/>
      <c r="BH524" s="148"/>
    </row>
    <row r="525" spans="1:60" x14ac:dyDescent="0.2">
      <c r="A525" s="160" t="s">
        <v>169</v>
      </c>
      <c r="B525" s="161" t="s">
        <v>112</v>
      </c>
      <c r="C525" s="179" t="s">
        <v>113</v>
      </c>
      <c r="D525" s="162"/>
      <c r="E525" s="163"/>
      <c r="F525" s="164"/>
      <c r="G525" s="165">
        <f>SUMIF(AG526:AG551,"&lt;&gt;NOR",G526:G551)</f>
        <v>492038</v>
      </c>
      <c r="H525" s="159"/>
      <c r="I525" s="159">
        <f>SUM(I526:I551)</f>
        <v>0</v>
      </c>
      <c r="J525" s="159"/>
      <c r="K525" s="159">
        <f>SUM(K526:K551)</f>
        <v>0</v>
      </c>
      <c r="L525" s="159"/>
      <c r="M525" s="159">
        <f>SUM(M526:M551)</f>
        <v>595365.98</v>
      </c>
      <c r="N525" s="159"/>
      <c r="O525" s="159">
        <f>SUM(O526:O551)</f>
        <v>8</v>
      </c>
      <c r="P525" s="159"/>
      <c r="Q525" s="159">
        <f>SUM(Q526:Q551)</f>
        <v>0</v>
      </c>
      <c r="R525" s="159"/>
      <c r="S525" s="159"/>
      <c r="T525" s="159"/>
      <c r="U525" s="159"/>
      <c r="V525" s="159">
        <f>SUM(V526:V551)</f>
        <v>0</v>
      </c>
      <c r="W525" s="159"/>
      <c r="X525" s="159"/>
      <c r="AG525" t="s">
        <v>170</v>
      </c>
    </row>
    <row r="526" spans="1:60" ht="22.5" outlineLevel="1" x14ac:dyDescent="0.2">
      <c r="A526" s="166">
        <v>72</v>
      </c>
      <c r="B526" s="167" t="s">
        <v>1353</v>
      </c>
      <c r="C526" s="181" t="s">
        <v>1354</v>
      </c>
      <c r="D526" s="168" t="s">
        <v>368</v>
      </c>
      <c r="E526" s="169">
        <v>1</v>
      </c>
      <c r="F526" s="170">
        <v>359000</v>
      </c>
      <c r="G526" s="171">
        <f>ROUND(E526*F526,2)</f>
        <v>359000</v>
      </c>
      <c r="H526" s="158"/>
      <c r="I526" s="157">
        <f>ROUND(E526*H526,2)</f>
        <v>0</v>
      </c>
      <c r="J526" s="158"/>
      <c r="K526" s="157">
        <f>ROUND(E526*J526,2)</f>
        <v>0</v>
      </c>
      <c r="L526" s="157">
        <v>21</v>
      </c>
      <c r="M526" s="157">
        <f>G526*(1+L526/100)</f>
        <v>434390</v>
      </c>
      <c r="N526" s="157">
        <v>8</v>
      </c>
      <c r="O526" s="157">
        <f>ROUND(E526*N526,2)</f>
        <v>8</v>
      </c>
      <c r="P526" s="157">
        <v>0</v>
      </c>
      <c r="Q526" s="157">
        <f>ROUND(E526*P526,2)</f>
        <v>0</v>
      </c>
      <c r="R526" s="157"/>
      <c r="S526" s="157" t="s">
        <v>174</v>
      </c>
      <c r="T526" s="157" t="s">
        <v>175</v>
      </c>
      <c r="U526" s="157">
        <v>0</v>
      </c>
      <c r="V526" s="157">
        <f>ROUND(E526*U526,2)</f>
        <v>0</v>
      </c>
      <c r="W526" s="157"/>
      <c r="X526" s="157" t="s">
        <v>221</v>
      </c>
      <c r="Y526" s="148"/>
      <c r="Z526" s="148"/>
      <c r="AA526" s="148"/>
      <c r="AB526" s="148"/>
      <c r="AC526" s="148"/>
      <c r="AD526" s="148"/>
      <c r="AE526" s="148"/>
      <c r="AF526" s="148"/>
      <c r="AG526" s="148" t="s">
        <v>222</v>
      </c>
      <c r="AH526" s="148"/>
      <c r="AI526" s="148"/>
      <c r="AJ526" s="148"/>
      <c r="AK526" s="148"/>
      <c r="AL526" s="148"/>
      <c r="AM526" s="148"/>
      <c r="AN526" s="148"/>
      <c r="AO526" s="148"/>
      <c r="AP526" s="148"/>
      <c r="AQ526" s="148"/>
      <c r="AR526" s="148"/>
      <c r="AS526" s="148"/>
      <c r="AT526" s="148"/>
      <c r="AU526" s="148"/>
      <c r="AV526" s="148"/>
      <c r="AW526" s="148"/>
      <c r="AX526" s="148"/>
      <c r="AY526" s="148"/>
      <c r="AZ526" s="148"/>
      <c r="BA526" s="148"/>
      <c r="BB526" s="148"/>
      <c r="BC526" s="148"/>
      <c r="BD526" s="148"/>
      <c r="BE526" s="148"/>
      <c r="BF526" s="148"/>
      <c r="BG526" s="148"/>
      <c r="BH526" s="148"/>
    </row>
    <row r="527" spans="1:60" outlineLevel="1" x14ac:dyDescent="0.2">
      <c r="A527" s="155"/>
      <c r="B527" s="156"/>
      <c r="C527" s="189" t="s">
        <v>623</v>
      </c>
      <c r="D527" s="185"/>
      <c r="E527" s="186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48"/>
      <c r="Z527" s="148"/>
      <c r="AA527" s="148"/>
      <c r="AB527" s="148"/>
      <c r="AC527" s="148"/>
      <c r="AD527" s="148"/>
      <c r="AE527" s="148"/>
      <c r="AF527" s="148"/>
      <c r="AG527" s="148" t="s">
        <v>224</v>
      </c>
      <c r="AH527" s="148">
        <v>0</v>
      </c>
      <c r="AI527" s="148"/>
      <c r="AJ527" s="148"/>
      <c r="AK527" s="148"/>
      <c r="AL527" s="148"/>
      <c r="AM527" s="148"/>
      <c r="AN527" s="148"/>
      <c r="AO527" s="148"/>
      <c r="AP527" s="148"/>
      <c r="AQ527" s="148"/>
      <c r="AR527" s="148"/>
      <c r="AS527" s="148"/>
      <c r="AT527" s="148"/>
      <c r="AU527" s="148"/>
      <c r="AV527" s="148"/>
      <c r="AW527" s="148"/>
      <c r="AX527" s="148"/>
      <c r="AY527" s="148"/>
      <c r="AZ527" s="148"/>
      <c r="BA527" s="148"/>
      <c r="BB527" s="148"/>
      <c r="BC527" s="148"/>
      <c r="BD527" s="148"/>
      <c r="BE527" s="148"/>
      <c r="BF527" s="148"/>
      <c r="BG527" s="148"/>
      <c r="BH527" s="148"/>
    </row>
    <row r="528" spans="1:60" ht="22.5" outlineLevel="1" x14ac:dyDescent="0.2">
      <c r="A528" s="155"/>
      <c r="B528" s="156"/>
      <c r="C528" s="189" t="s">
        <v>1355</v>
      </c>
      <c r="D528" s="185"/>
      <c r="E528" s="186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48"/>
      <c r="Z528" s="148"/>
      <c r="AA528" s="148"/>
      <c r="AB528" s="148"/>
      <c r="AC528" s="148"/>
      <c r="AD528" s="148"/>
      <c r="AE528" s="148"/>
      <c r="AF528" s="148"/>
      <c r="AG528" s="148" t="s">
        <v>224</v>
      </c>
      <c r="AH528" s="148">
        <v>0</v>
      </c>
      <c r="AI528" s="148"/>
      <c r="AJ528" s="148"/>
      <c r="AK528" s="148"/>
      <c r="AL528" s="148"/>
      <c r="AM528" s="148"/>
      <c r="AN528" s="148"/>
      <c r="AO528" s="148"/>
      <c r="AP528" s="148"/>
      <c r="AQ528" s="148"/>
      <c r="AR528" s="148"/>
      <c r="AS528" s="148"/>
      <c r="AT528" s="148"/>
      <c r="AU528" s="148"/>
      <c r="AV528" s="148"/>
      <c r="AW528" s="148"/>
      <c r="AX528" s="148"/>
      <c r="AY528" s="148"/>
      <c r="AZ528" s="148"/>
      <c r="BA528" s="148"/>
      <c r="BB528" s="148"/>
      <c r="BC528" s="148"/>
      <c r="BD528" s="148"/>
      <c r="BE528" s="148"/>
      <c r="BF528" s="148"/>
      <c r="BG528" s="148"/>
      <c r="BH528" s="148"/>
    </row>
    <row r="529" spans="1:60" outlineLevel="1" x14ac:dyDescent="0.2">
      <c r="A529" s="155"/>
      <c r="B529" s="156"/>
      <c r="C529" s="189" t="s">
        <v>1348</v>
      </c>
      <c r="D529" s="185"/>
      <c r="E529" s="186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48"/>
      <c r="Z529" s="148"/>
      <c r="AA529" s="148"/>
      <c r="AB529" s="148"/>
      <c r="AC529" s="148"/>
      <c r="AD529" s="148"/>
      <c r="AE529" s="148"/>
      <c r="AF529" s="148"/>
      <c r="AG529" s="148" t="s">
        <v>224</v>
      </c>
      <c r="AH529" s="148">
        <v>0</v>
      </c>
      <c r="AI529" s="148"/>
      <c r="AJ529" s="148"/>
      <c r="AK529" s="148"/>
      <c r="AL529" s="148"/>
      <c r="AM529" s="148"/>
      <c r="AN529" s="148"/>
      <c r="AO529" s="148"/>
      <c r="AP529" s="148"/>
      <c r="AQ529" s="148"/>
      <c r="AR529" s="148"/>
      <c r="AS529" s="148"/>
      <c r="AT529" s="148"/>
      <c r="AU529" s="148"/>
      <c r="AV529" s="148"/>
      <c r="AW529" s="148"/>
      <c r="AX529" s="148"/>
      <c r="AY529" s="148"/>
      <c r="AZ529" s="148"/>
      <c r="BA529" s="148"/>
      <c r="BB529" s="148"/>
      <c r="BC529" s="148"/>
      <c r="BD529" s="148"/>
      <c r="BE529" s="148"/>
      <c r="BF529" s="148"/>
      <c r="BG529" s="148"/>
      <c r="BH529" s="148"/>
    </row>
    <row r="530" spans="1:60" outlineLevel="1" x14ac:dyDescent="0.2">
      <c r="A530" s="155"/>
      <c r="B530" s="156"/>
      <c r="C530" s="189" t="s">
        <v>1356</v>
      </c>
      <c r="D530" s="185"/>
      <c r="E530" s="186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48"/>
      <c r="Z530" s="148"/>
      <c r="AA530" s="148"/>
      <c r="AB530" s="148"/>
      <c r="AC530" s="148"/>
      <c r="AD530" s="148"/>
      <c r="AE530" s="148"/>
      <c r="AF530" s="148"/>
      <c r="AG530" s="148" t="s">
        <v>224</v>
      </c>
      <c r="AH530" s="148">
        <v>0</v>
      </c>
      <c r="AI530" s="148"/>
      <c r="AJ530" s="148"/>
      <c r="AK530" s="148"/>
      <c r="AL530" s="148"/>
      <c r="AM530" s="148"/>
      <c r="AN530" s="148"/>
      <c r="AO530" s="148"/>
      <c r="AP530" s="148"/>
      <c r="AQ530" s="148"/>
      <c r="AR530" s="148"/>
      <c r="AS530" s="148"/>
      <c r="AT530" s="148"/>
      <c r="AU530" s="148"/>
      <c r="AV530" s="148"/>
      <c r="AW530" s="148"/>
      <c r="AX530" s="148"/>
      <c r="AY530" s="148"/>
      <c r="AZ530" s="148"/>
      <c r="BA530" s="148"/>
      <c r="BB530" s="148"/>
      <c r="BC530" s="148"/>
      <c r="BD530" s="148"/>
      <c r="BE530" s="148"/>
      <c r="BF530" s="148"/>
      <c r="BG530" s="148"/>
      <c r="BH530" s="148"/>
    </row>
    <row r="531" spans="1:60" outlineLevel="1" x14ac:dyDescent="0.2">
      <c r="A531" s="155"/>
      <c r="B531" s="156"/>
      <c r="C531" s="189" t="s">
        <v>1350</v>
      </c>
      <c r="D531" s="185"/>
      <c r="E531" s="186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48"/>
      <c r="Z531" s="148"/>
      <c r="AA531" s="148"/>
      <c r="AB531" s="148"/>
      <c r="AC531" s="148"/>
      <c r="AD531" s="148"/>
      <c r="AE531" s="148"/>
      <c r="AF531" s="148"/>
      <c r="AG531" s="148" t="s">
        <v>224</v>
      </c>
      <c r="AH531" s="148">
        <v>0</v>
      </c>
      <c r="AI531" s="148"/>
      <c r="AJ531" s="148"/>
      <c r="AK531" s="148"/>
      <c r="AL531" s="148"/>
      <c r="AM531" s="148"/>
      <c r="AN531" s="148"/>
      <c r="AO531" s="148"/>
      <c r="AP531" s="148"/>
      <c r="AQ531" s="148"/>
      <c r="AR531" s="148"/>
      <c r="AS531" s="148"/>
      <c r="AT531" s="148"/>
      <c r="AU531" s="148"/>
      <c r="AV531" s="148"/>
      <c r="AW531" s="148"/>
      <c r="AX531" s="148"/>
      <c r="AY531" s="148"/>
      <c r="AZ531" s="148"/>
      <c r="BA531" s="148"/>
      <c r="BB531" s="148"/>
      <c r="BC531" s="148"/>
      <c r="BD531" s="148"/>
      <c r="BE531" s="148"/>
      <c r="BF531" s="148"/>
      <c r="BG531" s="148"/>
      <c r="BH531" s="148"/>
    </row>
    <row r="532" spans="1:60" outlineLevel="1" x14ac:dyDescent="0.2">
      <c r="A532" s="155"/>
      <c r="B532" s="156"/>
      <c r="C532" s="189" t="s">
        <v>1351</v>
      </c>
      <c r="D532" s="185"/>
      <c r="E532" s="186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48"/>
      <c r="Z532" s="148"/>
      <c r="AA532" s="148"/>
      <c r="AB532" s="148"/>
      <c r="AC532" s="148"/>
      <c r="AD532" s="148"/>
      <c r="AE532" s="148"/>
      <c r="AF532" s="148"/>
      <c r="AG532" s="148" t="s">
        <v>224</v>
      </c>
      <c r="AH532" s="148">
        <v>0</v>
      </c>
      <c r="AI532" s="148"/>
      <c r="AJ532" s="148"/>
      <c r="AK532" s="148"/>
      <c r="AL532" s="148"/>
      <c r="AM532" s="148"/>
      <c r="AN532" s="148"/>
      <c r="AO532" s="148"/>
      <c r="AP532" s="148"/>
      <c r="AQ532" s="148"/>
      <c r="AR532" s="148"/>
      <c r="AS532" s="148"/>
      <c r="AT532" s="148"/>
      <c r="AU532" s="148"/>
      <c r="AV532" s="148"/>
      <c r="AW532" s="148"/>
      <c r="AX532" s="148"/>
      <c r="AY532" s="148"/>
      <c r="AZ532" s="148"/>
      <c r="BA532" s="148"/>
      <c r="BB532" s="148"/>
      <c r="BC532" s="148"/>
      <c r="BD532" s="148"/>
      <c r="BE532" s="148"/>
      <c r="BF532" s="148"/>
      <c r="BG532" s="148"/>
      <c r="BH532" s="148"/>
    </row>
    <row r="533" spans="1:60" outlineLevel="1" x14ac:dyDescent="0.2">
      <c r="A533" s="155"/>
      <c r="B533" s="156"/>
      <c r="C533" s="189" t="s">
        <v>1352</v>
      </c>
      <c r="D533" s="185"/>
      <c r="E533" s="186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48"/>
      <c r="Z533" s="148"/>
      <c r="AA533" s="148"/>
      <c r="AB533" s="148"/>
      <c r="AC533" s="148"/>
      <c r="AD533" s="148"/>
      <c r="AE533" s="148"/>
      <c r="AF533" s="148"/>
      <c r="AG533" s="148" t="s">
        <v>224</v>
      </c>
      <c r="AH533" s="148">
        <v>0</v>
      </c>
      <c r="AI533" s="148"/>
      <c r="AJ533" s="148"/>
      <c r="AK533" s="148"/>
      <c r="AL533" s="148"/>
      <c r="AM533" s="148"/>
      <c r="AN533" s="148"/>
      <c r="AO533" s="148"/>
      <c r="AP533" s="148"/>
      <c r="AQ533" s="148"/>
      <c r="AR533" s="148"/>
      <c r="AS533" s="148"/>
      <c r="AT533" s="148"/>
      <c r="AU533" s="148"/>
      <c r="AV533" s="148"/>
      <c r="AW533" s="148"/>
      <c r="AX533" s="148"/>
      <c r="AY533" s="148"/>
      <c r="AZ533" s="148"/>
      <c r="BA533" s="148"/>
      <c r="BB533" s="148"/>
      <c r="BC533" s="148"/>
      <c r="BD533" s="148"/>
      <c r="BE533" s="148"/>
      <c r="BF533" s="148"/>
      <c r="BG533" s="148"/>
      <c r="BH533" s="148"/>
    </row>
    <row r="534" spans="1:60" outlineLevel="1" x14ac:dyDescent="0.2">
      <c r="A534" s="155"/>
      <c r="B534" s="156"/>
      <c r="C534" s="189" t="s">
        <v>370</v>
      </c>
      <c r="D534" s="185"/>
      <c r="E534" s="186">
        <v>1</v>
      </c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48"/>
      <c r="Z534" s="148"/>
      <c r="AA534" s="148"/>
      <c r="AB534" s="148"/>
      <c r="AC534" s="148"/>
      <c r="AD534" s="148"/>
      <c r="AE534" s="148"/>
      <c r="AF534" s="148"/>
      <c r="AG534" s="148" t="s">
        <v>224</v>
      </c>
      <c r="AH534" s="148">
        <v>0</v>
      </c>
      <c r="AI534" s="148"/>
      <c r="AJ534" s="148"/>
      <c r="AK534" s="148"/>
      <c r="AL534" s="148"/>
      <c r="AM534" s="148"/>
      <c r="AN534" s="148"/>
      <c r="AO534" s="148"/>
      <c r="AP534" s="148"/>
      <c r="AQ534" s="148"/>
      <c r="AR534" s="148"/>
      <c r="AS534" s="148"/>
      <c r="AT534" s="148"/>
      <c r="AU534" s="148"/>
      <c r="AV534" s="148"/>
      <c r="AW534" s="148"/>
      <c r="AX534" s="148"/>
      <c r="AY534" s="148"/>
      <c r="AZ534" s="148"/>
      <c r="BA534" s="148"/>
      <c r="BB534" s="148"/>
      <c r="BC534" s="148"/>
      <c r="BD534" s="148"/>
      <c r="BE534" s="148"/>
      <c r="BF534" s="148"/>
      <c r="BG534" s="148"/>
      <c r="BH534" s="148"/>
    </row>
    <row r="535" spans="1:60" ht="22.5" outlineLevel="1" x14ac:dyDescent="0.2">
      <c r="A535" s="166">
        <v>73</v>
      </c>
      <c r="B535" s="167" t="s">
        <v>1357</v>
      </c>
      <c r="C535" s="181" t="s">
        <v>1358</v>
      </c>
      <c r="D535" s="168" t="s">
        <v>368</v>
      </c>
      <c r="E535" s="169">
        <v>2</v>
      </c>
      <c r="F535" s="170">
        <v>29500</v>
      </c>
      <c r="G535" s="171">
        <f>ROUND(E535*F535,2)</f>
        <v>59000</v>
      </c>
      <c r="H535" s="158"/>
      <c r="I535" s="157">
        <f>ROUND(E535*H535,2)</f>
        <v>0</v>
      </c>
      <c r="J535" s="158"/>
      <c r="K535" s="157">
        <f>ROUND(E535*J535,2)</f>
        <v>0</v>
      </c>
      <c r="L535" s="157">
        <v>21</v>
      </c>
      <c r="M535" s="157">
        <f>G535*(1+L535/100)</f>
        <v>71390</v>
      </c>
      <c r="N535" s="157">
        <v>0</v>
      </c>
      <c r="O535" s="157">
        <f>ROUND(E535*N535,2)</f>
        <v>0</v>
      </c>
      <c r="P535" s="157">
        <v>0</v>
      </c>
      <c r="Q535" s="157">
        <f>ROUND(E535*P535,2)</f>
        <v>0</v>
      </c>
      <c r="R535" s="157"/>
      <c r="S535" s="157" t="s">
        <v>174</v>
      </c>
      <c r="T535" s="157" t="s">
        <v>175</v>
      </c>
      <c r="U535" s="157">
        <v>0</v>
      </c>
      <c r="V535" s="157">
        <f>ROUND(E535*U535,2)</f>
        <v>0</v>
      </c>
      <c r="W535" s="157"/>
      <c r="X535" s="157" t="s">
        <v>221</v>
      </c>
      <c r="Y535" s="148"/>
      <c r="Z535" s="148"/>
      <c r="AA535" s="148"/>
      <c r="AB535" s="148"/>
      <c r="AC535" s="148"/>
      <c r="AD535" s="148"/>
      <c r="AE535" s="148"/>
      <c r="AF535" s="148"/>
      <c r="AG535" s="148" t="s">
        <v>222</v>
      </c>
      <c r="AH535" s="148"/>
      <c r="AI535" s="148"/>
      <c r="AJ535" s="148"/>
      <c r="AK535" s="148"/>
      <c r="AL535" s="148"/>
      <c r="AM535" s="148"/>
      <c r="AN535" s="148"/>
      <c r="AO535" s="148"/>
      <c r="AP535" s="148"/>
      <c r="AQ535" s="148"/>
      <c r="AR535" s="148"/>
      <c r="AS535" s="148"/>
      <c r="AT535" s="148"/>
      <c r="AU535" s="148"/>
      <c r="AV535" s="148"/>
      <c r="AW535" s="148"/>
      <c r="AX535" s="148"/>
      <c r="AY535" s="148"/>
      <c r="AZ535" s="148"/>
      <c r="BA535" s="148"/>
      <c r="BB535" s="148"/>
      <c r="BC535" s="148"/>
      <c r="BD535" s="148"/>
      <c r="BE535" s="148"/>
      <c r="BF535" s="148"/>
      <c r="BG535" s="148"/>
      <c r="BH535" s="148"/>
    </row>
    <row r="536" spans="1:60" outlineLevel="1" x14ac:dyDescent="0.2">
      <c r="A536" s="155"/>
      <c r="B536" s="156"/>
      <c r="C536" s="189" t="s">
        <v>623</v>
      </c>
      <c r="D536" s="185"/>
      <c r="E536" s="186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48"/>
      <c r="Z536" s="148"/>
      <c r="AA536" s="148"/>
      <c r="AB536" s="148"/>
      <c r="AC536" s="148"/>
      <c r="AD536" s="148"/>
      <c r="AE536" s="148"/>
      <c r="AF536" s="148"/>
      <c r="AG536" s="148" t="s">
        <v>224</v>
      </c>
      <c r="AH536" s="148">
        <v>0</v>
      </c>
      <c r="AI536" s="148"/>
      <c r="AJ536" s="148"/>
      <c r="AK536" s="148"/>
      <c r="AL536" s="148"/>
      <c r="AM536" s="148"/>
      <c r="AN536" s="148"/>
      <c r="AO536" s="148"/>
      <c r="AP536" s="148"/>
      <c r="AQ536" s="148"/>
      <c r="AR536" s="148"/>
      <c r="AS536" s="148"/>
      <c r="AT536" s="148"/>
      <c r="AU536" s="148"/>
      <c r="AV536" s="148"/>
      <c r="AW536" s="148"/>
      <c r="AX536" s="148"/>
      <c r="AY536" s="148"/>
      <c r="AZ536" s="148"/>
      <c r="BA536" s="148"/>
      <c r="BB536" s="148"/>
      <c r="BC536" s="148"/>
      <c r="BD536" s="148"/>
      <c r="BE536" s="148"/>
      <c r="BF536" s="148"/>
      <c r="BG536" s="148"/>
      <c r="BH536" s="148"/>
    </row>
    <row r="537" spans="1:60" outlineLevel="1" x14ac:dyDescent="0.2">
      <c r="A537" s="155"/>
      <c r="B537" s="156"/>
      <c r="C537" s="189" t="s">
        <v>452</v>
      </c>
      <c r="D537" s="185"/>
      <c r="E537" s="186">
        <v>2</v>
      </c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48"/>
      <c r="Z537" s="148"/>
      <c r="AA537" s="148"/>
      <c r="AB537" s="148"/>
      <c r="AC537" s="148"/>
      <c r="AD537" s="148"/>
      <c r="AE537" s="148"/>
      <c r="AF537" s="148"/>
      <c r="AG537" s="148" t="s">
        <v>224</v>
      </c>
      <c r="AH537" s="148">
        <v>0</v>
      </c>
      <c r="AI537" s="148"/>
      <c r="AJ537" s="148"/>
      <c r="AK537" s="148"/>
      <c r="AL537" s="148"/>
      <c r="AM537" s="148"/>
      <c r="AN537" s="148"/>
      <c r="AO537" s="148"/>
      <c r="AP537" s="148"/>
      <c r="AQ537" s="148"/>
      <c r="AR537" s="148"/>
      <c r="AS537" s="148"/>
      <c r="AT537" s="148"/>
      <c r="AU537" s="148"/>
      <c r="AV537" s="148"/>
      <c r="AW537" s="148"/>
      <c r="AX537" s="148"/>
      <c r="AY537" s="148"/>
      <c r="AZ537" s="148"/>
      <c r="BA537" s="148"/>
      <c r="BB537" s="148"/>
      <c r="BC537" s="148"/>
      <c r="BD537" s="148"/>
      <c r="BE537" s="148"/>
      <c r="BF537" s="148"/>
      <c r="BG537" s="148"/>
      <c r="BH537" s="148"/>
    </row>
    <row r="538" spans="1:60" outlineLevel="1" x14ac:dyDescent="0.2">
      <c r="A538" s="172">
        <v>74</v>
      </c>
      <c r="B538" s="173" t="s">
        <v>1359</v>
      </c>
      <c r="C538" s="180" t="s">
        <v>1360</v>
      </c>
      <c r="D538" s="174" t="s">
        <v>1361</v>
      </c>
      <c r="E538" s="175">
        <v>1</v>
      </c>
      <c r="F538" s="170">
        <v>5000</v>
      </c>
      <c r="G538" s="177">
        <f t="shared" ref="G538:G545" si="0">ROUND(E538*F538,2)</f>
        <v>5000</v>
      </c>
      <c r="H538" s="158"/>
      <c r="I538" s="157">
        <f t="shared" ref="I538:I545" si="1">ROUND(E538*H538,2)</f>
        <v>0</v>
      </c>
      <c r="J538" s="158"/>
      <c r="K538" s="157">
        <f t="shared" ref="K538:K545" si="2">ROUND(E538*J538,2)</f>
        <v>0</v>
      </c>
      <c r="L538" s="157">
        <v>21</v>
      </c>
      <c r="M538" s="157">
        <f t="shared" ref="M538:M545" si="3">G538*(1+L538/100)</f>
        <v>6050</v>
      </c>
      <c r="N538" s="157">
        <v>0</v>
      </c>
      <c r="O538" s="157">
        <f t="shared" ref="O538:O545" si="4">ROUND(E538*N538,2)</f>
        <v>0</v>
      </c>
      <c r="P538" s="157">
        <v>0</v>
      </c>
      <c r="Q538" s="157">
        <f t="shared" ref="Q538:Q545" si="5">ROUND(E538*P538,2)</f>
        <v>0</v>
      </c>
      <c r="R538" s="157"/>
      <c r="S538" s="157" t="s">
        <v>174</v>
      </c>
      <c r="T538" s="157" t="s">
        <v>175</v>
      </c>
      <c r="U538" s="157">
        <v>0</v>
      </c>
      <c r="V538" s="157">
        <f t="shared" ref="V538:V545" si="6">ROUND(E538*U538,2)</f>
        <v>0</v>
      </c>
      <c r="W538" s="157"/>
      <c r="X538" s="157" t="s">
        <v>221</v>
      </c>
      <c r="Y538" s="148"/>
      <c r="Z538" s="148"/>
      <c r="AA538" s="148"/>
      <c r="AB538" s="148"/>
      <c r="AC538" s="148"/>
      <c r="AD538" s="148"/>
      <c r="AE538" s="148"/>
      <c r="AF538" s="148"/>
      <c r="AG538" s="148" t="s">
        <v>222</v>
      </c>
      <c r="AH538" s="148"/>
      <c r="AI538" s="148"/>
      <c r="AJ538" s="148"/>
      <c r="AK538" s="148"/>
      <c r="AL538" s="148"/>
      <c r="AM538" s="148"/>
      <c r="AN538" s="148"/>
      <c r="AO538" s="148"/>
      <c r="AP538" s="148"/>
      <c r="AQ538" s="148"/>
      <c r="AR538" s="148"/>
      <c r="AS538" s="148"/>
      <c r="AT538" s="148"/>
      <c r="AU538" s="148"/>
      <c r="AV538" s="148"/>
      <c r="AW538" s="148"/>
      <c r="AX538" s="148"/>
      <c r="AY538" s="148"/>
      <c r="AZ538" s="148"/>
      <c r="BA538" s="148"/>
      <c r="BB538" s="148"/>
      <c r="BC538" s="148"/>
      <c r="BD538" s="148"/>
      <c r="BE538" s="148"/>
      <c r="BF538" s="148"/>
      <c r="BG538" s="148"/>
      <c r="BH538" s="148"/>
    </row>
    <row r="539" spans="1:60" outlineLevel="1" x14ac:dyDescent="0.2">
      <c r="A539" s="172">
        <v>75</v>
      </c>
      <c r="B539" s="173" t="s">
        <v>1362</v>
      </c>
      <c r="C539" s="180" t="s">
        <v>1363</v>
      </c>
      <c r="D539" s="174" t="s">
        <v>1361</v>
      </c>
      <c r="E539" s="175">
        <v>1</v>
      </c>
      <c r="F539" s="170">
        <v>10000</v>
      </c>
      <c r="G539" s="177">
        <f t="shared" si="0"/>
        <v>10000</v>
      </c>
      <c r="H539" s="158"/>
      <c r="I539" s="157">
        <f t="shared" si="1"/>
        <v>0</v>
      </c>
      <c r="J539" s="158"/>
      <c r="K539" s="157">
        <f t="shared" si="2"/>
        <v>0</v>
      </c>
      <c r="L539" s="157">
        <v>21</v>
      </c>
      <c r="M539" s="157">
        <f t="shared" si="3"/>
        <v>12100</v>
      </c>
      <c r="N539" s="157">
        <v>0</v>
      </c>
      <c r="O539" s="157">
        <f t="shared" si="4"/>
        <v>0</v>
      </c>
      <c r="P539" s="157">
        <v>0</v>
      </c>
      <c r="Q539" s="157">
        <f t="shared" si="5"/>
        <v>0</v>
      </c>
      <c r="R539" s="157"/>
      <c r="S539" s="157" t="s">
        <v>174</v>
      </c>
      <c r="T539" s="157" t="s">
        <v>175</v>
      </c>
      <c r="U539" s="157">
        <v>0</v>
      </c>
      <c r="V539" s="157">
        <f t="shared" si="6"/>
        <v>0</v>
      </c>
      <c r="W539" s="157"/>
      <c r="X539" s="157" t="s">
        <v>221</v>
      </c>
      <c r="Y539" s="148"/>
      <c r="Z539" s="148"/>
      <c r="AA539" s="148"/>
      <c r="AB539" s="148"/>
      <c r="AC539" s="148"/>
      <c r="AD539" s="148"/>
      <c r="AE539" s="148"/>
      <c r="AF539" s="148"/>
      <c r="AG539" s="148" t="s">
        <v>222</v>
      </c>
      <c r="AH539" s="148"/>
      <c r="AI539" s="148"/>
      <c r="AJ539" s="148"/>
      <c r="AK539" s="148"/>
      <c r="AL539" s="148"/>
      <c r="AM539" s="148"/>
      <c r="AN539" s="148"/>
      <c r="AO539" s="148"/>
      <c r="AP539" s="148"/>
      <c r="AQ539" s="148"/>
      <c r="AR539" s="148"/>
      <c r="AS539" s="148"/>
      <c r="AT539" s="148"/>
      <c r="AU539" s="148"/>
      <c r="AV539" s="148"/>
      <c r="AW539" s="148"/>
      <c r="AX539" s="148"/>
      <c r="AY539" s="148"/>
      <c r="AZ539" s="148"/>
      <c r="BA539" s="148"/>
      <c r="BB539" s="148"/>
      <c r="BC539" s="148"/>
      <c r="BD539" s="148"/>
      <c r="BE539" s="148"/>
      <c r="BF539" s="148"/>
      <c r="BG539" s="148"/>
      <c r="BH539" s="148"/>
    </row>
    <row r="540" spans="1:60" outlineLevel="1" x14ac:dyDescent="0.2">
      <c r="A540" s="172">
        <v>76</v>
      </c>
      <c r="B540" s="173" t="s">
        <v>1364</v>
      </c>
      <c r="C540" s="180" t="s">
        <v>1365</v>
      </c>
      <c r="D540" s="174" t="s">
        <v>1361</v>
      </c>
      <c r="E540" s="175">
        <v>1</v>
      </c>
      <c r="F540" s="170">
        <v>1200</v>
      </c>
      <c r="G540" s="177">
        <f t="shared" si="0"/>
        <v>1200</v>
      </c>
      <c r="H540" s="158"/>
      <c r="I540" s="157">
        <f t="shared" si="1"/>
        <v>0</v>
      </c>
      <c r="J540" s="158"/>
      <c r="K540" s="157">
        <f t="shared" si="2"/>
        <v>0</v>
      </c>
      <c r="L540" s="157">
        <v>21</v>
      </c>
      <c r="M540" s="157">
        <f t="shared" si="3"/>
        <v>1452</v>
      </c>
      <c r="N540" s="157">
        <v>0</v>
      </c>
      <c r="O540" s="157">
        <f t="shared" si="4"/>
        <v>0</v>
      </c>
      <c r="P540" s="157">
        <v>0</v>
      </c>
      <c r="Q540" s="157">
        <f t="shared" si="5"/>
        <v>0</v>
      </c>
      <c r="R540" s="157"/>
      <c r="S540" s="157" t="s">
        <v>174</v>
      </c>
      <c r="T540" s="157" t="s">
        <v>175</v>
      </c>
      <c r="U540" s="157">
        <v>0</v>
      </c>
      <c r="V540" s="157">
        <f t="shared" si="6"/>
        <v>0</v>
      </c>
      <c r="W540" s="157"/>
      <c r="X540" s="157" t="s">
        <v>221</v>
      </c>
      <c r="Y540" s="148"/>
      <c r="Z540" s="148"/>
      <c r="AA540" s="148"/>
      <c r="AB540" s="148"/>
      <c r="AC540" s="148"/>
      <c r="AD540" s="148"/>
      <c r="AE540" s="148"/>
      <c r="AF540" s="148"/>
      <c r="AG540" s="148" t="s">
        <v>222</v>
      </c>
      <c r="AH540" s="148"/>
      <c r="AI540" s="148"/>
      <c r="AJ540" s="148"/>
      <c r="AK540" s="148"/>
      <c r="AL540" s="148"/>
      <c r="AM540" s="148"/>
      <c r="AN540" s="148"/>
      <c r="AO540" s="148"/>
      <c r="AP540" s="148"/>
      <c r="AQ540" s="148"/>
      <c r="AR540" s="148"/>
      <c r="AS540" s="148"/>
      <c r="AT540" s="148"/>
      <c r="AU540" s="148"/>
      <c r="AV540" s="148"/>
      <c r="AW540" s="148"/>
      <c r="AX540" s="148"/>
      <c r="AY540" s="148"/>
      <c r="AZ540" s="148"/>
      <c r="BA540" s="148"/>
      <c r="BB540" s="148"/>
      <c r="BC540" s="148"/>
      <c r="BD540" s="148"/>
      <c r="BE540" s="148"/>
      <c r="BF540" s="148"/>
      <c r="BG540" s="148"/>
      <c r="BH540" s="148"/>
    </row>
    <row r="541" spans="1:60" outlineLevel="1" x14ac:dyDescent="0.2">
      <c r="A541" s="172">
        <v>77</v>
      </c>
      <c r="B541" s="173" t="s">
        <v>1366</v>
      </c>
      <c r="C541" s="180" t="s">
        <v>1367</v>
      </c>
      <c r="D541" s="174" t="s">
        <v>368</v>
      </c>
      <c r="E541" s="175">
        <v>2</v>
      </c>
      <c r="F541" s="170">
        <v>2000</v>
      </c>
      <c r="G541" s="177">
        <f t="shared" si="0"/>
        <v>4000</v>
      </c>
      <c r="H541" s="158"/>
      <c r="I541" s="157">
        <f t="shared" si="1"/>
        <v>0</v>
      </c>
      <c r="J541" s="158"/>
      <c r="K541" s="157">
        <f t="shared" si="2"/>
        <v>0</v>
      </c>
      <c r="L541" s="157">
        <v>21</v>
      </c>
      <c r="M541" s="157">
        <f t="shared" si="3"/>
        <v>4840</v>
      </c>
      <c r="N541" s="157">
        <v>0</v>
      </c>
      <c r="O541" s="157">
        <f t="shared" si="4"/>
        <v>0</v>
      </c>
      <c r="P541" s="157">
        <v>0</v>
      </c>
      <c r="Q541" s="157">
        <f t="shared" si="5"/>
        <v>0</v>
      </c>
      <c r="R541" s="157"/>
      <c r="S541" s="157" t="s">
        <v>174</v>
      </c>
      <c r="T541" s="157" t="s">
        <v>175</v>
      </c>
      <c r="U541" s="157">
        <v>0</v>
      </c>
      <c r="V541" s="157">
        <f t="shared" si="6"/>
        <v>0</v>
      </c>
      <c r="W541" s="157"/>
      <c r="X541" s="157" t="s">
        <v>221</v>
      </c>
      <c r="Y541" s="148"/>
      <c r="Z541" s="148"/>
      <c r="AA541" s="148"/>
      <c r="AB541" s="148"/>
      <c r="AC541" s="148"/>
      <c r="AD541" s="148"/>
      <c r="AE541" s="148"/>
      <c r="AF541" s="148"/>
      <c r="AG541" s="148" t="s">
        <v>222</v>
      </c>
      <c r="AH541" s="148"/>
      <c r="AI541" s="148"/>
      <c r="AJ541" s="148"/>
      <c r="AK541" s="148"/>
      <c r="AL541" s="148"/>
      <c r="AM541" s="148"/>
      <c r="AN541" s="148"/>
      <c r="AO541" s="148"/>
      <c r="AP541" s="148"/>
      <c r="AQ541" s="148"/>
      <c r="AR541" s="148"/>
      <c r="AS541" s="148"/>
      <c r="AT541" s="148"/>
      <c r="AU541" s="148"/>
      <c r="AV541" s="148"/>
      <c r="AW541" s="148"/>
      <c r="AX541" s="148"/>
      <c r="AY541" s="148"/>
      <c r="AZ541" s="148"/>
      <c r="BA541" s="148"/>
      <c r="BB541" s="148"/>
      <c r="BC541" s="148"/>
      <c r="BD541" s="148"/>
      <c r="BE541" s="148"/>
      <c r="BF541" s="148"/>
      <c r="BG541" s="148"/>
      <c r="BH541" s="148"/>
    </row>
    <row r="542" spans="1:60" outlineLevel="1" x14ac:dyDescent="0.2">
      <c r="A542" s="172">
        <v>78</v>
      </c>
      <c r="B542" s="173" t="s">
        <v>1368</v>
      </c>
      <c r="C542" s="180" t="s">
        <v>1369</v>
      </c>
      <c r="D542" s="174" t="s">
        <v>1361</v>
      </c>
      <c r="E542" s="175">
        <v>1</v>
      </c>
      <c r="F542" s="170">
        <v>500</v>
      </c>
      <c r="G542" s="177">
        <f t="shared" si="0"/>
        <v>500</v>
      </c>
      <c r="H542" s="158"/>
      <c r="I542" s="157">
        <f t="shared" si="1"/>
        <v>0</v>
      </c>
      <c r="J542" s="158"/>
      <c r="K542" s="157">
        <f t="shared" si="2"/>
        <v>0</v>
      </c>
      <c r="L542" s="157">
        <v>21</v>
      </c>
      <c r="M542" s="157">
        <f t="shared" si="3"/>
        <v>605</v>
      </c>
      <c r="N542" s="157">
        <v>0</v>
      </c>
      <c r="O542" s="157">
        <f t="shared" si="4"/>
        <v>0</v>
      </c>
      <c r="P542" s="157">
        <v>0</v>
      </c>
      <c r="Q542" s="157">
        <f t="shared" si="5"/>
        <v>0</v>
      </c>
      <c r="R542" s="157"/>
      <c r="S542" s="157" t="s">
        <v>174</v>
      </c>
      <c r="T542" s="157" t="s">
        <v>175</v>
      </c>
      <c r="U542" s="157">
        <v>0</v>
      </c>
      <c r="V542" s="157">
        <f t="shared" si="6"/>
        <v>0</v>
      </c>
      <c r="W542" s="157"/>
      <c r="X542" s="157" t="s">
        <v>221</v>
      </c>
      <c r="Y542" s="148"/>
      <c r="Z542" s="148"/>
      <c r="AA542" s="148"/>
      <c r="AB542" s="148"/>
      <c r="AC542" s="148"/>
      <c r="AD542" s="148"/>
      <c r="AE542" s="148"/>
      <c r="AF542" s="148"/>
      <c r="AG542" s="148" t="s">
        <v>222</v>
      </c>
      <c r="AH542" s="148"/>
      <c r="AI542" s="148"/>
      <c r="AJ542" s="148"/>
      <c r="AK542" s="148"/>
      <c r="AL542" s="148"/>
      <c r="AM542" s="148"/>
      <c r="AN542" s="148"/>
      <c r="AO542" s="148"/>
      <c r="AP542" s="148"/>
      <c r="AQ542" s="148"/>
      <c r="AR542" s="148"/>
      <c r="AS542" s="148"/>
      <c r="AT542" s="148"/>
      <c r="AU542" s="148"/>
      <c r="AV542" s="148"/>
      <c r="AW542" s="148"/>
      <c r="AX542" s="148"/>
      <c r="AY542" s="148"/>
      <c r="AZ542" s="148"/>
      <c r="BA542" s="148"/>
      <c r="BB542" s="148"/>
      <c r="BC542" s="148"/>
      <c r="BD542" s="148"/>
      <c r="BE542" s="148"/>
      <c r="BF542" s="148"/>
      <c r="BG542" s="148"/>
      <c r="BH542" s="148"/>
    </row>
    <row r="543" spans="1:60" outlineLevel="1" x14ac:dyDescent="0.2">
      <c r="A543" s="172">
        <v>79</v>
      </c>
      <c r="B543" s="173" t="s">
        <v>1370</v>
      </c>
      <c r="C543" s="180" t="s">
        <v>1371</v>
      </c>
      <c r="D543" s="174" t="s">
        <v>1361</v>
      </c>
      <c r="E543" s="175">
        <v>1</v>
      </c>
      <c r="F543" s="170">
        <v>2400</v>
      </c>
      <c r="G543" s="177">
        <f t="shared" si="0"/>
        <v>2400</v>
      </c>
      <c r="H543" s="158"/>
      <c r="I543" s="157">
        <f t="shared" si="1"/>
        <v>0</v>
      </c>
      <c r="J543" s="158"/>
      <c r="K543" s="157">
        <f t="shared" si="2"/>
        <v>0</v>
      </c>
      <c r="L543" s="157">
        <v>21</v>
      </c>
      <c r="M543" s="157">
        <f t="shared" si="3"/>
        <v>2904</v>
      </c>
      <c r="N543" s="157">
        <v>0</v>
      </c>
      <c r="O543" s="157">
        <f t="shared" si="4"/>
        <v>0</v>
      </c>
      <c r="P543" s="157">
        <v>0</v>
      </c>
      <c r="Q543" s="157">
        <f t="shared" si="5"/>
        <v>0</v>
      </c>
      <c r="R543" s="157"/>
      <c r="S543" s="157" t="s">
        <v>174</v>
      </c>
      <c r="T543" s="157" t="s">
        <v>175</v>
      </c>
      <c r="U543" s="157">
        <v>0</v>
      </c>
      <c r="V543" s="157">
        <f t="shared" si="6"/>
        <v>0</v>
      </c>
      <c r="W543" s="157"/>
      <c r="X543" s="157" t="s">
        <v>221</v>
      </c>
      <c r="Y543" s="148"/>
      <c r="Z543" s="148"/>
      <c r="AA543" s="148"/>
      <c r="AB543" s="148"/>
      <c r="AC543" s="148"/>
      <c r="AD543" s="148"/>
      <c r="AE543" s="148"/>
      <c r="AF543" s="148"/>
      <c r="AG543" s="148" t="s">
        <v>222</v>
      </c>
      <c r="AH543" s="148"/>
      <c r="AI543" s="148"/>
      <c r="AJ543" s="148"/>
      <c r="AK543" s="148"/>
      <c r="AL543" s="148"/>
      <c r="AM543" s="148"/>
      <c r="AN543" s="148"/>
      <c r="AO543" s="148"/>
      <c r="AP543" s="148"/>
      <c r="AQ543" s="148"/>
      <c r="AR543" s="148"/>
      <c r="AS543" s="148"/>
      <c r="AT543" s="148"/>
      <c r="AU543" s="148"/>
      <c r="AV543" s="148"/>
      <c r="AW543" s="148"/>
      <c r="AX543" s="148"/>
      <c r="AY543" s="148"/>
      <c r="AZ543" s="148"/>
      <c r="BA543" s="148"/>
      <c r="BB543" s="148"/>
      <c r="BC543" s="148"/>
      <c r="BD543" s="148"/>
      <c r="BE543" s="148"/>
      <c r="BF543" s="148"/>
      <c r="BG543" s="148"/>
      <c r="BH543" s="148"/>
    </row>
    <row r="544" spans="1:60" outlineLevel="1" x14ac:dyDescent="0.2">
      <c r="A544" s="172">
        <v>80</v>
      </c>
      <c r="B544" s="173" t="s">
        <v>1372</v>
      </c>
      <c r="C544" s="180" t="s">
        <v>1373</v>
      </c>
      <c r="D544" s="174" t="s">
        <v>1361</v>
      </c>
      <c r="E544" s="175">
        <v>1</v>
      </c>
      <c r="F544" s="170">
        <v>2500</v>
      </c>
      <c r="G544" s="177">
        <f t="shared" si="0"/>
        <v>2500</v>
      </c>
      <c r="H544" s="158"/>
      <c r="I544" s="157">
        <f t="shared" si="1"/>
        <v>0</v>
      </c>
      <c r="J544" s="158"/>
      <c r="K544" s="157">
        <f t="shared" si="2"/>
        <v>0</v>
      </c>
      <c r="L544" s="157">
        <v>21</v>
      </c>
      <c r="M544" s="157">
        <f t="shared" si="3"/>
        <v>3025</v>
      </c>
      <c r="N544" s="157">
        <v>0</v>
      </c>
      <c r="O544" s="157">
        <f t="shared" si="4"/>
        <v>0</v>
      </c>
      <c r="P544" s="157">
        <v>0</v>
      </c>
      <c r="Q544" s="157">
        <f t="shared" si="5"/>
        <v>0</v>
      </c>
      <c r="R544" s="157"/>
      <c r="S544" s="157" t="s">
        <v>174</v>
      </c>
      <c r="T544" s="157" t="s">
        <v>175</v>
      </c>
      <c r="U544" s="157">
        <v>0</v>
      </c>
      <c r="V544" s="157">
        <f t="shared" si="6"/>
        <v>0</v>
      </c>
      <c r="W544" s="157"/>
      <c r="X544" s="157" t="s">
        <v>221</v>
      </c>
      <c r="Y544" s="148"/>
      <c r="Z544" s="148"/>
      <c r="AA544" s="148"/>
      <c r="AB544" s="148"/>
      <c r="AC544" s="148"/>
      <c r="AD544" s="148"/>
      <c r="AE544" s="148"/>
      <c r="AF544" s="148"/>
      <c r="AG544" s="148" t="s">
        <v>222</v>
      </c>
      <c r="AH544" s="148"/>
      <c r="AI544" s="148"/>
      <c r="AJ544" s="148"/>
      <c r="AK544" s="148"/>
      <c r="AL544" s="148"/>
      <c r="AM544" s="148"/>
      <c r="AN544" s="148"/>
      <c r="AO544" s="148"/>
      <c r="AP544" s="148"/>
      <c r="AQ544" s="148"/>
      <c r="AR544" s="148"/>
      <c r="AS544" s="148"/>
      <c r="AT544" s="148"/>
      <c r="AU544" s="148"/>
      <c r="AV544" s="148"/>
      <c r="AW544" s="148"/>
      <c r="AX544" s="148"/>
      <c r="AY544" s="148"/>
      <c r="AZ544" s="148"/>
      <c r="BA544" s="148"/>
      <c r="BB544" s="148"/>
      <c r="BC544" s="148"/>
      <c r="BD544" s="148"/>
      <c r="BE544" s="148"/>
      <c r="BF544" s="148"/>
      <c r="BG544" s="148"/>
      <c r="BH544" s="148"/>
    </row>
    <row r="545" spans="1:60" ht="22.5" outlineLevel="1" x14ac:dyDescent="0.2">
      <c r="A545" s="166">
        <v>81</v>
      </c>
      <c r="B545" s="167" t="s">
        <v>1374</v>
      </c>
      <c r="C545" s="181" t="s">
        <v>1375</v>
      </c>
      <c r="D545" s="168" t="s">
        <v>1361</v>
      </c>
      <c r="E545" s="169">
        <v>1</v>
      </c>
      <c r="F545" s="170">
        <v>25668</v>
      </c>
      <c r="G545" s="171">
        <f t="shared" si="0"/>
        <v>25668</v>
      </c>
      <c r="H545" s="158"/>
      <c r="I545" s="157">
        <f t="shared" si="1"/>
        <v>0</v>
      </c>
      <c r="J545" s="158"/>
      <c r="K545" s="157">
        <f t="shared" si="2"/>
        <v>0</v>
      </c>
      <c r="L545" s="157">
        <v>21</v>
      </c>
      <c r="M545" s="157">
        <f t="shared" si="3"/>
        <v>31058.28</v>
      </c>
      <c r="N545" s="157">
        <v>0</v>
      </c>
      <c r="O545" s="157">
        <f t="shared" si="4"/>
        <v>0</v>
      </c>
      <c r="P545" s="157">
        <v>0</v>
      </c>
      <c r="Q545" s="157">
        <f t="shared" si="5"/>
        <v>0</v>
      </c>
      <c r="R545" s="157"/>
      <c r="S545" s="157" t="s">
        <v>174</v>
      </c>
      <c r="T545" s="157" t="s">
        <v>175</v>
      </c>
      <c r="U545" s="157">
        <v>0</v>
      </c>
      <c r="V545" s="157">
        <f t="shared" si="6"/>
        <v>0</v>
      </c>
      <c r="W545" s="157"/>
      <c r="X545" s="157" t="s">
        <v>221</v>
      </c>
      <c r="Y545" s="148"/>
      <c r="Z545" s="148"/>
      <c r="AA545" s="148"/>
      <c r="AB545" s="148"/>
      <c r="AC545" s="148"/>
      <c r="AD545" s="148"/>
      <c r="AE545" s="148"/>
      <c r="AF545" s="148"/>
      <c r="AG545" s="148" t="s">
        <v>222</v>
      </c>
      <c r="AH545" s="148"/>
      <c r="AI545" s="148"/>
      <c r="AJ545" s="148"/>
      <c r="AK545" s="148"/>
      <c r="AL545" s="148"/>
      <c r="AM545" s="148"/>
      <c r="AN545" s="148"/>
      <c r="AO545" s="148"/>
      <c r="AP545" s="148"/>
      <c r="AQ545" s="148"/>
      <c r="AR545" s="148"/>
      <c r="AS545" s="148"/>
      <c r="AT545" s="148"/>
      <c r="AU545" s="148"/>
      <c r="AV545" s="148"/>
      <c r="AW545" s="148"/>
      <c r="AX545" s="148"/>
      <c r="AY545" s="148"/>
      <c r="AZ545" s="148"/>
      <c r="BA545" s="148"/>
      <c r="BB545" s="148"/>
      <c r="BC545" s="148"/>
      <c r="BD545" s="148"/>
      <c r="BE545" s="148"/>
      <c r="BF545" s="148"/>
      <c r="BG545" s="148"/>
      <c r="BH545" s="148"/>
    </row>
    <row r="546" spans="1:60" outlineLevel="1" x14ac:dyDescent="0.2">
      <c r="A546" s="155"/>
      <c r="B546" s="156"/>
      <c r="C546" s="189" t="s">
        <v>623</v>
      </c>
      <c r="D546" s="185"/>
      <c r="E546" s="186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48"/>
      <c r="Z546" s="148"/>
      <c r="AA546" s="148"/>
      <c r="AB546" s="148"/>
      <c r="AC546" s="148"/>
      <c r="AD546" s="148"/>
      <c r="AE546" s="148"/>
      <c r="AF546" s="148"/>
      <c r="AG546" s="148" t="s">
        <v>224</v>
      </c>
      <c r="AH546" s="148">
        <v>0</v>
      </c>
      <c r="AI546" s="148"/>
      <c r="AJ546" s="148"/>
      <c r="AK546" s="148"/>
      <c r="AL546" s="148"/>
      <c r="AM546" s="148"/>
      <c r="AN546" s="148"/>
      <c r="AO546" s="148"/>
      <c r="AP546" s="148"/>
      <c r="AQ546" s="148"/>
      <c r="AR546" s="148"/>
      <c r="AS546" s="148"/>
      <c r="AT546" s="148"/>
      <c r="AU546" s="148"/>
      <c r="AV546" s="148"/>
      <c r="AW546" s="148"/>
      <c r="AX546" s="148"/>
      <c r="AY546" s="148"/>
      <c r="AZ546" s="148"/>
      <c r="BA546" s="148"/>
      <c r="BB546" s="148"/>
      <c r="BC546" s="148"/>
      <c r="BD546" s="148"/>
      <c r="BE546" s="148"/>
      <c r="BF546" s="148"/>
      <c r="BG546" s="148"/>
      <c r="BH546" s="148"/>
    </row>
    <row r="547" spans="1:60" outlineLevel="1" x14ac:dyDescent="0.2">
      <c r="A547" s="155"/>
      <c r="B547" s="156"/>
      <c r="C547" s="189" t="s">
        <v>370</v>
      </c>
      <c r="D547" s="185"/>
      <c r="E547" s="186">
        <v>1</v>
      </c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48"/>
      <c r="Z547" s="148"/>
      <c r="AA547" s="148"/>
      <c r="AB547" s="148"/>
      <c r="AC547" s="148"/>
      <c r="AD547" s="148"/>
      <c r="AE547" s="148"/>
      <c r="AF547" s="148"/>
      <c r="AG547" s="148" t="s">
        <v>224</v>
      </c>
      <c r="AH547" s="148">
        <v>0</v>
      </c>
      <c r="AI547" s="148"/>
      <c r="AJ547" s="148"/>
      <c r="AK547" s="148"/>
      <c r="AL547" s="148"/>
      <c r="AM547" s="148"/>
      <c r="AN547" s="148"/>
      <c r="AO547" s="148"/>
      <c r="AP547" s="148"/>
      <c r="AQ547" s="148"/>
      <c r="AR547" s="148"/>
      <c r="AS547" s="148"/>
      <c r="AT547" s="148"/>
      <c r="AU547" s="148"/>
      <c r="AV547" s="148"/>
      <c r="AW547" s="148"/>
      <c r="AX547" s="148"/>
      <c r="AY547" s="148"/>
      <c r="AZ547" s="148"/>
      <c r="BA547" s="148"/>
      <c r="BB547" s="148"/>
      <c r="BC547" s="148"/>
      <c r="BD547" s="148"/>
      <c r="BE547" s="148"/>
      <c r="BF547" s="148"/>
      <c r="BG547" s="148"/>
      <c r="BH547" s="148"/>
    </row>
    <row r="548" spans="1:60" outlineLevel="1" x14ac:dyDescent="0.2">
      <c r="A548" s="166">
        <v>82</v>
      </c>
      <c r="B548" s="167" t="s">
        <v>1376</v>
      </c>
      <c r="C548" s="181" t="s">
        <v>1377</v>
      </c>
      <c r="D548" s="168" t="s">
        <v>368</v>
      </c>
      <c r="E548" s="169">
        <v>1</v>
      </c>
      <c r="F548" s="170">
        <v>21000</v>
      </c>
      <c r="G548" s="171">
        <f>ROUND(E548*F548,2)</f>
        <v>21000</v>
      </c>
      <c r="H548" s="158"/>
      <c r="I548" s="157">
        <f>ROUND(E548*H548,2)</f>
        <v>0</v>
      </c>
      <c r="J548" s="158"/>
      <c r="K548" s="157">
        <f>ROUND(E548*J548,2)</f>
        <v>0</v>
      </c>
      <c r="L548" s="157">
        <v>21</v>
      </c>
      <c r="M548" s="157">
        <f>G548*(1+L548/100)</f>
        <v>25410</v>
      </c>
      <c r="N548" s="157">
        <v>0</v>
      </c>
      <c r="O548" s="157">
        <f>ROUND(E548*N548,2)</f>
        <v>0</v>
      </c>
      <c r="P548" s="157">
        <v>0</v>
      </c>
      <c r="Q548" s="157">
        <f>ROUND(E548*P548,2)</f>
        <v>0</v>
      </c>
      <c r="R548" s="157"/>
      <c r="S548" s="157" t="s">
        <v>174</v>
      </c>
      <c r="T548" s="157" t="s">
        <v>175</v>
      </c>
      <c r="U548" s="157">
        <v>0</v>
      </c>
      <c r="V548" s="157">
        <f>ROUND(E548*U548,2)</f>
        <v>0</v>
      </c>
      <c r="W548" s="157"/>
      <c r="X548" s="157" t="s">
        <v>221</v>
      </c>
      <c r="Y548" s="148"/>
      <c r="Z548" s="148"/>
      <c r="AA548" s="148"/>
      <c r="AB548" s="148"/>
      <c r="AC548" s="148"/>
      <c r="AD548" s="148"/>
      <c r="AE548" s="148"/>
      <c r="AF548" s="148"/>
      <c r="AG548" s="148" t="s">
        <v>222</v>
      </c>
      <c r="AH548" s="148"/>
      <c r="AI548" s="148"/>
      <c r="AJ548" s="148"/>
      <c r="AK548" s="148"/>
      <c r="AL548" s="148"/>
      <c r="AM548" s="148"/>
      <c r="AN548" s="148"/>
      <c r="AO548" s="148"/>
      <c r="AP548" s="148"/>
      <c r="AQ548" s="148"/>
      <c r="AR548" s="148"/>
      <c r="AS548" s="148"/>
      <c r="AT548" s="148"/>
      <c r="AU548" s="148"/>
      <c r="AV548" s="148"/>
      <c r="AW548" s="148"/>
      <c r="AX548" s="148"/>
      <c r="AY548" s="148"/>
      <c r="AZ548" s="148"/>
      <c r="BA548" s="148"/>
      <c r="BB548" s="148"/>
      <c r="BC548" s="148"/>
      <c r="BD548" s="148"/>
      <c r="BE548" s="148"/>
      <c r="BF548" s="148"/>
      <c r="BG548" s="148"/>
      <c r="BH548" s="148"/>
    </row>
    <row r="549" spans="1:60" outlineLevel="1" x14ac:dyDescent="0.2">
      <c r="A549" s="155"/>
      <c r="B549" s="156"/>
      <c r="C549" s="189" t="s">
        <v>623</v>
      </c>
      <c r="D549" s="185"/>
      <c r="E549" s="186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48"/>
      <c r="Z549" s="148"/>
      <c r="AA549" s="148"/>
      <c r="AB549" s="148"/>
      <c r="AC549" s="148"/>
      <c r="AD549" s="148"/>
      <c r="AE549" s="148"/>
      <c r="AF549" s="148"/>
      <c r="AG549" s="148" t="s">
        <v>224</v>
      </c>
      <c r="AH549" s="148">
        <v>0</v>
      </c>
      <c r="AI549" s="148"/>
      <c r="AJ549" s="148"/>
      <c r="AK549" s="148"/>
      <c r="AL549" s="148"/>
      <c r="AM549" s="148"/>
      <c r="AN549" s="148"/>
      <c r="AO549" s="148"/>
      <c r="AP549" s="148"/>
      <c r="AQ549" s="148"/>
      <c r="AR549" s="148"/>
      <c r="AS549" s="148"/>
      <c r="AT549" s="148"/>
      <c r="AU549" s="148"/>
      <c r="AV549" s="148"/>
      <c r="AW549" s="148"/>
      <c r="AX549" s="148"/>
      <c r="AY549" s="148"/>
      <c r="AZ549" s="148"/>
      <c r="BA549" s="148"/>
      <c r="BB549" s="148"/>
      <c r="BC549" s="148"/>
      <c r="BD549" s="148"/>
      <c r="BE549" s="148"/>
      <c r="BF549" s="148"/>
      <c r="BG549" s="148"/>
      <c r="BH549" s="148"/>
    </row>
    <row r="550" spans="1:60" outlineLevel="1" x14ac:dyDescent="0.2">
      <c r="A550" s="155"/>
      <c r="B550" s="156"/>
      <c r="C550" s="189" t="s">
        <v>370</v>
      </c>
      <c r="D550" s="185"/>
      <c r="E550" s="186">
        <v>1</v>
      </c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48"/>
      <c r="Z550" s="148"/>
      <c r="AA550" s="148"/>
      <c r="AB550" s="148"/>
      <c r="AC550" s="148"/>
      <c r="AD550" s="148"/>
      <c r="AE550" s="148"/>
      <c r="AF550" s="148"/>
      <c r="AG550" s="148" t="s">
        <v>224</v>
      </c>
      <c r="AH550" s="148">
        <v>0</v>
      </c>
      <c r="AI550" s="148"/>
      <c r="AJ550" s="148"/>
      <c r="AK550" s="148"/>
      <c r="AL550" s="148"/>
      <c r="AM550" s="148"/>
      <c r="AN550" s="148"/>
      <c r="AO550" s="148"/>
      <c r="AP550" s="148"/>
      <c r="AQ550" s="148"/>
      <c r="AR550" s="148"/>
      <c r="AS550" s="148"/>
      <c r="AT550" s="148"/>
      <c r="AU550" s="148"/>
      <c r="AV550" s="148"/>
      <c r="AW550" s="148"/>
      <c r="AX550" s="148"/>
      <c r="AY550" s="148"/>
      <c r="AZ550" s="148"/>
      <c r="BA550" s="148"/>
      <c r="BB550" s="148"/>
      <c r="BC550" s="148"/>
      <c r="BD550" s="148"/>
      <c r="BE550" s="148"/>
      <c r="BF550" s="148"/>
      <c r="BG550" s="148"/>
      <c r="BH550" s="148"/>
    </row>
    <row r="551" spans="1:60" outlineLevel="1" x14ac:dyDescent="0.2">
      <c r="A551" s="172">
        <v>83</v>
      </c>
      <c r="B551" s="173" t="s">
        <v>1378</v>
      </c>
      <c r="C551" s="180" t="s">
        <v>1379</v>
      </c>
      <c r="D551" s="174" t="s">
        <v>368</v>
      </c>
      <c r="E551" s="175">
        <v>2</v>
      </c>
      <c r="F551" s="170">
        <v>885</v>
      </c>
      <c r="G551" s="177">
        <f>ROUND(E551*F551,2)</f>
        <v>1770</v>
      </c>
      <c r="H551" s="158"/>
      <c r="I551" s="157">
        <f>ROUND(E551*H551,2)</f>
        <v>0</v>
      </c>
      <c r="J551" s="158"/>
      <c r="K551" s="157">
        <f>ROUND(E551*J551,2)</f>
        <v>0</v>
      </c>
      <c r="L551" s="157">
        <v>21</v>
      </c>
      <c r="M551" s="157">
        <f>G551*(1+L551/100)</f>
        <v>2141.6999999999998</v>
      </c>
      <c r="N551" s="157">
        <v>0</v>
      </c>
      <c r="O551" s="157">
        <f>ROUND(E551*N551,2)</f>
        <v>0</v>
      </c>
      <c r="P551" s="157">
        <v>0</v>
      </c>
      <c r="Q551" s="157">
        <f>ROUND(E551*P551,2)</f>
        <v>0</v>
      </c>
      <c r="R551" s="157"/>
      <c r="S551" s="157" t="s">
        <v>174</v>
      </c>
      <c r="T551" s="157" t="s">
        <v>175</v>
      </c>
      <c r="U551" s="157">
        <v>0</v>
      </c>
      <c r="V551" s="157">
        <f>ROUND(E551*U551,2)</f>
        <v>0</v>
      </c>
      <c r="W551" s="157"/>
      <c r="X551" s="157" t="s">
        <v>221</v>
      </c>
      <c r="Y551" s="148"/>
      <c r="Z551" s="148"/>
      <c r="AA551" s="148"/>
      <c r="AB551" s="148"/>
      <c r="AC551" s="148"/>
      <c r="AD551" s="148"/>
      <c r="AE551" s="148"/>
      <c r="AF551" s="148"/>
      <c r="AG551" s="148" t="s">
        <v>222</v>
      </c>
      <c r="AH551" s="148"/>
      <c r="AI551" s="148"/>
      <c r="AJ551" s="148"/>
      <c r="AK551" s="148"/>
      <c r="AL551" s="148"/>
      <c r="AM551" s="148"/>
      <c r="AN551" s="148"/>
      <c r="AO551" s="148"/>
      <c r="AP551" s="148"/>
      <c r="AQ551" s="148"/>
      <c r="AR551" s="148"/>
      <c r="AS551" s="148"/>
      <c r="AT551" s="148"/>
      <c r="AU551" s="148"/>
      <c r="AV551" s="148"/>
      <c r="AW551" s="148"/>
      <c r="AX551" s="148"/>
      <c r="AY551" s="148"/>
      <c r="AZ551" s="148"/>
      <c r="BA551" s="148"/>
      <c r="BB551" s="148"/>
      <c r="BC551" s="148"/>
      <c r="BD551" s="148"/>
      <c r="BE551" s="148"/>
      <c r="BF551" s="148"/>
      <c r="BG551" s="148"/>
      <c r="BH551" s="148"/>
    </row>
    <row r="552" spans="1:60" x14ac:dyDescent="0.2">
      <c r="A552" s="160" t="s">
        <v>169</v>
      </c>
      <c r="B552" s="161" t="s">
        <v>122</v>
      </c>
      <c r="C552" s="179" t="s">
        <v>123</v>
      </c>
      <c r="D552" s="162"/>
      <c r="E552" s="163"/>
      <c r="F552" s="164"/>
      <c r="G552" s="165">
        <f>SUMIF(AG553:AG557,"&lt;&gt;NOR",G553:G557)</f>
        <v>76928.289999999994</v>
      </c>
      <c r="H552" s="159"/>
      <c r="I552" s="159">
        <f>SUM(I553:I557)</f>
        <v>0</v>
      </c>
      <c r="J552" s="159"/>
      <c r="K552" s="159">
        <f>SUM(K553:K557)</f>
        <v>0</v>
      </c>
      <c r="L552" s="159"/>
      <c r="M552" s="159">
        <f>SUM(M553:M557)</f>
        <v>93083.230899999995</v>
      </c>
      <c r="N552" s="159"/>
      <c r="O552" s="159">
        <f>SUM(O553:O557)</f>
        <v>0</v>
      </c>
      <c r="P552" s="159"/>
      <c r="Q552" s="159">
        <f>SUM(Q553:Q557)</f>
        <v>0</v>
      </c>
      <c r="R552" s="159"/>
      <c r="S552" s="159"/>
      <c r="T552" s="159"/>
      <c r="U552" s="159"/>
      <c r="V552" s="159">
        <f>SUM(V553:V557)</f>
        <v>324.82</v>
      </c>
      <c r="W552" s="159"/>
      <c r="X552" s="159"/>
      <c r="AG552" t="s">
        <v>170</v>
      </c>
    </row>
    <row r="553" spans="1:60" ht="22.5" outlineLevel="1" x14ac:dyDescent="0.2">
      <c r="A553" s="166">
        <v>84</v>
      </c>
      <c r="B553" s="167" t="s">
        <v>391</v>
      </c>
      <c r="C553" s="181" t="s">
        <v>392</v>
      </c>
      <c r="D553" s="168" t="s">
        <v>312</v>
      </c>
      <c r="E553" s="169">
        <v>718.95594000000006</v>
      </c>
      <c r="F553" s="170">
        <v>107</v>
      </c>
      <c r="G553" s="171">
        <f>ROUND(E553*F553,2)</f>
        <v>76928.289999999994</v>
      </c>
      <c r="H553" s="158"/>
      <c r="I553" s="157">
        <f>ROUND(E553*H553,2)</f>
        <v>0</v>
      </c>
      <c r="J553" s="158"/>
      <c r="K553" s="157">
        <f>ROUND(E553*J553,2)</f>
        <v>0</v>
      </c>
      <c r="L553" s="157">
        <v>21</v>
      </c>
      <c r="M553" s="157">
        <f>G553*(1+L553/100)</f>
        <v>93083.230899999995</v>
      </c>
      <c r="N553" s="157">
        <v>0</v>
      </c>
      <c r="O553" s="157">
        <f>ROUND(E553*N553,2)</f>
        <v>0</v>
      </c>
      <c r="P553" s="157">
        <v>0</v>
      </c>
      <c r="Q553" s="157">
        <f>ROUND(E553*P553,2)</f>
        <v>0</v>
      </c>
      <c r="R553" s="157"/>
      <c r="S553" s="157" t="s">
        <v>180</v>
      </c>
      <c r="T553" s="157" t="s">
        <v>180</v>
      </c>
      <c r="U553" s="157">
        <v>0.45179999999999998</v>
      </c>
      <c r="V553" s="157">
        <f>ROUND(E553*U553,2)</f>
        <v>324.82</v>
      </c>
      <c r="W553" s="157"/>
      <c r="X553" s="157" t="s">
        <v>393</v>
      </c>
      <c r="Y553" s="148"/>
      <c r="Z553" s="148"/>
      <c r="AA553" s="148"/>
      <c r="AB553" s="148"/>
      <c r="AC553" s="148"/>
      <c r="AD553" s="148"/>
      <c r="AE553" s="148"/>
      <c r="AF553" s="148"/>
      <c r="AG553" s="148" t="s">
        <v>394</v>
      </c>
      <c r="AH553" s="148"/>
      <c r="AI553" s="148"/>
      <c r="AJ553" s="148"/>
      <c r="AK553" s="148"/>
      <c r="AL553" s="148"/>
      <c r="AM553" s="148"/>
      <c r="AN553" s="148"/>
      <c r="AO553" s="148"/>
      <c r="AP553" s="148"/>
      <c r="AQ553" s="148"/>
      <c r="AR553" s="148"/>
      <c r="AS553" s="148"/>
      <c r="AT553" s="148"/>
      <c r="AU553" s="148"/>
      <c r="AV553" s="148"/>
      <c r="AW553" s="148"/>
      <c r="AX553" s="148"/>
      <c r="AY553" s="148"/>
      <c r="AZ553" s="148"/>
      <c r="BA553" s="148"/>
      <c r="BB553" s="148"/>
      <c r="BC553" s="148"/>
      <c r="BD553" s="148"/>
      <c r="BE553" s="148"/>
      <c r="BF553" s="148"/>
      <c r="BG553" s="148"/>
      <c r="BH553" s="148"/>
    </row>
    <row r="554" spans="1:60" outlineLevel="1" x14ac:dyDescent="0.2">
      <c r="A554" s="155"/>
      <c r="B554" s="156"/>
      <c r="C554" s="189" t="s">
        <v>395</v>
      </c>
      <c r="D554" s="185"/>
      <c r="E554" s="186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48"/>
      <c r="Z554" s="148"/>
      <c r="AA554" s="148"/>
      <c r="AB554" s="148"/>
      <c r="AC554" s="148"/>
      <c r="AD554" s="148"/>
      <c r="AE554" s="148"/>
      <c r="AF554" s="148"/>
      <c r="AG554" s="148" t="s">
        <v>224</v>
      </c>
      <c r="AH554" s="148">
        <v>0</v>
      </c>
      <c r="AI554" s="148"/>
      <c r="AJ554" s="148"/>
      <c r="AK554" s="148"/>
      <c r="AL554" s="148"/>
      <c r="AM554" s="148"/>
      <c r="AN554" s="148"/>
      <c r="AO554" s="148"/>
      <c r="AP554" s="148"/>
      <c r="AQ554" s="148"/>
      <c r="AR554" s="148"/>
      <c r="AS554" s="148"/>
      <c r="AT554" s="148"/>
      <c r="AU554" s="148"/>
      <c r="AV554" s="148"/>
      <c r="AW554" s="148"/>
      <c r="AX554" s="148"/>
      <c r="AY554" s="148"/>
      <c r="AZ554" s="148"/>
      <c r="BA554" s="148"/>
      <c r="BB554" s="148"/>
      <c r="BC554" s="148"/>
      <c r="BD554" s="148"/>
      <c r="BE554" s="148"/>
      <c r="BF554" s="148"/>
      <c r="BG554" s="148"/>
      <c r="BH554" s="148"/>
    </row>
    <row r="555" spans="1:60" ht="22.5" outlineLevel="1" x14ac:dyDescent="0.2">
      <c r="A555" s="155"/>
      <c r="B555" s="156"/>
      <c r="C555" s="189" t="s">
        <v>1380</v>
      </c>
      <c r="D555" s="185"/>
      <c r="E555" s="186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48"/>
      <c r="Z555" s="148"/>
      <c r="AA555" s="148"/>
      <c r="AB555" s="148"/>
      <c r="AC555" s="148"/>
      <c r="AD555" s="148"/>
      <c r="AE555" s="148"/>
      <c r="AF555" s="148"/>
      <c r="AG555" s="148" t="s">
        <v>224</v>
      </c>
      <c r="AH555" s="148">
        <v>0</v>
      </c>
      <c r="AI555" s="148"/>
      <c r="AJ555" s="148"/>
      <c r="AK555" s="148"/>
      <c r="AL555" s="148"/>
      <c r="AM555" s="148"/>
      <c r="AN555" s="148"/>
      <c r="AO555" s="148"/>
      <c r="AP555" s="148"/>
      <c r="AQ555" s="148"/>
      <c r="AR555" s="148"/>
      <c r="AS555" s="148"/>
      <c r="AT555" s="148"/>
      <c r="AU555" s="148"/>
      <c r="AV555" s="148"/>
      <c r="AW555" s="148"/>
      <c r="AX555" s="148"/>
      <c r="AY555" s="148"/>
      <c r="AZ555" s="148"/>
      <c r="BA555" s="148"/>
      <c r="BB555" s="148"/>
      <c r="BC555" s="148"/>
      <c r="BD555" s="148"/>
      <c r="BE555" s="148"/>
      <c r="BF555" s="148"/>
      <c r="BG555" s="148"/>
      <c r="BH555" s="148"/>
    </row>
    <row r="556" spans="1:60" outlineLevel="1" x14ac:dyDescent="0.2">
      <c r="A556" s="155"/>
      <c r="B556" s="156"/>
      <c r="C556" s="189" t="s">
        <v>1381</v>
      </c>
      <c r="D556" s="185"/>
      <c r="E556" s="186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48"/>
      <c r="Z556" s="148"/>
      <c r="AA556" s="148"/>
      <c r="AB556" s="148"/>
      <c r="AC556" s="148"/>
      <c r="AD556" s="148"/>
      <c r="AE556" s="148"/>
      <c r="AF556" s="148"/>
      <c r="AG556" s="148" t="s">
        <v>224</v>
      </c>
      <c r="AH556" s="148">
        <v>0</v>
      </c>
      <c r="AI556" s="148"/>
      <c r="AJ556" s="148"/>
      <c r="AK556" s="148"/>
      <c r="AL556" s="148"/>
      <c r="AM556" s="148"/>
      <c r="AN556" s="148"/>
      <c r="AO556" s="148"/>
      <c r="AP556" s="148"/>
      <c r="AQ556" s="148"/>
      <c r="AR556" s="148"/>
      <c r="AS556" s="148"/>
      <c r="AT556" s="148"/>
      <c r="AU556" s="148"/>
      <c r="AV556" s="148"/>
      <c r="AW556" s="148"/>
      <c r="AX556" s="148"/>
      <c r="AY556" s="148"/>
      <c r="AZ556" s="148"/>
      <c r="BA556" s="148"/>
      <c r="BB556" s="148"/>
      <c r="BC556" s="148"/>
      <c r="BD556" s="148"/>
      <c r="BE556" s="148"/>
      <c r="BF556" s="148"/>
      <c r="BG556" s="148"/>
      <c r="BH556" s="148"/>
    </row>
    <row r="557" spans="1:60" outlineLevel="1" x14ac:dyDescent="0.2">
      <c r="A557" s="155"/>
      <c r="B557" s="156"/>
      <c r="C557" s="189" t="s">
        <v>1382</v>
      </c>
      <c r="D557" s="185"/>
      <c r="E557" s="186">
        <v>718.95594000000006</v>
      </c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48"/>
      <c r="Z557" s="148"/>
      <c r="AA557" s="148"/>
      <c r="AB557" s="148"/>
      <c r="AC557" s="148"/>
      <c r="AD557" s="148"/>
      <c r="AE557" s="148"/>
      <c r="AF557" s="148"/>
      <c r="AG557" s="148" t="s">
        <v>224</v>
      </c>
      <c r="AH557" s="148">
        <v>0</v>
      </c>
      <c r="AI557" s="148"/>
      <c r="AJ557" s="148"/>
      <c r="AK557" s="148"/>
      <c r="AL557" s="148"/>
      <c r="AM557" s="148"/>
      <c r="AN557" s="148"/>
      <c r="AO557" s="148"/>
      <c r="AP557" s="148"/>
      <c r="AQ557" s="148"/>
      <c r="AR557" s="148"/>
      <c r="AS557" s="148"/>
      <c r="AT557" s="148"/>
      <c r="AU557" s="148"/>
      <c r="AV557" s="148"/>
      <c r="AW557" s="148"/>
      <c r="AX557" s="148"/>
      <c r="AY557" s="148"/>
      <c r="AZ557" s="148"/>
      <c r="BA557" s="148"/>
      <c r="BB557" s="148"/>
      <c r="BC557" s="148"/>
      <c r="BD557" s="148"/>
      <c r="BE557" s="148"/>
      <c r="BF557" s="148"/>
      <c r="BG557" s="148"/>
      <c r="BH557" s="148"/>
    </row>
    <row r="558" spans="1:60" x14ac:dyDescent="0.2">
      <c r="A558" s="160" t="s">
        <v>169</v>
      </c>
      <c r="B558" s="161" t="s">
        <v>126</v>
      </c>
      <c r="C558" s="179" t="s">
        <v>127</v>
      </c>
      <c r="D558" s="162"/>
      <c r="E558" s="163"/>
      <c r="F558" s="164"/>
      <c r="G558" s="165">
        <f>SUMIF(AG559:AG559,"&lt;&gt;NOR",G559:G559)</f>
        <v>35000</v>
      </c>
      <c r="H558" s="159"/>
      <c r="I558" s="159">
        <f>SUM(I559:I559)</f>
        <v>0</v>
      </c>
      <c r="J558" s="159"/>
      <c r="K558" s="159">
        <f>SUM(K559:K559)</f>
        <v>0</v>
      </c>
      <c r="L558" s="159"/>
      <c r="M558" s="159">
        <f>SUM(M559:M559)</f>
        <v>42350</v>
      </c>
      <c r="N558" s="159"/>
      <c r="O558" s="159">
        <f>SUM(O559:O559)</f>
        <v>0</v>
      </c>
      <c r="P558" s="159"/>
      <c r="Q558" s="159">
        <f>SUM(Q559:Q559)</f>
        <v>0</v>
      </c>
      <c r="R558" s="159"/>
      <c r="S558" s="159"/>
      <c r="T558" s="159"/>
      <c r="U558" s="159"/>
      <c r="V558" s="159">
        <f>SUM(V559:V559)</f>
        <v>0</v>
      </c>
      <c r="W558" s="159"/>
      <c r="X558" s="159"/>
      <c r="AG558" t="s">
        <v>170</v>
      </c>
    </row>
    <row r="559" spans="1:60" outlineLevel="1" x14ac:dyDescent="0.2">
      <c r="A559" s="166">
        <v>85</v>
      </c>
      <c r="B559" s="167" t="s">
        <v>756</v>
      </c>
      <c r="C559" s="181" t="s">
        <v>1383</v>
      </c>
      <c r="D559" s="168" t="s">
        <v>1361</v>
      </c>
      <c r="E559" s="169">
        <v>1</v>
      </c>
      <c r="F559" s="170">
        <v>35000</v>
      </c>
      <c r="G559" s="171">
        <f>ROUND(E559*F559,2)</f>
        <v>35000</v>
      </c>
      <c r="H559" s="158"/>
      <c r="I559" s="157">
        <f>ROUND(E559*H559,2)</f>
        <v>0</v>
      </c>
      <c r="J559" s="158"/>
      <c r="K559" s="157">
        <f>ROUND(E559*J559,2)</f>
        <v>0</v>
      </c>
      <c r="L559" s="157">
        <v>21</v>
      </c>
      <c r="M559" s="157">
        <f>G559*(1+L559/100)</f>
        <v>42350</v>
      </c>
      <c r="N559" s="157">
        <v>0</v>
      </c>
      <c r="O559" s="157">
        <f>ROUND(E559*N559,2)</f>
        <v>0</v>
      </c>
      <c r="P559" s="157">
        <v>0</v>
      </c>
      <c r="Q559" s="157">
        <f>ROUND(E559*P559,2)</f>
        <v>0</v>
      </c>
      <c r="R559" s="157"/>
      <c r="S559" s="157" t="s">
        <v>174</v>
      </c>
      <c r="T559" s="157" t="s">
        <v>175</v>
      </c>
      <c r="U559" s="157">
        <v>0</v>
      </c>
      <c r="V559" s="157">
        <f>ROUND(E559*U559,2)</f>
        <v>0</v>
      </c>
      <c r="W559" s="157"/>
      <c r="X559" s="157" t="s">
        <v>221</v>
      </c>
      <c r="Y559" s="148"/>
      <c r="Z559" s="148"/>
      <c r="AA559" s="148"/>
      <c r="AB559" s="148"/>
      <c r="AC559" s="148"/>
      <c r="AD559" s="148"/>
      <c r="AE559" s="148"/>
      <c r="AF559" s="148"/>
      <c r="AG559" s="148" t="s">
        <v>222</v>
      </c>
      <c r="AH559" s="148"/>
      <c r="AI559" s="148"/>
      <c r="AJ559" s="148"/>
      <c r="AK559" s="148"/>
      <c r="AL559" s="148"/>
      <c r="AM559" s="148"/>
      <c r="AN559" s="148"/>
      <c r="AO559" s="148"/>
      <c r="AP559" s="148"/>
      <c r="AQ559" s="148"/>
      <c r="AR559" s="148"/>
      <c r="AS559" s="148"/>
      <c r="AT559" s="148"/>
      <c r="AU559" s="148"/>
      <c r="AV559" s="148"/>
      <c r="AW559" s="148"/>
      <c r="AX559" s="148"/>
      <c r="AY559" s="148"/>
      <c r="AZ559" s="148"/>
      <c r="BA559" s="148"/>
      <c r="BB559" s="148"/>
      <c r="BC559" s="148"/>
      <c r="BD559" s="148"/>
      <c r="BE559" s="148"/>
      <c r="BF559" s="148"/>
      <c r="BG559" s="148"/>
      <c r="BH559" s="148"/>
    </row>
    <row r="560" spans="1:60" x14ac:dyDescent="0.2">
      <c r="A560" s="3"/>
      <c r="B560" s="4"/>
      <c r="C560" s="182"/>
      <c r="D560" s="6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AE560">
        <v>15</v>
      </c>
      <c r="AF560">
        <v>21</v>
      </c>
      <c r="AG560" t="s">
        <v>156</v>
      </c>
    </row>
    <row r="561" spans="1:33" x14ac:dyDescent="0.2">
      <c r="A561" s="151"/>
      <c r="B561" s="152" t="s">
        <v>31</v>
      </c>
      <c r="C561" s="183"/>
      <c r="D561" s="153"/>
      <c r="E561" s="154"/>
      <c r="F561" s="154"/>
      <c r="G561" s="178">
        <f>G8+G273+G286+G296+G306+G367+G434+G516+G525+G552+G558</f>
        <v>2841151.4699999997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AE561">
        <f>SUMIF(L7:L559,AE560,G7:G559)</f>
        <v>0</v>
      </c>
      <c r="AF561">
        <f>SUMIF(L7:L559,AF560,G7:G559)</f>
        <v>2841151.4699999997</v>
      </c>
      <c r="AG561" t="s">
        <v>214</v>
      </c>
    </row>
    <row r="562" spans="1:33" x14ac:dyDescent="0.2">
      <c r="A562" s="3"/>
      <c r="B562" s="4"/>
      <c r="C562" s="182"/>
      <c r="D562" s="6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33" x14ac:dyDescent="0.2">
      <c r="A563" s="3"/>
      <c r="B563" s="4"/>
      <c r="C563" s="182"/>
      <c r="D563" s="6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33" x14ac:dyDescent="0.2">
      <c r="A564" s="268" t="s">
        <v>215</v>
      </c>
      <c r="B564" s="268"/>
      <c r="C564" s="269"/>
      <c r="D564" s="6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33" x14ac:dyDescent="0.2">
      <c r="A565" s="249"/>
      <c r="B565" s="250"/>
      <c r="C565" s="251"/>
      <c r="D565" s="250"/>
      <c r="E565" s="250"/>
      <c r="F565" s="250"/>
      <c r="G565" s="25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AG565" t="s">
        <v>216</v>
      </c>
    </row>
    <row r="566" spans="1:33" x14ac:dyDescent="0.2">
      <c r="A566" s="253"/>
      <c r="B566" s="254"/>
      <c r="C566" s="255"/>
      <c r="D566" s="254"/>
      <c r="E566" s="254"/>
      <c r="F566" s="254"/>
      <c r="G566" s="256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33" x14ac:dyDescent="0.2">
      <c r="A567" s="253"/>
      <c r="B567" s="254"/>
      <c r="C567" s="255"/>
      <c r="D567" s="254"/>
      <c r="E567" s="254"/>
      <c r="F567" s="254"/>
      <c r="G567" s="256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33" x14ac:dyDescent="0.2">
      <c r="A568" s="253"/>
      <c r="B568" s="254"/>
      <c r="C568" s="255"/>
      <c r="D568" s="254"/>
      <c r="E568" s="254"/>
      <c r="F568" s="254"/>
      <c r="G568" s="256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33" x14ac:dyDescent="0.2">
      <c r="A569" s="257"/>
      <c r="B569" s="258"/>
      <c r="C569" s="259"/>
      <c r="D569" s="258"/>
      <c r="E569" s="258"/>
      <c r="F569" s="258"/>
      <c r="G569" s="260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33" x14ac:dyDescent="0.2">
      <c r="A570" s="3"/>
      <c r="B570" s="4"/>
      <c r="C570" s="182"/>
      <c r="D570" s="6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33" x14ac:dyDescent="0.2">
      <c r="C571" s="184"/>
      <c r="D571" s="10"/>
      <c r="AG571" t="s">
        <v>217</v>
      </c>
    </row>
    <row r="572" spans="1:33" x14ac:dyDescent="0.2">
      <c r="D572" s="10"/>
    </row>
    <row r="573" spans="1:33" x14ac:dyDescent="0.2">
      <c r="D573" s="10"/>
    </row>
    <row r="574" spans="1:33" x14ac:dyDescent="0.2">
      <c r="D574" s="10"/>
    </row>
    <row r="575" spans="1:33" x14ac:dyDescent="0.2">
      <c r="D575" s="10"/>
    </row>
    <row r="576" spans="1:33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ssCO84pSCoxlABc/GAuX8D3s8KR52FLmAfHb392dDg+m4XBoOSXyj/6VYgpTBw7b9xcuJWv5U9wF+v//DQ8cwA==" saltValue="2T4MROvJaYRcHlBzOFIr4g==" spinCount="100000" sheet="1"/>
  <customSheetViews>
    <customSheetView guid="{682F88AA-8DBA-43F3-B332-95C2E0316B3E}" hiddenRows="1" hiddenColumns="1">
      <pane ySplit="6" topLeftCell="A8" activePane="bottomLeft" state="frozen"/>
      <selection pane="bottomLeft" sqref="A1:G1"/>
      <pageMargins left="0.59055118110236204" right="0.196850393700787" top="0.78740157499999996" bottom="0.78740157499999996" header="0.3" footer="0.3"/>
      <pageSetup paperSize="9" orientation="portrait" r:id="rId1"/>
      <headerFooter>
        <oddFooter>&amp;RStránka &amp;P z &amp;N&amp;LZpracováno programem BUILDpower S,  © RTS, a.s.</oddFooter>
      </headerFooter>
    </customSheetView>
    <customSheetView guid="{F028DEAD-F36D-4C13-9154-AF3BDABF0A16}" hiddenRows="1" hiddenColumns="1">
      <pane ySplit="6" topLeftCell="A8" activePane="bottomLeft" state="frozen"/>
      <selection pane="bottomLeft" activeCell="A8" sqref="A8"/>
      <pageMargins left="0.59055118110236204" right="0.196850393700787" top="0.78740157499999996" bottom="0.78740157499999996" header="0.3" footer="0.3"/>
      <pageSetup paperSize="9" orientation="portrait" r:id="rId2"/>
      <headerFooter>
        <oddFooter>&amp;RStránka &amp;P z &amp;N&amp;LZpracováno programem BUILDpower S,  © RTS, a.s.</oddFooter>
      </headerFooter>
    </customSheetView>
  </customSheetViews>
  <mergeCells count="6">
    <mergeCell ref="A565:G569"/>
    <mergeCell ref="A1:G1"/>
    <mergeCell ref="C2:G2"/>
    <mergeCell ref="C3:G3"/>
    <mergeCell ref="C4:G4"/>
    <mergeCell ref="A564:C564"/>
  </mergeCells>
  <pageMargins left="0.59055118110236204" right="0.196850393700787" top="0.78740157499999996" bottom="0.78740157499999996" header="0.3" footer="0.3"/>
  <pageSetup paperSize="9" orientation="portrait" r:id="rId3"/>
  <headerFooter>
    <oddFooter>&amp;RStránka &amp;P z &amp;N&amp;LZpracováno programem BUILDpower S,  © RTS, a.s.</oddFooter>
  </headerFooter>
  <legacy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BH5000"/>
  <sheetViews>
    <sheetView workbookViewId="0">
      <pane ySplit="7" topLeftCell="A8" activePane="bottomLeft" state="frozen"/>
      <selection pane="bottomLeft" activeCell="A8" sqref="A8"/>
    </sheetView>
  </sheetViews>
  <sheetFormatPr defaultRowHeight="12.75" outlineLevelRow="1" x14ac:dyDescent="0.2"/>
  <cols>
    <col min="1" max="1" width="3.42578125" customWidth="1"/>
    <col min="2" max="2" width="12.5703125" style="122" customWidth="1"/>
    <col min="3" max="3" width="38.28515625" style="122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0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0" t="s">
        <v>9</v>
      </c>
      <c r="B3" s="49" t="s">
        <v>83</v>
      </c>
      <c r="C3" s="262" t="s">
        <v>82</v>
      </c>
      <c r="D3" s="263"/>
      <c r="E3" s="263"/>
      <c r="F3" s="263"/>
      <c r="G3" s="264"/>
      <c r="AC3" s="122" t="s">
        <v>144</v>
      </c>
      <c r="AG3" t="s">
        <v>146</v>
      </c>
    </row>
    <row r="4" spans="1:60" ht="24.95" customHeight="1" x14ac:dyDescent="0.2">
      <c r="A4" s="141" t="s">
        <v>10</v>
      </c>
      <c r="B4" s="142" t="s">
        <v>83</v>
      </c>
      <c r="C4" s="265" t="s">
        <v>82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4" t="s">
        <v>148</v>
      </c>
      <c r="B6" s="146" t="s">
        <v>149</v>
      </c>
      <c r="C6" s="146" t="s">
        <v>150</v>
      </c>
      <c r="D6" s="145" t="s">
        <v>151</v>
      </c>
      <c r="E6" s="144" t="s">
        <v>152</v>
      </c>
      <c r="F6" s="143" t="s">
        <v>153</v>
      </c>
      <c r="G6" s="144" t="s">
        <v>31</v>
      </c>
      <c r="H6" s="147" t="s">
        <v>32</v>
      </c>
      <c r="I6" s="147" t="s">
        <v>154</v>
      </c>
      <c r="J6" s="147" t="s">
        <v>33</v>
      </c>
      <c r="K6" s="147" t="s">
        <v>155</v>
      </c>
      <c r="L6" s="147" t="s">
        <v>156</v>
      </c>
      <c r="M6" s="147" t="s">
        <v>157</v>
      </c>
      <c r="N6" s="147" t="s">
        <v>158</v>
      </c>
      <c r="O6" s="147" t="s">
        <v>159</v>
      </c>
      <c r="P6" s="147" t="s">
        <v>160</v>
      </c>
      <c r="Q6" s="147" t="s">
        <v>161</v>
      </c>
      <c r="R6" s="147" t="s">
        <v>162</v>
      </c>
      <c r="S6" s="147" t="s">
        <v>163</v>
      </c>
      <c r="T6" s="147" t="s">
        <v>164</v>
      </c>
      <c r="U6" s="147" t="s">
        <v>165</v>
      </c>
      <c r="V6" s="147" t="s">
        <v>166</v>
      </c>
      <c r="W6" s="147" t="s">
        <v>167</v>
      </c>
      <c r="X6" s="147" t="s">
        <v>168</v>
      </c>
    </row>
    <row r="7" spans="1:60" hidden="1" x14ac:dyDescent="0.2">
      <c r="A7" s="3"/>
      <c r="B7" s="4"/>
      <c r="C7" s="4"/>
      <c r="D7" s="6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60" x14ac:dyDescent="0.2">
      <c r="A8" s="160" t="s">
        <v>169</v>
      </c>
      <c r="B8" s="161" t="s">
        <v>94</v>
      </c>
      <c r="C8" s="179" t="s">
        <v>95</v>
      </c>
      <c r="D8" s="162"/>
      <c r="E8" s="163"/>
      <c r="F8" s="164"/>
      <c r="G8" s="165">
        <f>SUMIF(AG9:AG104,"&lt;&gt;NOR",G9:G104)</f>
        <v>101986.69</v>
      </c>
      <c r="H8" s="159"/>
      <c r="I8" s="159">
        <f>SUM(I9:I104)</f>
        <v>0</v>
      </c>
      <c r="J8" s="159"/>
      <c r="K8" s="159">
        <f>SUM(K9:K104)</f>
        <v>0</v>
      </c>
      <c r="L8" s="159"/>
      <c r="M8" s="159">
        <f>SUM(M9:M104)</f>
        <v>123403.8949</v>
      </c>
      <c r="N8" s="159"/>
      <c r="O8" s="159">
        <f>SUM(O9:O104)</f>
        <v>84.88</v>
      </c>
      <c r="P8" s="159"/>
      <c r="Q8" s="159">
        <f>SUM(Q9:Q104)</f>
        <v>0</v>
      </c>
      <c r="R8" s="159"/>
      <c r="S8" s="159"/>
      <c r="T8" s="159"/>
      <c r="U8" s="159"/>
      <c r="V8" s="159">
        <f>SUM(V9:V104)</f>
        <v>226.79000000000002</v>
      </c>
      <c r="W8" s="159"/>
      <c r="X8" s="159"/>
      <c r="AG8" t="s">
        <v>170</v>
      </c>
    </row>
    <row r="9" spans="1:60" outlineLevel="1" x14ac:dyDescent="0.2">
      <c r="A9" s="166">
        <v>1</v>
      </c>
      <c r="B9" s="167" t="s">
        <v>228</v>
      </c>
      <c r="C9" s="181" t="s">
        <v>229</v>
      </c>
      <c r="D9" s="168" t="s">
        <v>230</v>
      </c>
      <c r="E9" s="169">
        <v>33.119999999999997</v>
      </c>
      <c r="F9" s="170">
        <v>26</v>
      </c>
      <c r="G9" s="171">
        <f>ROUND(E9*F9,2)</f>
        <v>861.12</v>
      </c>
      <c r="H9" s="158"/>
      <c r="I9" s="157">
        <f>ROUND(E9*H9,2)</f>
        <v>0</v>
      </c>
      <c r="J9" s="158"/>
      <c r="K9" s="157">
        <f>ROUND(E9*J9,2)</f>
        <v>0</v>
      </c>
      <c r="L9" s="157">
        <v>21</v>
      </c>
      <c r="M9" s="157">
        <f>G9*(1+L9/100)</f>
        <v>1041.9551999999999</v>
      </c>
      <c r="N9" s="157">
        <v>0</v>
      </c>
      <c r="O9" s="157">
        <f>ROUND(E9*N9,2)</f>
        <v>0</v>
      </c>
      <c r="P9" s="157">
        <v>0</v>
      </c>
      <c r="Q9" s="157">
        <f>ROUND(E9*P9,2)</f>
        <v>0</v>
      </c>
      <c r="R9" s="157"/>
      <c r="S9" s="157" t="s">
        <v>180</v>
      </c>
      <c r="T9" s="157" t="s">
        <v>180</v>
      </c>
      <c r="U9" s="157">
        <v>8.4000000000000005E-2</v>
      </c>
      <c r="V9" s="157">
        <f>ROUND(E9*U9,2)</f>
        <v>2.78</v>
      </c>
      <c r="W9" s="157"/>
      <c r="X9" s="157" t="s">
        <v>221</v>
      </c>
      <c r="Y9" s="148"/>
      <c r="Z9" s="148"/>
      <c r="AA9" s="148"/>
      <c r="AB9" s="148"/>
      <c r="AC9" s="148"/>
      <c r="AD9" s="148"/>
      <c r="AE9" s="148"/>
      <c r="AF9" s="148"/>
      <c r="AG9" s="148" t="s">
        <v>222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60" outlineLevel="1" x14ac:dyDescent="0.2">
      <c r="A10" s="155"/>
      <c r="B10" s="156"/>
      <c r="C10" s="189" t="s">
        <v>1384</v>
      </c>
      <c r="D10" s="185"/>
      <c r="E10" s="186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48"/>
      <c r="Z10" s="148"/>
      <c r="AA10" s="148"/>
      <c r="AB10" s="148"/>
      <c r="AC10" s="148"/>
      <c r="AD10" s="148"/>
      <c r="AE10" s="148"/>
      <c r="AF10" s="148"/>
      <c r="AG10" s="148" t="s">
        <v>224</v>
      </c>
      <c r="AH10" s="148">
        <v>0</v>
      </c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</row>
    <row r="11" spans="1:60" outlineLevel="1" x14ac:dyDescent="0.2">
      <c r="A11" s="155"/>
      <c r="B11" s="156"/>
      <c r="C11" s="190" t="s">
        <v>232</v>
      </c>
      <c r="D11" s="187"/>
      <c r="E11" s="188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48"/>
      <c r="Z11" s="148"/>
      <c r="AA11" s="148"/>
      <c r="AB11" s="148"/>
      <c r="AC11" s="148"/>
      <c r="AD11" s="148"/>
      <c r="AE11" s="148"/>
      <c r="AF11" s="148"/>
      <c r="AG11" s="148" t="s">
        <v>224</v>
      </c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</row>
    <row r="12" spans="1:60" outlineLevel="1" x14ac:dyDescent="0.2">
      <c r="A12" s="155"/>
      <c r="B12" s="156"/>
      <c r="C12" s="191" t="s">
        <v>1385</v>
      </c>
      <c r="D12" s="187"/>
      <c r="E12" s="188">
        <v>54.24</v>
      </c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48"/>
      <c r="Z12" s="148"/>
      <c r="AA12" s="148"/>
      <c r="AB12" s="148"/>
      <c r="AC12" s="148"/>
      <c r="AD12" s="148"/>
      <c r="AE12" s="148"/>
      <c r="AF12" s="148"/>
      <c r="AG12" s="148" t="s">
        <v>224</v>
      </c>
      <c r="AH12" s="148">
        <v>2</v>
      </c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</row>
    <row r="13" spans="1:60" outlineLevel="1" x14ac:dyDescent="0.2">
      <c r="A13" s="155"/>
      <c r="B13" s="156"/>
      <c r="C13" s="191" t="s">
        <v>1386</v>
      </c>
      <c r="D13" s="187"/>
      <c r="E13" s="188">
        <v>12</v>
      </c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48"/>
      <c r="Z13" s="148"/>
      <c r="AA13" s="148"/>
      <c r="AB13" s="148"/>
      <c r="AC13" s="148"/>
      <c r="AD13" s="148"/>
      <c r="AE13" s="148"/>
      <c r="AF13" s="148"/>
      <c r="AG13" s="148" t="s">
        <v>224</v>
      </c>
      <c r="AH13" s="148">
        <v>2</v>
      </c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</row>
    <row r="14" spans="1:60" outlineLevel="1" x14ac:dyDescent="0.2">
      <c r="A14" s="155"/>
      <c r="B14" s="156"/>
      <c r="C14" s="190" t="s">
        <v>234</v>
      </c>
      <c r="D14" s="187"/>
      <c r="E14" s="188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48"/>
      <c r="Z14" s="148"/>
      <c r="AA14" s="148"/>
      <c r="AB14" s="148"/>
      <c r="AC14" s="148"/>
      <c r="AD14" s="148"/>
      <c r="AE14" s="148"/>
      <c r="AF14" s="148"/>
      <c r="AG14" s="148" t="s">
        <v>224</v>
      </c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</row>
    <row r="15" spans="1:60" outlineLevel="1" x14ac:dyDescent="0.2">
      <c r="A15" s="155"/>
      <c r="B15" s="156"/>
      <c r="C15" s="189" t="s">
        <v>1387</v>
      </c>
      <c r="D15" s="185"/>
      <c r="E15" s="186">
        <v>33.119999999999997</v>
      </c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48"/>
      <c r="Z15" s="148"/>
      <c r="AA15" s="148"/>
      <c r="AB15" s="148"/>
      <c r="AC15" s="148"/>
      <c r="AD15" s="148"/>
      <c r="AE15" s="148"/>
      <c r="AF15" s="148"/>
      <c r="AG15" s="148" t="s">
        <v>224</v>
      </c>
      <c r="AH15" s="148">
        <v>0</v>
      </c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</row>
    <row r="16" spans="1:60" outlineLevel="1" x14ac:dyDescent="0.2">
      <c r="A16" s="166">
        <v>2</v>
      </c>
      <c r="B16" s="167" t="s">
        <v>1388</v>
      </c>
      <c r="C16" s="181" t="s">
        <v>1389</v>
      </c>
      <c r="D16" s="168" t="s">
        <v>230</v>
      </c>
      <c r="E16" s="169">
        <v>31.012899999999998</v>
      </c>
      <c r="F16" s="170">
        <v>310</v>
      </c>
      <c r="G16" s="171">
        <f>ROUND(E16*F16,2)</f>
        <v>9614</v>
      </c>
      <c r="H16" s="158"/>
      <c r="I16" s="157">
        <f>ROUND(E16*H16,2)</f>
        <v>0</v>
      </c>
      <c r="J16" s="158"/>
      <c r="K16" s="157">
        <f>ROUND(E16*J16,2)</f>
        <v>0</v>
      </c>
      <c r="L16" s="157">
        <v>21</v>
      </c>
      <c r="M16" s="157">
        <f>G16*(1+L16/100)</f>
        <v>11632.94</v>
      </c>
      <c r="N16" s="157">
        <v>0</v>
      </c>
      <c r="O16" s="157">
        <f>ROUND(E16*N16,2)</f>
        <v>0</v>
      </c>
      <c r="P16" s="157">
        <v>0</v>
      </c>
      <c r="Q16" s="157">
        <f>ROUND(E16*P16,2)</f>
        <v>0</v>
      </c>
      <c r="R16" s="157"/>
      <c r="S16" s="157" t="s">
        <v>180</v>
      </c>
      <c r="T16" s="157" t="s">
        <v>180</v>
      </c>
      <c r="U16" s="157">
        <v>0.19866</v>
      </c>
      <c r="V16" s="157">
        <f>ROUND(E16*U16,2)</f>
        <v>6.16</v>
      </c>
      <c r="W16" s="157"/>
      <c r="X16" s="157" t="s">
        <v>221</v>
      </c>
      <c r="Y16" s="148"/>
      <c r="Z16" s="148"/>
      <c r="AA16" s="148"/>
      <c r="AB16" s="148"/>
      <c r="AC16" s="148"/>
      <c r="AD16" s="148"/>
      <c r="AE16" s="148"/>
      <c r="AF16" s="148"/>
      <c r="AG16" s="148" t="s">
        <v>222</v>
      </c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</row>
    <row r="17" spans="1:60" outlineLevel="1" x14ac:dyDescent="0.2">
      <c r="A17" s="155"/>
      <c r="B17" s="156"/>
      <c r="C17" s="189" t="s">
        <v>1153</v>
      </c>
      <c r="D17" s="185"/>
      <c r="E17" s="186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48"/>
      <c r="Z17" s="148"/>
      <c r="AA17" s="148"/>
      <c r="AB17" s="148"/>
      <c r="AC17" s="148"/>
      <c r="AD17" s="148"/>
      <c r="AE17" s="148"/>
      <c r="AF17" s="148"/>
      <c r="AG17" s="148" t="s">
        <v>224</v>
      </c>
      <c r="AH17" s="148">
        <v>0</v>
      </c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</row>
    <row r="18" spans="1:60" outlineLevel="1" x14ac:dyDescent="0.2">
      <c r="A18" s="155"/>
      <c r="B18" s="156"/>
      <c r="C18" s="189" t="s">
        <v>1390</v>
      </c>
      <c r="D18" s="185"/>
      <c r="E18" s="186">
        <v>18.62</v>
      </c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48"/>
      <c r="Z18" s="148"/>
      <c r="AA18" s="148"/>
      <c r="AB18" s="148"/>
      <c r="AC18" s="148"/>
      <c r="AD18" s="148"/>
      <c r="AE18" s="148"/>
      <c r="AF18" s="148"/>
      <c r="AG18" s="148" t="s">
        <v>224</v>
      </c>
      <c r="AH18" s="148">
        <v>0</v>
      </c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</row>
    <row r="19" spans="1:60" outlineLevel="1" x14ac:dyDescent="0.2">
      <c r="A19" s="155"/>
      <c r="B19" s="156"/>
      <c r="C19" s="189" t="s">
        <v>1155</v>
      </c>
      <c r="D19" s="185"/>
      <c r="E19" s="186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48"/>
      <c r="Z19" s="148"/>
      <c r="AA19" s="148"/>
      <c r="AB19" s="148"/>
      <c r="AC19" s="148"/>
      <c r="AD19" s="148"/>
      <c r="AE19" s="148"/>
      <c r="AF19" s="148"/>
      <c r="AG19" s="148" t="s">
        <v>224</v>
      </c>
      <c r="AH19" s="148">
        <v>0</v>
      </c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</row>
    <row r="20" spans="1:60" outlineLevel="1" x14ac:dyDescent="0.2">
      <c r="A20" s="155"/>
      <c r="B20" s="156"/>
      <c r="C20" s="189" t="s">
        <v>1391</v>
      </c>
      <c r="D20" s="185"/>
      <c r="E20" s="186">
        <v>12.39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48"/>
      <c r="Z20" s="148"/>
      <c r="AA20" s="148"/>
      <c r="AB20" s="148"/>
      <c r="AC20" s="148"/>
      <c r="AD20" s="148"/>
      <c r="AE20" s="148"/>
      <c r="AF20" s="148"/>
      <c r="AG20" s="148" t="s">
        <v>224</v>
      </c>
      <c r="AH20" s="148">
        <v>0</v>
      </c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</row>
    <row r="21" spans="1:60" outlineLevel="1" x14ac:dyDescent="0.2">
      <c r="A21" s="166">
        <v>3</v>
      </c>
      <c r="B21" s="167" t="s">
        <v>258</v>
      </c>
      <c r="C21" s="181" t="s">
        <v>259</v>
      </c>
      <c r="D21" s="168" t="s">
        <v>230</v>
      </c>
      <c r="E21" s="169">
        <v>66.239999999999995</v>
      </c>
      <c r="F21" s="170">
        <v>160</v>
      </c>
      <c r="G21" s="171">
        <f>ROUND(E21*F21,2)</f>
        <v>10598.4</v>
      </c>
      <c r="H21" s="158"/>
      <c r="I21" s="157">
        <f>ROUND(E21*H21,2)</f>
        <v>0</v>
      </c>
      <c r="J21" s="158"/>
      <c r="K21" s="157">
        <f>ROUND(E21*J21,2)</f>
        <v>0</v>
      </c>
      <c r="L21" s="157">
        <v>21</v>
      </c>
      <c r="M21" s="157">
        <f>G21*(1+L21/100)</f>
        <v>12824.063999999998</v>
      </c>
      <c r="N21" s="157">
        <v>0</v>
      </c>
      <c r="O21" s="157">
        <f>ROUND(E21*N21,2)</f>
        <v>0</v>
      </c>
      <c r="P21" s="157">
        <v>0</v>
      </c>
      <c r="Q21" s="157">
        <f>ROUND(E21*P21,2)</f>
        <v>0</v>
      </c>
      <c r="R21" s="157"/>
      <c r="S21" s="157" t="s">
        <v>180</v>
      </c>
      <c r="T21" s="157" t="s">
        <v>180</v>
      </c>
      <c r="U21" s="157">
        <v>0.222</v>
      </c>
      <c r="V21" s="157">
        <f>ROUND(E21*U21,2)</f>
        <v>14.71</v>
      </c>
      <c r="W21" s="157"/>
      <c r="X21" s="157" t="s">
        <v>221</v>
      </c>
      <c r="Y21" s="148"/>
      <c r="Z21" s="148"/>
      <c r="AA21" s="148"/>
      <c r="AB21" s="148"/>
      <c r="AC21" s="148"/>
      <c r="AD21" s="148"/>
      <c r="AE21" s="148"/>
      <c r="AF21" s="148"/>
      <c r="AG21" s="148" t="s">
        <v>222</v>
      </c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</row>
    <row r="22" spans="1:60" outlineLevel="1" x14ac:dyDescent="0.2">
      <c r="A22" s="155"/>
      <c r="B22" s="156"/>
      <c r="C22" s="189" t="s">
        <v>1384</v>
      </c>
      <c r="D22" s="185"/>
      <c r="E22" s="186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48"/>
      <c r="Z22" s="148"/>
      <c r="AA22" s="148"/>
      <c r="AB22" s="148"/>
      <c r="AC22" s="148"/>
      <c r="AD22" s="148"/>
      <c r="AE22" s="148"/>
      <c r="AF22" s="148"/>
      <c r="AG22" s="148" t="s">
        <v>224</v>
      </c>
      <c r="AH22" s="148">
        <v>0</v>
      </c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</row>
    <row r="23" spans="1:60" outlineLevel="1" x14ac:dyDescent="0.2">
      <c r="A23" s="155"/>
      <c r="B23" s="156"/>
      <c r="C23" s="189" t="s">
        <v>1392</v>
      </c>
      <c r="D23" s="185"/>
      <c r="E23" s="186">
        <v>54.24</v>
      </c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48"/>
      <c r="Z23" s="148"/>
      <c r="AA23" s="148"/>
      <c r="AB23" s="148"/>
      <c r="AC23" s="148"/>
      <c r="AD23" s="148"/>
      <c r="AE23" s="148"/>
      <c r="AF23" s="148"/>
      <c r="AG23" s="148" t="s">
        <v>224</v>
      </c>
      <c r="AH23" s="148">
        <v>0</v>
      </c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</row>
    <row r="24" spans="1:60" outlineLevel="1" x14ac:dyDescent="0.2">
      <c r="A24" s="155"/>
      <c r="B24" s="156"/>
      <c r="C24" s="189" t="s">
        <v>1393</v>
      </c>
      <c r="D24" s="185"/>
      <c r="E24" s="186">
        <v>12</v>
      </c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48"/>
      <c r="Z24" s="148"/>
      <c r="AA24" s="148"/>
      <c r="AB24" s="148"/>
      <c r="AC24" s="148"/>
      <c r="AD24" s="148"/>
      <c r="AE24" s="148"/>
      <c r="AF24" s="148"/>
      <c r="AG24" s="148" t="s">
        <v>224</v>
      </c>
      <c r="AH24" s="148">
        <v>0</v>
      </c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</row>
    <row r="25" spans="1:60" outlineLevel="1" x14ac:dyDescent="0.2">
      <c r="A25" s="166">
        <v>4</v>
      </c>
      <c r="B25" s="167" t="s">
        <v>604</v>
      </c>
      <c r="C25" s="181" t="s">
        <v>605</v>
      </c>
      <c r="D25" s="168" t="s">
        <v>220</v>
      </c>
      <c r="E25" s="169">
        <v>110.4</v>
      </c>
      <c r="F25" s="170">
        <v>86</v>
      </c>
      <c r="G25" s="171">
        <f>ROUND(E25*F25,2)</f>
        <v>9494.4</v>
      </c>
      <c r="H25" s="158"/>
      <c r="I25" s="157">
        <f>ROUND(E25*H25,2)</f>
        <v>0</v>
      </c>
      <c r="J25" s="158"/>
      <c r="K25" s="157">
        <f>ROUND(E25*J25,2)</f>
        <v>0</v>
      </c>
      <c r="L25" s="157">
        <v>21</v>
      </c>
      <c r="M25" s="157">
        <f>G25*(1+L25/100)</f>
        <v>11488.223999999998</v>
      </c>
      <c r="N25" s="157">
        <v>9.8999999999999999E-4</v>
      </c>
      <c r="O25" s="157">
        <f>ROUND(E25*N25,2)</f>
        <v>0.11</v>
      </c>
      <c r="P25" s="157">
        <v>0</v>
      </c>
      <c r="Q25" s="157">
        <f>ROUND(E25*P25,2)</f>
        <v>0</v>
      </c>
      <c r="R25" s="157"/>
      <c r="S25" s="157" t="s">
        <v>180</v>
      </c>
      <c r="T25" s="157" t="s">
        <v>180</v>
      </c>
      <c r="U25" s="157">
        <v>0.23599999999999999</v>
      </c>
      <c r="V25" s="157">
        <f>ROUND(E25*U25,2)</f>
        <v>26.05</v>
      </c>
      <c r="W25" s="157"/>
      <c r="X25" s="157" t="s">
        <v>221</v>
      </c>
      <c r="Y25" s="148"/>
      <c r="Z25" s="148"/>
      <c r="AA25" s="148"/>
      <c r="AB25" s="148"/>
      <c r="AC25" s="148"/>
      <c r="AD25" s="148"/>
      <c r="AE25" s="148"/>
      <c r="AF25" s="148"/>
      <c r="AG25" s="148" t="s">
        <v>222</v>
      </c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</row>
    <row r="26" spans="1:60" outlineLevel="1" x14ac:dyDescent="0.2">
      <c r="A26" s="155"/>
      <c r="B26" s="156"/>
      <c r="C26" s="189" t="s">
        <v>1384</v>
      </c>
      <c r="D26" s="185"/>
      <c r="E26" s="186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48"/>
      <c r="Z26" s="148"/>
      <c r="AA26" s="148"/>
      <c r="AB26" s="148"/>
      <c r="AC26" s="148"/>
      <c r="AD26" s="148"/>
      <c r="AE26" s="148"/>
      <c r="AF26" s="148"/>
      <c r="AG26" s="148" t="s">
        <v>224</v>
      </c>
      <c r="AH26" s="148">
        <v>0</v>
      </c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</row>
    <row r="27" spans="1:60" outlineLevel="1" x14ac:dyDescent="0.2">
      <c r="A27" s="155"/>
      <c r="B27" s="156"/>
      <c r="C27" s="189" t="s">
        <v>1394</v>
      </c>
      <c r="D27" s="185"/>
      <c r="E27" s="186">
        <v>90.4</v>
      </c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48"/>
      <c r="Z27" s="148"/>
      <c r="AA27" s="148"/>
      <c r="AB27" s="148"/>
      <c r="AC27" s="148"/>
      <c r="AD27" s="148"/>
      <c r="AE27" s="148"/>
      <c r="AF27" s="148"/>
      <c r="AG27" s="148" t="s">
        <v>224</v>
      </c>
      <c r="AH27" s="148">
        <v>0</v>
      </c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</row>
    <row r="28" spans="1:60" outlineLevel="1" x14ac:dyDescent="0.2">
      <c r="A28" s="155"/>
      <c r="B28" s="156"/>
      <c r="C28" s="189" t="s">
        <v>1395</v>
      </c>
      <c r="D28" s="185"/>
      <c r="E28" s="186">
        <v>20</v>
      </c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48"/>
      <c r="Z28" s="148"/>
      <c r="AA28" s="148"/>
      <c r="AB28" s="148"/>
      <c r="AC28" s="148"/>
      <c r="AD28" s="148"/>
      <c r="AE28" s="148"/>
      <c r="AF28" s="148"/>
      <c r="AG28" s="148" t="s">
        <v>224</v>
      </c>
      <c r="AH28" s="148">
        <v>0</v>
      </c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</row>
    <row r="29" spans="1:60" outlineLevel="1" x14ac:dyDescent="0.2">
      <c r="A29" s="166">
        <v>5</v>
      </c>
      <c r="B29" s="167" t="s">
        <v>607</v>
      </c>
      <c r="C29" s="181" t="s">
        <v>608</v>
      </c>
      <c r="D29" s="168" t="s">
        <v>220</v>
      </c>
      <c r="E29" s="169">
        <v>110.4</v>
      </c>
      <c r="F29" s="170">
        <v>43</v>
      </c>
      <c r="G29" s="171">
        <f>ROUND(E29*F29,2)</f>
        <v>4747.2</v>
      </c>
      <c r="H29" s="158"/>
      <c r="I29" s="157">
        <f>ROUND(E29*H29,2)</f>
        <v>0</v>
      </c>
      <c r="J29" s="158"/>
      <c r="K29" s="157">
        <f>ROUND(E29*J29,2)</f>
        <v>0</v>
      </c>
      <c r="L29" s="157">
        <v>21</v>
      </c>
      <c r="M29" s="157">
        <f>G29*(1+L29/100)</f>
        <v>5744.1119999999992</v>
      </c>
      <c r="N29" s="157">
        <v>0</v>
      </c>
      <c r="O29" s="157">
        <f>ROUND(E29*N29,2)</f>
        <v>0</v>
      </c>
      <c r="P29" s="157">
        <v>0</v>
      </c>
      <c r="Q29" s="157">
        <f>ROUND(E29*P29,2)</f>
        <v>0</v>
      </c>
      <c r="R29" s="157"/>
      <c r="S29" s="157" t="s">
        <v>180</v>
      </c>
      <c r="T29" s="157" t="s">
        <v>180</v>
      </c>
      <c r="U29" s="157">
        <v>7.0000000000000007E-2</v>
      </c>
      <c r="V29" s="157">
        <f>ROUND(E29*U29,2)</f>
        <v>7.73</v>
      </c>
      <c r="W29" s="157"/>
      <c r="X29" s="157" t="s">
        <v>221</v>
      </c>
      <c r="Y29" s="148"/>
      <c r="Z29" s="148"/>
      <c r="AA29" s="148"/>
      <c r="AB29" s="148"/>
      <c r="AC29" s="148"/>
      <c r="AD29" s="148"/>
      <c r="AE29" s="148"/>
      <c r="AF29" s="148"/>
      <c r="AG29" s="148" t="s">
        <v>222</v>
      </c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</row>
    <row r="30" spans="1:60" outlineLevel="1" x14ac:dyDescent="0.2">
      <c r="A30" s="155"/>
      <c r="B30" s="156"/>
      <c r="C30" s="189" t="s">
        <v>1384</v>
      </c>
      <c r="D30" s="185"/>
      <c r="E30" s="186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48"/>
      <c r="Z30" s="148"/>
      <c r="AA30" s="148"/>
      <c r="AB30" s="148"/>
      <c r="AC30" s="148"/>
      <c r="AD30" s="148"/>
      <c r="AE30" s="148"/>
      <c r="AF30" s="148"/>
      <c r="AG30" s="148" t="s">
        <v>224</v>
      </c>
      <c r="AH30" s="148">
        <v>0</v>
      </c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</row>
    <row r="31" spans="1:60" outlineLevel="1" x14ac:dyDescent="0.2">
      <c r="A31" s="155"/>
      <c r="B31" s="156"/>
      <c r="C31" s="189" t="s">
        <v>1394</v>
      </c>
      <c r="D31" s="185"/>
      <c r="E31" s="186">
        <v>90.4</v>
      </c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48"/>
      <c r="Z31" s="148"/>
      <c r="AA31" s="148"/>
      <c r="AB31" s="148"/>
      <c r="AC31" s="148"/>
      <c r="AD31" s="148"/>
      <c r="AE31" s="148"/>
      <c r="AF31" s="148"/>
      <c r="AG31" s="148" t="s">
        <v>224</v>
      </c>
      <c r="AH31" s="148">
        <v>0</v>
      </c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</row>
    <row r="32" spans="1:60" outlineLevel="1" x14ac:dyDescent="0.2">
      <c r="A32" s="155"/>
      <c r="B32" s="156"/>
      <c r="C32" s="189" t="s">
        <v>1395</v>
      </c>
      <c r="D32" s="185"/>
      <c r="E32" s="186">
        <v>20</v>
      </c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48"/>
      <c r="Z32" s="148"/>
      <c r="AA32" s="148"/>
      <c r="AB32" s="148"/>
      <c r="AC32" s="148"/>
      <c r="AD32" s="148"/>
      <c r="AE32" s="148"/>
      <c r="AF32" s="148"/>
      <c r="AG32" s="148" t="s">
        <v>224</v>
      </c>
      <c r="AH32" s="148">
        <v>0</v>
      </c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</row>
    <row r="33" spans="1:60" outlineLevel="1" x14ac:dyDescent="0.2">
      <c r="A33" s="166">
        <v>6</v>
      </c>
      <c r="B33" s="167" t="s">
        <v>284</v>
      </c>
      <c r="C33" s="181" t="s">
        <v>285</v>
      </c>
      <c r="D33" s="168" t="s">
        <v>230</v>
      </c>
      <c r="E33" s="169">
        <v>66.239999999999995</v>
      </c>
      <c r="F33" s="170">
        <v>70</v>
      </c>
      <c r="G33" s="171">
        <f>ROUND(E33*F33,2)</f>
        <v>4636.8</v>
      </c>
      <c r="H33" s="158"/>
      <c r="I33" s="157">
        <f>ROUND(E33*H33,2)</f>
        <v>0</v>
      </c>
      <c r="J33" s="158"/>
      <c r="K33" s="157">
        <f>ROUND(E33*J33,2)</f>
        <v>0</v>
      </c>
      <c r="L33" s="157">
        <v>21</v>
      </c>
      <c r="M33" s="157">
        <f>G33*(1+L33/100)</f>
        <v>5610.5280000000002</v>
      </c>
      <c r="N33" s="157">
        <v>0</v>
      </c>
      <c r="O33" s="157">
        <f>ROUND(E33*N33,2)</f>
        <v>0</v>
      </c>
      <c r="P33" s="157">
        <v>0</v>
      </c>
      <c r="Q33" s="157">
        <f>ROUND(E33*P33,2)</f>
        <v>0</v>
      </c>
      <c r="R33" s="157"/>
      <c r="S33" s="157" t="s">
        <v>180</v>
      </c>
      <c r="T33" s="157" t="s">
        <v>180</v>
      </c>
      <c r="U33" s="157">
        <v>3.9E-2</v>
      </c>
      <c r="V33" s="157">
        <f>ROUND(E33*U33,2)</f>
        <v>2.58</v>
      </c>
      <c r="W33" s="157"/>
      <c r="X33" s="157" t="s">
        <v>221</v>
      </c>
      <c r="Y33" s="148"/>
      <c r="Z33" s="148"/>
      <c r="AA33" s="148"/>
      <c r="AB33" s="148"/>
      <c r="AC33" s="148"/>
      <c r="AD33" s="148"/>
      <c r="AE33" s="148"/>
      <c r="AF33" s="148"/>
      <c r="AG33" s="148" t="s">
        <v>222</v>
      </c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</row>
    <row r="34" spans="1:60" outlineLevel="1" x14ac:dyDescent="0.2">
      <c r="A34" s="155"/>
      <c r="B34" s="156"/>
      <c r="C34" s="189" t="s">
        <v>1384</v>
      </c>
      <c r="D34" s="185"/>
      <c r="E34" s="186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48"/>
      <c r="Z34" s="148"/>
      <c r="AA34" s="148"/>
      <c r="AB34" s="148"/>
      <c r="AC34" s="148"/>
      <c r="AD34" s="148"/>
      <c r="AE34" s="148"/>
      <c r="AF34" s="148"/>
      <c r="AG34" s="148" t="s">
        <v>224</v>
      </c>
      <c r="AH34" s="148">
        <v>0</v>
      </c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</row>
    <row r="35" spans="1:60" outlineLevel="1" x14ac:dyDescent="0.2">
      <c r="A35" s="155"/>
      <c r="B35" s="156"/>
      <c r="C35" s="189" t="s">
        <v>1392</v>
      </c>
      <c r="D35" s="185"/>
      <c r="E35" s="186">
        <v>54.24</v>
      </c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48"/>
      <c r="Z35" s="148"/>
      <c r="AA35" s="148"/>
      <c r="AB35" s="148"/>
      <c r="AC35" s="148"/>
      <c r="AD35" s="148"/>
      <c r="AE35" s="148"/>
      <c r="AF35" s="148"/>
      <c r="AG35" s="148" t="s">
        <v>224</v>
      </c>
      <c r="AH35" s="148">
        <v>0</v>
      </c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</row>
    <row r="36" spans="1:60" outlineLevel="1" x14ac:dyDescent="0.2">
      <c r="A36" s="155"/>
      <c r="B36" s="156"/>
      <c r="C36" s="189" t="s">
        <v>1393</v>
      </c>
      <c r="D36" s="185"/>
      <c r="E36" s="186">
        <v>12</v>
      </c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48"/>
      <c r="Z36" s="148"/>
      <c r="AA36" s="148"/>
      <c r="AB36" s="148"/>
      <c r="AC36" s="148"/>
      <c r="AD36" s="148"/>
      <c r="AE36" s="148"/>
      <c r="AF36" s="148"/>
      <c r="AG36" s="148" t="s">
        <v>224</v>
      </c>
      <c r="AH36" s="148">
        <v>0</v>
      </c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</row>
    <row r="37" spans="1:60" outlineLevel="1" x14ac:dyDescent="0.2">
      <c r="A37" s="166">
        <v>7</v>
      </c>
      <c r="B37" s="167" t="s">
        <v>286</v>
      </c>
      <c r="C37" s="181" t="s">
        <v>287</v>
      </c>
      <c r="D37" s="168" t="s">
        <v>230</v>
      </c>
      <c r="E37" s="169">
        <v>97.252899999999997</v>
      </c>
      <c r="F37" s="170">
        <v>17</v>
      </c>
      <c r="G37" s="171">
        <f>ROUND(E37*F37,2)</f>
        <v>1653.3</v>
      </c>
      <c r="H37" s="158"/>
      <c r="I37" s="157">
        <f>ROUND(E37*H37,2)</f>
        <v>0</v>
      </c>
      <c r="J37" s="158"/>
      <c r="K37" s="157">
        <f>ROUND(E37*J37,2)</f>
        <v>0</v>
      </c>
      <c r="L37" s="157">
        <v>21</v>
      </c>
      <c r="M37" s="157">
        <f>G37*(1+L37/100)</f>
        <v>2000.4929999999999</v>
      </c>
      <c r="N37" s="157">
        <v>0</v>
      </c>
      <c r="O37" s="157">
        <f>ROUND(E37*N37,2)</f>
        <v>0</v>
      </c>
      <c r="P37" s="157">
        <v>0</v>
      </c>
      <c r="Q37" s="157">
        <f>ROUND(E37*P37,2)</f>
        <v>0</v>
      </c>
      <c r="R37" s="157"/>
      <c r="S37" s="157" t="s">
        <v>180</v>
      </c>
      <c r="T37" s="157" t="s">
        <v>180</v>
      </c>
      <c r="U37" s="157">
        <v>0.51900000000000002</v>
      </c>
      <c r="V37" s="157">
        <f>ROUND(E37*U37,2)</f>
        <v>50.47</v>
      </c>
      <c r="W37" s="157"/>
      <c r="X37" s="157" t="s">
        <v>221</v>
      </c>
      <c r="Y37" s="148"/>
      <c r="Z37" s="148"/>
      <c r="AA37" s="148"/>
      <c r="AB37" s="148"/>
      <c r="AC37" s="148"/>
      <c r="AD37" s="148"/>
      <c r="AE37" s="148"/>
      <c r="AF37" s="148"/>
      <c r="AG37" s="148" t="s">
        <v>288</v>
      </c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</row>
    <row r="38" spans="1:60" outlineLevel="1" x14ac:dyDescent="0.2">
      <c r="A38" s="155"/>
      <c r="B38" s="156"/>
      <c r="C38" s="189" t="s">
        <v>1384</v>
      </c>
      <c r="D38" s="185"/>
      <c r="E38" s="186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48"/>
      <c r="Z38" s="148"/>
      <c r="AA38" s="148"/>
      <c r="AB38" s="148"/>
      <c r="AC38" s="148"/>
      <c r="AD38" s="148"/>
      <c r="AE38" s="148"/>
      <c r="AF38" s="148"/>
      <c r="AG38" s="148" t="s">
        <v>224</v>
      </c>
      <c r="AH38" s="148">
        <v>0</v>
      </c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</row>
    <row r="39" spans="1:60" outlineLevel="1" x14ac:dyDescent="0.2">
      <c r="A39" s="155"/>
      <c r="B39" s="156"/>
      <c r="C39" s="189" t="s">
        <v>1392</v>
      </c>
      <c r="D39" s="185"/>
      <c r="E39" s="186">
        <v>54.24</v>
      </c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48"/>
      <c r="Z39" s="148"/>
      <c r="AA39" s="148"/>
      <c r="AB39" s="148"/>
      <c r="AC39" s="148"/>
      <c r="AD39" s="148"/>
      <c r="AE39" s="148"/>
      <c r="AF39" s="148"/>
      <c r="AG39" s="148" t="s">
        <v>224</v>
      </c>
      <c r="AH39" s="148">
        <v>0</v>
      </c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</row>
    <row r="40" spans="1:60" outlineLevel="1" x14ac:dyDescent="0.2">
      <c r="A40" s="155"/>
      <c r="B40" s="156"/>
      <c r="C40" s="189" t="s">
        <v>1393</v>
      </c>
      <c r="D40" s="185"/>
      <c r="E40" s="186">
        <v>12</v>
      </c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48"/>
      <c r="Z40" s="148"/>
      <c r="AA40" s="148"/>
      <c r="AB40" s="148"/>
      <c r="AC40" s="148"/>
      <c r="AD40" s="148"/>
      <c r="AE40" s="148"/>
      <c r="AF40" s="148"/>
      <c r="AG40" s="148" t="s">
        <v>224</v>
      </c>
      <c r="AH40" s="148">
        <v>0</v>
      </c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</row>
    <row r="41" spans="1:60" outlineLevel="1" x14ac:dyDescent="0.2">
      <c r="A41" s="155"/>
      <c r="B41" s="156"/>
      <c r="C41" s="189" t="s">
        <v>1153</v>
      </c>
      <c r="D41" s="185"/>
      <c r="E41" s="186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48"/>
      <c r="Z41" s="148"/>
      <c r="AA41" s="148"/>
      <c r="AB41" s="148"/>
      <c r="AC41" s="148"/>
      <c r="AD41" s="148"/>
      <c r="AE41" s="148"/>
      <c r="AF41" s="148"/>
      <c r="AG41" s="148" t="s">
        <v>224</v>
      </c>
      <c r="AH41" s="148">
        <v>0</v>
      </c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</row>
    <row r="42" spans="1:60" outlineLevel="1" x14ac:dyDescent="0.2">
      <c r="A42" s="155"/>
      <c r="B42" s="156"/>
      <c r="C42" s="189" t="s">
        <v>1390</v>
      </c>
      <c r="D42" s="185"/>
      <c r="E42" s="186">
        <v>18.62</v>
      </c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48"/>
      <c r="Z42" s="148"/>
      <c r="AA42" s="148"/>
      <c r="AB42" s="148"/>
      <c r="AC42" s="148"/>
      <c r="AD42" s="148"/>
      <c r="AE42" s="148"/>
      <c r="AF42" s="148"/>
      <c r="AG42" s="148" t="s">
        <v>224</v>
      </c>
      <c r="AH42" s="148">
        <v>0</v>
      </c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</row>
    <row r="43" spans="1:60" outlineLevel="1" x14ac:dyDescent="0.2">
      <c r="A43" s="155"/>
      <c r="B43" s="156"/>
      <c r="C43" s="189" t="s">
        <v>1155</v>
      </c>
      <c r="D43" s="185"/>
      <c r="E43" s="186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48"/>
      <c r="Z43" s="148"/>
      <c r="AA43" s="148"/>
      <c r="AB43" s="148"/>
      <c r="AC43" s="148"/>
      <c r="AD43" s="148"/>
      <c r="AE43" s="148"/>
      <c r="AF43" s="148"/>
      <c r="AG43" s="148" t="s">
        <v>224</v>
      </c>
      <c r="AH43" s="148">
        <v>0</v>
      </c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</row>
    <row r="44" spans="1:60" outlineLevel="1" x14ac:dyDescent="0.2">
      <c r="A44" s="155"/>
      <c r="B44" s="156"/>
      <c r="C44" s="189" t="s">
        <v>1391</v>
      </c>
      <c r="D44" s="185"/>
      <c r="E44" s="186">
        <v>12.39</v>
      </c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48"/>
      <c r="Z44" s="148"/>
      <c r="AA44" s="148"/>
      <c r="AB44" s="148"/>
      <c r="AC44" s="148"/>
      <c r="AD44" s="148"/>
      <c r="AE44" s="148"/>
      <c r="AF44" s="148"/>
      <c r="AG44" s="148" t="s">
        <v>224</v>
      </c>
      <c r="AH44" s="148">
        <v>0</v>
      </c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</row>
    <row r="45" spans="1:60" ht="22.5" outlineLevel="1" x14ac:dyDescent="0.2">
      <c r="A45" s="166">
        <v>8</v>
      </c>
      <c r="B45" s="167" t="s">
        <v>289</v>
      </c>
      <c r="C45" s="181" t="s">
        <v>290</v>
      </c>
      <c r="D45" s="168" t="s">
        <v>230</v>
      </c>
      <c r="E45" s="169">
        <v>54.196899999999999</v>
      </c>
      <c r="F45" s="170">
        <v>159</v>
      </c>
      <c r="G45" s="171">
        <f>ROUND(E45*F45,2)</f>
        <v>8617.31</v>
      </c>
      <c r="H45" s="158"/>
      <c r="I45" s="157">
        <f>ROUND(E45*H45,2)</f>
        <v>0</v>
      </c>
      <c r="J45" s="158"/>
      <c r="K45" s="157">
        <f>ROUND(E45*J45,2)</f>
        <v>0</v>
      </c>
      <c r="L45" s="157">
        <v>21</v>
      </c>
      <c r="M45" s="157">
        <f>G45*(1+L45/100)</f>
        <v>10426.945099999999</v>
      </c>
      <c r="N45" s="157">
        <v>0</v>
      </c>
      <c r="O45" s="157">
        <f>ROUND(E45*N45,2)</f>
        <v>0</v>
      </c>
      <c r="P45" s="157">
        <v>0</v>
      </c>
      <c r="Q45" s="157">
        <f>ROUND(E45*P45,2)</f>
        <v>0</v>
      </c>
      <c r="R45" s="157"/>
      <c r="S45" s="157" t="s">
        <v>180</v>
      </c>
      <c r="T45" s="157" t="s">
        <v>180</v>
      </c>
      <c r="U45" s="157">
        <v>1.0999999999999999E-2</v>
      </c>
      <c r="V45" s="157">
        <f>ROUND(E45*U45,2)</f>
        <v>0.6</v>
      </c>
      <c r="W45" s="157"/>
      <c r="X45" s="157" t="s">
        <v>221</v>
      </c>
      <c r="Y45" s="148"/>
      <c r="Z45" s="148"/>
      <c r="AA45" s="148"/>
      <c r="AB45" s="148"/>
      <c r="AC45" s="148"/>
      <c r="AD45" s="148"/>
      <c r="AE45" s="148"/>
      <c r="AF45" s="148"/>
      <c r="AG45" s="148" t="s">
        <v>222</v>
      </c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</row>
    <row r="46" spans="1:60" outlineLevel="1" x14ac:dyDescent="0.2">
      <c r="A46" s="155"/>
      <c r="B46" s="156"/>
      <c r="C46" s="189" t="s">
        <v>291</v>
      </c>
      <c r="D46" s="185"/>
      <c r="E46" s="186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48"/>
      <c r="Z46" s="148"/>
      <c r="AA46" s="148"/>
      <c r="AB46" s="148"/>
      <c r="AC46" s="148"/>
      <c r="AD46" s="148"/>
      <c r="AE46" s="148"/>
      <c r="AF46" s="148"/>
      <c r="AG46" s="148" t="s">
        <v>224</v>
      </c>
      <c r="AH46" s="148">
        <v>0</v>
      </c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</row>
    <row r="47" spans="1:60" outlineLevel="1" x14ac:dyDescent="0.2">
      <c r="A47" s="155"/>
      <c r="B47" s="156"/>
      <c r="C47" s="189" t="s">
        <v>1396</v>
      </c>
      <c r="D47" s="185"/>
      <c r="E47" s="186">
        <v>18.98</v>
      </c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48"/>
      <c r="Z47" s="148"/>
      <c r="AA47" s="148"/>
      <c r="AB47" s="148"/>
      <c r="AC47" s="148"/>
      <c r="AD47" s="148"/>
      <c r="AE47" s="148"/>
      <c r="AF47" s="148"/>
      <c r="AG47" s="148" t="s">
        <v>224</v>
      </c>
      <c r="AH47" s="148">
        <v>0</v>
      </c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</row>
    <row r="48" spans="1:60" outlineLevel="1" x14ac:dyDescent="0.2">
      <c r="A48" s="155"/>
      <c r="B48" s="156"/>
      <c r="C48" s="189" t="s">
        <v>1397</v>
      </c>
      <c r="D48" s="185"/>
      <c r="E48" s="186">
        <v>4.2</v>
      </c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48"/>
      <c r="Z48" s="148"/>
      <c r="AA48" s="148"/>
      <c r="AB48" s="148"/>
      <c r="AC48" s="148"/>
      <c r="AD48" s="148"/>
      <c r="AE48" s="148"/>
      <c r="AF48" s="148"/>
      <c r="AG48" s="148" t="s">
        <v>224</v>
      </c>
      <c r="AH48" s="148">
        <v>0</v>
      </c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</row>
    <row r="49" spans="1:60" outlineLevel="1" x14ac:dyDescent="0.2">
      <c r="A49" s="155"/>
      <c r="B49" s="156"/>
      <c r="C49" s="189" t="s">
        <v>1390</v>
      </c>
      <c r="D49" s="185"/>
      <c r="E49" s="186">
        <v>18.62</v>
      </c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48"/>
      <c r="Z49" s="148"/>
      <c r="AA49" s="148"/>
      <c r="AB49" s="148"/>
      <c r="AC49" s="148"/>
      <c r="AD49" s="148"/>
      <c r="AE49" s="148"/>
      <c r="AF49" s="148"/>
      <c r="AG49" s="148" t="s">
        <v>224</v>
      </c>
      <c r="AH49" s="148">
        <v>0</v>
      </c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</row>
    <row r="50" spans="1:60" outlineLevel="1" x14ac:dyDescent="0.2">
      <c r="A50" s="155"/>
      <c r="B50" s="156"/>
      <c r="C50" s="189" t="s">
        <v>1391</v>
      </c>
      <c r="D50" s="185"/>
      <c r="E50" s="186">
        <v>12.39</v>
      </c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48"/>
      <c r="Z50" s="148"/>
      <c r="AA50" s="148"/>
      <c r="AB50" s="148"/>
      <c r="AC50" s="148"/>
      <c r="AD50" s="148"/>
      <c r="AE50" s="148"/>
      <c r="AF50" s="148"/>
      <c r="AG50" s="148" t="s">
        <v>224</v>
      </c>
      <c r="AH50" s="148">
        <v>0</v>
      </c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</row>
    <row r="51" spans="1:60" outlineLevel="1" x14ac:dyDescent="0.2">
      <c r="A51" s="166">
        <v>9</v>
      </c>
      <c r="B51" s="167" t="s">
        <v>610</v>
      </c>
      <c r="C51" s="181" t="s">
        <v>611</v>
      </c>
      <c r="D51" s="168" t="s">
        <v>230</v>
      </c>
      <c r="E51" s="169">
        <v>54.196899999999999</v>
      </c>
      <c r="F51" s="170">
        <v>213</v>
      </c>
      <c r="G51" s="171">
        <f>ROUND(E51*F51,2)</f>
        <v>11543.94</v>
      </c>
      <c r="H51" s="158"/>
      <c r="I51" s="157">
        <f>ROUND(E51*H51,2)</f>
        <v>0</v>
      </c>
      <c r="J51" s="158"/>
      <c r="K51" s="157">
        <f>ROUND(E51*J51,2)</f>
        <v>0</v>
      </c>
      <c r="L51" s="157">
        <v>21</v>
      </c>
      <c r="M51" s="157">
        <f>G51*(1+L51/100)</f>
        <v>13968.1674</v>
      </c>
      <c r="N51" s="157">
        <v>0</v>
      </c>
      <c r="O51" s="157">
        <f>ROUND(E51*N51,2)</f>
        <v>0</v>
      </c>
      <c r="P51" s="157">
        <v>0</v>
      </c>
      <c r="Q51" s="157">
        <f>ROUND(E51*P51,2)</f>
        <v>0</v>
      </c>
      <c r="R51" s="157"/>
      <c r="S51" s="157" t="s">
        <v>180</v>
      </c>
      <c r="T51" s="157" t="s">
        <v>180</v>
      </c>
      <c r="U51" s="157">
        <v>0.65200000000000002</v>
      </c>
      <c r="V51" s="157">
        <f>ROUND(E51*U51,2)</f>
        <v>35.340000000000003</v>
      </c>
      <c r="W51" s="157"/>
      <c r="X51" s="157" t="s">
        <v>221</v>
      </c>
      <c r="Y51" s="148"/>
      <c r="Z51" s="148"/>
      <c r="AA51" s="148"/>
      <c r="AB51" s="148"/>
      <c r="AC51" s="148"/>
      <c r="AD51" s="148"/>
      <c r="AE51" s="148"/>
      <c r="AF51" s="148"/>
      <c r="AG51" s="148" t="s">
        <v>222</v>
      </c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</row>
    <row r="52" spans="1:60" outlineLevel="1" x14ac:dyDescent="0.2">
      <c r="A52" s="155"/>
      <c r="B52" s="156"/>
      <c r="C52" s="189" t="s">
        <v>291</v>
      </c>
      <c r="D52" s="185"/>
      <c r="E52" s="186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48"/>
      <c r="Z52" s="148"/>
      <c r="AA52" s="148"/>
      <c r="AB52" s="148"/>
      <c r="AC52" s="148"/>
      <c r="AD52" s="148"/>
      <c r="AE52" s="148"/>
      <c r="AF52" s="148"/>
      <c r="AG52" s="148" t="s">
        <v>224</v>
      </c>
      <c r="AH52" s="148">
        <v>0</v>
      </c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</row>
    <row r="53" spans="1:60" outlineLevel="1" x14ac:dyDescent="0.2">
      <c r="A53" s="155"/>
      <c r="B53" s="156"/>
      <c r="C53" s="189" t="s">
        <v>1396</v>
      </c>
      <c r="D53" s="185"/>
      <c r="E53" s="186">
        <v>18.98</v>
      </c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48"/>
      <c r="Z53" s="148"/>
      <c r="AA53" s="148"/>
      <c r="AB53" s="148"/>
      <c r="AC53" s="148"/>
      <c r="AD53" s="148"/>
      <c r="AE53" s="148"/>
      <c r="AF53" s="148"/>
      <c r="AG53" s="148" t="s">
        <v>224</v>
      </c>
      <c r="AH53" s="148">
        <v>0</v>
      </c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</row>
    <row r="54" spans="1:60" outlineLevel="1" x14ac:dyDescent="0.2">
      <c r="A54" s="155"/>
      <c r="B54" s="156"/>
      <c r="C54" s="189" t="s">
        <v>1397</v>
      </c>
      <c r="D54" s="185"/>
      <c r="E54" s="186">
        <v>4.2</v>
      </c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48"/>
      <c r="Z54" s="148"/>
      <c r="AA54" s="148"/>
      <c r="AB54" s="148"/>
      <c r="AC54" s="148"/>
      <c r="AD54" s="148"/>
      <c r="AE54" s="148"/>
      <c r="AF54" s="148"/>
      <c r="AG54" s="148" t="s">
        <v>224</v>
      </c>
      <c r="AH54" s="148">
        <v>0</v>
      </c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</row>
    <row r="55" spans="1:60" outlineLevel="1" x14ac:dyDescent="0.2">
      <c r="A55" s="155"/>
      <c r="B55" s="156"/>
      <c r="C55" s="189" t="s">
        <v>1390</v>
      </c>
      <c r="D55" s="185"/>
      <c r="E55" s="186">
        <v>18.62</v>
      </c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48"/>
      <c r="Z55" s="148"/>
      <c r="AA55" s="148"/>
      <c r="AB55" s="148"/>
      <c r="AC55" s="148"/>
      <c r="AD55" s="148"/>
      <c r="AE55" s="148"/>
      <c r="AF55" s="148"/>
      <c r="AG55" s="148" t="s">
        <v>224</v>
      </c>
      <c r="AH55" s="148">
        <v>0</v>
      </c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</row>
    <row r="56" spans="1:60" outlineLevel="1" x14ac:dyDescent="0.2">
      <c r="A56" s="155"/>
      <c r="B56" s="156"/>
      <c r="C56" s="189" t="s">
        <v>1391</v>
      </c>
      <c r="D56" s="185"/>
      <c r="E56" s="186">
        <v>12.39</v>
      </c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48"/>
      <c r="Z56" s="148"/>
      <c r="AA56" s="148"/>
      <c r="AB56" s="148"/>
      <c r="AC56" s="148"/>
      <c r="AD56" s="148"/>
      <c r="AE56" s="148"/>
      <c r="AF56" s="148"/>
      <c r="AG56" s="148" t="s">
        <v>224</v>
      </c>
      <c r="AH56" s="148">
        <v>0</v>
      </c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</row>
    <row r="57" spans="1:60" ht="22.5" outlineLevel="1" x14ac:dyDescent="0.2">
      <c r="A57" s="166">
        <v>10</v>
      </c>
      <c r="B57" s="167" t="s">
        <v>295</v>
      </c>
      <c r="C57" s="181" t="s">
        <v>296</v>
      </c>
      <c r="D57" s="168" t="s">
        <v>230</v>
      </c>
      <c r="E57" s="169">
        <v>54.196899999999999</v>
      </c>
      <c r="F57" s="170">
        <v>11</v>
      </c>
      <c r="G57" s="171">
        <f>ROUND(E57*F57,2)</f>
        <v>596.16999999999996</v>
      </c>
      <c r="H57" s="158"/>
      <c r="I57" s="157">
        <f>ROUND(E57*H57,2)</f>
        <v>0</v>
      </c>
      <c r="J57" s="158"/>
      <c r="K57" s="157">
        <f>ROUND(E57*J57,2)</f>
        <v>0</v>
      </c>
      <c r="L57" s="157">
        <v>21</v>
      </c>
      <c r="M57" s="157">
        <f>G57*(1+L57/100)</f>
        <v>721.36569999999995</v>
      </c>
      <c r="N57" s="157">
        <v>0</v>
      </c>
      <c r="O57" s="157">
        <f>ROUND(E57*N57,2)</f>
        <v>0</v>
      </c>
      <c r="P57" s="157">
        <v>0</v>
      </c>
      <c r="Q57" s="157">
        <f>ROUND(E57*P57,2)</f>
        <v>0</v>
      </c>
      <c r="R57" s="157"/>
      <c r="S57" s="157" t="s">
        <v>180</v>
      </c>
      <c r="T57" s="157" t="s">
        <v>180</v>
      </c>
      <c r="U57" s="157">
        <v>8.9999999999999993E-3</v>
      </c>
      <c r="V57" s="157">
        <f>ROUND(E57*U57,2)</f>
        <v>0.49</v>
      </c>
      <c r="W57" s="157"/>
      <c r="X57" s="157" t="s">
        <v>221</v>
      </c>
      <c r="Y57" s="148"/>
      <c r="Z57" s="148"/>
      <c r="AA57" s="148"/>
      <c r="AB57" s="148"/>
      <c r="AC57" s="148"/>
      <c r="AD57" s="148"/>
      <c r="AE57" s="148"/>
      <c r="AF57" s="148"/>
      <c r="AG57" s="148" t="s">
        <v>222</v>
      </c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</row>
    <row r="58" spans="1:60" outlineLevel="1" x14ac:dyDescent="0.2">
      <c r="A58" s="155"/>
      <c r="B58" s="156"/>
      <c r="C58" s="189" t="s">
        <v>291</v>
      </c>
      <c r="D58" s="185"/>
      <c r="E58" s="186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48"/>
      <c r="Z58" s="148"/>
      <c r="AA58" s="148"/>
      <c r="AB58" s="148"/>
      <c r="AC58" s="148"/>
      <c r="AD58" s="148"/>
      <c r="AE58" s="148"/>
      <c r="AF58" s="148"/>
      <c r="AG58" s="148" t="s">
        <v>224</v>
      </c>
      <c r="AH58" s="148">
        <v>0</v>
      </c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</row>
    <row r="59" spans="1:60" outlineLevel="1" x14ac:dyDescent="0.2">
      <c r="A59" s="155"/>
      <c r="B59" s="156"/>
      <c r="C59" s="189" t="s">
        <v>1396</v>
      </c>
      <c r="D59" s="185"/>
      <c r="E59" s="186">
        <v>18.98</v>
      </c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48"/>
      <c r="Z59" s="148"/>
      <c r="AA59" s="148"/>
      <c r="AB59" s="148"/>
      <c r="AC59" s="148"/>
      <c r="AD59" s="148"/>
      <c r="AE59" s="148"/>
      <c r="AF59" s="148"/>
      <c r="AG59" s="148" t="s">
        <v>224</v>
      </c>
      <c r="AH59" s="148">
        <v>0</v>
      </c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</row>
    <row r="60" spans="1:60" outlineLevel="1" x14ac:dyDescent="0.2">
      <c r="A60" s="155"/>
      <c r="B60" s="156"/>
      <c r="C60" s="189" t="s">
        <v>1397</v>
      </c>
      <c r="D60" s="185"/>
      <c r="E60" s="186">
        <v>4.2</v>
      </c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48"/>
      <c r="Z60" s="148"/>
      <c r="AA60" s="148"/>
      <c r="AB60" s="148"/>
      <c r="AC60" s="148"/>
      <c r="AD60" s="148"/>
      <c r="AE60" s="148"/>
      <c r="AF60" s="148"/>
      <c r="AG60" s="148" t="s">
        <v>224</v>
      </c>
      <c r="AH60" s="148">
        <v>0</v>
      </c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</row>
    <row r="61" spans="1:60" outlineLevel="1" x14ac:dyDescent="0.2">
      <c r="A61" s="155"/>
      <c r="B61" s="156"/>
      <c r="C61" s="189" t="s">
        <v>1390</v>
      </c>
      <c r="D61" s="185"/>
      <c r="E61" s="186">
        <v>18.62</v>
      </c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48"/>
      <c r="Z61" s="148"/>
      <c r="AA61" s="148"/>
      <c r="AB61" s="148"/>
      <c r="AC61" s="148"/>
      <c r="AD61" s="148"/>
      <c r="AE61" s="148"/>
      <c r="AF61" s="148"/>
      <c r="AG61" s="148" t="s">
        <v>224</v>
      </c>
      <c r="AH61" s="148">
        <v>0</v>
      </c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</row>
    <row r="62" spans="1:60" outlineLevel="1" x14ac:dyDescent="0.2">
      <c r="A62" s="155"/>
      <c r="B62" s="156"/>
      <c r="C62" s="189" t="s">
        <v>1391</v>
      </c>
      <c r="D62" s="185"/>
      <c r="E62" s="186">
        <v>12.39</v>
      </c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48"/>
      <c r="Z62" s="148"/>
      <c r="AA62" s="148"/>
      <c r="AB62" s="148"/>
      <c r="AC62" s="148"/>
      <c r="AD62" s="148"/>
      <c r="AE62" s="148"/>
      <c r="AF62" s="148"/>
      <c r="AG62" s="148" t="s">
        <v>224</v>
      </c>
      <c r="AH62" s="148">
        <v>0</v>
      </c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</row>
    <row r="63" spans="1:60" outlineLevel="1" x14ac:dyDescent="0.2">
      <c r="A63" s="166">
        <v>11</v>
      </c>
      <c r="B63" s="167" t="s">
        <v>297</v>
      </c>
      <c r="C63" s="181" t="s">
        <v>298</v>
      </c>
      <c r="D63" s="168" t="s">
        <v>230</v>
      </c>
      <c r="E63" s="169">
        <v>43.055999999999997</v>
      </c>
      <c r="F63" s="170">
        <v>171</v>
      </c>
      <c r="G63" s="171">
        <f>ROUND(E63*F63,2)</f>
        <v>7362.58</v>
      </c>
      <c r="H63" s="158"/>
      <c r="I63" s="157">
        <f>ROUND(E63*H63,2)</f>
        <v>0</v>
      </c>
      <c r="J63" s="158"/>
      <c r="K63" s="157">
        <f>ROUND(E63*J63,2)</f>
        <v>0</v>
      </c>
      <c r="L63" s="157">
        <v>21</v>
      </c>
      <c r="M63" s="157">
        <f>G63*(1+L63/100)</f>
        <v>8908.7217999999993</v>
      </c>
      <c r="N63" s="157">
        <v>0</v>
      </c>
      <c r="O63" s="157">
        <f>ROUND(E63*N63,2)</f>
        <v>0</v>
      </c>
      <c r="P63" s="157">
        <v>0</v>
      </c>
      <c r="Q63" s="157">
        <f>ROUND(E63*P63,2)</f>
        <v>0</v>
      </c>
      <c r="R63" s="157"/>
      <c r="S63" s="157" t="s">
        <v>180</v>
      </c>
      <c r="T63" s="157" t="s">
        <v>180</v>
      </c>
      <c r="U63" s="157">
        <v>0.20200000000000001</v>
      </c>
      <c r="V63" s="157">
        <f>ROUND(E63*U63,2)</f>
        <v>8.6999999999999993</v>
      </c>
      <c r="W63" s="157"/>
      <c r="X63" s="157" t="s">
        <v>221</v>
      </c>
      <c r="Y63" s="148"/>
      <c r="Z63" s="148"/>
      <c r="AA63" s="148"/>
      <c r="AB63" s="148"/>
      <c r="AC63" s="148"/>
      <c r="AD63" s="148"/>
      <c r="AE63" s="148"/>
      <c r="AF63" s="148"/>
      <c r="AG63" s="148" t="s">
        <v>222</v>
      </c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</row>
    <row r="64" spans="1:60" outlineLevel="1" x14ac:dyDescent="0.2">
      <c r="A64" s="155"/>
      <c r="B64" s="156"/>
      <c r="C64" s="189" t="s">
        <v>299</v>
      </c>
      <c r="D64" s="185"/>
      <c r="E64" s="186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48"/>
      <c r="Z64" s="148"/>
      <c r="AA64" s="148"/>
      <c r="AB64" s="148"/>
      <c r="AC64" s="148"/>
      <c r="AD64" s="148"/>
      <c r="AE64" s="148"/>
      <c r="AF64" s="148"/>
      <c r="AG64" s="148" t="s">
        <v>224</v>
      </c>
      <c r="AH64" s="148">
        <v>0</v>
      </c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</row>
    <row r="65" spans="1:60" outlineLevel="1" x14ac:dyDescent="0.2">
      <c r="A65" s="155"/>
      <c r="B65" s="156"/>
      <c r="C65" s="189" t="s">
        <v>1398</v>
      </c>
      <c r="D65" s="185"/>
      <c r="E65" s="186">
        <v>35.26</v>
      </c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48"/>
      <c r="Z65" s="148"/>
      <c r="AA65" s="148"/>
      <c r="AB65" s="148"/>
      <c r="AC65" s="148"/>
      <c r="AD65" s="148"/>
      <c r="AE65" s="148"/>
      <c r="AF65" s="148"/>
      <c r="AG65" s="148" t="s">
        <v>224</v>
      </c>
      <c r="AH65" s="148">
        <v>0</v>
      </c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</row>
    <row r="66" spans="1:60" outlineLevel="1" x14ac:dyDescent="0.2">
      <c r="A66" s="155"/>
      <c r="B66" s="156"/>
      <c r="C66" s="189" t="s">
        <v>1399</v>
      </c>
      <c r="D66" s="185"/>
      <c r="E66" s="186">
        <v>7.8</v>
      </c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48"/>
      <c r="Z66" s="148"/>
      <c r="AA66" s="148"/>
      <c r="AB66" s="148"/>
      <c r="AC66" s="148"/>
      <c r="AD66" s="148"/>
      <c r="AE66" s="148"/>
      <c r="AF66" s="148"/>
      <c r="AG66" s="148" t="s">
        <v>224</v>
      </c>
      <c r="AH66" s="148">
        <v>0</v>
      </c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</row>
    <row r="67" spans="1:60" outlineLevel="1" x14ac:dyDescent="0.2">
      <c r="A67" s="166">
        <v>12</v>
      </c>
      <c r="B67" s="167" t="s">
        <v>307</v>
      </c>
      <c r="C67" s="181" t="s">
        <v>308</v>
      </c>
      <c r="D67" s="168" t="s">
        <v>230</v>
      </c>
      <c r="E67" s="169">
        <v>44.853099999999998</v>
      </c>
      <c r="F67" s="170">
        <v>171</v>
      </c>
      <c r="G67" s="171">
        <f>ROUND(E67*F67,2)</f>
        <v>7669.88</v>
      </c>
      <c r="H67" s="158"/>
      <c r="I67" s="157">
        <f>ROUND(E67*H67,2)</f>
        <v>0</v>
      </c>
      <c r="J67" s="158"/>
      <c r="K67" s="157">
        <f>ROUND(E67*J67,2)</f>
        <v>0</v>
      </c>
      <c r="L67" s="157">
        <v>21</v>
      </c>
      <c r="M67" s="157">
        <f>G67*(1+L67/100)</f>
        <v>9280.5547999999999</v>
      </c>
      <c r="N67" s="157">
        <v>0</v>
      </c>
      <c r="O67" s="157">
        <f>ROUND(E67*N67,2)</f>
        <v>0</v>
      </c>
      <c r="P67" s="157">
        <v>0</v>
      </c>
      <c r="Q67" s="157">
        <f>ROUND(E67*P67,2)</f>
        <v>0</v>
      </c>
      <c r="R67" s="157"/>
      <c r="S67" s="157" t="s">
        <v>180</v>
      </c>
      <c r="T67" s="157" t="s">
        <v>180</v>
      </c>
      <c r="U67" s="157">
        <v>1.587</v>
      </c>
      <c r="V67" s="157">
        <f>ROUND(E67*U67,2)</f>
        <v>71.180000000000007</v>
      </c>
      <c r="W67" s="157"/>
      <c r="X67" s="157" t="s">
        <v>221</v>
      </c>
      <c r="Y67" s="148"/>
      <c r="Z67" s="148"/>
      <c r="AA67" s="148"/>
      <c r="AB67" s="148"/>
      <c r="AC67" s="148"/>
      <c r="AD67" s="148"/>
      <c r="AE67" s="148"/>
      <c r="AF67" s="148"/>
      <c r="AG67" s="148" t="s">
        <v>222</v>
      </c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</row>
    <row r="68" spans="1:60" outlineLevel="1" x14ac:dyDescent="0.2">
      <c r="A68" s="155"/>
      <c r="B68" s="156"/>
      <c r="C68" s="189" t="s">
        <v>1384</v>
      </c>
      <c r="D68" s="185"/>
      <c r="E68" s="186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48"/>
      <c r="Z68" s="148"/>
      <c r="AA68" s="148"/>
      <c r="AB68" s="148"/>
      <c r="AC68" s="148"/>
      <c r="AD68" s="148"/>
      <c r="AE68" s="148"/>
      <c r="AF68" s="148"/>
      <c r="AG68" s="148" t="s">
        <v>224</v>
      </c>
      <c r="AH68" s="148">
        <v>0</v>
      </c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</row>
    <row r="69" spans="1:60" outlineLevel="1" x14ac:dyDescent="0.2">
      <c r="A69" s="155"/>
      <c r="B69" s="156"/>
      <c r="C69" s="189" t="s">
        <v>1400</v>
      </c>
      <c r="D69" s="185"/>
      <c r="E69" s="186">
        <v>16.27</v>
      </c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48"/>
      <c r="Z69" s="148"/>
      <c r="AA69" s="148"/>
      <c r="AB69" s="148"/>
      <c r="AC69" s="148"/>
      <c r="AD69" s="148"/>
      <c r="AE69" s="148"/>
      <c r="AF69" s="148"/>
      <c r="AG69" s="148" t="s">
        <v>224</v>
      </c>
      <c r="AH69" s="148">
        <v>0</v>
      </c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</row>
    <row r="70" spans="1:60" outlineLevel="1" x14ac:dyDescent="0.2">
      <c r="A70" s="155"/>
      <c r="B70" s="156"/>
      <c r="C70" s="189" t="s">
        <v>1401</v>
      </c>
      <c r="D70" s="185"/>
      <c r="E70" s="186">
        <v>3.6</v>
      </c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48"/>
      <c r="Z70" s="148"/>
      <c r="AA70" s="148"/>
      <c r="AB70" s="148"/>
      <c r="AC70" s="148"/>
      <c r="AD70" s="148"/>
      <c r="AE70" s="148"/>
      <c r="AF70" s="148"/>
      <c r="AG70" s="148" t="s">
        <v>224</v>
      </c>
      <c r="AH70" s="148">
        <v>0</v>
      </c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</row>
    <row r="71" spans="1:60" outlineLevel="1" x14ac:dyDescent="0.2">
      <c r="A71" s="155"/>
      <c r="B71" s="156"/>
      <c r="C71" s="189" t="s">
        <v>1202</v>
      </c>
      <c r="D71" s="185"/>
      <c r="E71" s="186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48"/>
      <c r="Z71" s="148"/>
      <c r="AA71" s="148"/>
      <c r="AB71" s="148"/>
      <c r="AC71" s="148"/>
      <c r="AD71" s="148"/>
      <c r="AE71" s="148"/>
      <c r="AF71" s="148"/>
      <c r="AG71" s="148" t="s">
        <v>224</v>
      </c>
      <c r="AH71" s="148">
        <v>0</v>
      </c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</row>
    <row r="72" spans="1:60" outlineLevel="1" x14ac:dyDescent="0.2">
      <c r="A72" s="155"/>
      <c r="B72" s="156"/>
      <c r="C72" s="189" t="s">
        <v>1390</v>
      </c>
      <c r="D72" s="185"/>
      <c r="E72" s="186">
        <v>18.62</v>
      </c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48"/>
      <c r="Z72" s="148"/>
      <c r="AA72" s="148"/>
      <c r="AB72" s="148"/>
      <c r="AC72" s="148"/>
      <c r="AD72" s="148"/>
      <c r="AE72" s="148"/>
      <c r="AF72" s="148"/>
      <c r="AG72" s="148" t="s">
        <v>224</v>
      </c>
      <c r="AH72" s="148">
        <v>0</v>
      </c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</row>
    <row r="73" spans="1:60" outlineLevel="1" x14ac:dyDescent="0.2">
      <c r="A73" s="155"/>
      <c r="B73" s="156"/>
      <c r="C73" s="189" t="s">
        <v>1402</v>
      </c>
      <c r="D73" s="185"/>
      <c r="E73" s="186">
        <v>-2.21</v>
      </c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48"/>
      <c r="Z73" s="148"/>
      <c r="AA73" s="148"/>
      <c r="AB73" s="148"/>
      <c r="AC73" s="148"/>
      <c r="AD73" s="148"/>
      <c r="AE73" s="148"/>
      <c r="AF73" s="148"/>
      <c r="AG73" s="148" t="s">
        <v>224</v>
      </c>
      <c r="AH73" s="148">
        <v>0</v>
      </c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</row>
    <row r="74" spans="1:60" outlineLevel="1" x14ac:dyDescent="0.2">
      <c r="A74" s="155"/>
      <c r="B74" s="156"/>
      <c r="C74" s="189" t="s">
        <v>1204</v>
      </c>
      <c r="D74" s="185"/>
      <c r="E74" s="186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48"/>
      <c r="Z74" s="148"/>
      <c r="AA74" s="148"/>
      <c r="AB74" s="148"/>
      <c r="AC74" s="148"/>
      <c r="AD74" s="148"/>
      <c r="AE74" s="148"/>
      <c r="AF74" s="148"/>
      <c r="AG74" s="148" t="s">
        <v>224</v>
      </c>
      <c r="AH74" s="148">
        <v>0</v>
      </c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</row>
    <row r="75" spans="1:60" outlineLevel="1" x14ac:dyDescent="0.2">
      <c r="A75" s="155"/>
      <c r="B75" s="156"/>
      <c r="C75" s="189" t="s">
        <v>1391</v>
      </c>
      <c r="D75" s="185"/>
      <c r="E75" s="186">
        <v>12.39</v>
      </c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48"/>
      <c r="Z75" s="148"/>
      <c r="AA75" s="148"/>
      <c r="AB75" s="148"/>
      <c r="AC75" s="148"/>
      <c r="AD75" s="148"/>
      <c r="AE75" s="148"/>
      <c r="AF75" s="148"/>
      <c r="AG75" s="148" t="s">
        <v>224</v>
      </c>
      <c r="AH75" s="148">
        <v>0</v>
      </c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</row>
    <row r="76" spans="1:60" outlineLevel="1" x14ac:dyDescent="0.2">
      <c r="A76" s="155"/>
      <c r="B76" s="156"/>
      <c r="C76" s="189" t="s">
        <v>1403</v>
      </c>
      <c r="D76" s="185"/>
      <c r="E76" s="186">
        <v>-3.83</v>
      </c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48"/>
      <c r="Z76" s="148"/>
      <c r="AA76" s="148"/>
      <c r="AB76" s="148"/>
      <c r="AC76" s="148"/>
      <c r="AD76" s="148"/>
      <c r="AE76" s="148"/>
      <c r="AF76" s="148"/>
      <c r="AG76" s="148" t="s">
        <v>224</v>
      </c>
      <c r="AH76" s="148">
        <v>0</v>
      </c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</row>
    <row r="77" spans="1:60" outlineLevel="1" x14ac:dyDescent="0.2">
      <c r="A77" s="166">
        <v>13</v>
      </c>
      <c r="B77" s="167" t="s">
        <v>310</v>
      </c>
      <c r="C77" s="181" t="s">
        <v>311</v>
      </c>
      <c r="D77" s="168" t="s">
        <v>312</v>
      </c>
      <c r="E77" s="169">
        <v>102.97410000000001</v>
      </c>
      <c r="F77" s="170">
        <v>210</v>
      </c>
      <c r="G77" s="171">
        <f>ROUND(E77*F77,2)</f>
        <v>21624.560000000001</v>
      </c>
      <c r="H77" s="158"/>
      <c r="I77" s="157">
        <f>ROUND(E77*H77,2)</f>
        <v>0</v>
      </c>
      <c r="J77" s="158"/>
      <c r="K77" s="157">
        <f>ROUND(E77*J77,2)</f>
        <v>0</v>
      </c>
      <c r="L77" s="157">
        <v>21</v>
      </c>
      <c r="M77" s="157">
        <f>G77*(1+L77/100)</f>
        <v>26165.7176</v>
      </c>
      <c r="N77" s="157">
        <v>0</v>
      </c>
      <c r="O77" s="157">
        <f>ROUND(E77*N77,2)</f>
        <v>0</v>
      </c>
      <c r="P77" s="157">
        <v>0</v>
      </c>
      <c r="Q77" s="157">
        <f>ROUND(E77*P77,2)</f>
        <v>0</v>
      </c>
      <c r="R77" s="157"/>
      <c r="S77" s="157" t="s">
        <v>180</v>
      </c>
      <c r="T77" s="157" t="s">
        <v>180</v>
      </c>
      <c r="U77" s="157">
        <v>0</v>
      </c>
      <c r="V77" s="157">
        <f>ROUND(E77*U77,2)</f>
        <v>0</v>
      </c>
      <c r="W77" s="157"/>
      <c r="X77" s="157" t="s">
        <v>221</v>
      </c>
      <c r="Y77" s="148"/>
      <c r="Z77" s="148"/>
      <c r="AA77" s="148"/>
      <c r="AB77" s="148"/>
      <c r="AC77" s="148"/>
      <c r="AD77" s="148"/>
      <c r="AE77" s="148"/>
      <c r="AF77" s="148"/>
      <c r="AG77" s="148" t="s">
        <v>222</v>
      </c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</row>
    <row r="78" spans="1:60" outlineLevel="1" x14ac:dyDescent="0.2">
      <c r="A78" s="155"/>
      <c r="B78" s="156"/>
      <c r="C78" s="189" t="s">
        <v>291</v>
      </c>
      <c r="D78" s="185"/>
      <c r="E78" s="186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48"/>
      <c r="Z78" s="148"/>
      <c r="AA78" s="148"/>
      <c r="AB78" s="148"/>
      <c r="AC78" s="148"/>
      <c r="AD78" s="148"/>
      <c r="AE78" s="148"/>
      <c r="AF78" s="148"/>
      <c r="AG78" s="148" t="s">
        <v>224</v>
      </c>
      <c r="AH78" s="148">
        <v>0</v>
      </c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</row>
    <row r="79" spans="1:60" outlineLevel="1" x14ac:dyDescent="0.2">
      <c r="A79" s="155"/>
      <c r="B79" s="156"/>
      <c r="C79" s="190" t="s">
        <v>232</v>
      </c>
      <c r="D79" s="187"/>
      <c r="E79" s="188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48"/>
      <c r="Z79" s="148"/>
      <c r="AA79" s="148"/>
      <c r="AB79" s="148"/>
      <c r="AC79" s="148"/>
      <c r="AD79" s="148"/>
      <c r="AE79" s="148"/>
      <c r="AF79" s="148"/>
      <c r="AG79" s="148" t="s">
        <v>224</v>
      </c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</row>
    <row r="80" spans="1:60" outlineLevel="1" x14ac:dyDescent="0.2">
      <c r="A80" s="155"/>
      <c r="B80" s="156"/>
      <c r="C80" s="191" t="s">
        <v>1404</v>
      </c>
      <c r="D80" s="187"/>
      <c r="E80" s="188">
        <v>18.98</v>
      </c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48"/>
      <c r="Z80" s="148"/>
      <c r="AA80" s="148"/>
      <c r="AB80" s="148"/>
      <c r="AC80" s="148"/>
      <c r="AD80" s="148"/>
      <c r="AE80" s="148"/>
      <c r="AF80" s="148"/>
      <c r="AG80" s="148" t="s">
        <v>224</v>
      </c>
      <c r="AH80" s="148">
        <v>2</v>
      </c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</row>
    <row r="81" spans="1:60" outlineLevel="1" x14ac:dyDescent="0.2">
      <c r="A81" s="155"/>
      <c r="B81" s="156"/>
      <c r="C81" s="191" t="s">
        <v>1405</v>
      </c>
      <c r="D81" s="187"/>
      <c r="E81" s="188">
        <v>4.2</v>
      </c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48"/>
      <c r="Z81" s="148"/>
      <c r="AA81" s="148"/>
      <c r="AB81" s="148"/>
      <c r="AC81" s="148"/>
      <c r="AD81" s="148"/>
      <c r="AE81" s="148"/>
      <c r="AF81" s="148"/>
      <c r="AG81" s="148" t="s">
        <v>224</v>
      </c>
      <c r="AH81" s="148">
        <v>2</v>
      </c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</row>
    <row r="82" spans="1:60" outlineLevel="1" x14ac:dyDescent="0.2">
      <c r="A82" s="155"/>
      <c r="B82" s="156"/>
      <c r="C82" s="191" t="s">
        <v>1406</v>
      </c>
      <c r="D82" s="187"/>
      <c r="E82" s="188">
        <v>18.62</v>
      </c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48"/>
      <c r="Z82" s="148"/>
      <c r="AA82" s="148"/>
      <c r="AB82" s="148"/>
      <c r="AC82" s="148"/>
      <c r="AD82" s="148"/>
      <c r="AE82" s="148"/>
      <c r="AF82" s="148"/>
      <c r="AG82" s="148" t="s">
        <v>224</v>
      </c>
      <c r="AH82" s="148">
        <v>2</v>
      </c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48"/>
      <c r="BG82" s="148"/>
      <c r="BH82" s="148"/>
    </row>
    <row r="83" spans="1:60" outlineLevel="1" x14ac:dyDescent="0.2">
      <c r="A83" s="155"/>
      <c r="B83" s="156"/>
      <c r="C83" s="191" t="s">
        <v>1407</v>
      </c>
      <c r="D83" s="187"/>
      <c r="E83" s="188">
        <v>12.39</v>
      </c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48"/>
      <c r="Z83" s="148"/>
      <c r="AA83" s="148"/>
      <c r="AB83" s="148"/>
      <c r="AC83" s="148"/>
      <c r="AD83" s="148"/>
      <c r="AE83" s="148"/>
      <c r="AF83" s="148"/>
      <c r="AG83" s="148" t="s">
        <v>224</v>
      </c>
      <c r="AH83" s="148">
        <v>2</v>
      </c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</row>
    <row r="84" spans="1:60" outlineLevel="1" x14ac:dyDescent="0.2">
      <c r="A84" s="155"/>
      <c r="B84" s="156"/>
      <c r="C84" s="190" t="s">
        <v>234</v>
      </c>
      <c r="D84" s="187"/>
      <c r="E84" s="188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48"/>
      <c r="Z84" s="148"/>
      <c r="AA84" s="148"/>
      <c r="AB84" s="148"/>
      <c r="AC84" s="148"/>
      <c r="AD84" s="148"/>
      <c r="AE84" s="148"/>
      <c r="AF84" s="148"/>
      <c r="AG84" s="148" t="s">
        <v>224</v>
      </c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</row>
    <row r="85" spans="1:60" outlineLevel="1" x14ac:dyDescent="0.2">
      <c r="A85" s="155"/>
      <c r="B85" s="156"/>
      <c r="C85" s="189" t="s">
        <v>1408</v>
      </c>
      <c r="D85" s="185"/>
      <c r="E85" s="186">
        <v>102.97</v>
      </c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48"/>
      <c r="Z85" s="148"/>
      <c r="AA85" s="148"/>
      <c r="AB85" s="148"/>
      <c r="AC85" s="148"/>
      <c r="AD85" s="148"/>
      <c r="AE85" s="148"/>
      <c r="AF85" s="148"/>
      <c r="AG85" s="148" t="s">
        <v>224</v>
      </c>
      <c r="AH85" s="148">
        <v>0</v>
      </c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</row>
    <row r="86" spans="1:60" outlineLevel="1" x14ac:dyDescent="0.2">
      <c r="A86" s="166">
        <v>14</v>
      </c>
      <c r="B86" s="167" t="s">
        <v>616</v>
      </c>
      <c r="C86" s="181" t="s">
        <v>617</v>
      </c>
      <c r="D86" s="168" t="s">
        <v>317</v>
      </c>
      <c r="E86" s="169">
        <v>84.772400000000005</v>
      </c>
      <c r="F86" s="170">
        <v>35</v>
      </c>
      <c r="G86" s="171">
        <f>ROUND(E86*F86,2)</f>
        <v>2967.03</v>
      </c>
      <c r="H86" s="158"/>
      <c r="I86" s="157">
        <f>ROUND(E86*H86,2)</f>
        <v>0</v>
      </c>
      <c r="J86" s="158"/>
      <c r="K86" s="157">
        <f>ROUND(E86*J86,2)</f>
        <v>0</v>
      </c>
      <c r="L86" s="157">
        <v>21</v>
      </c>
      <c r="M86" s="157">
        <f>G86*(1+L86/100)</f>
        <v>3590.1062999999999</v>
      </c>
      <c r="N86" s="157">
        <v>1</v>
      </c>
      <c r="O86" s="157">
        <f>ROUND(E86*N86,2)</f>
        <v>84.77</v>
      </c>
      <c r="P86" s="157">
        <v>0</v>
      </c>
      <c r="Q86" s="157">
        <f>ROUND(E86*P86,2)</f>
        <v>0</v>
      </c>
      <c r="R86" s="157" t="s">
        <v>318</v>
      </c>
      <c r="S86" s="157" t="s">
        <v>180</v>
      </c>
      <c r="T86" s="157" t="s">
        <v>180</v>
      </c>
      <c r="U86" s="157">
        <v>0</v>
      </c>
      <c r="V86" s="157">
        <f>ROUND(E86*U86,2)</f>
        <v>0</v>
      </c>
      <c r="W86" s="157"/>
      <c r="X86" s="157" t="s">
        <v>319</v>
      </c>
      <c r="Y86" s="148"/>
      <c r="Z86" s="148"/>
      <c r="AA86" s="148"/>
      <c r="AB86" s="148"/>
      <c r="AC86" s="148"/>
      <c r="AD86" s="148"/>
      <c r="AE86" s="148"/>
      <c r="AF86" s="148"/>
      <c r="AG86" s="148" t="s">
        <v>320</v>
      </c>
      <c r="AH86" s="148"/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</row>
    <row r="87" spans="1:60" outlineLevel="1" x14ac:dyDescent="0.2">
      <c r="A87" s="155"/>
      <c r="B87" s="156"/>
      <c r="C87" s="189" t="s">
        <v>1384</v>
      </c>
      <c r="D87" s="185"/>
      <c r="E87" s="186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48"/>
      <c r="Z87" s="148"/>
      <c r="AA87" s="148"/>
      <c r="AB87" s="148"/>
      <c r="AC87" s="148"/>
      <c r="AD87" s="148"/>
      <c r="AE87" s="148"/>
      <c r="AF87" s="148"/>
      <c r="AG87" s="148" t="s">
        <v>224</v>
      </c>
      <c r="AH87" s="148">
        <v>0</v>
      </c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8"/>
      <c r="BD87" s="148"/>
      <c r="BE87" s="148"/>
      <c r="BF87" s="148"/>
      <c r="BG87" s="148"/>
      <c r="BH87" s="148"/>
    </row>
    <row r="88" spans="1:60" outlineLevel="1" x14ac:dyDescent="0.2">
      <c r="A88" s="155"/>
      <c r="B88" s="156"/>
      <c r="C88" s="190" t="s">
        <v>232</v>
      </c>
      <c r="D88" s="187"/>
      <c r="E88" s="188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48"/>
      <c r="Z88" s="148"/>
      <c r="AA88" s="148"/>
      <c r="AB88" s="148"/>
      <c r="AC88" s="148"/>
      <c r="AD88" s="148"/>
      <c r="AE88" s="148"/>
      <c r="AF88" s="148"/>
      <c r="AG88" s="148" t="s">
        <v>224</v>
      </c>
      <c r="AH88" s="148"/>
      <c r="AI88" s="148"/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48"/>
      <c r="AW88" s="148"/>
      <c r="AX88" s="148"/>
      <c r="AY88" s="148"/>
      <c r="AZ88" s="148"/>
      <c r="BA88" s="148"/>
      <c r="BB88" s="148"/>
      <c r="BC88" s="148"/>
      <c r="BD88" s="148"/>
      <c r="BE88" s="148"/>
      <c r="BF88" s="148"/>
      <c r="BG88" s="148"/>
      <c r="BH88" s="148"/>
    </row>
    <row r="89" spans="1:60" outlineLevel="1" x14ac:dyDescent="0.2">
      <c r="A89" s="155"/>
      <c r="B89" s="156"/>
      <c r="C89" s="191" t="s">
        <v>1409</v>
      </c>
      <c r="D89" s="187"/>
      <c r="E89" s="188">
        <v>16.27</v>
      </c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48"/>
      <c r="Z89" s="148"/>
      <c r="AA89" s="148"/>
      <c r="AB89" s="148"/>
      <c r="AC89" s="148"/>
      <c r="AD89" s="148"/>
      <c r="AE89" s="148"/>
      <c r="AF89" s="148"/>
      <c r="AG89" s="148" t="s">
        <v>224</v>
      </c>
      <c r="AH89" s="148">
        <v>2</v>
      </c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  <c r="AV89" s="148"/>
      <c r="AW89" s="148"/>
      <c r="AX89" s="148"/>
      <c r="AY89" s="148"/>
      <c r="AZ89" s="148"/>
      <c r="BA89" s="148"/>
      <c r="BB89" s="148"/>
      <c r="BC89" s="148"/>
      <c r="BD89" s="148"/>
      <c r="BE89" s="148"/>
      <c r="BF89" s="148"/>
      <c r="BG89" s="148"/>
      <c r="BH89" s="148"/>
    </row>
    <row r="90" spans="1:60" outlineLevel="1" x14ac:dyDescent="0.2">
      <c r="A90" s="155"/>
      <c r="B90" s="156"/>
      <c r="C90" s="191" t="s">
        <v>1410</v>
      </c>
      <c r="D90" s="187"/>
      <c r="E90" s="188">
        <v>3.6</v>
      </c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48"/>
      <c r="Z90" s="148"/>
      <c r="AA90" s="148"/>
      <c r="AB90" s="148"/>
      <c r="AC90" s="148"/>
      <c r="AD90" s="148"/>
      <c r="AE90" s="148"/>
      <c r="AF90" s="148"/>
      <c r="AG90" s="148" t="s">
        <v>224</v>
      </c>
      <c r="AH90" s="148">
        <v>2</v>
      </c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</row>
    <row r="91" spans="1:60" outlineLevel="1" x14ac:dyDescent="0.2">
      <c r="A91" s="155"/>
      <c r="B91" s="156"/>
      <c r="C91" s="190" t="s">
        <v>234</v>
      </c>
      <c r="D91" s="187"/>
      <c r="E91" s="188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48"/>
      <c r="Z91" s="148"/>
      <c r="AA91" s="148"/>
      <c r="AB91" s="148"/>
      <c r="AC91" s="148"/>
      <c r="AD91" s="148"/>
      <c r="AE91" s="148"/>
      <c r="AF91" s="148"/>
      <c r="AG91" s="148" t="s">
        <v>224</v>
      </c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</row>
    <row r="92" spans="1:60" outlineLevel="1" x14ac:dyDescent="0.2">
      <c r="A92" s="155"/>
      <c r="B92" s="156"/>
      <c r="C92" s="189" t="s">
        <v>1411</v>
      </c>
      <c r="D92" s="185"/>
      <c r="E92" s="186">
        <v>37.56</v>
      </c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48"/>
      <c r="Z92" s="148"/>
      <c r="AA92" s="148"/>
      <c r="AB92" s="148"/>
      <c r="AC92" s="148"/>
      <c r="AD92" s="148"/>
      <c r="AE92" s="148"/>
      <c r="AF92" s="148"/>
      <c r="AG92" s="148" t="s">
        <v>224</v>
      </c>
      <c r="AH92" s="148">
        <v>0</v>
      </c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</row>
    <row r="93" spans="1:60" outlineLevel="1" x14ac:dyDescent="0.2">
      <c r="A93" s="155"/>
      <c r="B93" s="156"/>
      <c r="C93" s="189" t="s">
        <v>1202</v>
      </c>
      <c r="D93" s="185"/>
      <c r="E93" s="186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48"/>
      <c r="Z93" s="148"/>
      <c r="AA93" s="148"/>
      <c r="AB93" s="148"/>
      <c r="AC93" s="148"/>
      <c r="AD93" s="148"/>
      <c r="AE93" s="148"/>
      <c r="AF93" s="148"/>
      <c r="AG93" s="148" t="s">
        <v>224</v>
      </c>
      <c r="AH93" s="148">
        <v>0</v>
      </c>
      <c r="AI93" s="148"/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  <c r="AT93" s="148"/>
      <c r="AU93" s="148"/>
      <c r="AV93" s="148"/>
      <c r="AW93" s="148"/>
      <c r="AX93" s="148"/>
      <c r="AY93" s="148"/>
      <c r="AZ93" s="148"/>
      <c r="BA93" s="148"/>
      <c r="BB93" s="148"/>
      <c r="BC93" s="148"/>
      <c r="BD93" s="148"/>
      <c r="BE93" s="148"/>
      <c r="BF93" s="148"/>
      <c r="BG93" s="148"/>
      <c r="BH93" s="148"/>
    </row>
    <row r="94" spans="1:60" outlineLevel="1" x14ac:dyDescent="0.2">
      <c r="A94" s="155"/>
      <c r="B94" s="156"/>
      <c r="C94" s="190" t="s">
        <v>232</v>
      </c>
      <c r="D94" s="187"/>
      <c r="E94" s="188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48"/>
      <c r="Z94" s="148"/>
      <c r="AA94" s="148"/>
      <c r="AB94" s="148"/>
      <c r="AC94" s="148"/>
      <c r="AD94" s="148"/>
      <c r="AE94" s="148"/>
      <c r="AF94" s="148"/>
      <c r="AG94" s="148" t="s">
        <v>224</v>
      </c>
      <c r="AH94" s="148"/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48"/>
      <c r="BE94" s="148"/>
      <c r="BF94" s="148"/>
      <c r="BG94" s="148"/>
      <c r="BH94" s="148"/>
    </row>
    <row r="95" spans="1:60" outlineLevel="1" x14ac:dyDescent="0.2">
      <c r="A95" s="155"/>
      <c r="B95" s="156"/>
      <c r="C95" s="191" t="s">
        <v>1406</v>
      </c>
      <c r="D95" s="187"/>
      <c r="E95" s="188">
        <v>18.62</v>
      </c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48"/>
      <c r="Z95" s="148"/>
      <c r="AA95" s="148"/>
      <c r="AB95" s="148"/>
      <c r="AC95" s="148"/>
      <c r="AD95" s="148"/>
      <c r="AE95" s="148"/>
      <c r="AF95" s="148"/>
      <c r="AG95" s="148" t="s">
        <v>224</v>
      </c>
      <c r="AH95" s="148">
        <v>2</v>
      </c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48"/>
      <c r="AW95" s="148"/>
      <c r="AX95" s="148"/>
      <c r="AY95" s="148"/>
      <c r="AZ95" s="148"/>
      <c r="BA95" s="148"/>
      <c r="BB95" s="148"/>
      <c r="BC95" s="148"/>
      <c r="BD95" s="148"/>
      <c r="BE95" s="148"/>
      <c r="BF95" s="148"/>
      <c r="BG95" s="148"/>
      <c r="BH95" s="148"/>
    </row>
    <row r="96" spans="1:60" outlineLevel="1" x14ac:dyDescent="0.2">
      <c r="A96" s="155"/>
      <c r="B96" s="156"/>
      <c r="C96" s="191" t="s">
        <v>1412</v>
      </c>
      <c r="D96" s="187"/>
      <c r="E96" s="188">
        <v>-2.21</v>
      </c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48"/>
      <c r="Z96" s="148"/>
      <c r="AA96" s="148"/>
      <c r="AB96" s="148"/>
      <c r="AC96" s="148"/>
      <c r="AD96" s="148"/>
      <c r="AE96" s="148"/>
      <c r="AF96" s="148"/>
      <c r="AG96" s="148" t="s">
        <v>224</v>
      </c>
      <c r="AH96" s="148">
        <v>2</v>
      </c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48"/>
      <c r="AW96" s="148"/>
      <c r="AX96" s="148"/>
      <c r="AY96" s="148"/>
      <c r="AZ96" s="148"/>
      <c r="BA96" s="148"/>
      <c r="BB96" s="148"/>
      <c r="BC96" s="148"/>
      <c r="BD96" s="148"/>
      <c r="BE96" s="148"/>
      <c r="BF96" s="148"/>
      <c r="BG96" s="148"/>
      <c r="BH96" s="148"/>
    </row>
    <row r="97" spans="1:60" outlineLevel="1" x14ac:dyDescent="0.2">
      <c r="A97" s="155"/>
      <c r="B97" s="156"/>
      <c r="C97" s="190" t="s">
        <v>234</v>
      </c>
      <c r="D97" s="187"/>
      <c r="E97" s="188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48"/>
      <c r="Z97" s="148"/>
      <c r="AA97" s="148"/>
      <c r="AB97" s="148"/>
      <c r="AC97" s="148"/>
      <c r="AD97" s="148"/>
      <c r="AE97" s="148"/>
      <c r="AF97" s="148"/>
      <c r="AG97" s="148" t="s">
        <v>224</v>
      </c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48"/>
    </row>
    <row r="98" spans="1:60" outlineLevel="1" x14ac:dyDescent="0.2">
      <c r="A98" s="155"/>
      <c r="B98" s="156"/>
      <c r="C98" s="189" t="s">
        <v>1413</v>
      </c>
      <c r="D98" s="185"/>
      <c r="E98" s="186">
        <v>31.02</v>
      </c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48"/>
      <c r="Z98" s="148"/>
      <c r="AA98" s="148"/>
      <c r="AB98" s="148"/>
      <c r="AC98" s="148"/>
      <c r="AD98" s="148"/>
      <c r="AE98" s="148"/>
      <c r="AF98" s="148"/>
      <c r="AG98" s="148" t="s">
        <v>224</v>
      </c>
      <c r="AH98" s="148">
        <v>0</v>
      </c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</row>
    <row r="99" spans="1:60" outlineLevel="1" x14ac:dyDescent="0.2">
      <c r="A99" s="155"/>
      <c r="B99" s="156"/>
      <c r="C99" s="189" t="s">
        <v>1204</v>
      </c>
      <c r="D99" s="185"/>
      <c r="E99" s="186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48"/>
      <c r="Z99" s="148"/>
      <c r="AA99" s="148"/>
      <c r="AB99" s="148"/>
      <c r="AC99" s="148"/>
      <c r="AD99" s="148"/>
      <c r="AE99" s="148"/>
      <c r="AF99" s="148"/>
      <c r="AG99" s="148" t="s">
        <v>224</v>
      </c>
      <c r="AH99" s="148">
        <v>0</v>
      </c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48"/>
      <c r="AW99" s="148"/>
      <c r="AX99" s="148"/>
      <c r="AY99" s="148"/>
      <c r="AZ99" s="148"/>
      <c r="BA99" s="148"/>
      <c r="BB99" s="148"/>
      <c r="BC99" s="148"/>
      <c r="BD99" s="148"/>
      <c r="BE99" s="148"/>
      <c r="BF99" s="148"/>
      <c r="BG99" s="148"/>
      <c r="BH99" s="148"/>
    </row>
    <row r="100" spans="1:60" outlineLevel="1" x14ac:dyDescent="0.2">
      <c r="A100" s="155"/>
      <c r="B100" s="156"/>
      <c r="C100" s="190" t="s">
        <v>232</v>
      </c>
      <c r="D100" s="187"/>
      <c r="E100" s="188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48"/>
      <c r="Z100" s="148"/>
      <c r="AA100" s="148"/>
      <c r="AB100" s="148"/>
      <c r="AC100" s="148"/>
      <c r="AD100" s="148"/>
      <c r="AE100" s="148"/>
      <c r="AF100" s="148"/>
      <c r="AG100" s="148" t="s">
        <v>224</v>
      </c>
      <c r="AH100" s="148"/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  <c r="AV100" s="148"/>
      <c r="AW100" s="148"/>
      <c r="AX100" s="148"/>
      <c r="AY100" s="148"/>
      <c r="AZ100" s="148"/>
      <c r="BA100" s="148"/>
      <c r="BB100" s="148"/>
      <c r="BC100" s="148"/>
      <c r="BD100" s="148"/>
      <c r="BE100" s="148"/>
      <c r="BF100" s="148"/>
      <c r="BG100" s="148"/>
      <c r="BH100" s="148"/>
    </row>
    <row r="101" spans="1:60" outlineLevel="1" x14ac:dyDescent="0.2">
      <c r="A101" s="155"/>
      <c r="B101" s="156"/>
      <c r="C101" s="191" t="s">
        <v>1407</v>
      </c>
      <c r="D101" s="187"/>
      <c r="E101" s="188">
        <v>12.39</v>
      </c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48"/>
      <c r="Z101" s="148"/>
      <c r="AA101" s="148"/>
      <c r="AB101" s="148"/>
      <c r="AC101" s="148"/>
      <c r="AD101" s="148"/>
      <c r="AE101" s="148"/>
      <c r="AF101" s="148"/>
      <c r="AG101" s="148" t="s">
        <v>224</v>
      </c>
      <c r="AH101" s="148">
        <v>2</v>
      </c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48"/>
      <c r="AW101" s="148"/>
      <c r="AX101" s="148"/>
      <c r="AY101" s="148"/>
      <c r="AZ101" s="148"/>
      <c r="BA101" s="148"/>
      <c r="BB101" s="148"/>
      <c r="BC101" s="148"/>
      <c r="BD101" s="148"/>
      <c r="BE101" s="148"/>
      <c r="BF101" s="148"/>
      <c r="BG101" s="148"/>
      <c r="BH101" s="148"/>
    </row>
    <row r="102" spans="1:60" outlineLevel="1" x14ac:dyDescent="0.2">
      <c r="A102" s="155"/>
      <c r="B102" s="156"/>
      <c r="C102" s="191" t="s">
        <v>1414</v>
      </c>
      <c r="D102" s="187"/>
      <c r="E102" s="188">
        <v>-3.83</v>
      </c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48"/>
      <c r="Z102" s="148"/>
      <c r="AA102" s="148"/>
      <c r="AB102" s="148"/>
      <c r="AC102" s="148"/>
      <c r="AD102" s="148"/>
      <c r="AE102" s="148"/>
      <c r="AF102" s="148"/>
      <c r="AG102" s="148" t="s">
        <v>224</v>
      </c>
      <c r="AH102" s="148">
        <v>2</v>
      </c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48"/>
      <c r="AW102" s="148"/>
      <c r="AX102" s="148"/>
      <c r="AY102" s="148"/>
      <c r="AZ102" s="148"/>
      <c r="BA102" s="148"/>
      <c r="BB102" s="148"/>
      <c r="BC102" s="148"/>
      <c r="BD102" s="148"/>
      <c r="BE102" s="148"/>
      <c r="BF102" s="148"/>
      <c r="BG102" s="148"/>
      <c r="BH102" s="148"/>
    </row>
    <row r="103" spans="1:60" outlineLevel="1" x14ac:dyDescent="0.2">
      <c r="A103" s="155"/>
      <c r="B103" s="156"/>
      <c r="C103" s="190" t="s">
        <v>234</v>
      </c>
      <c r="D103" s="187"/>
      <c r="E103" s="188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48"/>
      <c r="Z103" s="148"/>
      <c r="AA103" s="148"/>
      <c r="AB103" s="148"/>
      <c r="AC103" s="148"/>
      <c r="AD103" s="148"/>
      <c r="AE103" s="148"/>
      <c r="AF103" s="148"/>
      <c r="AG103" s="148" t="s">
        <v>224</v>
      </c>
      <c r="AH103" s="148"/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48"/>
      <c r="AW103" s="148"/>
      <c r="AX103" s="148"/>
      <c r="AY103" s="148"/>
      <c r="AZ103" s="148"/>
      <c r="BA103" s="148"/>
      <c r="BB103" s="148"/>
      <c r="BC103" s="148"/>
      <c r="BD103" s="148"/>
      <c r="BE103" s="148"/>
      <c r="BF103" s="148"/>
      <c r="BG103" s="148"/>
      <c r="BH103" s="148"/>
    </row>
    <row r="104" spans="1:60" outlineLevel="1" x14ac:dyDescent="0.2">
      <c r="A104" s="155"/>
      <c r="B104" s="156"/>
      <c r="C104" s="189" t="s">
        <v>1415</v>
      </c>
      <c r="D104" s="185"/>
      <c r="E104" s="186">
        <v>16.190000000000001</v>
      </c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48"/>
      <c r="Z104" s="148"/>
      <c r="AA104" s="148"/>
      <c r="AB104" s="148"/>
      <c r="AC104" s="148"/>
      <c r="AD104" s="148"/>
      <c r="AE104" s="148"/>
      <c r="AF104" s="148"/>
      <c r="AG104" s="148" t="s">
        <v>224</v>
      </c>
      <c r="AH104" s="148">
        <v>0</v>
      </c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48"/>
      <c r="BG104" s="148"/>
      <c r="BH104" s="148"/>
    </row>
    <row r="105" spans="1:60" x14ac:dyDescent="0.2">
      <c r="A105" s="160" t="s">
        <v>169</v>
      </c>
      <c r="B105" s="161" t="s">
        <v>98</v>
      </c>
      <c r="C105" s="179" t="s">
        <v>99</v>
      </c>
      <c r="D105" s="162"/>
      <c r="E105" s="163"/>
      <c r="F105" s="164"/>
      <c r="G105" s="165">
        <f>SUMIF(AG106:AG110,"&lt;&gt;NOR",G106:G110)</f>
        <v>927.72</v>
      </c>
      <c r="H105" s="159"/>
      <c r="I105" s="159">
        <f>SUM(I106:I110)</f>
        <v>0</v>
      </c>
      <c r="J105" s="159"/>
      <c r="K105" s="159">
        <f>SUM(K106:K110)</f>
        <v>0</v>
      </c>
      <c r="L105" s="159"/>
      <c r="M105" s="159">
        <f>SUM(M106:M110)</f>
        <v>1122.5411999999999</v>
      </c>
      <c r="N105" s="159"/>
      <c r="O105" s="159">
        <f>SUM(O106:O110)</f>
        <v>1.79</v>
      </c>
      <c r="P105" s="159"/>
      <c r="Q105" s="159">
        <f>SUM(Q106:Q110)</f>
        <v>0</v>
      </c>
      <c r="R105" s="159"/>
      <c r="S105" s="159"/>
      <c r="T105" s="159"/>
      <c r="U105" s="159"/>
      <c r="V105" s="159">
        <f>SUM(V106:V110)</f>
        <v>1.0900000000000001</v>
      </c>
      <c r="W105" s="159"/>
      <c r="X105" s="159"/>
      <c r="AG105" t="s">
        <v>170</v>
      </c>
    </row>
    <row r="106" spans="1:60" outlineLevel="1" x14ac:dyDescent="0.2">
      <c r="A106" s="166">
        <v>15</v>
      </c>
      <c r="B106" s="167" t="s">
        <v>503</v>
      </c>
      <c r="C106" s="181" t="s">
        <v>504</v>
      </c>
      <c r="D106" s="168" t="s">
        <v>230</v>
      </c>
      <c r="E106" s="169">
        <v>1.0073000000000001</v>
      </c>
      <c r="F106" s="170">
        <v>921</v>
      </c>
      <c r="G106" s="171">
        <f>ROUND(E106*F106,2)</f>
        <v>927.72</v>
      </c>
      <c r="H106" s="158"/>
      <c r="I106" s="157">
        <f>ROUND(E106*H106,2)</f>
        <v>0</v>
      </c>
      <c r="J106" s="158"/>
      <c r="K106" s="157">
        <f>ROUND(E106*J106,2)</f>
        <v>0</v>
      </c>
      <c r="L106" s="157">
        <v>21</v>
      </c>
      <c r="M106" s="157">
        <f>G106*(1+L106/100)</f>
        <v>1122.5411999999999</v>
      </c>
      <c r="N106" s="157">
        <v>1.7816399999999999</v>
      </c>
      <c r="O106" s="157">
        <f>ROUND(E106*N106,2)</f>
        <v>1.79</v>
      </c>
      <c r="P106" s="157">
        <v>0</v>
      </c>
      <c r="Q106" s="157">
        <f>ROUND(E106*P106,2)</f>
        <v>0</v>
      </c>
      <c r="R106" s="157"/>
      <c r="S106" s="157" t="s">
        <v>180</v>
      </c>
      <c r="T106" s="157" t="s">
        <v>180</v>
      </c>
      <c r="U106" s="157">
        <v>1.085</v>
      </c>
      <c r="V106" s="157">
        <f>ROUND(E106*U106,2)</f>
        <v>1.0900000000000001</v>
      </c>
      <c r="W106" s="157"/>
      <c r="X106" s="157" t="s">
        <v>221</v>
      </c>
      <c r="Y106" s="148"/>
      <c r="Z106" s="148"/>
      <c r="AA106" s="148"/>
      <c r="AB106" s="148"/>
      <c r="AC106" s="148"/>
      <c r="AD106" s="148"/>
      <c r="AE106" s="148"/>
      <c r="AF106" s="148"/>
      <c r="AG106" s="148" t="s">
        <v>222</v>
      </c>
      <c r="AH106" s="148"/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  <c r="AU106" s="148"/>
      <c r="AV106" s="148"/>
      <c r="AW106" s="148"/>
      <c r="AX106" s="148"/>
      <c r="AY106" s="148"/>
      <c r="AZ106" s="148"/>
      <c r="BA106" s="148"/>
      <c r="BB106" s="148"/>
      <c r="BC106" s="148"/>
      <c r="BD106" s="148"/>
      <c r="BE106" s="148"/>
      <c r="BF106" s="148"/>
      <c r="BG106" s="148"/>
      <c r="BH106" s="148"/>
    </row>
    <row r="107" spans="1:60" ht="22.5" outlineLevel="1" x14ac:dyDescent="0.2">
      <c r="A107" s="155"/>
      <c r="B107" s="156"/>
      <c r="C107" s="189" t="s">
        <v>505</v>
      </c>
      <c r="D107" s="185"/>
      <c r="E107" s="186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48"/>
      <c r="Z107" s="148"/>
      <c r="AA107" s="148"/>
      <c r="AB107" s="148"/>
      <c r="AC107" s="148"/>
      <c r="AD107" s="148"/>
      <c r="AE107" s="148"/>
      <c r="AF107" s="148"/>
      <c r="AG107" s="148" t="s">
        <v>224</v>
      </c>
      <c r="AH107" s="148">
        <v>0</v>
      </c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48"/>
      <c r="AW107" s="148"/>
      <c r="AX107" s="148"/>
      <c r="AY107" s="148"/>
      <c r="AZ107" s="148"/>
      <c r="BA107" s="148"/>
      <c r="BB107" s="148"/>
      <c r="BC107" s="148"/>
      <c r="BD107" s="148"/>
      <c r="BE107" s="148"/>
      <c r="BF107" s="148"/>
      <c r="BG107" s="148"/>
      <c r="BH107" s="148"/>
    </row>
    <row r="108" spans="1:60" outlineLevel="1" x14ac:dyDescent="0.2">
      <c r="A108" s="155"/>
      <c r="B108" s="156"/>
      <c r="C108" s="189" t="s">
        <v>1416</v>
      </c>
      <c r="D108" s="185"/>
      <c r="E108" s="186">
        <v>0.34</v>
      </c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48"/>
      <c r="Z108" s="148"/>
      <c r="AA108" s="148"/>
      <c r="AB108" s="148"/>
      <c r="AC108" s="148"/>
      <c r="AD108" s="148"/>
      <c r="AE108" s="148"/>
      <c r="AF108" s="148"/>
      <c r="AG108" s="148" t="s">
        <v>224</v>
      </c>
      <c r="AH108" s="148">
        <v>0</v>
      </c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48"/>
      <c r="AW108" s="148"/>
      <c r="AX108" s="148"/>
      <c r="AY108" s="148"/>
      <c r="AZ108" s="148"/>
      <c r="BA108" s="148"/>
      <c r="BB108" s="148"/>
      <c r="BC108" s="148"/>
      <c r="BD108" s="148"/>
      <c r="BE108" s="148"/>
      <c r="BF108" s="148"/>
      <c r="BG108" s="148"/>
      <c r="BH108" s="148"/>
    </row>
    <row r="109" spans="1:60" ht="22.5" outlineLevel="1" x14ac:dyDescent="0.2">
      <c r="A109" s="155"/>
      <c r="B109" s="156"/>
      <c r="C109" s="189" t="s">
        <v>1238</v>
      </c>
      <c r="D109" s="185"/>
      <c r="E109" s="186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48"/>
      <c r="Z109" s="148"/>
      <c r="AA109" s="148"/>
      <c r="AB109" s="148"/>
      <c r="AC109" s="148"/>
      <c r="AD109" s="148"/>
      <c r="AE109" s="148"/>
      <c r="AF109" s="148"/>
      <c r="AG109" s="148" t="s">
        <v>224</v>
      </c>
      <c r="AH109" s="148">
        <v>0</v>
      </c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48"/>
      <c r="AW109" s="148"/>
      <c r="AX109" s="148"/>
      <c r="AY109" s="148"/>
      <c r="AZ109" s="148"/>
      <c r="BA109" s="148"/>
      <c r="BB109" s="148"/>
      <c r="BC109" s="148"/>
      <c r="BD109" s="148"/>
      <c r="BE109" s="148"/>
      <c r="BF109" s="148"/>
      <c r="BG109" s="148"/>
      <c r="BH109" s="148"/>
    </row>
    <row r="110" spans="1:60" outlineLevel="1" x14ac:dyDescent="0.2">
      <c r="A110" s="155"/>
      <c r="B110" s="156"/>
      <c r="C110" s="189" t="s">
        <v>1417</v>
      </c>
      <c r="D110" s="185"/>
      <c r="E110" s="186">
        <v>0.67</v>
      </c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48"/>
      <c r="Z110" s="148"/>
      <c r="AA110" s="148"/>
      <c r="AB110" s="148"/>
      <c r="AC110" s="148"/>
      <c r="AD110" s="148"/>
      <c r="AE110" s="148"/>
      <c r="AF110" s="148"/>
      <c r="AG110" s="148" t="s">
        <v>224</v>
      </c>
      <c r="AH110" s="148">
        <v>0</v>
      </c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48"/>
      <c r="BG110" s="148"/>
      <c r="BH110" s="148"/>
    </row>
    <row r="111" spans="1:60" x14ac:dyDescent="0.2">
      <c r="A111" s="160" t="s">
        <v>169</v>
      </c>
      <c r="B111" s="161" t="s">
        <v>100</v>
      </c>
      <c r="C111" s="179" t="s">
        <v>101</v>
      </c>
      <c r="D111" s="162"/>
      <c r="E111" s="163"/>
      <c r="F111" s="164"/>
      <c r="G111" s="165">
        <f>SUMIF(AG112:AG115,"&lt;&gt;NOR",G112:G115)</f>
        <v>2593.3000000000002</v>
      </c>
      <c r="H111" s="159"/>
      <c r="I111" s="159">
        <f>SUM(I112:I115)</f>
        <v>0</v>
      </c>
      <c r="J111" s="159"/>
      <c r="K111" s="159">
        <f>SUM(K112:K115)</f>
        <v>0</v>
      </c>
      <c r="L111" s="159"/>
      <c r="M111" s="159">
        <f>SUM(M112:M115)</f>
        <v>3137.893</v>
      </c>
      <c r="N111" s="159"/>
      <c r="O111" s="159">
        <f>SUM(O112:O115)</f>
        <v>3.75</v>
      </c>
      <c r="P111" s="159"/>
      <c r="Q111" s="159">
        <f>SUM(Q112:Q115)</f>
        <v>0</v>
      </c>
      <c r="R111" s="159"/>
      <c r="S111" s="159"/>
      <c r="T111" s="159"/>
      <c r="U111" s="159"/>
      <c r="V111" s="159">
        <f>SUM(V112:V115)</f>
        <v>5.61</v>
      </c>
      <c r="W111" s="159"/>
      <c r="X111" s="159"/>
      <c r="AG111" t="s">
        <v>170</v>
      </c>
    </row>
    <row r="112" spans="1:60" outlineLevel="1" x14ac:dyDescent="0.2">
      <c r="A112" s="166">
        <v>16</v>
      </c>
      <c r="B112" s="167" t="s">
        <v>343</v>
      </c>
      <c r="C112" s="181" t="s">
        <v>344</v>
      </c>
      <c r="D112" s="168" t="s">
        <v>230</v>
      </c>
      <c r="E112" s="169">
        <v>3.3119999999999998</v>
      </c>
      <c r="F112" s="170">
        <v>783</v>
      </c>
      <c r="G112" s="171">
        <f>ROUND(E112*F112,2)</f>
        <v>2593.3000000000002</v>
      </c>
      <c r="H112" s="158"/>
      <c r="I112" s="157">
        <f>ROUND(E112*H112,2)</f>
        <v>0</v>
      </c>
      <c r="J112" s="158"/>
      <c r="K112" s="157">
        <f>ROUND(E112*J112,2)</f>
        <v>0</v>
      </c>
      <c r="L112" s="157">
        <v>21</v>
      </c>
      <c r="M112" s="157">
        <f>G112*(1+L112/100)</f>
        <v>3137.893</v>
      </c>
      <c r="N112" s="157">
        <v>1.1322000000000001</v>
      </c>
      <c r="O112" s="157">
        <f>ROUND(E112*N112,2)</f>
        <v>3.75</v>
      </c>
      <c r="P112" s="157">
        <v>0</v>
      </c>
      <c r="Q112" s="157">
        <f>ROUND(E112*P112,2)</f>
        <v>0</v>
      </c>
      <c r="R112" s="157"/>
      <c r="S112" s="157" t="s">
        <v>180</v>
      </c>
      <c r="T112" s="157" t="s">
        <v>180</v>
      </c>
      <c r="U112" s="157">
        <v>1.6950000000000001</v>
      </c>
      <c r="V112" s="157">
        <f>ROUND(E112*U112,2)</f>
        <v>5.61</v>
      </c>
      <c r="W112" s="157"/>
      <c r="X112" s="157" t="s">
        <v>221</v>
      </c>
      <c r="Y112" s="148"/>
      <c r="Z112" s="148"/>
      <c r="AA112" s="148"/>
      <c r="AB112" s="148"/>
      <c r="AC112" s="148"/>
      <c r="AD112" s="148"/>
      <c r="AE112" s="148"/>
      <c r="AF112" s="148"/>
      <c r="AG112" s="148" t="s">
        <v>222</v>
      </c>
      <c r="AH112" s="148"/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</row>
    <row r="113" spans="1:60" outlineLevel="1" x14ac:dyDescent="0.2">
      <c r="A113" s="155"/>
      <c r="B113" s="156"/>
      <c r="C113" s="189" t="s">
        <v>1384</v>
      </c>
      <c r="D113" s="185"/>
      <c r="E113" s="186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48"/>
      <c r="Z113" s="148"/>
      <c r="AA113" s="148"/>
      <c r="AB113" s="148"/>
      <c r="AC113" s="148"/>
      <c r="AD113" s="148"/>
      <c r="AE113" s="148"/>
      <c r="AF113" s="148"/>
      <c r="AG113" s="148" t="s">
        <v>224</v>
      </c>
      <c r="AH113" s="148">
        <v>0</v>
      </c>
      <c r="AI113" s="148"/>
      <c r="AJ113" s="148"/>
      <c r="AK113" s="148"/>
      <c r="AL113" s="148"/>
      <c r="AM113" s="148"/>
      <c r="AN113" s="148"/>
      <c r="AO113" s="148"/>
      <c r="AP113" s="148"/>
      <c r="AQ113" s="148"/>
      <c r="AR113" s="148"/>
      <c r="AS113" s="148"/>
      <c r="AT113" s="148"/>
      <c r="AU113" s="148"/>
      <c r="AV113" s="148"/>
      <c r="AW113" s="148"/>
      <c r="AX113" s="148"/>
      <c r="AY113" s="148"/>
      <c r="AZ113" s="148"/>
      <c r="BA113" s="148"/>
      <c r="BB113" s="148"/>
      <c r="BC113" s="148"/>
      <c r="BD113" s="148"/>
      <c r="BE113" s="148"/>
      <c r="BF113" s="148"/>
      <c r="BG113" s="148"/>
      <c r="BH113" s="148"/>
    </row>
    <row r="114" spans="1:60" outlineLevel="1" x14ac:dyDescent="0.2">
      <c r="A114" s="155"/>
      <c r="B114" s="156"/>
      <c r="C114" s="189" t="s">
        <v>1418</v>
      </c>
      <c r="D114" s="185"/>
      <c r="E114" s="186">
        <v>2.71</v>
      </c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48"/>
      <c r="Z114" s="148"/>
      <c r="AA114" s="148"/>
      <c r="AB114" s="148"/>
      <c r="AC114" s="148"/>
      <c r="AD114" s="148"/>
      <c r="AE114" s="148"/>
      <c r="AF114" s="148"/>
      <c r="AG114" s="148" t="s">
        <v>224</v>
      </c>
      <c r="AH114" s="148">
        <v>0</v>
      </c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48"/>
      <c r="BG114" s="148"/>
      <c r="BH114" s="148"/>
    </row>
    <row r="115" spans="1:60" outlineLevel="1" x14ac:dyDescent="0.2">
      <c r="A115" s="155"/>
      <c r="B115" s="156"/>
      <c r="C115" s="189" t="s">
        <v>1419</v>
      </c>
      <c r="D115" s="185"/>
      <c r="E115" s="186">
        <v>0.6</v>
      </c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48"/>
      <c r="Z115" s="148"/>
      <c r="AA115" s="148"/>
      <c r="AB115" s="148"/>
      <c r="AC115" s="148"/>
      <c r="AD115" s="148"/>
      <c r="AE115" s="148"/>
      <c r="AF115" s="148"/>
      <c r="AG115" s="148" t="s">
        <v>224</v>
      </c>
      <c r="AH115" s="148">
        <v>0</v>
      </c>
      <c r="AI115" s="148"/>
      <c r="AJ115" s="148"/>
      <c r="AK115" s="148"/>
      <c r="AL115" s="148"/>
      <c r="AM115" s="148"/>
      <c r="AN115" s="148"/>
      <c r="AO115" s="148"/>
      <c r="AP115" s="148"/>
      <c r="AQ115" s="148"/>
      <c r="AR115" s="148"/>
      <c r="AS115" s="148"/>
      <c r="AT115" s="148"/>
      <c r="AU115" s="148"/>
      <c r="AV115" s="148"/>
      <c r="AW115" s="148"/>
      <c r="AX115" s="148"/>
      <c r="AY115" s="148"/>
      <c r="AZ115" s="148"/>
      <c r="BA115" s="148"/>
      <c r="BB115" s="148"/>
      <c r="BC115" s="148"/>
      <c r="BD115" s="148"/>
      <c r="BE115" s="148"/>
      <c r="BF115" s="148"/>
      <c r="BG115" s="148"/>
      <c r="BH115" s="148"/>
    </row>
    <row r="116" spans="1:60" x14ac:dyDescent="0.2">
      <c r="A116" s="160" t="s">
        <v>169</v>
      </c>
      <c r="B116" s="161" t="s">
        <v>102</v>
      </c>
      <c r="C116" s="179" t="s">
        <v>103</v>
      </c>
      <c r="D116" s="162"/>
      <c r="E116" s="163"/>
      <c r="F116" s="164"/>
      <c r="G116" s="165">
        <f>SUMIF(AG117:AG125,"&lt;&gt;NOR",G117:G125)</f>
        <v>1694.6399999999999</v>
      </c>
      <c r="H116" s="159"/>
      <c r="I116" s="159">
        <f>SUM(I117:I125)</f>
        <v>0</v>
      </c>
      <c r="J116" s="159"/>
      <c r="K116" s="159">
        <f>SUM(K117:K125)</f>
        <v>0</v>
      </c>
      <c r="L116" s="159"/>
      <c r="M116" s="159">
        <f>SUM(M117:M125)</f>
        <v>2050.5144</v>
      </c>
      <c r="N116" s="159"/>
      <c r="O116" s="159">
        <f>SUM(O117:O125)</f>
        <v>0.72</v>
      </c>
      <c r="P116" s="159"/>
      <c r="Q116" s="159">
        <f>SUM(Q117:Q125)</f>
        <v>0</v>
      </c>
      <c r="R116" s="159"/>
      <c r="S116" s="159"/>
      <c r="T116" s="159"/>
      <c r="U116" s="159"/>
      <c r="V116" s="159">
        <f>SUM(V117:V125)</f>
        <v>1.07</v>
      </c>
      <c r="W116" s="159"/>
      <c r="X116" s="159"/>
      <c r="AG116" t="s">
        <v>170</v>
      </c>
    </row>
    <row r="117" spans="1:60" outlineLevel="1" x14ac:dyDescent="0.2">
      <c r="A117" s="166">
        <v>17</v>
      </c>
      <c r="B117" s="167" t="s">
        <v>519</v>
      </c>
      <c r="C117" s="181" t="s">
        <v>520</v>
      </c>
      <c r="D117" s="168" t="s">
        <v>220</v>
      </c>
      <c r="E117" s="169">
        <v>1.38</v>
      </c>
      <c r="F117" s="170">
        <v>678</v>
      </c>
      <c r="G117" s="171">
        <f>ROUND(E117*F117,2)</f>
        <v>935.64</v>
      </c>
      <c r="H117" s="158"/>
      <c r="I117" s="157">
        <f>ROUND(E117*H117,2)</f>
        <v>0</v>
      </c>
      <c r="J117" s="158"/>
      <c r="K117" s="157">
        <f>ROUND(E117*J117,2)</f>
        <v>0</v>
      </c>
      <c r="L117" s="157">
        <v>21</v>
      </c>
      <c r="M117" s="157">
        <f>G117*(1+L117/100)</f>
        <v>1132.1243999999999</v>
      </c>
      <c r="N117" s="157">
        <v>0.30131999999999998</v>
      </c>
      <c r="O117" s="157">
        <f>ROUND(E117*N117,2)</f>
        <v>0.42</v>
      </c>
      <c r="P117" s="157">
        <v>0</v>
      </c>
      <c r="Q117" s="157">
        <f>ROUND(E117*P117,2)</f>
        <v>0</v>
      </c>
      <c r="R117" s="157"/>
      <c r="S117" s="157" t="s">
        <v>180</v>
      </c>
      <c r="T117" s="157" t="s">
        <v>180</v>
      </c>
      <c r="U117" s="157">
        <v>0.77400000000000002</v>
      </c>
      <c r="V117" s="157">
        <f>ROUND(E117*U117,2)</f>
        <v>1.07</v>
      </c>
      <c r="W117" s="157"/>
      <c r="X117" s="157" t="s">
        <v>221</v>
      </c>
      <c r="Y117" s="148"/>
      <c r="Z117" s="148"/>
      <c r="AA117" s="148"/>
      <c r="AB117" s="148"/>
      <c r="AC117" s="148"/>
      <c r="AD117" s="148"/>
      <c r="AE117" s="148"/>
      <c r="AF117" s="148"/>
      <c r="AG117" s="148" t="s">
        <v>222</v>
      </c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</row>
    <row r="118" spans="1:60" ht="22.5" outlineLevel="1" x14ac:dyDescent="0.2">
      <c r="A118" s="155"/>
      <c r="B118" s="156"/>
      <c r="C118" s="189" t="s">
        <v>521</v>
      </c>
      <c r="D118" s="185"/>
      <c r="E118" s="186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48"/>
      <c r="Z118" s="148"/>
      <c r="AA118" s="148"/>
      <c r="AB118" s="148"/>
      <c r="AC118" s="148"/>
      <c r="AD118" s="148"/>
      <c r="AE118" s="148"/>
      <c r="AF118" s="148"/>
      <c r="AG118" s="148" t="s">
        <v>224</v>
      </c>
      <c r="AH118" s="148">
        <v>0</v>
      </c>
      <c r="AI118" s="148"/>
      <c r="AJ118" s="148"/>
      <c r="AK118" s="148"/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48"/>
      <c r="BG118" s="148"/>
      <c r="BH118" s="148"/>
    </row>
    <row r="119" spans="1:60" outlineLevel="1" x14ac:dyDescent="0.2">
      <c r="A119" s="155"/>
      <c r="B119" s="156"/>
      <c r="C119" s="189" t="s">
        <v>1420</v>
      </c>
      <c r="D119" s="185"/>
      <c r="E119" s="186">
        <v>1.38</v>
      </c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48"/>
      <c r="Z119" s="148"/>
      <c r="AA119" s="148"/>
      <c r="AB119" s="148"/>
      <c r="AC119" s="148"/>
      <c r="AD119" s="148"/>
      <c r="AE119" s="148"/>
      <c r="AF119" s="148"/>
      <c r="AG119" s="148" t="s">
        <v>224</v>
      </c>
      <c r="AH119" s="148">
        <v>0</v>
      </c>
      <c r="AI119" s="148"/>
      <c r="AJ119" s="148"/>
      <c r="AK119" s="148"/>
      <c r="AL119" s="148"/>
      <c r="AM119" s="148"/>
      <c r="AN119" s="148"/>
      <c r="AO119" s="148"/>
      <c r="AP119" s="148"/>
      <c r="AQ119" s="148"/>
      <c r="AR119" s="148"/>
      <c r="AS119" s="148"/>
      <c r="AT119" s="148"/>
      <c r="AU119" s="148"/>
      <c r="AV119" s="148"/>
      <c r="AW119" s="148"/>
      <c r="AX119" s="148"/>
      <c r="AY119" s="148"/>
      <c r="AZ119" s="148"/>
      <c r="BA119" s="148"/>
      <c r="BB119" s="148"/>
      <c r="BC119" s="148"/>
      <c r="BD119" s="148"/>
      <c r="BE119" s="148"/>
      <c r="BF119" s="148"/>
      <c r="BG119" s="148"/>
      <c r="BH119" s="148"/>
    </row>
    <row r="120" spans="1:60" outlineLevel="1" x14ac:dyDescent="0.2">
      <c r="A120" s="166">
        <v>18</v>
      </c>
      <c r="B120" s="167" t="s">
        <v>523</v>
      </c>
      <c r="C120" s="181" t="s">
        <v>524</v>
      </c>
      <c r="D120" s="168" t="s">
        <v>220</v>
      </c>
      <c r="E120" s="169">
        <v>1.518</v>
      </c>
      <c r="F120" s="170">
        <v>500</v>
      </c>
      <c r="G120" s="171">
        <f>ROUND(E120*F120,2)</f>
        <v>759</v>
      </c>
      <c r="H120" s="158"/>
      <c r="I120" s="157">
        <f>ROUND(E120*H120,2)</f>
        <v>0</v>
      </c>
      <c r="J120" s="158"/>
      <c r="K120" s="157">
        <f>ROUND(E120*J120,2)</f>
        <v>0</v>
      </c>
      <c r="L120" s="157">
        <v>21</v>
      </c>
      <c r="M120" s="157">
        <f>G120*(1+L120/100)</f>
        <v>918.39</v>
      </c>
      <c r="N120" s="157">
        <v>0.2</v>
      </c>
      <c r="O120" s="157">
        <f>ROUND(E120*N120,2)</f>
        <v>0.3</v>
      </c>
      <c r="P120" s="157">
        <v>0</v>
      </c>
      <c r="Q120" s="157">
        <f>ROUND(E120*P120,2)</f>
        <v>0</v>
      </c>
      <c r="R120" s="157" t="s">
        <v>318</v>
      </c>
      <c r="S120" s="157" t="s">
        <v>180</v>
      </c>
      <c r="T120" s="157" t="s">
        <v>180</v>
      </c>
      <c r="U120" s="157">
        <v>0</v>
      </c>
      <c r="V120" s="157">
        <f>ROUND(E120*U120,2)</f>
        <v>0</v>
      </c>
      <c r="W120" s="157"/>
      <c r="X120" s="157" t="s">
        <v>319</v>
      </c>
      <c r="Y120" s="148"/>
      <c r="Z120" s="148"/>
      <c r="AA120" s="148"/>
      <c r="AB120" s="148"/>
      <c r="AC120" s="148"/>
      <c r="AD120" s="148"/>
      <c r="AE120" s="148"/>
      <c r="AF120" s="148"/>
      <c r="AG120" s="148" t="s">
        <v>320</v>
      </c>
      <c r="AH120" s="148"/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48"/>
      <c r="BG120" s="148"/>
      <c r="BH120" s="148"/>
    </row>
    <row r="121" spans="1:60" ht="22.5" outlineLevel="1" x14ac:dyDescent="0.2">
      <c r="A121" s="155"/>
      <c r="B121" s="156"/>
      <c r="C121" s="189" t="s">
        <v>521</v>
      </c>
      <c r="D121" s="185"/>
      <c r="E121" s="186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48"/>
      <c r="Z121" s="148"/>
      <c r="AA121" s="148"/>
      <c r="AB121" s="148"/>
      <c r="AC121" s="148"/>
      <c r="AD121" s="148"/>
      <c r="AE121" s="148"/>
      <c r="AF121" s="148"/>
      <c r="AG121" s="148" t="s">
        <v>224</v>
      </c>
      <c r="AH121" s="148">
        <v>0</v>
      </c>
      <c r="AI121" s="148"/>
      <c r="AJ121" s="148"/>
      <c r="AK121" s="148"/>
      <c r="AL121" s="148"/>
      <c r="AM121" s="148"/>
      <c r="AN121" s="148"/>
      <c r="AO121" s="148"/>
      <c r="AP121" s="148"/>
      <c r="AQ121" s="148"/>
      <c r="AR121" s="148"/>
      <c r="AS121" s="148"/>
      <c r="AT121" s="148"/>
      <c r="AU121" s="148"/>
      <c r="AV121" s="148"/>
      <c r="AW121" s="148"/>
      <c r="AX121" s="148"/>
      <c r="AY121" s="148"/>
      <c r="AZ121" s="148"/>
      <c r="BA121" s="148"/>
      <c r="BB121" s="148"/>
      <c r="BC121" s="148"/>
      <c r="BD121" s="148"/>
      <c r="BE121" s="148"/>
      <c r="BF121" s="148"/>
      <c r="BG121" s="148"/>
      <c r="BH121" s="148"/>
    </row>
    <row r="122" spans="1:60" outlineLevel="1" x14ac:dyDescent="0.2">
      <c r="A122" s="155"/>
      <c r="B122" s="156"/>
      <c r="C122" s="190" t="s">
        <v>232</v>
      </c>
      <c r="D122" s="187"/>
      <c r="E122" s="188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48"/>
      <c r="Z122" s="148"/>
      <c r="AA122" s="148"/>
      <c r="AB122" s="148"/>
      <c r="AC122" s="148"/>
      <c r="AD122" s="148"/>
      <c r="AE122" s="148"/>
      <c r="AF122" s="148"/>
      <c r="AG122" s="148" t="s">
        <v>224</v>
      </c>
      <c r="AH122" s="148"/>
      <c r="AI122" s="148"/>
      <c r="AJ122" s="148"/>
      <c r="AK122" s="148"/>
      <c r="AL122" s="148"/>
      <c r="AM122" s="148"/>
      <c r="AN122" s="148"/>
      <c r="AO122" s="148"/>
      <c r="AP122" s="148"/>
      <c r="AQ122" s="148"/>
      <c r="AR122" s="148"/>
      <c r="AS122" s="148"/>
      <c r="AT122" s="148"/>
      <c r="AU122" s="148"/>
      <c r="AV122" s="148"/>
      <c r="AW122" s="148"/>
      <c r="AX122" s="148"/>
      <c r="AY122" s="148"/>
      <c r="AZ122" s="148"/>
      <c r="BA122" s="148"/>
      <c r="BB122" s="148"/>
      <c r="BC122" s="148"/>
      <c r="BD122" s="148"/>
      <c r="BE122" s="148"/>
      <c r="BF122" s="148"/>
      <c r="BG122" s="148"/>
      <c r="BH122" s="148"/>
    </row>
    <row r="123" spans="1:60" outlineLevel="1" x14ac:dyDescent="0.2">
      <c r="A123" s="155"/>
      <c r="B123" s="156"/>
      <c r="C123" s="191" t="s">
        <v>525</v>
      </c>
      <c r="D123" s="187"/>
      <c r="E123" s="188">
        <v>1.38</v>
      </c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48"/>
      <c r="Z123" s="148"/>
      <c r="AA123" s="148"/>
      <c r="AB123" s="148"/>
      <c r="AC123" s="148"/>
      <c r="AD123" s="148"/>
      <c r="AE123" s="148"/>
      <c r="AF123" s="148"/>
      <c r="AG123" s="148" t="s">
        <v>224</v>
      </c>
      <c r="AH123" s="148">
        <v>2</v>
      </c>
      <c r="AI123" s="148"/>
      <c r="AJ123" s="148"/>
      <c r="AK123" s="148"/>
      <c r="AL123" s="148"/>
      <c r="AM123" s="148"/>
      <c r="AN123" s="148"/>
      <c r="AO123" s="148"/>
      <c r="AP123" s="148"/>
      <c r="AQ123" s="148"/>
      <c r="AR123" s="148"/>
      <c r="AS123" s="148"/>
      <c r="AT123" s="148"/>
      <c r="AU123" s="148"/>
      <c r="AV123" s="148"/>
      <c r="AW123" s="148"/>
      <c r="AX123" s="148"/>
      <c r="AY123" s="148"/>
      <c r="AZ123" s="148"/>
      <c r="BA123" s="148"/>
      <c r="BB123" s="148"/>
      <c r="BC123" s="148"/>
      <c r="BD123" s="148"/>
      <c r="BE123" s="148"/>
      <c r="BF123" s="148"/>
      <c r="BG123" s="148"/>
      <c r="BH123" s="148"/>
    </row>
    <row r="124" spans="1:60" outlineLevel="1" x14ac:dyDescent="0.2">
      <c r="A124" s="155"/>
      <c r="B124" s="156"/>
      <c r="C124" s="190" t="s">
        <v>234</v>
      </c>
      <c r="D124" s="187"/>
      <c r="E124" s="188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48"/>
      <c r="Z124" s="148"/>
      <c r="AA124" s="148"/>
      <c r="AB124" s="148"/>
      <c r="AC124" s="148"/>
      <c r="AD124" s="148"/>
      <c r="AE124" s="148"/>
      <c r="AF124" s="148"/>
      <c r="AG124" s="148" t="s">
        <v>224</v>
      </c>
      <c r="AH124" s="148"/>
      <c r="AI124" s="148"/>
      <c r="AJ124" s="148"/>
      <c r="AK124" s="148"/>
      <c r="AL124" s="148"/>
      <c r="AM124" s="148"/>
      <c r="AN124" s="148"/>
      <c r="AO124" s="148"/>
      <c r="AP124" s="148"/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A124" s="148"/>
      <c r="BB124" s="148"/>
      <c r="BC124" s="148"/>
      <c r="BD124" s="148"/>
      <c r="BE124" s="148"/>
      <c r="BF124" s="148"/>
      <c r="BG124" s="148"/>
      <c r="BH124" s="148"/>
    </row>
    <row r="125" spans="1:60" outlineLevel="1" x14ac:dyDescent="0.2">
      <c r="A125" s="155"/>
      <c r="B125" s="156"/>
      <c r="C125" s="189" t="s">
        <v>1421</v>
      </c>
      <c r="D125" s="185"/>
      <c r="E125" s="186">
        <v>1.52</v>
      </c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48"/>
      <c r="Z125" s="148"/>
      <c r="AA125" s="148"/>
      <c r="AB125" s="148"/>
      <c r="AC125" s="148"/>
      <c r="AD125" s="148"/>
      <c r="AE125" s="148"/>
      <c r="AF125" s="148"/>
      <c r="AG125" s="148" t="s">
        <v>224</v>
      </c>
      <c r="AH125" s="148">
        <v>0</v>
      </c>
      <c r="AI125" s="148"/>
      <c r="AJ125" s="148"/>
      <c r="AK125" s="148"/>
      <c r="AL125" s="148"/>
      <c r="AM125" s="148"/>
      <c r="AN125" s="148"/>
      <c r="AO125" s="148"/>
      <c r="AP125" s="148"/>
      <c r="AQ125" s="148"/>
      <c r="AR125" s="148"/>
      <c r="AS125" s="148"/>
      <c r="AT125" s="148"/>
      <c r="AU125" s="148"/>
      <c r="AV125" s="148"/>
      <c r="AW125" s="148"/>
      <c r="AX125" s="148"/>
      <c r="AY125" s="148"/>
      <c r="AZ125" s="148"/>
      <c r="BA125" s="148"/>
      <c r="BB125" s="148"/>
      <c r="BC125" s="148"/>
      <c r="BD125" s="148"/>
      <c r="BE125" s="148"/>
      <c r="BF125" s="148"/>
      <c r="BG125" s="148"/>
      <c r="BH125" s="148"/>
    </row>
    <row r="126" spans="1:60" x14ac:dyDescent="0.2">
      <c r="A126" s="160" t="s">
        <v>169</v>
      </c>
      <c r="B126" s="161" t="s">
        <v>104</v>
      </c>
      <c r="C126" s="179" t="s">
        <v>105</v>
      </c>
      <c r="D126" s="162"/>
      <c r="E126" s="163"/>
      <c r="F126" s="164"/>
      <c r="G126" s="165">
        <f>SUMIF(AG127:AG152,"&lt;&gt;NOR",G127:G152)</f>
        <v>2489.3200000000002</v>
      </c>
      <c r="H126" s="159"/>
      <c r="I126" s="159">
        <f>SUM(I127:I152)</f>
        <v>0</v>
      </c>
      <c r="J126" s="159"/>
      <c r="K126" s="159">
        <f>SUM(K127:K152)</f>
        <v>0</v>
      </c>
      <c r="L126" s="159"/>
      <c r="M126" s="159">
        <f>SUM(M127:M152)</f>
        <v>3012.0771999999997</v>
      </c>
      <c r="N126" s="159"/>
      <c r="O126" s="159">
        <f>SUM(O127:O152)</f>
        <v>1.62</v>
      </c>
      <c r="P126" s="159"/>
      <c r="Q126" s="159">
        <f>SUM(Q127:Q152)</f>
        <v>0</v>
      </c>
      <c r="R126" s="159"/>
      <c r="S126" s="159"/>
      <c r="T126" s="159"/>
      <c r="U126" s="159"/>
      <c r="V126" s="159">
        <f>SUM(V127:V152)</f>
        <v>3.3</v>
      </c>
      <c r="W126" s="159"/>
      <c r="X126" s="159"/>
      <c r="AG126" t="s">
        <v>170</v>
      </c>
    </row>
    <row r="127" spans="1:60" outlineLevel="1" x14ac:dyDescent="0.2">
      <c r="A127" s="166">
        <v>19</v>
      </c>
      <c r="B127" s="167" t="s">
        <v>527</v>
      </c>
      <c r="C127" s="181" t="s">
        <v>528</v>
      </c>
      <c r="D127" s="168" t="s">
        <v>230</v>
      </c>
      <c r="E127" s="169">
        <v>0.19600000000000001</v>
      </c>
      <c r="F127" s="170">
        <v>2717</v>
      </c>
      <c r="G127" s="171">
        <f>ROUND(E127*F127,2)</f>
        <v>532.53</v>
      </c>
      <c r="H127" s="158"/>
      <c r="I127" s="157">
        <f>ROUND(E127*H127,2)</f>
        <v>0</v>
      </c>
      <c r="J127" s="158"/>
      <c r="K127" s="157">
        <f>ROUND(E127*J127,2)</f>
        <v>0</v>
      </c>
      <c r="L127" s="157">
        <v>21</v>
      </c>
      <c r="M127" s="157">
        <f>G127*(1+L127/100)</f>
        <v>644.36129999999991</v>
      </c>
      <c r="N127" s="157">
        <v>2.5249999999999999</v>
      </c>
      <c r="O127" s="157">
        <f>ROUND(E127*N127,2)</f>
        <v>0.49</v>
      </c>
      <c r="P127" s="157">
        <v>0</v>
      </c>
      <c r="Q127" s="157">
        <f>ROUND(E127*P127,2)</f>
        <v>0</v>
      </c>
      <c r="R127" s="157"/>
      <c r="S127" s="157" t="s">
        <v>180</v>
      </c>
      <c r="T127" s="157" t="s">
        <v>180</v>
      </c>
      <c r="U127" s="157">
        <v>2.58</v>
      </c>
      <c r="V127" s="157">
        <f>ROUND(E127*U127,2)</f>
        <v>0.51</v>
      </c>
      <c r="W127" s="157"/>
      <c r="X127" s="157" t="s">
        <v>221</v>
      </c>
      <c r="Y127" s="148"/>
      <c r="Z127" s="148"/>
      <c r="AA127" s="148"/>
      <c r="AB127" s="148"/>
      <c r="AC127" s="148"/>
      <c r="AD127" s="148"/>
      <c r="AE127" s="148"/>
      <c r="AF127" s="148"/>
      <c r="AG127" s="148" t="s">
        <v>222</v>
      </c>
      <c r="AH127" s="148"/>
      <c r="AI127" s="148"/>
      <c r="AJ127" s="148"/>
      <c r="AK127" s="148"/>
      <c r="AL127" s="148"/>
      <c r="AM127" s="148"/>
      <c r="AN127" s="148"/>
      <c r="AO127" s="148"/>
      <c r="AP127" s="148"/>
      <c r="AQ127" s="148"/>
      <c r="AR127" s="148"/>
      <c r="AS127" s="148"/>
      <c r="AT127" s="148"/>
      <c r="AU127" s="148"/>
      <c r="AV127" s="148"/>
      <c r="AW127" s="148"/>
      <c r="AX127" s="148"/>
      <c r="AY127" s="148"/>
      <c r="AZ127" s="148"/>
      <c r="BA127" s="148"/>
      <c r="BB127" s="148"/>
      <c r="BC127" s="148"/>
      <c r="BD127" s="148"/>
      <c r="BE127" s="148"/>
      <c r="BF127" s="148"/>
      <c r="BG127" s="148"/>
      <c r="BH127" s="148"/>
    </row>
    <row r="128" spans="1:60" outlineLevel="1" x14ac:dyDescent="0.2">
      <c r="A128" s="155"/>
      <c r="B128" s="156"/>
      <c r="C128" s="189" t="s">
        <v>529</v>
      </c>
      <c r="D128" s="185"/>
      <c r="E128" s="186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48"/>
      <c r="Z128" s="148"/>
      <c r="AA128" s="148"/>
      <c r="AB128" s="148"/>
      <c r="AC128" s="148"/>
      <c r="AD128" s="148"/>
      <c r="AE128" s="148"/>
      <c r="AF128" s="148"/>
      <c r="AG128" s="148" t="s">
        <v>224</v>
      </c>
      <c r="AH128" s="148">
        <v>0</v>
      </c>
      <c r="AI128" s="148"/>
      <c r="AJ128" s="148"/>
      <c r="AK128" s="148"/>
      <c r="AL128" s="148"/>
      <c r="AM128" s="148"/>
      <c r="AN128" s="148"/>
      <c r="AO128" s="148"/>
      <c r="AP128" s="148"/>
      <c r="AQ128" s="148"/>
      <c r="AR128" s="148"/>
      <c r="AS128" s="148"/>
      <c r="AT128" s="148"/>
      <c r="AU128" s="148"/>
      <c r="AV128" s="148"/>
      <c r="AW128" s="148"/>
      <c r="AX128" s="148"/>
      <c r="AY128" s="148"/>
      <c r="AZ128" s="148"/>
      <c r="BA128" s="148"/>
      <c r="BB128" s="148"/>
      <c r="BC128" s="148"/>
      <c r="BD128" s="148"/>
      <c r="BE128" s="148"/>
      <c r="BF128" s="148"/>
      <c r="BG128" s="148"/>
      <c r="BH128" s="148"/>
    </row>
    <row r="129" spans="1:60" outlineLevel="1" x14ac:dyDescent="0.2">
      <c r="A129" s="155"/>
      <c r="B129" s="156"/>
      <c r="C129" s="189" t="s">
        <v>1422</v>
      </c>
      <c r="D129" s="185"/>
      <c r="E129" s="186">
        <v>0.2</v>
      </c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48"/>
      <c r="Z129" s="148"/>
      <c r="AA129" s="148"/>
      <c r="AB129" s="148"/>
      <c r="AC129" s="148"/>
      <c r="AD129" s="148"/>
      <c r="AE129" s="148"/>
      <c r="AF129" s="148"/>
      <c r="AG129" s="148" t="s">
        <v>224</v>
      </c>
      <c r="AH129" s="148">
        <v>0</v>
      </c>
      <c r="AI129" s="148"/>
      <c r="AJ129" s="148"/>
      <c r="AK129" s="148"/>
      <c r="AL129" s="148"/>
      <c r="AM129" s="148"/>
      <c r="AN129" s="148"/>
      <c r="AO129" s="148"/>
      <c r="AP129" s="148"/>
      <c r="AQ129" s="148"/>
      <c r="AR129" s="148"/>
      <c r="AS129" s="148"/>
      <c r="AT129" s="148"/>
      <c r="AU129" s="148"/>
      <c r="AV129" s="148"/>
      <c r="AW129" s="148"/>
      <c r="AX129" s="148"/>
      <c r="AY129" s="148"/>
      <c r="AZ129" s="148"/>
      <c r="BA129" s="148"/>
      <c r="BB129" s="148"/>
      <c r="BC129" s="148"/>
      <c r="BD129" s="148"/>
      <c r="BE129" s="148"/>
      <c r="BF129" s="148"/>
      <c r="BG129" s="148"/>
      <c r="BH129" s="148"/>
    </row>
    <row r="130" spans="1:60" outlineLevel="1" x14ac:dyDescent="0.2">
      <c r="A130" s="166">
        <v>20</v>
      </c>
      <c r="B130" s="167" t="s">
        <v>532</v>
      </c>
      <c r="C130" s="181" t="s">
        <v>533</v>
      </c>
      <c r="D130" s="168" t="s">
        <v>230</v>
      </c>
      <c r="E130" s="169">
        <v>0.44059999999999999</v>
      </c>
      <c r="F130" s="170">
        <v>2865</v>
      </c>
      <c r="G130" s="171">
        <f>ROUND(E130*F130,2)</f>
        <v>1262.32</v>
      </c>
      <c r="H130" s="158"/>
      <c r="I130" s="157">
        <f>ROUND(E130*H130,2)</f>
        <v>0</v>
      </c>
      <c r="J130" s="158"/>
      <c r="K130" s="157">
        <f>ROUND(E130*J130,2)</f>
        <v>0</v>
      </c>
      <c r="L130" s="157">
        <v>21</v>
      </c>
      <c r="M130" s="157">
        <f>G130*(1+L130/100)</f>
        <v>1527.4071999999999</v>
      </c>
      <c r="N130" s="157">
        <v>2.5249999999999999</v>
      </c>
      <c r="O130" s="157">
        <f>ROUND(E130*N130,2)</f>
        <v>1.1100000000000001</v>
      </c>
      <c r="P130" s="157">
        <v>0</v>
      </c>
      <c r="Q130" s="157">
        <f>ROUND(E130*P130,2)</f>
        <v>0</v>
      </c>
      <c r="R130" s="157"/>
      <c r="S130" s="157" t="s">
        <v>180</v>
      </c>
      <c r="T130" s="157" t="s">
        <v>180</v>
      </c>
      <c r="U130" s="157">
        <v>2.58</v>
      </c>
      <c r="V130" s="157">
        <f>ROUND(E130*U130,2)</f>
        <v>1.1399999999999999</v>
      </c>
      <c r="W130" s="157"/>
      <c r="X130" s="157" t="s">
        <v>221</v>
      </c>
      <c r="Y130" s="148"/>
      <c r="Z130" s="148"/>
      <c r="AA130" s="148"/>
      <c r="AB130" s="148"/>
      <c r="AC130" s="148"/>
      <c r="AD130" s="148"/>
      <c r="AE130" s="148"/>
      <c r="AF130" s="148"/>
      <c r="AG130" s="148" t="s">
        <v>222</v>
      </c>
      <c r="AH130" s="148"/>
      <c r="AI130" s="148"/>
      <c r="AJ130" s="148"/>
      <c r="AK130" s="148"/>
      <c r="AL130" s="148"/>
      <c r="AM130" s="148"/>
      <c r="AN130" s="148"/>
      <c r="AO130" s="148"/>
      <c r="AP130" s="148"/>
      <c r="AQ130" s="148"/>
      <c r="AR130" s="148"/>
      <c r="AS130" s="148"/>
      <c r="AT130" s="148"/>
      <c r="AU130" s="148"/>
      <c r="AV130" s="148"/>
      <c r="AW130" s="148"/>
      <c r="AX130" s="148"/>
      <c r="AY130" s="148"/>
      <c r="AZ130" s="148"/>
      <c r="BA130" s="148"/>
      <c r="BB130" s="148"/>
      <c r="BC130" s="148"/>
      <c r="BD130" s="148"/>
      <c r="BE130" s="148"/>
      <c r="BF130" s="148"/>
      <c r="BG130" s="148"/>
      <c r="BH130" s="148"/>
    </row>
    <row r="131" spans="1:60" outlineLevel="1" x14ac:dyDescent="0.2">
      <c r="A131" s="155"/>
      <c r="B131" s="156"/>
      <c r="C131" s="189" t="s">
        <v>534</v>
      </c>
      <c r="D131" s="185"/>
      <c r="E131" s="186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48"/>
      <c r="Z131" s="148"/>
      <c r="AA131" s="148"/>
      <c r="AB131" s="148"/>
      <c r="AC131" s="148"/>
      <c r="AD131" s="148"/>
      <c r="AE131" s="148"/>
      <c r="AF131" s="148"/>
      <c r="AG131" s="148" t="s">
        <v>224</v>
      </c>
      <c r="AH131" s="148">
        <v>0</v>
      </c>
      <c r="AI131" s="148"/>
      <c r="AJ131" s="148"/>
      <c r="AK131" s="148"/>
      <c r="AL131" s="148"/>
      <c r="AM131" s="148"/>
      <c r="AN131" s="148"/>
      <c r="AO131" s="148"/>
      <c r="AP131" s="148"/>
      <c r="AQ131" s="148"/>
      <c r="AR131" s="148"/>
      <c r="AS131" s="148"/>
      <c r="AT131" s="148"/>
      <c r="AU131" s="148"/>
      <c r="AV131" s="148"/>
      <c r="AW131" s="148"/>
      <c r="AX131" s="148"/>
      <c r="AY131" s="148"/>
      <c r="AZ131" s="148"/>
      <c r="BA131" s="148"/>
      <c r="BB131" s="148"/>
      <c r="BC131" s="148"/>
      <c r="BD131" s="148"/>
      <c r="BE131" s="148"/>
      <c r="BF131" s="148"/>
      <c r="BG131" s="148"/>
      <c r="BH131" s="148"/>
    </row>
    <row r="132" spans="1:60" outlineLevel="1" x14ac:dyDescent="0.2">
      <c r="A132" s="155"/>
      <c r="B132" s="156"/>
      <c r="C132" s="190" t="s">
        <v>232</v>
      </c>
      <c r="D132" s="187"/>
      <c r="E132" s="188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48"/>
      <c r="Z132" s="148"/>
      <c r="AA132" s="148"/>
      <c r="AB132" s="148"/>
      <c r="AC132" s="148"/>
      <c r="AD132" s="148"/>
      <c r="AE132" s="148"/>
      <c r="AF132" s="148"/>
      <c r="AG132" s="148" t="s">
        <v>224</v>
      </c>
      <c r="AH132" s="148"/>
      <c r="AI132" s="148"/>
      <c r="AJ132" s="148"/>
      <c r="AK132" s="148"/>
      <c r="AL132" s="148"/>
      <c r="AM132" s="148"/>
      <c r="AN132" s="148"/>
      <c r="AO132" s="148"/>
      <c r="AP132" s="148"/>
      <c r="AQ132" s="148"/>
      <c r="AR132" s="148"/>
      <c r="AS132" s="148"/>
      <c r="AT132" s="148"/>
      <c r="AU132" s="148"/>
      <c r="AV132" s="148"/>
      <c r="AW132" s="148"/>
      <c r="AX132" s="148"/>
      <c r="AY132" s="148"/>
      <c r="AZ132" s="148"/>
      <c r="BA132" s="148"/>
      <c r="BB132" s="148"/>
      <c r="BC132" s="148"/>
      <c r="BD132" s="148"/>
      <c r="BE132" s="148"/>
      <c r="BF132" s="148"/>
      <c r="BG132" s="148"/>
      <c r="BH132" s="148"/>
    </row>
    <row r="133" spans="1:60" outlineLevel="1" x14ac:dyDescent="0.2">
      <c r="A133" s="155"/>
      <c r="B133" s="156"/>
      <c r="C133" s="191" t="s">
        <v>1060</v>
      </c>
      <c r="D133" s="187"/>
      <c r="E133" s="188">
        <v>0.14000000000000001</v>
      </c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48"/>
      <c r="Z133" s="148"/>
      <c r="AA133" s="148"/>
      <c r="AB133" s="148"/>
      <c r="AC133" s="148"/>
      <c r="AD133" s="148"/>
      <c r="AE133" s="148"/>
      <c r="AF133" s="148"/>
      <c r="AG133" s="148" t="s">
        <v>224</v>
      </c>
      <c r="AH133" s="148">
        <v>2</v>
      </c>
      <c r="AI133" s="148"/>
      <c r="AJ133" s="148"/>
      <c r="AK133" s="148"/>
      <c r="AL133" s="148"/>
      <c r="AM133" s="148"/>
      <c r="AN133" s="148"/>
      <c r="AO133" s="148"/>
      <c r="AP133" s="148"/>
      <c r="AQ133" s="148"/>
      <c r="AR133" s="148"/>
      <c r="AS133" s="148"/>
      <c r="AT133" s="148"/>
      <c r="AU133" s="148"/>
      <c r="AV133" s="148"/>
      <c r="AW133" s="148"/>
      <c r="AX133" s="148"/>
      <c r="AY133" s="148"/>
      <c r="AZ133" s="148"/>
      <c r="BA133" s="148"/>
      <c r="BB133" s="148"/>
      <c r="BC133" s="148"/>
      <c r="BD133" s="148"/>
      <c r="BE133" s="148"/>
      <c r="BF133" s="148"/>
      <c r="BG133" s="148"/>
      <c r="BH133" s="148"/>
    </row>
    <row r="134" spans="1:60" outlineLevel="1" x14ac:dyDescent="0.2">
      <c r="A134" s="155"/>
      <c r="B134" s="156"/>
      <c r="C134" s="190" t="s">
        <v>234</v>
      </c>
      <c r="D134" s="187"/>
      <c r="E134" s="188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48"/>
      <c r="Z134" s="148"/>
      <c r="AA134" s="148"/>
      <c r="AB134" s="148"/>
      <c r="AC134" s="148"/>
      <c r="AD134" s="148"/>
      <c r="AE134" s="148"/>
      <c r="AF134" s="148"/>
      <c r="AG134" s="148" t="s">
        <v>224</v>
      </c>
      <c r="AH134" s="148"/>
      <c r="AI134" s="148"/>
      <c r="AJ134" s="148"/>
      <c r="AK134" s="148"/>
      <c r="AL134" s="148"/>
      <c r="AM134" s="148"/>
      <c r="AN134" s="148"/>
      <c r="AO134" s="148"/>
      <c r="AP134" s="148"/>
      <c r="AQ134" s="148"/>
      <c r="AR134" s="148"/>
      <c r="AS134" s="148"/>
      <c r="AT134" s="148"/>
      <c r="AU134" s="148"/>
      <c r="AV134" s="148"/>
      <c r="AW134" s="148"/>
      <c r="AX134" s="148"/>
      <c r="AY134" s="148"/>
      <c r="AZ134" s="148"/>
      <c r="BA134" s="148"/>
      <c r="BB134" s="148"/>
      <c r="BC134" s="148"/>
      <c r="BD134" s="148"/>
      <c r="BE134" s="148"/>
      <c r="BF134" s="148"/>
      <c r="BG134" s="148"/>
      <c r="BH134" s="148"/>
    </row>
    <row r="135" spans="1:60" outlineLevel="1" x14ac:dyDescent="0.2">
      <c r="A135" s="155"/>
      <c r="B135" s="156"/>
      <c r="C135" s="189" t="s">
        <v>1423</v>
      </c>
      <c r="D135" s="185"/>
      <c r="E135" s="186">
        <v>0.14000000000000001</v>
      </c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48"/>
      <c r="Z135" s="148"/>
      <c r="AA135" s="148"/>
      <c r="AB135" s="148"/>
      <c r="AC135" s="148"/>
      <c r="AD135" s="148"/>
      <c r="AE135" s="148"/>
      <c r="AF135" s="148"/>
      <c r="AG135" s="148" t="s">
        <v>224</v>
      </c>
      <c r="AH135" s="148">
        <v>0</v>
      </c>
      <c r="AI135" s="148"/>
      <c r="AJ135" s="148"/>
      <c r="AK135" s="148"/>
      <c r="AL135" s="148"/>
      <c r="AM135" s="148"/>
      <c r="AN135" s="148"/>
      <c r="AO135" s="148"/>
      <c r="AP135" s="148"/>
      <c r="AQ135" s="148"/>
      <c r="AR135" s="148"/>
      <c r="AS135" s="148"/>
      <c r="AT135" s="148"/>
      <c r="AU135" s="148"/>
      <c r="AV135" s="148"/>
      <c r="AW135" s="148"/>
      <c r="AX135" s="148"/>
      <c r="AY135" s="148"/>
      <c r="AZ135" s="148"/>
      <c r="BA135" s="148"/>
      <c r="BB135" s="148"/>
      <c r="BC135" s="148"/>
      <c r="BD135" s="148"/>
      <c r="BE135" s="148"/>
      <c r="BF135" s="148"/>
      <c r="BG135" s="148"/>
      <c r="BH135" s="148"/>
    </row>
    <row r="136" spans="1:60" outlineLevel="1" x14ac:dyDescent="0.2">
      <c r="A136" s="155"/>
      <c r="B136" s="156"/>
      <c r="C136" s="189" t="s">
        <v>1256</v>
      </c>
      <c r="D136" s="185"/>
      <c r="E136" s="186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48"/>
      <c r="Z136" s="148"/>
      <c r="AA136" s="148"/>
      <c r="AB136" s="148"/>
      <c r="AC136" s="148"/>
      <c r="AD136" s="148"/>
      <c r="AE136" s="148"/>
      <c r="AF136" s="148"/>
      <c r="AG136" s="148" t="s">
        <v>224</v>
      </c>
      <c r="AH136" s="148">
        <v>0</v>
      </c>
      <c r="AI136" s="148"/>
      <c r="AJ136" s="148"/>
      <c r="AK136" s="148"/>
      <c r="AL136" s="148"/>
      <c r="AM136" s="148"/>
      <c r="AN136" s="148"/>
      <c r="AO136" s="148"/>
      <c r="AP136" s="148"/>
      <c r="AQ136" s="148"/>
      <c r="AR136" s="148"/>
      <c r="AS136" s="148"/>
      <c r="AT136" s="148"/>
      <c r="AU136" s="148"/>
      <c r="AV136" s="148"/>
      <c r="AW136" s="148"/>
      <c r="AX136" s="148"/>
      <c r="AY136" s="148"/>
      <c r="AZ136" s="148"/>
      <c r="BA136" s="148"/>
      <c r="BB136" s="148"/>
      <c r="BC136" s="148"/>
      <c r="BD136" s="148"/>
      <c r="BE136" s="148"/>
      <c r="BF136" s="148"/>
      <c r="BG136" s="148"/>
      <c r="BH136" s="148"/>
    </row>
    <row r="137" spans="1:60" outlineLevel="1" x14ac:dyDescent="0.2">
      <c r="A137" s="155"/>
      <c r="B137" s="156"/>
      <c r="C137" s="189" t="s">
        <v>1424</v>
      </c>
      <c r="D137" s="185"/>
      <c r="E137" s="186">
        <v>0.3</v>
      </c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48"/>
      <c r="Z137" s="148"/>
      <c r="AA137" s="148"/>
      <c r="AB137" s="148"/>
      <c r="AC137" s="148"/>
      <c r="AD137" s="148"/>
      <c r="AE137" s="148"/>
      <c r="AF137" s="148"/>
      <c r="AG137" s="148" t="s">
        <v>224</v>
      </c>
      <c r="AH137" s="148">
        <v>0</v>
      </c>
      <c r="AI137" s="148"/>
      <c r="AJ137" s="148"/>
      <c r="AK137" s="148"/>
      <c r="AL137" s="148"/>
      <c r="AM137" s="148"/>
      <c r="AN137" s="148"/>
      <c r="AO137" s="148"/>
      <c r="AP137" s="148"/>
      <c r="AQ137" s="148"/>
      <c r="AR137" s="148"/>
      <c r="AS137" s="148"/>
      <c r="AT137" s="148"/>
      <c r="AU137" s="148"/>
      <c r="AV137" s="148"/>
      <c r="AW137" s="148"/>
      <c r="AX137" s="148"/>
      <c r="AY137" s="148"/>
      <c r="AZ137" s="148"/>
      <c r="BA137" s="148"/>
      <c r="BB137" s="148"/>
      <c r="BC137" s="148"/>
      <c r="BD137" s="148"/>
      <c r="BE137" s="148"/>
      <c r="BF137" s="148"/>
      <c r="BG137" s="148"/>
      <c r="BH137" s="148"/>
    </row>
    <row r="138" spans="1:60" outlineLevel="1" x14ac:dyDescent="0.2">
      <c r="A138" s="166">
        <v>21</v>
      </c>
      <c r="B138" s="167" t="s">
        <v>536</v>
      </c>
      <c r="C138" s="181" t="s">
        <v>537</v>
      </c>
      <c r="D138" s="168" t="s">
        <v>230</v>
      </c>
      <c r="E138" s="169">
        <v>0.49859999999999999</v>
      </c>
      <c r="F138" s="170">
        <v>405</v>
      </c>
      <c r="G138" s="171">
        <f>ROUND(E138*F138,2)</f>
        <v>201.93</v>
      </c>
      <c r="H138" s="158"/>
      <c r="I138" s="157">
        <f>ROUND(E138*H138,2)</f>
        <v>0</v>
      </c>
      <c r="J138" s="158"/>
      <c r="K138" s="157">
        <f>ROUND(E138*J138,2)</f>
        <v>0</v>
      </c>
      <c r="L138" s="157">
        <v>21</v>
      </c>
      <c r="M138" s="157">
        <f>G138*(1+L138/100)</f>
        <v>244.33529999999999</v>
      </c>
      <c r="N138" s="157">
        <v>0</v>
      </c>
      <c r="O138" s="157">
        <f>ROUND(E138*N138,2)</f>
        <v>0</v>
      </c>
      <c r="P138" s="157">
        <v>0</v>
      </c>
      <c r="Q138" s="157">
        <f>ROUND(E138*P138,2)</f>
        <v>0</v>
      </c>
      <c r="R138" s="157"/>
      <c r="S138" s="157" t="s">
        <v>180</v>
      </c>
      <c r="T138" s="157" t="s">
        <v>180</v>
      </c>
      <c r="U138" s="157">
        <v>1.35</v>
      </c>
      <c r="V138" s="157">
        <f>ROUND(E138*U138,2)</f>
        <v>0.67</v>
      </c>
      <c r="W138" s="157"/>
      <c r="X138" s="157" t="s">
        <v>221</v>
      </c>
      <c r="Y138" s="148"/>
      <c r="Z138" s="148"/>
      <c r="AA138" s="148"/>
      <c r="AB138" s="148"/>
      <c r="AC138" s="148"/>
      <c r="AD138" s="148"/>
      <c r="AE138" s="148"/>
      <c r="AF138" s="148"/>
      <c r="AG138" s="148" t="s">
        <v>222</v>
      </c>
      <c r="AH138" s="148"/>
      <c r="AI138" s="148"/>
      <c r="AJ138" s="148"/>
      <c r="AK138" s="148"/>
      <c r="AL138" s="148"/>
      <c r="AM138" s="148"/>
      <c r="AN138" s="148"/>
      <c r="AO138" s="148"/>
      <c r="AP138" s="148"/>
      <c r="AQ138" s="148"/>
      <c r="AR138" s="148"/>
      <c r="AS138" s="148"/>
      <c r="AT138" s="148"/>
      <c r="AU138" s="148"/>
      <c r="AV138" s="148"/>
      <c r="AW138" s="148"/>
      <c r="AX138" s="148"/>
      <c r="AY138" s="148"/>
      <c r="AZ138" s="148"/>
      <c r="BA138" s="148"/>
      <c r="BB138" s="148"/>
      <c r="BC138" s="148"/>
      <c r="BD138" s="148"/>
      <c r="BE138" s="148"/>
      <c r="BF138" s="148"/>
      <c r="BG138" s="148"/>
      <c r="BH138" s="148"/>
    </row>
    <row r="139" spans="1:60" outlineLevel="1" x14ac:dyDescent="0.2">
      <c r="A139" s="155"/>
      <c r="B139" s="156"/>
      <c r="C139" s="189" t="s">
        <v>529</v>
      </c>
      <c r="D139" s="185"/>
      <c r="E139" s="186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48"/>
      <c r="Z139" s="148"/>
      <c r="AA139" s="148"/>
      <c r="AB139" s="148"/>
      <c r="AC139" s="148"/>
      <c r="AD139" s="148"/>
      <c r="AE139" s="148"/>
      <c r="AF139" s="148"/>
      <c r="AG139" s="148" t="s">
        <v>224</v>
      </c>
      <c r="AH139" s="148">
        <v>0</v>
      </c>
      <c r="AI139" s="148"/>
      <c r="AJ139" s="148"/>
      <c r="AK139" s="148"/>
      <c r="AL139" s="148"/>
      <c r="AM139" s="148"/>
      <c r="AN139" s="148"/>
      <c r="AO139" s="148"/>
      <c r="AP139" s="148"/>
      <c r="AQ139" s="148"/>
      <c r="AR139" s="148"/>
      <c r="AS139" s="148"/>
      <c r="AT139" s="148"/>
      <c r="AU139" s="148"/>
      <c r="AV139" s="148"/>
      <c r="AW139" s="148"/>
      <c r="AX139" s="148"/>
      <c r="AY139" s="148"/>
      <c r="AZ139" s="148"/>
      <c r="BA139" s="148"/>
      <c r="BB139" s="148"/>
      <c r="BC139" s="148"/>
      <c r="BD139" s="148"/>
      <c r="BE139" s="148"/>
      <c r="BF139" s="148"/>
      <c r="BG139" s="148"/>
      <c r="BH139" s="148"/>
    </row>
    <row r="140" spans="1:60" outlineLevel="1" x14ac:dyDescent="0.2">
      <c r="A140" s="155"/>
      <c r="B140" s="156"/>
      <c r="C140" s="189" t="s">
        <v>1422</v>
      </c>
      <c r="D140" s="185"/>
      <c r="E140" s="186">
        <v>0.2</v>
      </c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48"/>
      <c r="Z140" s="148"/>
      <c r="AA140" s="148"/>
      <c r="AB140" s="148"/>
      <c r="AC140" s="148"/>
      <c r="AD140" s="148"/>
      <c r="AE140" s="148"/>
      <c r="AF140" s="148"/>
      <c r="AG140" s="148" t="s">
        <v>224</v>
      </c>
      <c r="AH140" s="148">
        <v>0</v>
      </c>
      <c r="AI140" s="148"/>
      <c r="AJ140" s="148"/>
      <c r="AK140" s="148"/>
      <c r="AL140" s="148"/>
      <c r="AM140" s="148"/>
      <c r="AN140" s="148"/>
      <c r="AO140" s="148"/>
      <c r="AP140" s="148"/>
      <c r="AQ140" s="148"/>
      <c r="AR140" s="148"/>
      <c r="AS140" s="148"/>
      <c r="AT140" s="148"/>
      <c r="AU140" s="148"/>
      <c r="AV140" s="148"/>
      <c r="AW140" s="148"/>
      <c r="AX140" s="148"/>
      <c r="AY140" s="148"/>
      <c r="AZ140" s="148"/>
      <c r="BA140" s="148"/>
      <c r="BB140" s="148"/>
      <c r="BC140" s="148"/>
      <c r="BD140" s="148"/>
      <c r="BE140" s="148"/>
      <c r="BF140" s="148"/>
      <c r="BG140" s="148"/>
      <c r="BH140" s="148"/>
    </row>
    <row r="141" spans="1:60" outlineLevel="1" x14ac:dyDescent="0.2">
      <c r="A141" s="155"/>
      <c r="B141" s="156"/>
      <c r="C141" s="189" t="s">
        <v>1256</v>
      </c>
      <c r="D141" s="185"/>
      <c r="E141" s="186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48"/>
      <c r="Z141" s="148"/>
      <c r="AA141" s="148"/>
      <c r="AB141" s="148"/>
      <c r="AC141" s="148"/>
      <c r="AD141" s="148"/>
      <c r="AE141" s="148"/>
      <c r="AF141" s="148"/>
      <c r="AG141" s="148" t="s">
        <v>224</v>
      </c>
      <c r="AH141" s="148">
        <v>0</v>
      </c>
      <c r="AI141" s="148"/>
      <c r="AJ141" s="148"/>
      <c r="AK141" s="148"/>
      <c r="AL141" s="148"/>
      <c r="AM141" s="148"/>
      <c r="AN141" s="148"/>
      <c r="AO141" s="148"/>
      <c r="AP141" s="148"/>
      <c r="AQ141" s="148"/>
      <c r="AR141" s="148"/>
      <c r="AS141" s="148"/>
      <c r="AT141" s="148"/>
      <c r="AU141" s="148"/>
      <c r="AV141" s="148"/>
      <c r="AW141" s="148"/>
      <c r="AX141" s="148"/>
      <c r="AY141" s="148"/>
      <c r="AZ141" s="148"/>
      <c r="BA141" s="148"/>
      <c r="BB141" s="148"/>
      <c r="BC141" s="148"/>
      <c r="BD141" s="148"/>
      <c r="BE141" s="148"/>
      <c r="BF141" s="148"/>
      <c r="BG141" s="148"/>
      <c r="BH141" s="148"/>
    </row>
    <row r="142" spans="1:60" outlineLevel="1" x14ac:dyDescent="0.2">
      <c r="A142" s="155"/>
      <c r="B142" s="156"/>
      <c r="C142" s="189" t="s">
        <v>1424</v>
      </c>
      <c r="D142" s="185"/>
      <c r="E142" s="186">
        <v>0.3</v>
      </c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48"/>
      <c r="Z142" s="148"/>
      <c r="AA142" s="148"/>
      <c r="AB142" s="148"/>
      <c r="AC142" s="148"/>
      <c r="AD142" s="148"/>
      <c r="AE142" s="148"/>
      <c r="AF142" s="148"/>
      <c r="AG142" s="148" t="s">
        <v>224</v>
      </c>
      <c r="AH142" s="148">
        <v>0</v>
      </c>
      <c r="AI142" s="148"/>
      <c r="AJ142" s="148"/>
      <c r="AK142" s="148"/>
      <c r="AL142" s="148"/>
      <c r="AM142" s="148"/>
      <c r="AN142" s="148"/>
      <c r="AO142" s="148"/>
      <c r="AP142" s="148"/>
      <c r="AQ142" s="148"/>
      <c r="AR142" s="148"/>
      <c r="AS142" s="148"/>
      <c r="AT142" s="148"/>
      <c r="AU142" s="148"/>
      <c r="AV142" s="148"/>
      <c r="AW142" s="148"/>
      <c r="AX142" s="148"/>
      <c r="AY142" s="148"/>
      <c r="AZ142" s="148"/>
      <c r="BA142" s="148"/>
      <c r="BB142" s="148"/>
      <c r="BC142" s="148"/>
      <c r="BD142" s="148"/>
      <c r="BE142" s="148"/>
      <c r="BF142" s="148"/>
      <c r="BG142" s="148"/>
      <c r="BH142" s="148"/>
    </row>
    <row r="143" spans="1:60" outlineLevel="1" x14ac:dyDescent="0.2">
      <c r="A143" s="166">
        <v>22</v>
      </c>
      <c r="B143" s="167" t="s">
        <v>538</v>
      </c>
      <c r="C143" s="181" t="s">
        <v>539</v>
      </c>
      <c r="D143" s="168" t="s">
        <v>220</v>
      </c>
      <c r="E143" s="169">
        <v>1.544</v>
      </c>
      <c r="F143" s="170">
        <v>247</v>
      </c>
      <c r="G143" s="171">
        <f>ROUND(E143*F143,2)</f>
        <v>381.37</v>
      </c>
      <c r="H143" s="158"/>
      <c r="I143" s="157">
        <f>ROUND(E143*H143,2)</f>
        <v>0</v>
      </c>
      <c r="J143" s="158"/>
      <c r="K143" s="157">
        <f>ROUND(E143*J143,2)</f>
        <v>0</v>
      </c>
      <c r="L143" s="157">
        <v>21</v>
      </c>
      <c r="M143" s="157">
        <f>G143*(1+L143/100)</f>
        <v>461.45769999999999</v>
      </c>
      <c r="N143" s="157">
        <v>1.4109999999999999E-2</v>
      </c>
      <c r="O143" s="157">
        <f>ROUND(E143*N143,2)</f>
        <v>0.02</v>
      </c>
      <c r="P143" s="157">
        <v>0</v>
      </c>
      <c r="Q143" s="157">
        <f>ROUND(E143*P143,2)</f>
        <v>0</v>
      </c>
      <c r="R143" s="157"/>
      <c r="S143" s="157" t="s">
        <v>180</v>
      </c>
      <c r="T143" s="157" t="s">
        <v>180</v>
      </c>
      <c r="U143" s="157">
        <v>0.39600000000000002</v>
      </c>
      <c r="V143" s="157">
        <f>ROUND(E143*U143,2)</f>
        <v>0.61</v>
      </c>
      <c r="W143" s="157"/>
      <c r="X143" s="157" t="s">
        <v>221</v>
      </c>
      <c r="Y143" s="148"/>
      <c r="Z143" s="148"/>
      <c r="AA143" s="148"/>
      <c r="AB143" s="148"/>
      <c r="AC143" s="148"/>
      <c r="AD143" s="148"/>
      <c r="AE143" s="148"/>
      <c r="AF143" s="148"/>
      <c r="AG143" s="148" t="s">
        <v>222</v>
      </c>
      <c r="AH143" s="148"/>
      <c r="AI143" s="148"/>
      <c r="AJ143" s="148"/>
      <c r="AK143" s="148"/>
      <c r="AL143" s="148"/>
      <c r="AM143" s="148"/>
      <c r="AN143" s="148"/>
      <c r="AO143" s="148"/>
      <c r="AP143" s="148"/>
      <c r="AQ143" s="148"/>
      <c r="AR143" s="148"/>
      <c r="AS143" s="148"/>
      <c r="AT143" s="148"/>
      <c r="AU143" s="148"/>
      <c r="AV143" s="148"/>
      <c r="AW143" s="148"/>
      <c r="AX143" s="148"/>
      <c r="AY143" s="148"/>
      <c r="AZ143" s="148"/>
      <c r="BA143" s="148"/>
      <c r="BB143" s="148"/>
      <c r="BC143" s="148"/>
      <c r="BD143" s="148"/>
      <c r="BE143" s="148"/>
      <c r="BF143" s="148"/>
      <c r="BG143" s="148"/>
      <c r="BH143" s="148"/>
    </row>
    <row r="144" spans="1:60" outlineLevel="1" x14ac:dyDescent="0.2">
      <c r="A144" s="155"/>
      <c r="B144" s="156"/>
      <c r="C144" s="189" t="s">
        <v>529</v>
      </c>
      <c r="D144" s="185"/>
      <c r="E144" s="186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48"/>
      <c r="Z144" s="148"/>
      <c r="AA144" s="148"/>
      <c r="AB144" s="148"/>
      <c r="AC144" s="148"/>
      <c r="AD144" s="148"/>
      <c r="AE144" s="148"/>
      <c r="AF144" s="148"/>
      <c r="AG144" s="148" t="s">
        <v>224</v>
      </c>
      <c r="AH144" s="148">
        <v>0</v>
      </c>
      <c r="AI144" s="148"/>
      <c r="AJ144" s="148"/>
      <c r="AK144" s="148"/>
      <c r="AL144" s="148"/>
      <c r="AM144" s="148"/>
      <c r="AN144" s="148"/>
      <c r="AO144" s="148"/>
      <c r="AP144" s="148"/>
      <c r="AQ144" s="148"/>
      <c r="AR144" s="148"/>
      <c r="AS144" s="148"/>
      <c r="AT144" s="148"/>
      <c r="AU144" s="148"/>
      <c r="AV144" s="148"/>
      <c r="AW144" s="148"/>
      <c r="AX144" s="148"/>
      <c r="AY144" s="148"/>
      <c r="AZ144" s="148"/>
      <c r="BA144" s="148"/>
      <c r="BB144" s="148"/>
      <c r="BC144" s="148"/>
      <c r="BD144" s="148"/>
      <c r="BE144" s="148"/>
      <c r="BF144" s="148"/>
      <c r="BG144" s="148"/>
      <c r="BH144" s="148"/>
    </row>
    <row r="145" spans="1:60" outlineLevel="1" x14ac:dyDescent="0.2">
      <c r="A145" s="155"/>
      <c r="B145" s="156"/>
      <c r="C145" s="189" t="s">
        <v>1425</v>
      </c>
      <c r="D145" s="185"/>
      <c r="E145" s="186">
        <v>0.56000000000000005</v>
      </c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48"/>
      <c r="Z145" s="148"/>
      <c r="AA145" s="148"/>
      <c r="AB145" s="148"/>
      <c r="AC145" s="148"/>
      <c r="AD145" s="148"/>
      <c r="AE145" s="148"/>
      <c r="AF145" s="148"/>
      <c r="AG145" s="148" t="s">
        <v>224</v>
      </c>
      <c r="AH145" s="148">
        <v>0</v>
      </c>
      <c r="AI145" s="148"/>
      <c r="AJ145" s="148"/>
      <c r="AK145" s="148"/>
      <c r="AL145" s="148"/>
      <c r="AM145" s="148"/>
      <c r="AN145" s="148"/>
      <c r="AO145" s="148"/>
      <c r="AP145" s="148"/>
      <c r="AQ145" s="148"/>
      <c r="AR145" s="148"/>
      <c r="AS145" s="148"/>
      <c r="AT145" s="148"/>
      <c r="AU145" s="148"/>
      <c r="AV145" s="148"/>
      <c r="AW145" s="148"/>
      <c r="AX145" s="148"/>
      <c r="AY145" s="148"/>
      <c r="AZ145" s="148"/>
      <c r="BA145" s="148"/>
      <c r="BB145" s="148"/>
      <c r="BC145" s="148"/>
      <c r="BD145" s="148"/>
      <c r="BE145" s="148"/>
      <c r="BF145" s="148"/>
      <c r="BG145" s="148"/>
      <c r="BH145" s="148"/>
    </row>
    <row r="146" spans="1:60" outlineLevel="1" x14ac:dyDescent="0.2">
      <c r="A146" s="155"/>
      <c r="B146" s="156"/>
      <c r="C146" s="189" t="s">
        <v>1256</v>
      </c>
      <c r="D146" s="185"/>
      <c r="E146" s="186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48"/>
      <c r="Z146" s="148"/>
      <c r="AA146" s="148"/>
      <c r="AB146" s="148"/>
      <c r="AC146" s="148"/>
      <c r="AD146" s="148"/>
      <c r="AE146" s="148"/>
      <c r="AF146" s="148"/>
      <c r="AG146" s="148" t="s">
        <v>224</v>
      </c>
      <c r="AH146" s="148">
        <v>0</v>
      </c>
      <c r="AI146" s="148"/>
      <c r="AJ146" s="148"/>
      <c r="AK146" s="148"/>
      <c r="AL146" s="148"/>
      <c r="AM146" s="148"/>
      <c r="AN146" s="148"/>
      <c r="AO146" s="148"/>
      <c r="AP146" s="148"/>
      <c r="AQ146" s="148"/>
      <c r="AR146" s="148"/>
      <c r="AS146" s="148"/>
      <c r="AT146" s="148"/>
      <c r="AU146" s="148"/>
      <c r="AV146" s="148"/>
      <c r="AW146" s="148"/>
      <c r="AX146" s="148"/>
      <c r="AY146" s="148"/>
      <c r="AZ146" s="148"/>
      <c r="BA146" s="148"/>
      <c r="BB146" s="148"/>
      <c r="BC146" s="148"/>
      <c r="BD146" s="148"/>
      <c r="BE146" s="148"/>
      <c r="BF146" s="148"/>
      <c r="BG146" s="148"/>
      <c r="BH146" s="148"/>
    </row>
    <row r="147" spans="1:60" outlineLevel="1" x14ac:dyDescent="0.2">
      <c r="A147" s="155"/>
      <c r="B147" s="156"/>
      <c r="C147" s="189" t="s">
        <v>1426</v>
      </c>
      <c r="D147" s="185"/>
      <c r="E147" s="186">
        <v>0.98</v>
      </c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48"/>
      <c r="Z147" s="148"/>
      <c r="AA147" s="148"/>
      <c r="AB147" s="148"/>
      <c r="AC147" s="148"/>
      <c r="AD147" s="148"/>
      <c r="AE147" s="148"/>
      <c r="AF147" s="148"/>
      <c r="AG147" s="148" t="s">
        <v>224</v>
      </c>
      <c r="AH147" s="148">
        <v>0</v>
      </c>
      <c r="AI147" s="148"/>
      <c r="AJ147" s="148"/>
      <c r="AK147" s="148"/>
      <c r="AL147" s="148"/>
      <c r="AM147" s="148"/>
      <c r="AN147" s="148"/>
      <c r="AO147" s="148"/>
      <c r="AP147" s="148"/>
      <c r="AQ147" s="148"/>
      <c r="AR147" s="148"/>
      <c r="AS147" s="148"/>
      <c r="AT147" s="148"/>
      <c r="AU147" s="148"/>
      <c r="AV147" s="148"/>
      <c r="AW147" s="148"/>
      <c r="AX147" s="148"/>
      <c r="AY147" s="148"/>
      <c r="AZ147" s="148"/>
      <c r="BA147" s="148"/>
      <c r="BB147" s="148"/>
      <c r="BC147" s="148"/>
      <c r="BD147" s="148"/>
      <c r="BE147" s="148"/>
      <c r="BF147" s="148"/>
      <c r="BG147" s="148"/>
      <c r="BH147" s="148"/>
    </row>
    <row r="148" spans="1:60" outlineLevel="1" x14ac:dyDescent="0.2">
      <c r="A148" s="166">
        <v>23</v>
      </c>
      <c r="B148" s="167" t="s">
        <v>541</v>
      </c>
      <c r="C148" s="181" t="s">
        <v>542</v>
      </c>
      <c r="D148" s="168" t="s">
        <v>220</v>
      </c>
      <c r="E148" s="169">
        <v>1.544</v>
      </c>
      <c r="F148" s="170">
        <v>72</v>
      </c>
      <c r="G148" s="171">
        <f>ROUND(E148*F148,2)</f>
        <v>111.17</v>
      </c>
      <c r="H148" s="158"/>
      <c r="I148" s="157">
        <f>ROUND(E148*H148,2)</f>
        <v>0</v>
      </c>
      <c r="J148" s="158"/>
      <c r="K148" s="157">
        <f>ROUND(E148*J148,2)</f>
        <v>0</v>
      </c>
      <c r="L148" s="157">
        <v>21</v>
      </c>
      <c r="M148" s="157">
        <f>G148*(1+L148/100)</f>
        <v>134.51570000000001</v>
      </c>
      <c r="N148" s="157">
        <v>0</v>
      </c>
      <c r="O148" s="157">
        <f>ROUND(E148*N148,2)</f>
        <v>0</v>
      </c>
      <c r="P148" s="157">
        <v>0</v>
      </c>
      <c r="Q148" s="157">
        <f>ROUND(E148*P148,2)</f>
        <v>0</v>
      </c>
      <c r="R148" s="157"/>
      <c r="S148" s="157" t="s">
        <v>180</v>
      </c>
      <c r="T148" s="157" t="s">
        <v>180</v>
      </c>
      <c r="U148" s="157">
        <v>0.24</v>
      </c>
      <c r="V148" s="157">
        <f>ROUND(E148*U148,2)</f>
        <v>0.37</v>
      </c>
      <c r="W148" s="157"/>
      <c r="X148" s="157" t="s">
        <v>221</v>
      </c>
      <c r="Y148" s="148"/>
      <c r="Z148" s="148"/>
      <c r="AA148" s="148"/>
      <c r="AB148" s="148"/>
      <c r="AC148" s="148"/>
      <c r="AD148" s="148"/>
      <c r="AE148" s="148"/>
      <c r="AF148" s="148"/>
      <c r="AG148" s="148" t="s">
        <v>222</v>
      </c>
      <c r="AH148" s="148"/>
      <c r="AI148" s="148"/>
      <c r="AJ148" s="148"/>
      <c r="AK148" s="148"/>
      <c r="AL148" s="148"/>
      <c r="AM148" s="148"/>
      <c r="AN148" s="148"/>
      <c r="AO148" s="148"/>
      <c r="AP148" s="148"/>
      <c r="AQ148" s="148"/>
      <c r="AR148" s="148"/>
      <c r="AS148" s="148"/>
      <c r="AT148" s="148"/>
      <c r="AU148" s="148"/>
      <c r="AV148" s="148"/>
      <c r="AW148" s="148"/>
      <c r="AX148" s="148"/>
      <c r="AY148" s="148"/>
      <c r="AZ148" s="148"/>
      <c r="BA148" s="148"/>
      <c r="BB148" s="148"/>
      <c r="BC148" s="148"/>
      <c r="BD148" s="148"/>
      <c r="BE148" s="148"/>
      <c r="BF148" s="148"/>
      <c r="BG148" s="148"/>
      <c r="BH148" s="148"/>
    </row>
    <row r="149" spans="1:60" outlineLevel="1" x14ac:dyDescent="0.2">
      <c r="A149" s="155"/>
      <c r="B149" s="156"/>
      <c r="C149" s="189" t="s">
        <v>529</v>
      </c>
      <c r="D149" s="185"/>
      <c r="E149" s="186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48"/>
      <c r="Z149" s="148"/>
      <c r="AA149" s="148"/>
      <c r="AB149" s="148"/>
      <c r="AC149" s="148"/>
      <c r="AD149" s="148"/>
      <c r="AE149" s="148"/>
      <c r="AF149" s="148"/>
      <c r="AG149" s="148" t="s">
        <v>224</v>
      </c>
      <c r="AH149" s="148">
        <v>0</v>
      </c>
      <c r="AI149" s="148"/>
      <c r="AJ149" s="148"/>
      <c r="AK149" s="148"/>
      <c r="AL149" s="148"/>
      <c r="AM149" s="148"/>
      <c r="AN149" s="148"/>
      <c r="AO149" s="148"/>
      <c r="AP149" s="148"/>
      <c r="AQ149" s="148"/>
      <c r="AR149" s="148"/>
      <c r="AS149" s="148"/>
      <c r="AT149" s="148"/>
      <c r="AU149" s="148"/>
      <c r="AV149" s="148"/>
      <c r="AW149" s="148"/>
      <c r="AX149" s="148"/>
      <c r="AY149" s="148"/>
      <c r="AZ149" s="148"/>
      <c r="BA149" s="148"/>
      <c r="BB149" s="148"/>
      <c r="BC149" s="148"/>
      <c r="BD149" s="148"/>
      <c r="BE149" s="148"/>
      <c r="BF149" s="148"/>
      <c r="BG149" s="148"/>
      <c r="BH149" s="148"/>
    </row>
    <row r="150" spans="1:60" outlineLevel="1" x14ac:dyDescent="0.2">
      <c r="A150" s="155"/>
      <c r="B150" s="156"/>
      <c r="C150" s="189" t="s">
        <v>1425</v>
      </c>
      <c r="D150" s="185"/>
      <c r="E150" s="186">
        <v>0.56000000000000005</v>
      </c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48"/>
      <c r="Z150" s="148"/>
      <c r="AA150" s="148"/>
      <c r="AB150" s="148"/>
      <c r="AC150" s="148"/>
      <c r="AD150" s="148"/>
      <c r="AE150" s="148"/>
      <c r="AF150" s="148"/>
      <c r="AG150" s="148" t="s">
        <v>224</v>
      </c>
      <c r="AH150" s="148">
        <v>0</v>
      </c>
      <c r="AI150" s="148"/>
      <c r="AJ150" s="148"/>
      <c r="AK150" s="148"/>
      <c r="AL150" s="148"/>
      <c r="AM150" s="148"/>
      <c r="AN150" s="148"/>
      <c r="AO150" s="148"/>
      <c r="AP150" s="148"/>
      <c r="AQ150" s="148"/>
      <c r="AR150" s="148"/>
      <c r="AS150" s="148"/>
      <c r="AT150" s="148"/>
      <c r="AU150" s="148"/>
      <c r="AV150" s="148"/>
      <c r="AW150" s="148"/>
      <c r="AX150" s="148"/>
      <c r="AY150" s="148"/>
      <c r="AZ150" s="148"/>
      <c r="BA150" s="148"/>
      <c r="BB150" s="148"/>
      <c r="BC150" s="148"/>
      <c r="BD150" s="148"/>
      <c r="BE150" s="148"/>
      <c r="BF150" s="148"/>
      <c r="BG150" s="148"/>
      <c r="BH150" s="148"/>
    </row>
    <row r="151" spans="1:60" outlineLevel="1" x14ac:dyDescent="0.2">
      <c r="A151" s="155"/>
      <c r="B151" s="156"/>
      <c r="C151" s="189" t="s">
        <v>1256</v>
      </c>
      <c r="D151" s="185"/>
      <c r="E151" s="186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48"/>
      <c r="Z151" s="148"/>
      <c r="AA151" s="148"/>
      <c r="AB151" s="148"/>
      <c r="AC151" s="148"/>
      <c r="AD151" s="148"/>
      <c r="AE151" s="148"/>
      <c r="AF151" s="148"/>
      <c r="AG151" s="148" t="s">
        <v>224</v>
      </c>
      <c r="AH151" s="148">
        <v>0</v>
      </c>
      <c r="AI151" s="148"/>
      <c r="AJ151" s="148"/>
      <c r="AK151" s="148"/>
      <c r="AL151" s="148"/>
      <c r="AM151" s="148"/>
      <c r="AN151" s="148"/>
      <c r="AO151" s="148"/>
      <c r="AP151" s="148"/>
      <c r="AQ151" s="148"/>
      <c r="AR151" s="148"/>
      <c r="AS151" s="148"/>
      <c r="AT151" s="148"/>
      <c r="AU151" s="148"/>
      <c r="AV151" s="148"/>
      <c r="AW151" s="148"/>
      <c r="AX151" s="148"/>
      <c r="AY151" s="148"/>
      <c r="AZ151" s="148"/>
      <c r="BA151" s="148"/>
      <c r="BB151" s="148"/>
      <c r="BC151" s="148"/>
      <c r="BD151" s="148"/>
      <c r="BE151" s="148"/>
      <c r="BF151" s="148"/>
      <c r="BG151" s="148"/>
      <c r="BH151" s="148"/>
    </row>
    <row r="152" spans="1:60" outlineLevel="1" x14ac:dyDescent="0.2">
      <c r="A152" s="155"/>
      <c r="B152" s="156"/>
      <c r="C152" s="189" t="s">
        <v>1426</v>
      </c>
      <c r="D152" s="185"/>
      <c r="E152" s="186">
        <v>0.98</v>
      </c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48"/>
      <c r="Z152" s="148"/>
      <c r="AA152" s="148"/>
      <c r="AB152" s="148"/>
      <c r="AC152" s="148"/>
      <c r="AD152" s="148"/>
      <c r="AE152" s="148"/>
      <c r="AF152" s="148"/>
      <c r="AG152" s="148" t="s">
        <v>224</v>
      </c>
      <c r="AH152" s="148">
        <v>0</v>
      </c>
      <c r="AI152" s="148"/>
      <c r="AJ152" s="148"/>
      <c r="AK152" s="148"/>
      <c r="AL152" s="148"/>
      <c r="AM152" s="148"/>
      <c r="AN152" s="148"/>
      <c r="AO152" s="148"/>
      <c r="AP152" s="148"/>
      <c r="AQ152" s="148"/>
      <c r="AR152" s="148"/>
      <c r="AS152" s="148"/>
      <c r="AT152" s="148"/>
      <c r="AU152" s="148"/>
      <c r="AV152" s="148"/>
      <c r="AW152" s="148"/>
      <c r="AX152" s="148"/>
      <c r="AY152" s="148"/>
      <c r="AZ152" s="148"/>
      <c r="BA152" s="148"/>
      <c r="BB152" s="148"/>
      <c r="BC152" s="148"/>
      <c r="BD152" s="148"/>
      <c r="BE152" s="148"/>
      <c r="BF152" s="148"/>
      <c r="BG152" s="148"/>
      <c r="BH152" s="148"/>
    </row>
    <row r="153" spans="1:60" x14ac:dyDescent="0.2">
      <c r="A153" s="160" t="s">
        <v>169</v>
      </c>
      <c r="B153" s="161" t="s">
        <v>106</v>
      </c>
      <c r="C153" s="179" t="s">
        <v>107</v>
      </c>
      <c r="D153" s="162"/>
      <c r="E153" s="163"/>
      <c r="F153" s="164"/>
      <c r="G153" s="165">
        <f>SUMIF(AG154:AG186,"&lt;&gt;NOR",G154:G186)</f>
        <v>33628.949999999997</v>
      </c>
      <c r="H153" s="159"/>
      <c r="I153" s="159">
        <f>SUM(I154:I186)</f>
        <v>0</v>
      </c>
      <c r="J153" s="159"/>
      <c r="K153" s="159">
        <f>SUM(K154:K186)</f>
        <v>0</v>
      </c>
      <c r="L153" s="159"/>
      <c r="M153" s="159">
        <f>SUM(M154:M186)</f>
        <v>40691.029499999997</v>
      </c>
      <c r="N153" s="159"/>
      <c r="O153" s="159">
        <f>SUM(O154:O186)</f>
        <v>10.709999999999999</v>
      </c>
      <c r="P153" s="159"/>
      <c r="Q153" s="159">
        <f>SUM(Q154:Q186)</f>
        <v>0</v>
      </c>
      <c r="R153" s="159"/>
      <c r="S153" s="159"/>
      <c r="T153" s="159"/>
      <c r="U153" s="159"/>
      <c r="V153" s="159">
        <f>SUM(V154:V186)</f>
        <v>19.05</v>
      </c>
      <c r="W153" s="159"/>
      <c r="X153" s="159"/>
      <c r="AG153" t="s">
        <v>170</v>
      </c>
    </row>
    <row r="154" spans="1:60" ht="22.5" outlineLevel="1" x14ac:dyDescent="0.2">
      <c r="A154" s="172">
        <v>24</v>
      </c>
      <c r="B154" s="173" t="s">
        <v>543</v>
      </c>
      <c r="C154" s="180" t="s">
        <v>1277</v>
      </c>
      <c r="D154" s="174" t="s">
        <v>368</v>
      </c>
      <c r="E154" s="175">
        <v>2</v>
      </c>
      <c r="F154" s="170">
        <v>1907</v>
      </c>
      <c r="G154" s="177">
        <f>ROUND(E154*F154,2)</f>
        <v>3814</v>
      </c>
      <c r="H154" s="158"/>
      <c r="I154" s="157">
        <f>ROUND(E154*H154,2)</f>
        <v>0</v>
      </c>
      <c r="J154" s="158"/>
      <c r="K154" s="157">
        <f>ROUND(E154*J154,2)</f>
        <v>0</v>
      </c>
      <c r="L154" s="157">
        <v>21</v>
      </c>
      <c r="M154" s="157">
        <f>G154*(1+L154/100)</f>
        <v>4614.9399999999996</v>
      </c>
      <c r="N154" s="157">
        <v>0</v>
      </c>
      <c r="O154" s="157">
        <f>ROUND(E154*N154,2)</f>
        <v>0</v>
      </c>
      <c r="P154" s="157">
        <v>0</v>
      </c>
      <c r="Q154" s="157">
        <f>ROUND(E154*P154,2)</f>
        <v>0</v>
      </c>
      <c r="R154" s="157"/>
      <c r="S154" s="157" t="s">
        <v>174</v>
      </c>
      <c r="T154" s="157" t="s">
        <v>175</v>
      </c>
      <c r="U154" s="157">
        <v>0</v>
      </c>
      <c r="V154" s="157">
        <f>ROUND(E154*U154,2)</f>
        <v>0</v>
      </c>
      <c r="W154" s="157"/>
      <c r="X154" s="157" t="s">
        <v>221</v>
      </c>
      <c r="Y154" s="148"/>
      <c r="Z154" s="148"/>
      <c r="AA154" s="148"/>
      <c r="AB154" s="148"/>
      <c r="AC154" s="148"/>
      <c r="AD154" s="148"/>
      <c r="AE154" s="148"/>
      <c r="AF154" s="148"/>
      <c r="AG154" s="148" t="s">
        <v>222</v>
      </c>
      <c r="AH154" s="148"/>
      <c r="AI154" s="148"/>
      <c r="AJ154" s="148"/>
      <c r="AK154" s="148"/>
      <c r="AL154" s="148"/>
      <c r="AM154" s="148"/>
      <c r="AN154" s="148"/>
      <c r="AO154" s="148"/>
      <c r="AP154" s="148"/>
      <c r="AQ154" s="148"/>
      <c r="AR154" s="148"/>
      <c r="AS154" s="148"/>
      <c r="AT154" s="148"/>
      <c r="AU154" s="148"/>
      <c r="AV154" s="148"/>
      <c r="AW154" s="148"/>
      <c r="AX154" s="148"/>
      <c r="AY154" s="148"/>
      <c r="AZ154" s="148"/>
      <c r="BA154" s="148"/>
      <c r="BB154" s="148"/>
      <c r="BC154" s="148"/>
      <c r="BD154" s="148"/>
      <c r="BE154" s="148"/>
      <c r="BF154" s="148"/>
      <c r="BG154" s="148"/>
      <c r="BH154" s="148"/>
    </row>
    <row r="155" spans="1:60" outlineLevel="1" x14ac:dyDescent="0.2">
      <c r="A155" s="166">
        <v>25</v>
      </c>
      <c r="B155" s="167" t="s">
        <v>1283</v>
      </c>
      <c r="C155" s="181" t="s">
        <v>1284</v>
      </c>
      <c r="D155" s="168" t="s">
        <v>247</v>
      </c>
      <c r="E155" s="169">
        <v>5</v>
      </c>
      <c r="F155" s="170">
        <v>20</v>
      </c>
      <c r="G155" s="171">
        <f>ROUND(E155*F155,2)</f>
        <v>100</v>
      </c>
      <c r="H155" s="158"/>
      <c r="I155" s="157">
        <f>ROUND(E155*H155,2)</f>
        <v>0</v>
      </c>
      <c r="J155" s="158"/>
      <c r="K155" s="157">
        <f>ROUND(E155*J155,2)</f>
        <v>0</v>
      </c>
      <c r="L155" s="157">
        <v>21</v>
      </c>
      <c r="M155" s="157">
        <f>G155*(1+L155/100)</f>
        <v>121</v>
      </c>
      <c r="N155" s="157">
        <v>0</v>
      </c>
      <c r="O155" s="157">
        <f>ROUND(E155*N155,2)</f>
        <v>0</v>
      </c>
      <c r="P155" s="157">
        <v>0</v>
      </c>
      <c r="Q155" s="157">
        <f>ROUND(E155*P155,2)</f>
        <v>0</v>
      </c>
      <c r="R155" s="157"/>
      <c r="S155" s="157" t="s">
        <v>180</v>
      </c>
      <c r="T155" s="157" t="s">
        <v>180</v>
      </c>
      <c r="U155" s="157">
        <v>6.6000000000000003E-2</v>
      </c>
      <c r="V155" s="157">
        <f>ROUND(E155*U155,2)</f>
        <v>0.33</v>
      </c>
      <c r="W155" s="157"/>
      <c r="X155" s="157" t="s">
        <v>221</v>
      </c>
      <c r="Y155" s="148"/>
      <c r="Z155" s="148"/>
      <c r="AA155" s="148"/>
      <c r="AB155" s="148"/>
      <c r="AC155" s="148"/>
      <c r="AD155" s="148"/>
      <c r="AE155" s="148"/>
      <c r="AF155" s="148"/>
      <c r="AG155" s="148" t="s">
        <v>222</v>
      </c>
      <c r="AH155" s="148"/>
      <c r="AI155" s="148"/>
      <c r="AJ155" s="148"/>
      <c r="AK155" s="148"/>
      <c r="AL155" s="148"/>
      <c r="AM155" s="148"/>
      <c r="AN155" s="148"/>
      <c r="AO155" s="148"/>
      <c r="AP155" s="148"/>
      <c r="AQ155" s="148"/>
      <c r="AR155" s="148"/>
      <c r="AS155" s="148"/>
      <c r="AT155" s="148"/>
      <c r="AU155" s="148"/>
      <c r="AV155" s="148"/>
      <c r="AW155" s="148"/>
      <c r="AX155" s="148"/>
      <c r="AY155" s="148"/>
      <c r="AZ155" s="148"/>
      <c r="BA155" s="148"/>
      <c r="BB155" s="148"/>
      <c r="BC155" s="148"/>
      <c r="BD155" s="148"/>
      <c r="BE155" s="148"/>
      <c r="BF155" s="148"/>
      <c r="BG155" s="148"/>
      <c r="BH155" s="148"/>
    </row>
    <row r="156" spans="1:60" outlineLevel="1" x14ac:dyDescent="0.2">
      <c r="A156" s="155"/>
      <c r="B156" s="156"/>
      <c r="C156" s="189" t="s">
        <v>1285</v>
      </c>
      <c r="D156" s="185"/>
      <c r="E156" s="186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48"/>
      <c r="Z156" s="148"/>
      <c r="AA156" s="148"/>
      <c r="AB156" s="148"/>
      <c r="AC156" s="148"/>
      <c r="AD156" s="148"/>
      <c r="AE156" s="148"/>
      <c r="AF156" s="148"/>
      <c r="AG156" s="148" t="s">
        <v>224</v>
      </c>
      <c r="AH156" s="148">
        <v>0</v>
      </c>
      <c r="AI156" s="148"/>
      <c r="AJ156" s="148"/>
      <c r="AK156" s="148"/>
      <c r="AL156" s="148"/>
      <c r="AM156" s="148"/>
      <c r="AN156" s="148"/>
      <c r="AO156" s="148"/>
      <c r="AP156" s="148"/>
      <c r="AQ156" s="148"/>
      <c r="AR156" s="148"/>
      <c r="AS156" s="148"/>
      <c r="AT156" s="148"/>
      <c r="AU156" s="148"/>
      <c r="AV156" s="148"/>
      <c r="AW156" s="148"/>
      <c r="AX156" s="148"/>
      <c r="AY156" s="148"/>
      <c r="AZ156" s="148"/>
      <c r="BA156" s="148"/>
      <c r="BB156" s="148"/>
      <c r="BC156" s="148"/>
      <c r="BD156" s="148"/>
      <c r="BE156" s="148"/>
      <c r="BF156" s="148"/>
      <c r="BG156" s="148"/>
      <c r="BH156" s="148"/>
    </row>
    <row r="157" spans="1:60" outlineLevel="1" x14ac:dyDescent="0.2">
      <c r="A157" s="155"/>
      <c r="B157" s="156"/>
      <c r="C157" s="189" t="s">
        <v>627</v>
      </c>
      <c r="D157" s="185"/>
      <c r="E157" s="186">
        <v>5</v>
      </c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48"/>
      <c r="Z157" s="148"/>
      <c r="AA157" s="148"/>
      <c r="AB157" s="148"/>
      <c r="AC157" s="148"/>
      <c r="AD157" s="148"/>
      <c r="AE157" s="148"/>
      <c r="AF157" s="148"/>
      <c r="AG157" s="148" t="s">
        <v>224</v>
      </c>
      <c r="AH157" s="148">
        <v>0</v>
      </c>
      <c r="AI157" s="148"/>
      <c r="AJ157" s="148"/>
      <c r="AK157" s="148"/>
      <c r="AL157" s="148"/>
      <c r="AM157" s="148"/>
      <c r="AN157" s="148"/>
      <c r="AO157" s="148"/>
      <c r="AP157" s="148"/>
      <c r="AQ157" s="148"/>
      <c r="AR157" s="148"/>
      <c r="AS157" s="148"/>
      <c r="AT157" s="148"/>
      <c r="AU157" s="148"/>
      <c r="AV157" s="148"/>
      <c r="AW157" s="148"/>
      <c r="AX157" s="148"/>
      <c r="AY157" s="148"/>
      <c r="AZ157" s="148"/>
      <c r="BA157" s="148"/>
      <c r="BB157" s="148"/>
      <c r="BC157" s="148"/>
      <c r="BD157" s="148"/>
      <c r="BE157" s="148"/>
      <c r="BF157" s="148"/>
      <c r="BG157" s="148"/>
      <c r="BH157" s="148"/>
    </row>
    <row r="158" spans="1:60" outlineLevel="1" x14ac:dyDescent="0.2">
      <c r="A158" s="166">
        <v>26</v>
      </c>
      <c r="B158" s="167" t="s">
        <v>1287</v>
      </c>
      <c r="C158" s="181" t="s">
        <v>1288</v>
      </c>
      <c r="D158" s="168" t="s">
        <v>247</v>
      </c>
      <c r="E158" s="169">
        <v>22.6</v>
      </c>
      <c r="F158" s="170">
        <v>32</v>
      </c>
      <c r="G158" s="171">
        <f>ROUND(E158*F158,2)</f>
        <v>723.2</v>
      </c>
      <c r="H158" s="158"/>
      <c r="I158" s="157">
        <f>ROUND(E158*H158,2)</f>
        <v>0</v>
      </c>
      <c r="J158" s="158"/>
      <c r="K158" s="157">
        <f>ROUND(E158*J158,2)</f>
        <v>0</v>
      </c>
      <c r="L158" s="157">
        <v>21</v>
      </c>
      <c r="M158" s="157">
        <f>G158*(1+L158/100)</f>
        <v>875.072</v>
      </c>
      <c r="N158" s="157">
        <v>1.0000000000000001E-5</v>
      </c>
      <c r="O158" s="157">
        <f>ROUND(E158*N158,2)</f>
        <v>0</v>
      </c>
      <c r="P158" s="157">
        <v>0</v>
      </c>
      <c r="Q158" s="157">
        <f>ROUND(E158*P158,2)</f>
        <v>0</v>
      </c>
      <c r="R158" s="157"/>
      <c r="S158" s="157" t="s">
        <v>180</v>
      </c>
      <c r="T158" s="157" t="s">
        <v>180</v>
      </c>
      <c r="U158" s="157">
        <v>9.7000000000000003E-2</v>
      </c>
      <c r="V158" s="157">
        <f>ROUND(E158*U158,2)</f>
        <v>2.19</v>
      </c>
      <c r="W158" s="157"/>
      <c r="X158" s="157" t="s">
        <v>221</v>
      </c>
      <c r="Y158" s="148"/>
      <c r="Z158" s="148"/>
      <c r="AA158" s="148"/>
      <c r="AB158" s="148"/>
      <c r="AC158" s="148"/>
      <c r="AD158" s="148"/>
      <c r="AE158" s="148"/>
      <c r="AF158" s="148"/>
      <c r="AG158" s="148" t="s">
        <v>288</v>
      </c>
      <c r="AH158" s="148"/>
      <c r="AI158" s="148"/>
      <c r="AJ158" s="148"/>
      <c r="AK158" s="148"/>
      <c r="AL158" s="148"/>
      <c r="AM158" s="148"/>
      <c r="AN158" s="148"/>
      <c r="AO158" s="148"/>
      <c r="AP158" s="148"/>
      <c r="AQ158" s="148"/>
      <c r="AR158" s="148"/>
      <c r="AS158" s="148"/>
      <c r="AT158" s="148"/>
      <c r="AU158" s="148"/>
      <c r="AV158" s="148"/>
      <c r="AW158" s="148"/>
      <c r="AX158" s="148"/>
      <c r="AY158" s="148"/>
      <c r="AZ158" s="148"/>
      <c r="BA158" s="148"/>
      <c r="BB158" s="148"/>
      <c r="BC158" s="148"/>
      <c r="BD158" s="148"/>
      <c r="BE158" s="148"/>
      <c r="BF158" s="148"/>
      <c r="BG158" s="148"/>
      <c r="BH158" s="148"/>
    </row>
    <row r="159" spans="1:60" outlineLevel="1" x14ac:dyDescent="0.2">
      <c r="A159" s="155"/>
      <c r="B159" s="156"/>
      <c r="C159" s="189" t="s">
        <v>1289</v>
      </c>
      <c r="D159" s="185"/>
      <c r="E159" s="186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48"/>
      <c r="Z159" s="148"/>
      <c r="AA159" s="148"/>
      <c r="AB159" s="148"/>
      <c r="AC159" s="148"/>
      <c r="AD159" s="148"/>
      <c r="AE159" s="148"/>
      <c r="AF159" s="148"/>
      <c r="AG159" s="148" t="s">
        <v>224</v>
      </c>
      <c r="AH159" s="148">
        <v>0</v>
      </c>
      <c r="AI159" s="148"/>
      <c r="AJ159" s="148"/>
      <c r="AK159" s="148"/>
      <c r="AL159" s="148"/>
      <c r="AM159" s="148"/>
      <c r="AN159" s="148"/>
      <c r="AO159" s="148"/>
      <c r="AP159" s="148"/>
      <c r="AQ159" s="148"/>
      <c r="AR159" s="148"/>
      <c r="AS159" s="148"/>
      <c r="AT159" s="148"/>
      <c r="AU159" s="148"/>
      <c r="AV159" s="148"/>
      <c r="AW159" s="148"/>
      <c r="AX159" s="148"/>
      <c r="AY159" s="148"/>
      <c r="AZ159" s="148"/>
      <c r="BA159" s="148"/>
      <c r="BB159" s="148"/>
      <c r="BC159" s="148"/>
      <c r="BD159" s="148"/>
      <c r="BE159" s="148"/>
      <c r="BF159" s="148"/>
      <c r="BG159" s="148"/>
      <c r="BH159" s="148"/>
    </row>
    <row r="160" spans="1:60" outlineLevel="1" x14ac:dyDescent="0.2">
      <c r="A160" s="155"/>
      <c r="B160" s="156"/>
      <c r="C160" s="189" t="s">
        <v>1427</v>
      </c>
      <c r="D160" s="185"/>
      <c r="E160" s="186">
        <v>22.6</v>
      </c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48"/>
      <c r="Z160" s="148"/>
      <c r="AA160" s="148"/>
      <c r="AB160" s="148"/>
      <c r="AC160" s="148"/>
      <c r="AD160" s="148"/>
      <c r="AE160" s="148"/>
      <c r="AF160" s="148"/>
      <c r="AG160" s="148" t="s">
        <v>224</v>
      </c>
      <c r="AH160" s="148">
        <v>0</v>
      </c>
      <c r="AI160" s="148"/>
      <c r="AJ160" s="148"/>
      <c r="AK160" s="148"/>
      <c r="AL160" s="148"/>
      <c r="AM160" s="148"/>
      <c r="AN160" s="148"/>
      <c r="AO160" s="148"/>
      <c r="AP160" s="148"/>
      <c r="AQ160" s="148"/>
      <c r="AR160" s="148"/>
      <c r="AS160" s="148"/>
      <c r="AT160" s="148"/>
      <c r="AU160" s="148"/>
      <c r="AV160" s="148"/>
      <c r="AW160" s="148"/>
      <c r="AX160" s="148"/>
      <c r="AY160" s="148"/>
      <c r="AZ160" s="148"/>
      <c r="BA160" s="148"/>
      <c r="BB160" s="148"/>
      <c r="BC160" s="148"/>
      <c r="BD160" s="148"/>
      <c r="BE160" s="148"/>
      <c r="BF160" s="148"/>
      <c r="BG160" s="148"/>
      <c r="BH160" s="148"/>
    </row>
    <row r="161" spans="1:60" outlineLevel="1" x14ac:dyDescent="0.2">
      <c r="A161" s="166">
        <v>27</v>
      </c>
      <c r="B161" s="167" t="s">
        <v>552</v>
      </c>
      <c r="C161" s="181" t="s">
        <v>553</v>
      </c>
      <c r="D161" s="168" t="s">
        <v>247</v>
      </c>
      <c r="E161" s="169">
        <v>5</v>
      </c>
      <c r="F161" s="170">
        <v>20</v>
      </c>
      <c r="G161" s="171">
        <f>ROUND(E161*F161,2)</f>
        <v>100</v>
      </c>
      <c r="H161" s="158"/>
      <c r="I161" s="157">
        <f>ROUND(E161*H161,2)</f>
        <v>0</v>
      </c>
      <c r="J161" s="158"/>
      <c r="K161" s="157">
        <f>ROUND(E161*J161,2)</f>
        <v>0</v>
      </c>
      <c r="L161" s="157">
        <v>21</v>
      </c>
      <c r="M161" s="157">
        <f>G161*(1+L161/100)</f>
        <v>121</v>
      </c>
      <c r="N161" s="157">
        <v>0</v>
      </c>
      <c r="O161" s="157">
        <f>ROUND(E161*N161,2)</f>
        <v>0</v>
      </c>
      <c r="P161" s="157">
        <v>0</v>
      </c>
      <c r="Q161" s="157">
        <f>ROUND(E161*P161,2)</f>
        <v>0</v>
      </c>
      <c r="R161" s="157"/>
      <c r="S161" s="157" t="s">
        <v>180</v>
      </c>
      <c r="T161" s="157" t="s">
        <v>180</v>
      </c>
      <c r="U161" s="157">
        <v>5.8999999999999997E-2</v>
      </c>
      <c r="V161" s="157">
        <f>ROUND(E161*U161,2)</f>
        <v>0.3</v>
      </c>
      <c r="W161" s="157"/>
      <c r="X161" s="157" t="s">
        <v>221</v>
      </c>
      <c r="Y161" s="148"/>
      <c r="Z161" s="148"/>
      <c r="AA161" s="148"/>
      <c r="AB161" s="148"/>
      <c r="AC161" s="148"/>
      <c r="AD161" s="148"/>
      <c r="AE161" s="148"/>
      <c r="AF161" s="148"/>
      <c r="AG161" s="148" t="s">
        <v>222</v>
      </c>
      <c r="AH161" s="148"/>
      <c r="AI161" s="148"/>
      <c r="AJ161" s="148"/>
      <c r="AK161" s="148"/>
      <c r="AL161" s="148"/>
      <c r="AM161" s="148"/>
      <c r="AN161" s="148"/>
      <c r="AO161" s="148"/>
      <c r="AP161" s="148"/>
      <c r="AQ161" s="148"/>
      <c r="AR161" s="148"/>
      <c r="AS161" s="148"/>
      <c r="AT161" s="148"/>
      <c r="AU161" s="148"/>
      <c r="AV161" s="148"/>
      <c r="AW161" s="148"/>
      <c r="AX161" s="148"/>
      <c r="AY161" s="148"/>
      <c r="AZ161" s="148"/>
      <c r="BA161" s="148"/>
      <c r="BB161" s="148"/>
      <c r="BC161" s="148"/>
      <c r="BD161" s="148"/>
      <c r="BE161" s="148"/>
      <c r="BF161" s="148"/>
      <c r="BG161" s="148"/>
      <c r="BH161" s="148"/>
    </row>
    <row r="162" spans="1:60" outlineLevel="1" x14ac:dyDescent="0.2">
      <c r="A162" s="155"/>
      <c r="B162" s="156"/>
      <c r="C162" s="189" t="s">
        <v>627</v>
      </c>
      <c r="D162" s="185"/>
      <c r="E162" s="186">
        <v>5</v>
      </c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48"/>
      <c r="Z162" s="148"/>
      <c r="AA162" s="148"/>
      <c r="AB162" s="148"/>
      <c r="AC162" s="148"/>
      <c r="AD162" s="148"/>
      <c r="AE162" s="148"/>
      <c r="AF162" s="148"/>
      <c r="AG162" s="148" t="s">
        <v>224</v>
      </c>
      <c r="AH162" s="148">
        <v>0</v>
      </c>
      <c r="AI162" s="148"/>
      <c r="AJ162" s="148"/>
      <c r="AK162" s="148"/>
      <c r="AL162" s="148"/>
      <c r="AM162" s="148"/>
      <c r="AN162" s="148"/>
      <c r="AO162" s="148"/>
      <c r="AP162" s="148"/>
      <c r="AQ162" s="148"/>
      <c r="AR162" s="148"/>
      <c r="AS162" s="148"/>
      <c r="AT162" s="148"/>
      <c r="AU162" s="148"/>
      <c r="AV162" s="148"/>
      <c r="AW162" s="148"/>
      <c r="AX162" s="148"/>
      <c r="AY162" s="148"/>
      <c r="AZ162" s="148"/>
      <c r="BA162" s="148"/>
      <c r="BB162" s="148"/>
      <c r="BC162" s="148"/>
      <c r="BD162" s="148"/>
      <c r="BE162" s="148"/>
      <c r="BF162" s="148"/>
      <c r="BG162" s="148"/>
      <c r="BH162" s="148"/>
    </row>
    <row r="163" spans="1:60" outlineLevel="1" x14ac:dyDescent="0.2">
      <c r="A163" s="166">
        <v>28</v>
      </c>
      <c r="B163" s="167" t="s">
        <v>1070</v>
      </c>
      <c r="C163" s="181" t="s">
        <v>1071</v>
      </c>
      <c r="D163" s="168" t="s">
        <v>247</v>
      </c>
      <c r="E163" s="169">
        <v>22.6</v>
      </c>
      <c r="F163" s="170">
        <v>28</v>
      </c>
      <c r="G163" s="171">
        <f>ROUND(E163*F163,2)</f>
        <v>632.79999999999995</v>
      </c>
      <c r="H163" s="158"/>
      <c r="I163" s="157">
        <f>ROUND(E163*H163,2)</f>
        <v>0</v>
      </c>
      <c r="J163" s="158"/>
      <c r="K163" s="157">
        <f>ROUND(E163*J163,2)</f>
        <v>0</v>
      </c>
      <c r="L163" s="157">
        <v>21</v>
      </c>
      <c r="M163" s="157">
        <f>G163*(1+L163/100)</f>
        <v>765.68799999999987</v>
      </c>
      <c r="N163" s="157">
        <v>0</v>
      </c>
      <c r="O163" s="157">
        <f>ROUND(E163*N163,2)</f>
        <v>0</v>
      </c>
      <c r="P163" s="157">
        <v>0</v>
      </c>
      <c r="Q163" s="157">
        <f>ROUND(E163*P163,2)</f>
        <v>0</v>
      </c>
      <c r="R163" s="157"/>
      <c r="S163" s="157" t="s">
        <v>180</v>
      </c>
      <c r="T163" s="157" t="s">
        <v>180</v>
      </c>
      <c r="U163" s="157">
        <v>7.9000000000000001E-2</v>
      </c>
      <c r="V163" s="157">
        <f>ROUND(E163*U163,2)</f>
        <v>1.79</v>
      </c>
      <c r="W163" s="157"/>
      <c r="X163" s="157" t="s">
        <v>221</v>
      </c>
      <c r="Y163" s="148"/>
      <c r="Z163" s="148"/>
      <c r="AA163" s="148"/>
      <c r="AB163" s="148"/>
      <c r="AC163" s="148"/>
      <c r="AD163" s="148"/>
      <c r="AE163" s="148"/>
      <c r="AF163" s="148"/>
      <c r="AG163" s="148" t="s">
        <v>222</v>
      </c>
      <c r="AH163" s="148"/>
      <c r="AI163" s="148"/>
      <c r="AJ163" s="148"/>
      <c r="AK163" s="148"/>
      <c r="AL163" s="148"/>
      <c r="AM163" s="148"/>
      <c r="AN163" s="148"/>
      <c r="AO163" s="148"/>
      <c r="AP163" s="148"/>
      <c r="AQ163" s="148"/>
      <c r="AR163" s="148"/>
      <c r="AS163" s="148"/>
      <c r="AT163" s="148"/>
      <c r="AU163" s="148"/>
      <c r="AV163" s="148"/>
      <c r="AW163" s="148"/>
      <c r="AX163" s="148"/>
      <c r="AY163" s="148"/>
      <c r="AZ163" s="148"/>
      <c r="BA163" s="148"/>
      <c r="BB163" s="148"/>
      <c r="BC163" s="148"/>
      <c r="BD163" s="148"/>
      <c r="BE163" s="148"/>
      <c r="BF163" s="148"/>
      <c r="BG163" s="148"/>
      <c r="BH163" s="148"/>
    </row>
    <row r="164" spans="1:60" outlineLevel="1" x14ac:dyDescent="0.2">
      <c r="A164" s="155"/>
      <c r="B164" s="156"/>
      <c r="C164" s="189" t="s">
        <v>1427</v>
      </c>
      <c r="D164" s="185"/>
      <c r="E164" s="186">
        <v>22.6</v>
      </c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48"/>
      <c r="Z164" s="148"/>
      <c r="AA164" s="148"/>
      <c r="AB164" s="148"/>
      <c r="AC164" s="148"/>
      <c r="AD164" s="148"/>
      <c r="AE164" s="148"/>
      <c r="AF164" s="148"/>
      <c r="AG164" s="148" t="s">
        <v>224</v>
      </c>
      <c r="AH164" s="148">
        <v>0</v>
      </c>
      <c r="AI164" s="148"/>
      <c r="AJ164" s="148"/>
      <c r="AK164" s="148"/>
      <c r="AL164" s="148"/>
      <c r="AM164" s="148"/>
      <c r="AN164" s="148"/>
      <c r="AO164" s="148"/>
      <c r="AP164" s="148"/>
      <c r="AQ164" s="148"/>
      <c r="AR164" s="148"/>
      <c r="AS164" s="148"/>
      <c r="AT164" s="148"/>
      <c r="AU164" s="148"/>
      <c r="AV164" s="148"/>
      <c r="AW164" s="148"/>
      <c r="AX164" s="148"/>
      <c r="AY164" s="148"/>
      <c r="AZ164" s="148"/>
      <c r="BA164" s="148"/>
      <c r="BB164" s="148"/>
      <c r="BC164" s="148"/>
      <c r="BD164" s="148"/>
      <c r="BE164" s="148"/>
      <c r="BF164" s="148"/>
      <c r="BG164" s="148"/>
      <c r="BH164" s="148"/>
    </row>
    <row r="165" spans="1:60" outlineLevel="1" x14ac:dyDescent="0.2">
      <c r="A165" s="172">
        <v>29</v>
      </c>
      <c r="B165" s="173" t="s">
        <v>1072</v>
      </c>
      <c r="C165" s="180" t="s">
        <v>1073</v>
      </c>
      <c r="D165" s="174" t="s">
        <v>1074</v>
      </c>
      <c r="E165" s="175">
        <v>1</v>
      </c>
      <c r="F165" s="170">
        <v>2481</v>
      </c>
      <c r="G165" s="177">
        <f>ROUND(E165*F165,2)</f>
        <v>2481</v>
      </c>
      <c r="H165" s="158"/>
      <c r="I165" s="157">
        <f>ROUND(E165*H165,2)</f>
        <v>0</v>
      </c>
      <c r="J165" s="158"/>
      <c r="K165" s="157">
        <f>ROUND(E165*J165,2)</f>
        <v>0</v>
      </c>
      <c r="L165" s="157">
        <v>21</v>
      </c>
      <c r="M165" s="157">
        <f>G165*(1+L165/100)</f>
        <v>3002.0099999999998</v>
      </c>
      <c r="N165" s="157">
        <v>1.7000000000000001E-4</v>
      </c>
      <c r="O165" s="157">
        <f>ROUND(E165*N165,2)</f>
        <v>0</v>
      </c>
      <c r="P165" s="157">
        <v>0</v>
      </c>
      <c r="Q165" s="157">
        <f>ROUND(E165*P165,2)</f>
        <v>0</v>
      </c>
      <c r="R165" s="157"/>
      <c r="S165" s="157" t="s">
        <v>180</v>
      </c>
      <c r="T165" s="157" t="s">
        <v>180</v>
      </c>
      <c r="U165" s="157">
        <v>7.1</v>
      </c>
      <c r="V165" s="157">
        <f>ROUND(E165*U165,2)</f>
        <v>7.1</v>
      </c>
      <c r="W165" s="157"/>
      <c r="X165" s="157" t="s">
        <v>221</v>
      </c>
      <c r="Y165" s="148"/>
      <c r="Z165" s="148"/>
      <c r="AA165" s="148"/>
      <c r="AB165" s="148"/>
      <c r="AC165" s="148"/>
      <c r="AD165" s="148"/>
      <c r="AE165" s="148"/>
      <c r="AF165" s="148"/>
      <c r="AG165" s="148" t="s">
        <v>222</v>
      </c>
      <c r="AH165" s="148"/>
      <c r="AI165" s="148"/>
      <c r="AJ165" s="148"/>
      <c r="AK165" s="148"/>
      <c r="AL165" s="148"/>
      <c r="AM165" s="148"/>
      <c r="AN165" s="148"/>
      <c r="AO165" s="148"/>
      <c r="AP165" s="148"/>
      <c r="AQ165" s="148"/>
      <c r="AR165" s="148"/>
      <c r="AS165" s="148"/>
      <c r="AT165" s="148"/>
      <c r="AU165" s="148"/>
      <c r="AV165" s="148"/>
      <c r="AW165" s="148"/>
      <c r="AX165" s="148"/>
      <c r="AY165" s="148"/>
      <c r="AZ165" s="148"/>
      <c r="BA165" s="148"/>
      <c r="BB165" s="148"/>
      <c r="BC165" s="148"/>
      <c r="BD165" s="148"/>
      <c r="BE165" s="148"/>
      <c r="BF165" s="148"/>
      <c r="BG165" s="148"/>
      <c r="BH165" s="148"/>
    </row>
    <row r="166" spans="1:60" ht="22.5" outlineLevel="1" x14ac:dyDescent="0.2">
      <c r="A166" s="166">
        <v>30</v>
      </c>
      <c r="B166" s="167" t="s">
        <v>554</v>
      </c>
      <c r="C166" s="181" t="s">
        <v>555</v>
      </c>
      <c r="D166" s="168" t="s">
        <v>230</v>
      </c>
      <c r="E166" s="169">
        <v>3.157</v>
      </c>
      <c r="F166" s="170">
        <v>2350</v>
      </c>
      <c r="G166" s="171">
        <f>ROUND(E166*F166,2)</f>
        <v>7418.95</v>
      </c>
      <c r="H166" s="158"/>
      <c r="I166" s="157">
        <f>ROUND(E166*H166,2)</f>
        <v>0</v>
      </c>
      <c r="J166" s="158"/>
      <c r="K166" s="157">
        <f>ROUND(E166*J166,2)</f>
        <v>0</v>
      </c>
      <c r="L166" s="157">
        <v>21</v>
      </c>
      <c r="M166" s="157">
        <f>G166*(1+L166/100)</f>
        <v>8976.9295000000002</v>
      </c>
      <c r="N166" s="157">
        <v>2.5249999999999999</v>
      </c>
      <c r="O166" s="157">
        <f>ROUND(E166*N166,2)</f>
        <v>7.97</v>
      </c>
      <c r="P166" s="157">
        <v>0</v>
      </c>
      <c r="Q166" s="157">
        <f>ROUND(E166*P166,2)</f>
        <v>0</v>
      </c>
      <c r="R166" s="157"/>
      <c r="S166" s="157" t="s">
        <v>180</v>
      </c>
      <c r="T166" s="157" t="s">
        <v>180</v>
      </c>
      <c r="U166" s="157">
        <v>1.3029999999999999</v>
      </c>
      <c r="V166" s="157">
        <f>ROUND(E166*U166,2)</f>
        <v>4.1100000000000003</v>
      </c>
      <c r="W166" s="157"/>
      <c r="X166" s="157" t="s">
        <v>221</v>
      </c>
      <c r="Y166" s="148"/>
      <c r="Z166" s="148"/>
      <c r="AA166" s="148"/>
      <c r="AB166" s="148"/>
      <c r="AC166" s="148"/>
      <c r="AD166" s="148"/>
      <c r="AE166" s="148"/>
      <c r="AF166" s="148"/>
      <c r="AG166" s="148" t="s">
        <v>222</v>
      </c>
      <c r="AH166" s="148"/>
      <c r="AI166" s="148"/>
      <c r="AJ166" s="148"/>
      <c r="AK166" s="148"/>
      <c r="AL166" s="148"/>
      <c r="AM166" s="148"/>
      <c r="AN166" s="148"/>
      <c r="AO166" s="148"/>
      <c r="AP166" s="148"/>
      <c r="AQ166" s="148"/>
      <c r="AR166" s="148"/>
      <c r="AS166" s="148"/>
      <c r="AT166" s="148"/>
      <c r="AU166" s="148"/>
      <c r="AV166" s="148"/>
      <c r="AW166" s="148"/>
      <c r="AX166" s="148"/>
      <c r="AY166" s="148"/>
      <c r="AZ166" s="148"/>
      <c r="BA166" s="148"/>
      <c r="BB166" s="148"/>
      <c r="BC166" s="148"/>
      <c r="BD166" s="148"/>
      <c r="BE166" s="148"/>
      <c r="BF166" s="148"/>
      <c r="BG166" s="148"/>
      <c r="BH166" s="148"/>
    </row>
    <row r="167" spans="1:60" outlineLevel="1" x14ac:dyDescent="0.2">
      <c r="A167" s="155"/>
      <c r="B167" s="156"/>
      <c r="C167" s="189" t="s">
        <v>558</v>
      </c>
      <c r="D167" s="185"/>
      <c r="E167" s="186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48"/>
      <c r="Z167" s="148"/>
      <c r="AA167" s="148"/>
      <c r="AB167" s="148"/>
      <c r="AC167" s="148"/>
      <c r="AD167" s="148"/>
      <c r="AE167" s="148"/>
      <c r="AF167" s="148"/>
      <c r="AG167" s="148" t="s">
        <v>224</v>
      </c>
      <c r="AH167" s="148">
        <v>0</v>
      </c>
      <c r="AI167" s="148"/>
      <c r="AJ167" s="148"/>
      <c r="AK167" s="148"/>
      <c r="AL167" s="148"/>
      <c r="AM167" s="148"/>
      <c r="AN167" s="148"/>
      <c r="AO167" s="148"/>
      <c r="AP167" s="148"/>
      <c r="AQ167" s="148"/>
      <c r="AR167" s="148"/>
      <c r="AS167" s="148"/>
      <c r="AT167" s="148"/>
      <c r="AU167" s="148"/>
      <c r="AV167" s="148"/>
      <c r="AW167" s="148"/>
      <c r="AX167" s="148"/>
      <c r="AY167" s="148"/>
      <c r="AZ167" s="148"/>
      <c r="BA167" s="148"/>
      <c r="BB167" s="148"/>
      <c r="BC167" s="148"/>
      <c r="BD167" s="148"/>
      <c r="BE167" s="148"/>
      <c r="BF167" s="148"/>
      <c r="BG167" s="148"/>
      <c r="BH167" s="148"/>
    </row>
    <row r="168" spans="1:60" outlineLevel="1" x14ac:dyDescent="0.2">
      <c r="A168" s="155"/>
      <c r="B168" s="156"/>
      <c r="C168" s="189" t="s">
        <v>1428</v>
      </c>
      <c r="D168" s="185"/>
      <c r="E168" s="186">
        <v>0.16</v>
      </c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48"/>
      <c r="Z168" s="148"/>
      <c r="AA168" s="148"/>
      <c r="AB168" s="148"/>
      <c r="AC168" s="148"/>
      <c r="AD168" s="148"/>
      <c r="AE168" s="148"/>
      <c r="AF168" s="148"/>
      <c r="AG168" s="148" t="s">
        <v>224</v>
      </c>
      <c r="AH168" s="148">
        <v>0</v>
      </c>
      <c r="AI168" s="148"/>
      <c r="AJ168" s="148"/>
      <c r="AK168" s="148"/>
      <c r="AL168" s="148"/>
      <c r="AM168" s="148"/>
      <c r="AN168" s="148"/>
      <c r="AO168" s="148"/>
      <c r="AP168" s="148"/>
      <c r="AQ168" s="148"/>
      <c r="AR168" s="148"/>
      <c r="AS168" s="148"/>
      <c r="AT168" s="148"/>
      <c r="AU168" s="148"/>
      <c r="AV168" s="148"/>
      <c r="AW168" s="148"/>
      <c r="AX168" s="148"/>
      <c r="AY168" s="148"/>
      <c r="AZ168" s="148"/>
      <c r="BA168" s="148"/>
      <c r="BB168" s="148"/>
      <c r="BC168" s="148"/>
      <c r="BD168" s="148"/>
      <c r="BE168" s="148"/>
      <c r="BF168" s="148"/>
      <c r="BG168" s="148"/>
      <c r="BH168" s="148"/>
    </row>
    <row r="169" spans="1:60" outlineLevel="1" x14ac:dyDescent="0.2">
      <c r="A169" s="155"/>
      <c r="B169" s="156"/>
      <c r="C169" s="189" t="s">
        <v>1295</v>
      </c>
      <c r="D169" s="185"/>
      <c r="E169" s="186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48"/>
      <c r="Z169" s="148"/>
      <c r="AA169" s="148"/>
      <c r="AB169" s="148"/>
      <c r="AC169" s="148"/>
      <c r="AD169" s="148"/>
      <c r="AE169" s="148"/>
      <c r="AF169" s="148"/>
      <c r="AG169" s="148" t="s">
        <v>224</v>
      </c>
      <c r="AH169" s="148">
        <v>0</v>
      </c>
      <c r="AI169" s="148"/>
      <c r="AJ169" s="148"/>
      <c r="AK169" s="148"/>
      <c r="AL169" s="148"/>
      <c r="AM169" s="148"/>
      <c r="AN169" s="148"/>
      <c r="AO169" s="148"/>
      <c r="AP169" s="148"/>
      <c r="AQ169" s="148"/>
      <c r="AR169" s="148"/>
      <c r="AS169" s="148"/>
      <c r="AT169" s="148"/>
      <c r="AU169" s="148"/>
      <c r="AV169" s="148"/>
      <c r="AW169" s="148"/>
      <c r="AX169" s="148"/>
      <c r="AY169" s="148"/>
      <c r="AZ169" s="148"/>
      <c r="BA169" s="148"/>
      <c r="BB169" s="148"/>
      <c r="BC169" s="148"/>
      <c r="BD169" s="148"/>
      <c r="BE169" s="148"/>
      <c r="BF169" s="148"/>
      <c r="BG169" s="148"/>
      <c r="BH169" s="148"/>
    </row>
    <row r="170" spans="1:60" outlineLevel="1" x14ac:dyDescent="0.2">
      <c r="A170" s="155"/>
      <c r="B170" s="156"/>
      <c r="C170" s="189" t="s">
        <v>1296</v>
      </c>
      <c r="D170" s="185"/>
      <c r="E170" s="186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48"/>
      <c r="Z170" s="148"/>
      <c r="AA170" s="148"/>
      <c r="AB170" s="148"/>
      <c r="AC170" s="148"/>
      <c r="AD170" s="148"/>
      <c r="AE170" s="148"/>
      <c r="AF170" s="148"/>
      <c r="AG170" s="148" t="s">
        <v>224</v>
      </c>
      <c r="AH170" s="148">
        <v>0</v>
      </c>
      <c r="AI170" s="148"/>
      <c r="AJ170" s="148"/>
      <c r="AK170" s="148"/>
      <c r="AL170" s="148"/>
      <c r="AM170" s="148"/>
      <c r="AN170" s="148"/>
      <c r="AO170" s="148"/>
      <c r="AP170" s="148"/>
      <c r="AQ170" s="148"/>
      <c r="AR170" s="148"/>
      <c r="AS170" s="148"/>
      <c r="AT170" s="148"/>
      <c r="AU170" s="148"/>
      <c r="AV170" s="148"/>
      <c r="AW170" s="148"/>
      <c r="AX170" s="148"/>
      <c r="AY170" s="148"/>
      <c r="AZ170" s="148"/>
      <c r="BA170" s="148"/>
      <c r="BB170" s="148"/>
      <c r="BC170" s="148"/>
      <c r="BD170" s="148"/>
      <c r="BE170" s="148"/>
      <c r="BF170" s="148"/>
      <c r="BG170" s="148"/>
      <c r="BH170" s="148"/>
    </row>
    <row r="171" spans="1:60" outlineLevel="1" x14ac:dyDescent="0.2">
      <c r="A171" s="155"/>
      <c r="B171" s="156"/>
      <c r="C171" s="189" t="s">
        <v>1429</v>
      </c>
      <c r="D171" s="185"/>
      <c r="E171" s="186">
        <v>3</v>
      </c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48"/>
      <c r="Z171" s="148"/>
      <c r="AA171" s="148"/>
      <c r="AB171" s="148"/>
      <c r="AC171" s="148"/>
      <c r="AD171" s="148"/>
      <c r="AE171" s="148"/>
      <c r="AF171" s="148"/>
      <c r="AG171" s="148" t="s">
        <v>224</v>
      </c>
      <c r="AH171" s="148">
        <v>0</v>
      </c>
      <c r="AI171" s="148"/>
      <c r="AJ171" s="148"/>
      <c r="AK171" s="148"/>
      <c r="AL171" s="148"/>
      <c r="AM171" s="148"/>
      <c r="AN171" s="148"/>
      <c r="AO171" s="148"/>
      <c r="AP171" s="148"/>
      <c r="AQ171" s="148"/>
      <c r="AR171" s="148"/>
      <c r="AS171" s="148"/>
      <c r="AT171" s="148"/>
      <c r="AU171" s="148"/>
      <c r="AV171" s="148"/>
      <c r="AW171" s="148"/>
      <c r="AX171" s="148"/>
      <c r="AY171" s="148"/>
      <c r="AZ171" s="148"/>
      <c r="BA171" s="148"/>
      <c r="BB171" s="148"/>
      <c r="BC171" s="148"/>
      <c r="BD171" s="148"/>
      <c r="BE171" s="148"/>
      <c r="BF171" s="148"/>
      <c r="BG171" s="148"/>
      <c r="BH171" s="148"/>
    </row>
    <row r="172" spans="1:60" ht="22.5" outlineLevel="1" x14ac:dyDescent="0.2">
      <c r="A172" s="166">
        <v>31</v>
      </c>
      <c r="B172" s="167" t="s">
        <v>560</v>
      </c>
      <c r="C172" s="181" t="s">
        <v>561</v>
      </c>
      <c r="D172" s="168" t="s">
        <v>230</v>
      </c>
      <c r="E172" s="169">
        <v>1</v>
      </c>
      <c r="F172" s="170">
        <v>2517</v>
      </c>
      <c r="G172" s="171">
        <f>ROUND(E172*F172,2)</f>
        <v>2517</v>
      </c>
      <c r="H172" s="158"/>
      <c r="I172" s="157">
        <f>ROUND(E172*H172,2)</f>
        <v>0</v>
      </c>
      <c r="J172" s="158"/>
      <c r="K172" s="157">
        <f>ROUND(E172*J172,2)</f>
        <v>0</v>
      </c>
      <c r="L172" s="157">
        <v>21</v>
      </c>
      <c r="M172" s="157">
        <f>G172*(1+L172/100)</f>
        <v>3045.5699999999997</v>
      </c>
      <c r="N172" s="157">
        <v>2.5249999999999999</v>
      </c>
      <c r="O172" s="157">
        <f>ROUND(E172*N172,2)</f>
        <v>2.5299999999999998</v>
      </c>
      <c r="P172" s="157">
        <v>0</v>
      </c>
      <c r="Q172" s="157">
        <f>ROUND(E172*P172,2)</f>
        <v>0</v>
      </c>
      <c r="R172" s="157"/>
      <c r="S172" s="157" t="s">
        <v>180</v>
      </c>
      <c r="T172" s="157" t="s">
        <v>180</v>
      </c>
      <c r="U172" s="157">
        <v>1.3029999999999999</v>
      </c>
      <c r="V172" s="157">
        <f>ROUND(E172*U172,2)</f>
        <v>1.3</v>
      </c>
      <c r="W172" s="157"/>
      <c r="X172" s="157" t="s">
        <v>221</v>
      </c>
      <c r="Y172" s="148"/>
      <c r="Z172" s="148"/>
      <c r="AA172" s="148"/>
      <c r="AB172" s="148"/>
      <c r="AC172" s="148"/>
      <c r="AD172" s="148"/>
      <c r="AE172" s="148"/>
      <c r="AF172" s="148"/>
      <c r="AG172" s="148" t="s">
        <v>222</v>
      </c>
      <c r="AH172" s="148"/>
      <c r="AI172" s="148"/>
      <c r="AJ172" s="148"/>
      <c r="AK172" s="148"/>
      <c r="AL172" s="148"/>
      <c r="AM172" s="148"/>
      <c r="AN172" s="148"/>
      <c r="AO172" s="148"/>
      <c r="AP172" s="148"/>
      <c r="AQ172" s="148"/>
      <c r="AR172" s="148"/>
      <c r="AS172" s="148"/>
      <c r="AT172" s="148"/>
      <c r="AU172" s="148"/>
      <c r="AV172" s="148"/>
      <c r="AW172" s="148"/>
      <c r="AX172" s="148"/>
      <c r="AY172" s="148"/>
      <c r="AZ172" s="148"/>
      <c r="BA172" s="148"/>
      <c r="BB172" s="148"/>
      <c r="BC172" s="148"/>
      <c r="BD172" s="148"/>
      <c r="BE172" s="148"/>
      <c r="BF172" s="148"/>
      <c r="BG172" s="148"/>
      <c r="BH172" s="148"/>
    </row>
    <row r="173" spans="1:60" outlineLevel="1" x14ac:dyDescent="0.2">
      <c r="A173" s="155"/>
      <c r="B173" s="156"/>
      <c r="C173" s="189" t="s">
        <v>562</v>
      </c>
      <c r="D173" s="185"/>
      <c r="E173" s="186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48"/>
      <c r="Z173" s="148"/>
      <c r="AA173" s="148"/>
      <c r="AB173" s="148"/>
      <c r="AC173" s="148"/>
      <c r="AD173" s="148"/>
      <c r="AE173" s="148"/>
      <c r="AF173" s="148"/>
      <c r="AG173" s="148" t="s">
        <v>224</v>
      </c>
      <c r="AH173" s="148">
        <v>0</v>
      </c>
      <c r="AI173" s="148"/>
      <c r="AJ173" s="148"/>
      <c r="AK173" s="148"/>
      <c r="AL173" s="148"/>
      <c r="AM173" s="148"/>
      <c r="AN173" s="148"/>
      <c r="AO173" s="148"/>
      <c r="AP173" s="148"/>
      <c r="AQ173" s="148"/>
      <c r="AR173" s="148"/>
      <c r="AS173" s="148"/>
      <c r="AT173" s="148"/>
      <c r="AU173" s="148"/>
      <c r="AV173" s="148"/>
      <c r="AW173" s="148"/>
      <c r="AX173" s="148"/>
      <c r="AY173" s="148"/>
      <c r="AZ173" s="148"/>
      <c r="BA173" s="148"/>
      <c r="BB173" s="148"/>
      <c r="BC173" s="148"/>
      <c r="BD173" s="148"/>
      <c r="BE173" s="148"/>
      <c r="BF173" s="148"/>
      <c r="BG173" s="148"/>
      <c r="BH173" s="148"/>
    </row>
    <row r="174" spans="1:60" outlineLevel="1" x14ac:dyDescent="0.2">
      <c r="A174" s="155"/>
      <c r="B174" s="156"/>
      <c r="C174" s="189" t="s">
        <v>563</v>
      </c>
      <c r="D174" s="185"/>
      <c r="E174" s="186">
        <v>1</v>
      </c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48"/>
      <c r="Z174" s="148"/>
      <c r="AA174" s="148"/>
      <c r="AB174" s="148"/>
      <c r="AC174" s="148"/>
      <c r="AD174" s="148"/>
      <c r="AE174" s="148"/>
      <c r="AF174" s="148"/>
      <c r="AG174" s="148" t="s">
        <v>224</v>
      </c>
      <c r="AH174" s="148">
        <v>0</v>
      </c>
      <c r="AI174" s="148"/>
      <c r="AJ174" s="148"/>
      <c r="AK174" s="148"/>
      <c r="AL174" s="148"/>
      <c r="AM174" s="148"/>
      <c r="AN174" s="148"/>
      <c r="AO174" s="148"/>
      <c r="AP174" s="148"/>
      <c r="AQ174" s="148"/>
      <c r="AR174" s="148"/>
      <c r="AS174" s="148"/>
      <c r="AT174" s="148"/>
      <c r="AU174" s="148"/>
      <c r="AV174" s="148"/>
      <c r="AW174" s="148"/>
      <c r="AX174" s="148"/>
      <c r="AY174" s="148"/>
      <c r="AZ174" s="148"/>
      <c r="BA174" s="148"/>
      <c r="BB174" s="148"/>
      <c r="BC174" s="148"/>
      <c r="BD174" s="148"/>
      <c r="BE174" s="148"/>
      <c r="BF174" s="148"/>
      <c r="BG174" s="148"/>
      <c r="BH174" s="148"/>
    </row>
    <row r="175" spans="1:60" ht="22.5" outlineLevel="1" x14ac:dyDescent="0.2">
      <c r="A175" s="166">
        <v>32</v>
      </c>
      <c r="B175" s="167" t="s">
        <v>564</v>
      </c>
      <c r="C175" s="181" t="s">
        <v>565</v>
      </c>
      <c r="D175" s="168" t="s">
        <v>220</v>
      </c>
      <c r="E175" s="169">
        <v>2</v>
      </c>
      <c r="F175" s="170">
        <v>346</v>
      </c>
      <c r="G175" s="171">
        <f>ROUND(E175*F175,2)</f>
        <v>692</v>
      </c>
      <c r="H175" s="158"/>
      <c r="I175" s="157">
        <f>ROUND(E175*H175,2)</f>
        <v>0</v>
      </c>
      <c r="J175" s="158"/>
      <c r="K175" s="157">
        <f>ROUND(E175*J175,2)</f>
        <v>0</v>
      </c>
      <c r="L175" s="157">
        <v>21</v>
      </c>
      <c r="M175" s="157">
        <f>G175*(1+L175/100)</f>
        <v>837.31999999999994</v>
      </c>
      <c r="N175" s="157">
        <v>4.1799999999999997E-3</v>
      </c>
      <c r="O175" s="157">
        <f>ROUND(E175*N175,2)</f>
        <v>0.01</v>
      </c>
      <c r="P175" s="157">
        <v>0</v>
      </c>
      <c r="Q175" s="157">
        <f>ROUND(E175*P175,2)</f>
        <v>0</v>
      </c>
      <c r="R175" s="157"/>
      <c r="S175" s="157" t="s">
        <v>180</v>
      </c>
      <c r="T175" s="157" t="s">
        <v>180</v>
      </c>
      <c r="U175" s="157">
        <v>0.96299999999999997</v>
      </c>
      <c r="V175" s="157">
        <f>ROUND(E175*U175,2)</f>
        <v>1.93</v>
      </c>
      <c r="W175" s="157"/>
      <c r="X175" s="157" t="s">
        <v>221</v>
      </c>
      <c r="Y175" s="148"/>
      <c r="Z175" s="148"/>
      <c r="AA175" s="148"/>
      <c r="AB175" s="148"/>
      <c r="AC175" s="148"/>
      <c r="AD175" s="148"/>
      <c r="AE175" s="148"/>
      <c r="AF175" s="148"/>
      <c r="AG175" s="148" t="s">
        <v>222</v>
      </c>
      <c r="AH175" s="148"/>
      <c r="AI175" s="148"/>
      <c r="AJ175" s="148"/>
      <c r="AK175" s="148"/>
      <c r="AL175" s="148"/>
      <c r="AM175" s="148"/>
      <c r="AN175" s="148"/>
      <c r="AO175" s="148"/>
      <c r="AP175" s="148"/>
      <c r="AQ175" s="148"/>
      <c r="AR175" s="148"/>
      <c r="AS175" s="148"/>
      <c r="AT175" s="148"/>
      <c r="AU175" s="148"/>
      <c r="AV175" s="148"/>
      <c r="AW175" s="148"/>
      <c r="AX175" s="148"/>
      <c r="AY175" s="148"/>
      <c r="AZ175" s="148"/>
      <c r="BA175" s="148"/>
      <c r="BB175" s="148"/>
      <c r="BC175" s="148"/>
      <c r="BD175" s="148"/>
      <c r="BE175" s="148"/>
      <c r="BF175" s="148"/>
      <c r="BG175" s="148"/>
      <c r="BH175" s="148"/>
    </row>
    <row r="176" spans="1:60" outlineLevel="1" x14ac:dyDescent="0.2">
      <c r="A176" s="155"/>
      <c r="B176" s="156"/>
      <c r="C176" s="189" t="s">
        <v>562</v>
      </c>
      <c r="D176" s="185"/>
      <c r="E176" s="186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48"/>
      <c r="Z176" s="148"/>
      <c r="AA176" s="148"/>
      <c r="AB176" s="148"/>
      <c r="AC176" s="148"/>
      <c r="AD176" s="148"/>
      <c r="AE176" s="148"/>
      <c r="AF176" s="148"/>
      <c r="AG176" s="148" t="s">
        <v>224</v>
      </c>
      <c r="AH176" s="148">
        <v>0</v>
      </c>
      <c r="AI176" s="148"/>
      <c r="AJ176" s="148"/>
      <c r="AK176" s="148"/>
      <c r="AL176" s="148"/>
      <c r="AM176" s="148"/>
      <c r="AN176" s="148"/>
      <c r="AO176" s="148"/>
      <c r="AP176" s="148"/>
      <c r="AQ176" s="148"/>
      <c r="AR176" s="148"/>
      <c r="AS176" s="148"/>
      <c r="AT176" s="148"/>
      <c r="AU176" s="148"/>
      <c r="AV176" s="148"/>
      <c r="AW176" s="148"/>
      <c r="AX176" s="148"/>
      <c r="AY176" s="148"/>
      <c r="AZ176" s="148"/>
      <c r="BA176" s="148"/>
      <c r="BB176" s="148"/>
      <c r="BC176" s="148"/>
      <c r="BD176" s="148"/>
      <c r="BE176" s="148"/>
      <c r="BF176" s="148"/>
      <c r="BG176" s="148"/>
      <c r="BH176" s="148"/>
    </row>
    <row r="177" spans="1:60" outlineLevel="1" x14ac:dyDescent="0.2">
      <c r="A177" s="155"/>
      <c r="B177" s="156"/>
      <c r="C177" s="189" t="s">
        <v>567</v>
      </c>
      <c r="D177" s="185"/>
      <c r="E177" s="186">
        <v>2</v>
      </c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48"/>
      <c r="Z177" s="148"/>
      <c r="AA177" s="148"/>
      <c r="AB177" s="148"/>
      <c r="AC177" s="148"/>
      <c r="AD177" s="148"/>
      <c r="AE177" s="148"/>
      <c r="AF177" s="148"/>
      <c r="AG177" s="148" t="s">
        <v>224</v>
      </c>
      <c r="AH177" s="148">
        <v>0</v>
      </c>
      <c r="AI177" s="148"/>
      <c r="AJ177" s="148"/>
      <c r="AK177" s="148"/>
      <c r="AL177" s="148"/>
      <c r="AM177" s="148"/>
      <c r="AN177" s="148"/>
      <c r="AO177" s="148"/>
      <c r="AP177" s="148"/>
      <c r="AQ177" s="148"/>
      <c r="AR177" s="148"/>
      <c r="AS177" s="148"/>
      <c r="AT177" s="148"/>
      <c r="AU177" s="148"/>
      <c r="AV177" s="148"/>
      <c r="AW177" s="148"/>
      <c r="AX177" s="148"/>
      <c r="AY177" s="148"/>
      <c r="AZ177" s="148"/>
      <c r="BA177" s="148"/>
      <c r="BB177" s="148"/>
      <c r="BC177" s="148"/>
      <c r="BD177" s="148"/>
      <c r="BE177" s="148"/>
      <c r="BF177" s="148"/>
      <c r="BG177" s="148"/>
      <c r="BH177" s="148"/>
    </row>
    <row r="178" spans="1:60" outlineLevel="1" x14ac:dyDescent="0.2">
      <c r="A178" s="166">
        <v>33</v>
      </c>
      <c r="B178" s="167" t="s">
        <v>1310</v>
      </c>
      <c r="C178" s="181" t="s">
        <v>1311</v>
      </c>
      <c r="D178" s="168" t="s">
        <v>368</v>
      </c>
      <c r="E178" s="169">
        <v>1</v>
      </c>
      <c r="F178" s="170">
        <v>1162</v>
      </c>
      <c r="G178" s="171">
        <f>ROUND(E178*F178,2)</f>
        <v>1162</v>
      </c>
      <c r="H178" s="158"/>
      <c r="I178" s="157">
        <f>ROUND(E178*H178,2)</f>
        <v>0</v>
      </c>
      <c r="J178" s="158"/>
      <c r="K178" s="157">
        <f>ROUND(E178*J178,2)</f>
        <v>0</v>
      </c>
      <c r="L178" s="157">
        <v>21</v>
      </c>
      <c r="M178" s="157">
        <f>G178*(1+L178/100)</f>
        <v>1406.02</v>
      </c>
      <c r="N178" s="157">
        <v>1.6049999999999998E-2</v>
      </c>
      <c r="O178" s="157">
        <f>ROUND(E178*N178,2)</f>
        <v>0.02</v>
      </c>
      <c r="P178" s="157">
        <v>0</v>
      </c>
      <c r="Q178" s="157">
        <f>ROUND(E178*P178,2)</f>
        <v>0</v>
      </c>
      <c r="R178" s="157" t="s">
        <v>318</v>
      </c>
      <c r="S178" s="157" t="s">
        <v>180</v>
      </c>
      <c r="T178" s="157" t="s">
        <v>180</v>
      </c>
      <c r="U178" s="157">
        <v>0</v>
      </c>
      <c r="V178" s="157">
        <f>ROUND(E178*U178,2)</f>
        <v>0</v>
      </c>
      <c r="W178" s="157"/>
      <c r="X178" s="157" t="s">
        <v>319</v>
      </c>
      <c r="Y178" s="148"/>
      <c r="Z178" s="148"/>
      <c r="AA178" s="148"/>
      <c r="AB178" s="148"/>
      <c r="AC178" s="148"/>
      <c r="AD178" s="148"/>
      <c r="AE178" s="148"/>
      <c r="AF178" s="148"/>
      <c r="AG178" s="148" t="s">
        <v>320</v>
      </c>
      <c r="AH178" s="148"/>
      <c r="AI178" s="148"/>
      <c r="AJ178" s="148"/>
      <c r="AK178" s="148"/>
      <c r="AL178" s="148"/>
      <c r="AM178" s="148"/>
      <c r="AN178" s="148"/>
      <c r="AO178" s="148"/>
      <c r="AP178" s="148"/>
      <c r="AQ178" s="148"/>
      <c r="AR178" s="148"/>
      <c r="AS178" s="148"/>
      <c r="AT178" s="148"/>
      <c r="AU178" s="148"/>
      <c r="AV178" s="148"/>
      <c r="AW178" s="148"/>
      <c r="AX178" s="148"/>
      <c r="AY178" s="148"/>
      <c r="AZ178" s="148"/>
      <c r="BA178" s="148"/>
      <c r="BB178" s="148"/>
      <c r="BC178" s="148"/>
      <c r="BD178" s="148"/>
      <c r="BE178" s="148"/>
      <c r="BF178" s="148"/>
      <c r="BG178" s="148"/>
      <c r="BH178" s="148"/>
    </row>
    <row r="179" spans="1:60" outlineLevel="1" x14ac:dyDescent="0.2">
      <c r="A179" s="155"/>
      <c r="B179" s="156"/>
      <c r="C179" s="189" t="s">
        <v>1285</v>
      </c>
      <c r="D179" s="185"/>
      <c r="E179" s="186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48"/>
      <c r="Z179" s="148"/>
      <c r="AA179" s="148"/>
      <c r="AB179" s="148"/>
      <c r="AC179" s="148"/>
      <c r="AD179" s="148"/>
      <c r="AE179" s="148"/>
      <c r="AF179" s="148"/>
      <c r="AG179" s="148" t="s">
        <v>224</v>
      </c>
      <c r="AH179" s="148">
        <v>0</v>
      </c>
      <c r="AI179" s="148"/>
      <c r="AJ179" s="148"/>
      <c r="AK179" s="148"/>
      <c r="AL179" s="148"/>
      <c r="AM179" s="148"/>
      <c r="AN179" s="148"/>
      <c r="AO179" s="148"/>
      <c r="AP179" s="148"/>
      <c r="AQ179" s="148"/>
      <c r="AR179" s="148"/>
      <c r="AS179" s="148"/>
      <c r="AT179" s="148"/>
      <c r="AU179" s="148"/>
      <c r="AV179" s="148"/>
      <c r="AW179" s="148"/>
      <c r="AX179" s="148"/>
      <c r="AY179" s="148"/>
      <c r="AZ179" s="148"/>
      <c r="BA179" s="148"/>
      <c r="BB179" s="148"/>
      <c r="BC179" s="148"/>
      <c r="BD179" s="148"/>
      <c r="BE179" s="148"/>
      <c r="BF179" s="148"/>
      <c r="BG179" s="148"/>
      <c r="BH179" s="148"/>
    </row>
    <row r="180" spans="1:60" outlineLevel="1" x14ac:dyDescent="0.2">
      <c r="A180" s="155"/>
      <c r="B180" s="156"/>
      <c r="C180" s="189" t="s">
        <v>370</v>
      </c>
      <c r="D180" s="185"/>
      <c r="E180" s="186">
        <v>1</v>
      </c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48"/>
      <c r="Z180" s="148"/>
      <c r="AA180" s="148"/>
      <c r="AB180" s="148"/>
      <c r="AC180" s="148"/>
      <c r="AD180" s="148"/>
      <c r="AE180" s="148"/>
      <c r="AF180" s="148"/>
      <c r="AG180" s="148" t="s">
        <v>224</v>
      </c>
      <c r="AH180" s="148">
        <v>0</v>
      </c>
      <c r="AI180" s="148"/>
      <c r="AJ180" s="148"/>
      <c r="AK180" s="148"/>
      <c r="AL180" s="148"/>
      <c r="AM180" s="148"/>
      <c r="AN180" s="148"/>
      <c r="AO180" s="148"/>
      <c r="AP180" s="148"/>
      <c r="AQ180" s="148"/>
      <c r="AR180" s="148"/>
      <c r="AS180" s="148"/>
      <c r="AT180" s="148"/>
      <c r="AU180" s="148"/>
      <c r="AV180" s="148"/>
      <c r="AW180" s="148"/>
      <c r="AX180" s="148"/>
      <c r="AY180" s="148"/>
      <c r="AZ180" s="148"/>
      <c r="BA180" s="148"/>
      <c r="BB180" s="148"/>
      <c r="BC180" s="148"/>
      <c r="BD180" s="148"/>
      <c r="BE180" s="148"/>
      <c r="BF180" s="148"/>
      <c r="BG180" s="148"/>
      <c r="BH180" s="148"/>
    </row>
    <row r="181" spans="1:60" outlineLevel="1" x14ac:dyDescent="0.2">
      <c r="A181" s="166">
        <v>34</v>
      </c>
      <c r="B181" s="167" t="s">
        <v>1430</v>
      </c>
      <c r="C181" s="181" t="s">
        <v>1431</v>
      </c>
      <c r="D181" s="168" t="s">
        <v>368</v>
      </c>
      <c r="E181" s="169">
        <v>1</v>
      </c>
      <c r="F181" s="170">
        <v>1984</v>
      </c>
      <c r="G181" s="171">
        <f>ROUND(E181*F181,2)</f>
        <v>1984</v>
      </c>
      <c r="H181" s="158"/>
      <c r="I181" s="157">
        <f>ROUND(E181*H181,2)</f>
        <v>0</v>
      </c>
      <c r="J181" s="158"/>
      <c r="K181" s="157">
        <f>ROUND(E181*J181,2)</f>
        <v>0</v>
      </c>
      <c r="L181" s="157">
        <v>21</v>
      </c>
      <c r="M181" s="157">
        <f>G181*(1+L181/100)</f>
        <v>2400.64</v>
      </c>
      <c r="N181" s="157">
        <v>2.3369999999999998E-2</v>
      </c>
      <c r="O181" s="157">
        <f>ROUND(E181*N181,2)</f>
        <v>0.02</v>
      </c>
      <c r="P181" s="157">
        <v>0</v>
      </c>
      <c r="Q181" s="157">
        <f>ROUND(E181*P181,2)</f>
        <v>0</v>
      </c>
      <c r="R181" s="157" t="s">
        <v>318</v>
      </c>
      <c r="S181" s="157" t="s">
        <v>180</v>
      </c>
      <c r="T181" s="157" t="s">
        <v>180</v>
      </c>
      <c r="U181" s="157">
        <v>0</v>
      </c>
      <c r="V181" s="157">
        <f>ROUND(E181*U181,2)</f>
        <v>0</v>
      </c>
      <c r="W181" s="157"/>
      <c r="X181" s="157" t="s">
        <v>319</v>
      </c>
      <c r="Y181" s="148"/>
      <c r="Z181" s="148"/>
      <c r="AA181" s="148"/>
      <c r="AB181" s="148"/>
      <c r="AC181" s="148"/>
      <c r="AD181" s="148"/>
      <c r="AE181" s="148"/>
      <c r="AF181" s="148"/>
      <c r="AG181" s="148" t="s">
        <v>320</v>
      </c>
      <c r="AH181" s="148"/>
      <c r="AI181" s="148"/>
      <c r="AJ181" s="148"/>
      <c r="AK181" s="148"/>
      <c r="AL181" s="148"/>
      <c r="AM181" s="148"/>
      <c r="AN181" s="148"/>
      <c r="AO181" s="148"/>
      <c r="AP181" s="148"/>
      <c r="AQ181" s="148"/>
      <c r="AR181" s="148"/>
      <c r="AS181" s="148"/>
      <c r="AT181" s="148"/>
      <c r="AU181" s="148"/>
      <c r="AV181" s="148"/>
      <c r="AW181" s="148"/>
      <c r="AX181" s="148"/>
      <c r="AY181" s="148"/>
      <c r="AZ181" s="148"/>
      <c r="BA181" s="148"/>
      <c r="BB181" s="148"/>
      <c r="BC181" s="148"/>
      <c r="BD181" s="148"/>
      <c r="BE181" s="148"/>
      <c r="BF181" s="148"/>
      <c r="BG181" s="148"/>
      <c r="BH181" s="148"/>
    </row>
    <row r="182" spans="1:60" outlineLevel="1" x14ac:dyDescent="0.2">
      <c r="A182" s="155"/>
      <c r="B182" s="156"/>
      <c r="C182" s="189" t="s">
        <v>1289</v>
      </c>
      <c r="D182" s="185"/>
      <c r="E182" s="186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48"/>
      <c r="Z182" s="148"/>
      <c r="AA182" s="148"/>
      <c r="AB182" s="148"/>
      <c r="AC182" s="148"/>
      <c r="AD182" s="148"/>
      <c r="AE182" s="148"/>
      <c r="AF182" s="148"/>
      <c r="AG182" s="148" t="s">
        <v>224</v>
      </c>
      <c r="AH182" s="148">
        <v>0</v>
      </c>
      <c r="AI182" s="148"/>
      <c r="AJ182" s="148"/>
      <c r="AK182" s="148"/>
      <c r="AL182" s="148"/>
      <c r="AM182" s="148"/>
      <c r="AN182" s="148"/>
      <c r="AO182" s="148"/>
      <c r="AP182" s="148"/>
      <c r="AQ182" s="148"/>
      <c r="AR182" s="148"/>
      <c r="AS182" s="148"/>
      <c r="AT182" s="148"/>
      <c r="AU182" s="148"/>
      <c r="AV182" s="148"/>
      <c r="AW182" s="148"/>
      <c r="AX182" s="148"/>
      <c r="AY182" s="148"/>
      <c r="AZ182" s="148"/>
      <c r="BA182" s="148"/>
      <c r="BB182" s="148"/>
      <c r="BC182" s="148"/>
      <c r="BD182" s="148"/>
      <c r="BE182" s="148"/>
      <c r="BF182" s="148"/>
      <c r="BG182" s="148"/>
      <c r="BH182" s="148"/>
    </row>
    <row r="183" spans="1:60" outlineLevel="1" x14ac:dyDescent="0.2">
      <c r="A183" s="155"/>
      <c r="B183" s="156"/>
      <c r="C183" s="189" t="s">
        <v>370</v>
      </c>
      <c r="D183" s="185"/>
      <c r="E183" s="186">
        <v>1</v>
      </c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48"/>
      <c r="Z183" s="148"/>
      <c r="AA183" s="148"/>
      <c r="AB183" s="148"/>
      <c r="AC183" s="148"/>
      <c r="AD183" s="148"/>
      <c r="AE183" s="148"/>
      <c r="AF183" s="148"/>
      <c r="AG183" s="148" t="s">
        <v>224</v>
      </c>
      <c r="AH183" s="148">
        <v>0</v>
      </c>
      <c r="AI183" s="148"/>
      <c r="AJ183" s="148"/>
      <c r="AK183" s="148"/>
      <c r="AL183" s="148"/>
      <c r="AM183" s="148"/>
      <c r="AN183" s="148"/>
      <c r="AO183" s="148"/>
      <c r="AP183" s="148"/>
      <c r="AQ183" s="148"/>
      <c r="AR183" s="148"/>
      <c r="AS183" s="148"/>
      <c r="AT183" s="148"/>
      <c r="AU183" s="148"/>
      <c r="AV183" s="148"/>
      <c r="AW183" s="148"/>
      <c r="AX183" s="148"/>
      <c r="AY183" s="148"/>
      <c r="AZ183" s="148"/>
      <c r="BA183" s="148"/>
      <c r="BB183" s="148"/>
      <c r="BC183" s="148"/>
      <c r="BD183" s="148"/>
      <c r="BE183" s="148"/>
      <c r="BF183" s="148"/>
      <c r="BG183" s="148"/>
      <c r="BH183" s="148"/>
    </row>
    <row r="184" spans="1:60" outlineLevel="1" x14ac:dyDescent="0.2">
      <c r="A184" s="166">
        <v>35</v>
      </c>
      <c r="B184" s="167" t="s">
        <v>1314</v>
      </c>
      <c r="C184" s="181" t="s">
        <v>1315</v>
      </c>
      <c r="D184" s="168" t="s">
        <v>368</v>
      </c>
      <c r="E184" s="169">
        <v>4</v>
      </c>
      <c r="F184" s="170">
        <v>3001</v>
      </c>
      <c r="G184" s="171">
        <f>ROUND(E184*F184,2)</f>
        <v>12004</v>
      </c>
      <c r="H184" s="158"/>
      <c r="I184" s="157">
        <f>ROUND(E184*H184,2)</f>
        <v>0</v>
      </c>
      <c r="J184" s="158"/>
      <c r="K184" s="157">
        <f>ROUND(E184*J184,2)</f>
        <v>0</v>
      </c>
      <c r="L184" s="157">
        <v>21</v>
      </c>
      <c r="M184" s="157">
        <f>G184*(1+L184/100)</f>
        <v>14524.84</v>
      </c>
      <c r="N184" s="157">
        <v>3.8949999999999999E-2</v>
      </c>
      <c r="O184" s="157">
        <f>ROUND(E184*N184,2)</f>
        <v>0.16</v>
      </c>
      <c r="P184" s="157">
        <v>0</v>
      </c>
      <c r="Q184" s="157">
        <f>ROUND(E184*P184,2)</f>
        <v>0</v>
      </c>
      <c r="R184" s="157" t="s">
        <v>318</v>
      </c>
      <c r="S184" s="157" t="s">
        <v>180</v>
      </c>
      <c r="T184" s="157" t="s">
        <v>180</v>
      </c>
      <c r="U184" s="157">
        <v>0</v>
      </c>
      <c r="V184" s="157">
        <f>ROUND(E184*U184,2)</f>
        <v>0</v>
      </c>
      <c r="W184" s="157"/>
      <c r="X184" s="157" t="s">
        <v>319</v>
      </c>
      <c r="Y184" s="148"/>
      <c r="Z184" s="148"/>
      <c r="AA184" s="148"/>
      <c r="AB184" s="148"/>
      <c r="AC184" s="148"/>
      <c r="AD184" s="148"/>
      <c r="AE184" s="148"/>
      <c r="AF184" s="148"/>
      <c r="AG184" s="148" t="s">
        <v>320</v>
      </c>
      <c r="AH184" s="148"/>
      <c r="AI184" s="148"/>
      <c r="AJ184" s="148"/>
      <c r="AK184" s="148"/>
      <c r="AL184" s="148"/>
      <c r="AM184" s="148"/>
      <c r="AN184" s="148"/>
      <c r="AO184" s="148"/>
      <c r="AP184" s="148"/>
      <c r="AQ184" s="148"/>
      <c r="AR184" s="148"/>
      <c r="AS184" s="148"/>
      <c r="AT184" s="148"/>
      <c r="AU184" s="148"/>
      <c r="AV184" s="148"/>
      <c r="AW184" s="148"/>
      <c r="AX184" s="148"/>
      <c r="AY184" s="148"/>
      <c r="AZ184" s="148"/>
      <c r="BA184" s="148"/>
      <c r="BB184" s="148"/>
      <c r="BC184" s="148"/>
      <c r="BD184" s="148"/>
      <c r="BE184" s="148"/>
      <c r="BF184" s="148"/>
      <c r="BG184" s="148"/>
      <c r="BH184" s="148"/>
    </row>
    <row r="185" spans="1:60" outlineLevel="1" x14ac:dyDescent="0.2">
      <c r="A185" s="155"/>
      <c r="B185" s="156"/>
      <c r="C185" s="189" t="s">
        <v>1289</v>
      </c>
      <c r="D185" s="185"/>
      <c r="E185" s="186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48"/>
      <c r="Z185" s="148"/>
      <c r="AA185" s="148"/>
      <c r="AB185" s="148"/>
      <c r="AC185" s="148"/>
      <c r="AD185" s="148"/>
      <c r="AE185" s="148"/>
      <c r="AF185" s="148"/>
      <c r="AG185" s="148" t="s">
        <v>224</v>
      </c>
      <c r="AH185" s="148">
        <v>0</v>
      </c>
      <c r="AI185" s="148"/>
      <c r="AJ185" s="148"/>
      <c r="AK185" s="148"/>
      <c r="AL185" s="148"/>
      <c r="AM185" s="148"/>
      <c r="AN185" s="148"/>
      <c r="AO185" s="148"/>
      <c r="AP185" s="148"/>
      <c r="AQ185" s="148"/>
      <c r="AR185" s="148"/>
      <c r="AS185" s="148"/>
      <c r="AT185" s="148"/>
      <c r="AU185" s="148"/>
      <c r="AV185" s="148"/>
      <c r="AW185" s="148"/>
      <c r="AX185" s="148"/>
      <c r="AY185" s="148"/>
      <c r="AZ185" s="148"/>
      <c r="BA185" s="148"/>
      <c r="BB185" s="148"/>
      <c r="BC185" s="148"/>
      <c r="BD185" s="148"/>
      <c r="BE185" s="148"/>
      <c r="BF185" s="148"/>
      <c r="BG185" s="148"/>
      <c r="BH185" s="148"/>
    </row>
    <row r="186" spans="1:60" outlineLevel="1" x14ac:dyDescent="0.2">
      <c r="A186" s="155"/>
      <c r="B186" s="156"/>
      <c r="C186" s="189" t="s">
        <v>580</v>
      </c>
      <c r="D186" s="185"/>
      <c r="E186" s="186">
        <v>4</v>
      </c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48"/>
      <c r="Z186" s="148"/>
      <c r="AA186" s="148"/>
      <c r="AB186" s="148"/>
      <c r="AC186" s="148"/>
      <c r="AD186" s="148"/>
      <c r="AE186" s="148"/>
      <c r="AF186" s="148"/>
      <c r="AG186" s="148" t="s">
        <v>224</v>
      </c>
      <c r="AH186" s="148">
        <v>0</v>
      </c>
      <c r="AI186" s="148"/>
      <c r="AJ186" s="148"/>
      <c r="AK186" s="148"/>
      <c r="AL186" s="148"/>
      <c r="AM186" s="148"/>
      <c r="AN186" s="148"/>
      <c r="AO186" s="148"/>
      <c r="AP186" s="148"/>
      <c r="AQ186" s="148"/>
      <c r="AR186" s="148"/>
      <c r="AS186" s="148"/>
      <c r="AT186" s="148"/>
      <c r="AU186" s="148"/>
      <c r="AV186" s="148"/>
      <c r="AW186" s="148"/>
      <c r="AX186" s="148"/>
      <c r="AY186" s="148"/>
      <c r="AZ186" s="148"/>
      <c r="BA186" s="148"/>
      <c r="BB186" s="148"/>
      <c r="BC186" s="148"/>
      <c r="BD186" s="148"/>
      <c r="BE186" s="148"/>
      <c r="BF186" s="148"/>
      <c r="BG186" s="148"/>
      <c r="BH186" s="148"/>
    </row>
    <row r="187" spans="1:60" x14ac:dyDescent="0.2">
      <c r="A187" s="160" t="s">
        <v>169</v>
      </c>
      <c r="B187" s="161" t="s">
        <v>108</v>
      </c>
      <c r="C187" s="179" t="s">
        <v>109</v>
      </c>
      <c r="D187" s="162"/>
      <c r="E187" s="163"/>
      <c r="F187" s="164"/>
      <c r="G187" s="165">
        <f>SUMIF(AG188:AG206,"&lt;&gt;NOR",G188:G206)</f>
        <v>35449</v>
      </c>
      <c r="H187" s="159"/>
      <c r="I187" s="159">
        <f>SUM(I188:I206)</f>
        <v>0</v>
      </c>
      <c r="J187" s="159"/>
      <c r="K187" s="159">
        <f>SUM(K188:K206)</f>
        <v>0</v>
      </c>
      <c r="L187" s="159"/>
      <c r="M187" s="159">
        <f>SUM(M188:M206)</f>
        <v>42893.289999999994</v>
      </c>
      <c r="N187" s="159"/>
      <c r="O187" s="159">
        <f>SUM(O188:O206)</f>
        <v>3.25</v>
      </c>
      <c r="P187" s="159"/>
      <c r="Q187" s="159">
        <f>SUM(Q188:Q206)</f>
        <v>0</v>
      </c>
      <c r="R187" s="159"/>
      <c r="S187" s="159"/>
      <c r="T187" s="159"/>
      <c r="U187" s="159"/>
      <c r="V187" s="159">
        <f>SUM(V188:V206)</f>
        <v>7.51</v>
      </c>
      <c r="W187" s="159"/>
      <c r="X187" s="159"/>
      <c r="AG187" t="s">
        <v>170</v>
      </c>
    </row>
    <row r="188" spans="1:60" ht="22.5" outlineLevel="1" x14ac:dyDescent="0.2">
      <c r="A188" s="166">
        <v>36</v>
      </c>
      <c r="B188" s="167" t="s">
        <v>573</v>
      </c>
      <c r="C188" s="181" t="s">
        <v>574</v>
      </c>
      <c r="D188" s="168" t="s">
        <v>368</v>
      </c>
      <c r="E188" s="169">
        <v>1</v>
      </c>
      <c r="F188" s="170">
        <v>239</v>
      </c>
      <c r="G188" s="171">
        <f>ROUND(E188*F188,2)</f>
        <v>239</v>
      </c>
      <c r="H188" s="158"/>
      <c r="I188" s="157">
        <f>ROUND(E188*H188,2)</f>
        <v>0</v>
      </c>
      <c r="J188" s="158"/>
      <c r="K188" s="157">
        <f>ROUND(E188*J188,2)</f>
        <v>0</v>
      </c>
      <c r="L188" s="157">
        <v>21</v>
      </c>
      <c r="M188" s="157">
        <f>G188*(1+L188/100)</f>
        <v>289.19</v>
      </c>
      <c r="N188" s="157">
        <v>6.6E-3</v>
      </c>
      <c r="O188" s="157">
        <f>ROUND(E188*N188,2)</f>
        <v>0.01</v>
      </c>
      <c r="P188" s="157">
        <v>0</v>
      </c>
      <c r="Q188" s="157">
        <f>ROUND(E188*P188,2)</f>
        <v>0</v>
      </c>
      <c r="R188" s="157"/>
      <c r="S188" s="157" t="s">
        <v>180</v>
      </c>
      <c r="T188" s="157" t="s">
        <v>180</v>
      </c>
      <c r="U188" s="157">
        <v>0.56000000000000005</v>
      </c>
      <c r="V188" s="157">
        <f>ROUND(E188*U188,2)</f>
        <v>0.56000000000000005</v>
      </c>
      <c r="W188" s="157"/>
      <c r="X188" s="157" t="s">
        <v>221</v>
      </c>
      <c r="Y188" s="148"/>
      <c r="Z188" s="148"/>
      <c r="AA188" s="148"/>
      <c r="AB188" s="148"/>
      <c r="AC188" s="148"/>
      <c r="AD188" s="148"/>
      <c r="AE188" s="148"/>
      <c r="AF188" s="148"/>
      <c r="AG188" s="148" t="s">
        <v>222</v>
      </c>
      <c r="AH188" s="148"/>
      <c r="AI188" s="148"/>
      <c r="AJ188" s="148"/>
      <c r="AK188" s="148"/>
      <c r="AL188" s="148"/>
      <c r="AM188" s="148"/>
      <c r="AN188" s="148"/>
      <c r="AO188" s="148"/>
      <c r="AP188" s="148"/>
      <c r="AQ188" s="148"/>
      <c r="AR188" s="148"/>
      <c r="AS188" s="148"/>
      <c r="AT188" s="148"/>
      <c r="AU188" s="148"/>
      <c r="AV188" s="148"/>
      <c r="AW188" s="148"/>
      <c r="AX188" s="148"/>
      <c r="AY188" s="148"/>
      <c r="AZ188" s="148"/>
      <c r="BA188" s="148"/>
      <c r="BB188" s="148"/>
      <c r="BC188" s="148"/>
      <c r="BD188" s="148"/>
      <c r="BE188" s="148"/>
      <c r="BF188" s="148"/>
      <c r="BG188" s="148"/>
      <c r="BH188" s="148"/>
    </row>
    <row r="189" spans="1:60" outlineLevel="1" x14ac:dyDescent="0.2">
      <c r="A189" s="155"/>
      <c r="B189" s="156"/>
      <c r="C189" s="189" t="s">
        <v>370</v>
      </c>
      <c r="D189" s="185"/>
      <c r="E189" s="186">
        <v>1</v>
      </c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48"/>
      <c r="Z189" s="148"/>
      <c r="AA189" s="148"/>
      <c r="AB189" s="148"/>
      <c r="AC189" s="148"/>
      <c r="AD189" s="148"/>
      <c r="AE189" s="148"/>
      <c r="AF189" s="148"/>
      <c r="AG189" s="148" t="s">
        <v>224</v>
      </c>
      <c r="AH189" s="148">
        <v>0</v>
      </c>
      <c r="AI189" s="148"/>
      <c r="AJ189" s="148"/>
      <c r="AK189" s="148"/>
      <c r="AL189" s="148"/>
      <c r="AM189" s="148"/>
      <c r="AN189" s="148"/>
      <c r="AO189" s="148"/>
      <c r="AP189" s="148"/>
      <c r="AQ189" s="148"/>
      <c r="AR189" s="148"/>
      <c r="AS189" s="148"/>
      <c r="AT189" s="148"/>
      <c r="AU189" s="148"/>
      <c r="AV189" s="148"/>
      <c r="AW189" s="148"/>
      <c r="AX189" s="148"/>
      <c r="AY189" s="148"/>
      <c r="AZ189" s="148"/>
      <c r="BA189" s="148"/>
      <c r="BB189" s="148"/>
      <c r="BC189" s="148"/>
      <c r="BD189" s="148"/>
      <c r="BE189" s="148"/>
      <c r="BF189" s="148"/>
      <c r="BG189" s="148"/>
      <c r="BH189" s="148"/>
    </row>
    <row r="190" spans="1:60" outlineLevel="1" x14ac:dyDescent="0.2">
      <c r="A190" s="166">
        <v>37</v>
      </c>
      <c r="B190" s="167" t="s">
        <v>366</v>
      </c>
      <c r="C190" s="181" t="s">
        <v>576</v>
      </c>
      <c r="D190" s="168" t="s">
        <v>220</v>
      </c>
      <c r="E190" s="169">
        <v>0.2</v>
      </c>
      <c r="F190" s="170">
        <v>2600</v>
      </c>
      <c r="G190" s="171">
        <f>ROUND(E190*F190,2)</f>
        <v>520</v>
      </c>
      <c r="H190" s="158"/>
      <c r="I190" s="157">
        <f>ROUND(E190*H190,2)</f>
        <v>0</v>
      </c>
      <c r="J190" s="158"/>
      <c r="K190" s="157">
        <f>ROUND(E190*J190,2)</f>
        <v>0</v>
      </c>
      <c r="L190" s="157">
        <v>21</v>
      </c>
      <c r="M190" s="157">
        <f>G190*(1+L190/100)</f>
        <v>629.19999999999993</v>
      </c>
      <c r="N190" s="157">
        <v>0</v>
      </c>
      <c r="O190" s="157">
        <f>ROUND(E190*N190,2)</f>
        <v>0</v>
      </c>
      <c r="P190" s="157">
        <v>0</v>
      </c>
      <c r="Q190" s="157">
        <f>ROUND(E190*P190,2)</f>
        <v>0</v>
      </c>
      <c r="R190" s="157"/>
      <c r="S190" s="157" t="s">
        <v>174</v>
      </c>
      <c r="T190" s="157" t="s">
        <v>175</v>
      </c>
      <c r="U190" s="157">
        <v>0</v>
      </c>
      <c r="V190" s="157">
        <f>ROUND(E190*U190,2)</f>
        <v>0</v>
      </c>
      <c r="W190" s="157"/>
      <c r="X190" s="157" t="s">
        <v>221</v>
      </c>
      <c r="Y190" s="148"/>
      <c r="Z190" s="148"/>
      <c r="AA190" s="148"/>
      <c r="AB190" s="148"/>
      <c r="AC190" s="148"/>
      <c r="AD190" s="148"/>
      <c r="AE190" s="148"/>
      <c r="AF190" s="148"/>
      <c r="AG190" s="148" t="s">
        <v>222</v>
      </c>
      <c r="AH190" s="148"/>
      <c r="AI190" s="148"/>
      <c r="AJ190" s="148"/>
      <c r="AK190" s="148"/>
      <c r="AL190" s="148"/>
      <c r="AM190" s="148"/>
      <c r="AN190" s="148"/>
      <c r="AO190" s="148"/>
      <c r="AP190" s="148"/>
      <c r="AQ190" s="148"/>
      <c r="AR190" s="148"/>
      <c r="AS190" s="148"/>
      <c r="AT190" s="148"/>
      <c r="AU190" s="148"/>
      <c r="AV190" s="148"/>
      <c r="AW190" s="148"/>
      <c r="AX190" s="148"/>
      <c r="AY190" s="148"/>
      <c r="AZ190" s="148"/>
      <c r="BA190" s="148"/>
      <c r="BB190" s="148"/>
      <c r="BC190" s="148"/>
      <c r="BD190" s="148"/>
      <c r="BE190" s="148"/>
      <c r="BF190" s="148"/>
      <c r="BG190" s="148"/>
      <c r="BH190" s="148"/>
    </row>
    <row r="191" spans="1:60" outlineLevel="1" x14ac:dyDescent="0.2">
      <c r="A191" s="155"/>
      <c r="B191" s="156"/>
      <c r="C191" s="189" t="s">
        <v>558</v>
      </c>
      <c r="D191" s="185"/>
      <c r="E191" s="186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48"/>
      <c r="Z191" s="148"/>
      <c r="AA191" s="148"/>
      <c r="AB191" s="148"/>
      <c r="AC191" s="148"/>
      <c r="AD191" s="148"/>
      <c r="AE191" s="148"/>
      <c r="AF191" s="148"/>
      <c r="AG191" s="148" t="s">
        <v>224</v>
      </c>
      <c r="AH191" s="148">
        <v>0</v>
      </c>
      <c r="AI191" s="148"/>
      <c r="AJ191" s="148"/>
      <c r="AK191" s="148"/>
      <c r="AL191" s="148"/>
      <c r="AM191" s="148"/>
      <c r="AN191" s="148"/>
      <c r="AO191" s="148"/>
      <c r="AP191" s="148"/>
      <c r="AQ191" s="148"/>
      <c r="AR191" s="148"/>
      <c r="AS191" s="148"/>
      <c r="AT191" s="148"/>
      <c r="AU191" s="148"/>
      <c r="AV191" s="148"/>
      <c r="AW191" s="148"/>
      <c r="AX191" s="148"/>
      <c r="AY191" s="148"/>
      <c r="AZ191" s="148"/>
      <c r="BA191" s="148"/>
      <c r="BB191" s="148"/>
      <c r="BC191" s="148"/>
      <c r="BD191" s="148"/>
      <c r="BE191" s="148"/>
      <c r="BF191" s="148"/>
      <c r="BG191" s="148"/>
      <c r="BH191" s="148"/>
    </row>
    <row r="192" spans="1:60" outlineLevel="1" x14ac:dyDescent="0.2">
      <c r="A192" s="155"/>
      <c r="B192" s="156"/>
      <c r="C192" s="189" t="s">
        <v>1432</v>
      </c>
      <c r="D192" s="185"/>
      <c r="E192" s="186">
        <v>0.2</v>
      </c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48"/>
      <c r="Z192" s="148"/>
      <c r="AA192" s="148"/>
      <c r="AB192" s="148"/>
      <c r="AC192" s="148"/>
      <c r="AD192" s="148"/>
      <c r="AE192" s="148"/>
      <c r="AF192" s="148"/>
      <c r="AG192" s="148" t="s">
        <v>224</v>
      </c>
      <c r="AH192" s="148">
        <v>0</v>
      </c>
      <c r="AI192" s="148"/>
      <c r="AJ192" s="148"/>
      <c r="AK192" s="148"/>
      <c r="AL192" s="148"/>
      <c r="AM192" s="148"/>
      <c r="AN192" s="148"/>
      <c r="AO192" s="148"/>
      <c r="AP192" s="148"/>
      <c r="AQ192" s="148"/>
      <c r="AR192" s="148"/>
      <c r="AS192" s="148"/>
      <c r="AT192" s="148"/>
      <c r="AU192" s="148"/>
      <c r="AV192" s="148"/>
      <c r="AW192" s="148"/>
      <c r="AX192" s="148"/>
      <c r="AY192" s="148"/>
      <c r="AZ192" s="148"/>
      <c r="BA192" s="148"/>
      <c r="BB192" s="148"/>
      <c r="BC192" s="148"/>
      <c r="BD192" s="148"/>
      <c r="BE192" s="148"/>
      <c r="BF192" s="148"/>
      <c r="BG192" s="148"/>
      <c r="BH192" s="148"/>
    </row>
    <row r="193" spans="1:60" ht="22.5" outlineLevel="1" x14ac:dyDescent="0.2">
      <c r="A193" s="166">
        <v>38</v>
      </c>
      <c r="B193" s="167" t="s">
        <v>371</v>
      </c>
      <c r="C193" s="181" t="s">
        <v>1333</v>
      </c>
      <c r="D193" s="168" t="s">
        <v>368</v>
      </c>
      <c r="E193" s="169">
        <v>2</v>
      </c>
      <c r="F193" s="170">
        <v>7630</v>
      </c>
      <c r="G193" s="171">
        <f>ROUND(E193*F193,2)</f>
        <v>15260</v>
      </c>
      <c r="H193" s="158"/>
      <c r="I193" s="157">
        <f>ROUND(E193*H193,2)</f>
        <v>0</v>
      </c>
      <c r="J193" s="158"/>
      <c r="K193" s="157">
        <f>ROUND(E193*J193,2)</f>
        <v>0</v>
      </c>
      <c r="L193" s="157">
        <v>21</v>
      </c>
      <c r="M193" s="157">
        <f>G193*(1+L193/100)</f>
        <v>18464.599999999999</v>
      </c>
      <c r="N193" s="157">
        <v>0.3</v>
      </c>
      <c r="O193" s="157">
        <f>ROUND(E193*N193,2)</f>
        <v>0.6</v>
      </c>
      <c r="P193" s="157">
        <v>0</v>
      </c>
      <c r="Q193" s="157">
        <f>ROUND(E193*P193,2)</f>
        <v>0</v>
      </c>
      <c r="R193" s="157"/>
      <c r="S193" s="157" t="s">
        <v>174</v>
      </c>
      <c r="T193" s="157" t="s">
        <v>175</v>
      </c>
      <c r="U193" s="157">
        <v>0</v>
      </c>
      <c r="V193" s="157">
        <f>ROUND(E193*U193,2)</f>
        <v>0</v>
      </c>
      <c r="W193" s="157"/>
      <c r="X193" s="157" t="s">
        <v>221</v>
      </c>
      <c r="Y193" s="148"/>
      <c r="Z193" s="148"/>
      <c r="AA193" s="148"/>
      <c r="AB193" s="148"/>
      <c r="AC193" s="148"/>
      <c r="AD193" s="148"/>
      <c r="AE193" s="148"/>
      <c r="AF193" s="148"/>
      <c r="AG193" s="148" t="s">
        <v>222</v>
      </c>
      <c r="AH193" s="148"/>
      <c r="AI193" s="148"/>
      <c r="AJ193" s="148"/>
      <c r="AK193" s="148"/>
      <c r="AL193" s="148"/>
      <c r="AM193" s="148"/>
      <c r="AN193" s="148"/>
      <c r="AO193" s="148"/>
      <c r="AP193" s="148"/>
      <c r="AQ193" s="148"/>
      <c r="AR193" s="148"/>
      <c r="AS193" s="148"/>
      <c r="AT193" s="148"/>
      <c r="AU193" s="148"/>
      <c r="AV193" s="148"/>
      <c r="AW193" s="148"/>
      <c r="AX193" s="148"/>
      <c r="AY193" s="148"/>
      <c r="AZ193" s="148"/>
      <c r="BA193" s="148"/>
      <c r="BB193" s="148"/>
      <c r="BC193" s="148"/>
      <c r="BD193" s="148"/>
      <c r="BE193" s="148"/>
      <c r="BF193" s="148"/>
      <c r="BG193" s="148"/>
      <c r="BH193" s="148"/>
    </row>
    <row r="194" spans="1:60" outlineLevel="1" x14ac:dyDescent="0.2">
      <c r="A194" s="155"/>
      <c r="B194" s="156"/>
      <c r="C194" s="189" t="s">
        <v>1433</v>
      </c>
      <c r="D194" s="185"/>
      <c r="E194" s="186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48"/>
      <c r="Z194" s="148"/>
      <c r="AA194" s="148"/>
      <c r="AB194" s="148"/>
      <c r="AC194" s="148"/>
      <c r="AD194" s="148"/>
      <c r="AE194" s="148"/>
      <c r="AF194" s="148"/>
      <c r="AG194" s="148" t="s">
        <v>224</v>
      </c>
      <c r="AH194" s="148">
        <v>0</v>
      </c>
      <c r="AI194" s="148"/>
      <c r="AJ194" s="148"/>
      <c r="AK194" s="148"/>
      <c r="AL194" s="148"/>
      <c r="AM194" s="148"/>
      <c r="AN194" s="148"/>
      <c r="AO194" s="148"/>
      <c r="AP194" s="148"/>
      <c r="AQ194" s="148"/>
      <c r="AR194" s="148"/>
      <c r="AS194" s="148"/>
      <c r="AT194" s="148"/>
      <c r="AU194" s="148"/>
      <c r="AV194" s="148"/>
      <c r="AW194" s="148"/>
      <c r="AX194" s="148"/>
      <c r="AY194" s="148"/>
      <c r="AZ194" s="148"/>
      <c r="BA194" s="148"/>
      <c r="BB194" s="148"/>
      <c r="BC194" s="148"/>
      <c r="BD194" s="148"/>
      <c r="BE194" s="148"/>
      <c r="BF194" s="148"/>
      <c r="BG194" s="148"/>
      <c r="BH194" s="148"/>
    </row>
    <row r="195" spans="1:60" outlineLevel="1" x14ac:dyDescent="0.2">
      <c r="A195" s="155"/>
      <c r="B195" s="156"/>
      <c r="C195" s="189" t="s">
        <v>452</v>
      </c>
      <c r="D195" s="185"/>
      <c r="E195" s="186">
        <v>2</v>
      </c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48"/>
      <c r="Z195" s="148"/>
      <c r="AA195" s="148"/>
      <c r="AB195" s="148"/>
      <c r="AC195" s="148"/>
      <c r="AD195" s="148"/>
      <c r="AE195" s="148"/>
      <c r="AF195" s="148"/>
      <c r="AG195" s="148" t="s">
        <v>224</v>
      </c>
      <c r="AH195" s="148">
        <v>0</v>
      </c>
      <c r="AI195" s="148"/>
      <c r="AJ195" s="148"/>
      <c r="AK195" s="148"/>
      <c r="AL195" s="148"/>
      <c r="AM195" s="148"/>
      <c r="AN195" s="148"/>
      <c r="AO195" s="148"/>
      <c r="AP195" s="148"/>
      <c r="AQ195" s="148"/>
      <c r="AR195" s="148"/>
      <c r="AS195" s="148"/>
      <c r="AT195" s="148"/>
      <c r="AU195" s="148"/>
      <c r="AV195" s="148"/>
      <c r="AW195" s="148"/>
      <c r="AX195" s="148"/>
      <c r="AY195" s="148"/>
      <c r="AZ195" s="148"/>
      <c r="BA195" s="148"/>
      <c r="BB195" s="148"/>
      <c r="BC195" s="148"/>
      <c r="BD195" s="148"/>
      <c r="BE195" s="148"/>
      <c r="BF195" s="148"/>
      <c r="BG195" s="148"/>
      <c r="BH195" s="148"/>
    </row>
    <row r="196" spans="1:60" outlineLevel="1" x14ac:dyDescent="0.2">
      <c r="A196" s="166">
        <v>39</v>
      </c>
      <c r="B196" s="167" t="s">
        <v>578</v>
      </c>
      <c r="C196" s="181" t="s">
        <v>579</v>
      </c>
      <c r="D196" s="168" t="s">
        <v>368</v>
      </c>
      <c r="E196" s="169">
        <v>3</v>
      </c>
      <c r="F196" s="170">
        <v>1229</v>
      </c>
      <c r="G196" s="171">
        <f>ROUND(E196*F196,2)</f>
        <v>3687</v>
      </c>
      <c r="H196" s="158"/>
      <c r="I196" s="157">
        <f>ROUND(E196*H196,2)</f>
        <v>0</v>
      </c>
      <c r="J196" s="158"/>
      <c r="K196" s="157">
        <f>ROUND(E196*J196,2)</f>
        <v>0</v>
      </c>
      <c r="L196" s="157">
        <v>21</v>
      </c>
      <c r="M196" s="157">
        <f>G196*(1+L196/100)</f>
        <v>4461.2699999999995</v>
      </c>
      <c r="N196" s="157">
        <v>0</v>
      </c>
      <c r="O196" s="157">
        <f>ROUND(E196*N196,2)</f>
        <v>0</v>
      </c>
      <c r="P196" s="157">
        <v>0</v>
      </c>
      <c r="Q196" s="157">
        <f>ROUND(E196*P196,2)</f>
        <v>0</v>
      </c>
      <c r="R196" s="157"/>
      <c r="S196" s="157" t="s">
        <v>180</v>
      </c>
      <c r="T196" s="157" t="s">
        <v>180</v>
      </c>
      <c r="U196" s="157">
        <v>1.752</v>
      </c>
      <c r="V196" s="157">
        <f>ROUND(E196*U196,2)</f>
        <v>5.26</v>
      </c>
      <c r="W196" s="157"/>
      <c r="X196" s="157" t="s">
        <v>221</v>
      </c>
      <c r="Y196" s="148"/>
      <c r="Z196" s="148"/>
      <c r="AA196" s="148"/>
      <c r="AB196" s="148"/>
      <c r="AC196" s="148"/>
      <c r="AD196" s="148"/>
      <c r="AE196" s="148"/>
      <c r="AF196" s="148"/>
      <c r="AG196" s="148" t="s">
        <v>222</v>
      </c>
      <c r="AH196" s="148"/>
      <c r="AI196" s="148"/>
      <c r="AJ196" s="148"/>
      <c r="AK196" s="148"/>
      <c r="AL196" s="148"/>
      <c r="AM196" s="148"/>
      <c r="AN196" s="148"/>
      <c r="AO196" s="148"/>
      <c r="AP196" s="148"/>
      <c r="AQ196" s="148"/>
      <c r="AR196" s="148"/>
      <c r="AS196" s="148"/>
      <c r="AT196" s="148"/>
      <c r="AU196" s="148"/>
      <c r="AV196" s="148"/>
      <c r="AW196" s="148"/>
      <c r="AX196" s="148"/>
      <c r="AY196" s="148"/>
      <c r="AZ196" s="148"/>
      <c r="BA196" s="148"/>
      <c r="BB196" s="148"/>
      <c r="BC196" s="148"/>
      <c r="BD196" s="148"/>
      <c r="BE196" s="148"/>
      <c r="BF196" s="148"/>
      <c r="BG196" s="148"/>
      <c r="BH196" s="148"/>
    </row>
    <row r="197" spans="1:60" outlineLevel="1" x14ac:dyDescent="0.2">
      <c r="A197" s="155"/>
      <c r="B197" s="156"/>
      <c r="C197" s="189" t="s">
        <v>455</v>
      </c>
      <c r="D197" s="185"/>
      <c r="E197" s="186">
        <v>3</v>
      </c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48"/>
      <c r="Z197" s="148"/>
      <c r="AA197" s="148"/>
      <c r="AB197" s="148"/>
      <c r="AC197" s="148"/>
      <c r="AD197" s="148"/>
      <c r="AE197" s="148"/>
      <c r="AF197" s="148"/>
      <c r="AG197" s="148" t="s">
        <v>224</v>
      </c>
      <c r="AH197" s="148">
        <v>0</v>
      </c>
      <c r="AI197" s="148"/>
      <c r="AJ197" s="148"/>
      <c r="AK197" s="148"/>
      <c r="AL197" s="148"/>
      <c r="AM197" s="148"/>
      <c r="AN197" s="148"/>
      <c r="AO197" s="148"/>
      <c r="AP197" s="148"/>
      <c r="AQ197" s="148"/>
      <c r="AR197" s="148"/>
      <c r="AS197" s="148"/>
      <c r="AT197" s="148"/>
      <c r="AU197" s="148"/>
      <c r="AV197" s="148"/>
      <c r="AW197" s="148"/>
      <c r="AX197" s="148"/>
      <c r="AY197" s="148"/>
      <c r="AZ197" s="148"/>
      <c r="BA197" s="148"/>
      <c r="BB197" s="148"/>
      <c r="BC197" s="148"/>
      <c r="BD197" s="148"/>
      <c r="BE197" s="148"/>
      <c r="BF197" s="148"/>
      <c r="BG197" s="148"/>
      <c r="BH197" s="148"/>
    </row>
    <row r="198" spans="1:60" outlineLevel="1" x14ac:dyDescent="0.2">
      <c r="A198" s="172">
        <v>40</v>
      </c>
      <c r="B198" s="173" t="s">
        <v>581</v>
      </c>
      <c r="C198" s="180" t="s">
        <v>582</v>
      </c>
      <c r="D198" s="174" t="s">
        <v>368</v>
      </c>
      <c r="E198" s="175">
        <v>1</v>
      </c>
      <c r="F198" s="170">
        <v>702</v>
      </c>
      <c r="G198" s="177">
        <f>ROUND(E198*F198,2)</f>
        <v>702</v>
      </c>
      <c r="H198" s="158"/>
      <c r="I198" s="157">
        <f>ROUND(E198*H198,2)</f>
        <v>0</v>
      </c>
      <c r="J198" s="158"/>
      <c r="K198" s="157">
        <f>ROUND(E198*J198,2)</f>
        <v>0</v>
      </c>
      <c r="L198" s="157">
        <v>21</v>
      </c>
      <c r="M198" s="157">
        <f>G198*(1+L198/100)</f>
        <v>849.42</v>
      </c>
      <c r="N198" s="157">
        <v>7.0200000000000002E-3</v>
      </c>
      <c r="O198" s="157">
        <f>ROUND(E198*N198,2)</f>
        <v>0.01</v>
      </c>
      <c r="P198" s="157">
        <v>0</v>
      </c>
      <c r="Q198" s="157">
        <f>ROUND(E198*P198,2)</f>
        <v>0</v>
      </c>
      <c r="R198" s="157"/>
      <c r="S198" s="157" t="s">
        <v>180</v>
      </c>
      <c r="T198" s="157" t="s">
        <v>180</v>
      </c>
      <c r="U198" s="157">
        <v>1.694</v>
      </c>
      <c r="V198" s="157">
        <f>ROUND(E198*U198,2)</f>
        <v>1.69</v>
      </c>
      <c r="W198" s="157"/>
      <c r="X198" s="157" t="s">
        <v>221</v>
      </c>
      <c r="Y198" s="148"/>
      <c r="Z198" s="148"/>
      <c r="AA198" s="148"/>
      <c r="AB198" s="148"/>
      <c r="AC198" s="148"/>
      <c r="AD198" s="148"/>
      <c r="AE198" s="148"/>
      <c r="AF198" s="148"/>
      <c r="AG198" s="148" t="s">
        <v>222</v>
      </c>
      <c r="AH198" s="148"/>
      <c r="AI198" s="148"/>
      <c r="AJ198" s="148"/>
      <c r="AK198" s="148"/>
      <c r="AL198" s="148"/>
      <c r="AM198" s="148"/>
      <c r="AN198" s="148"/>
      <c r="AO198" s="148"/>
      <c r="AP198" s="148"/>
      <c r="AQ198" s="148"/>
      <c r="AR198" s="148"/>
      <c r="AS198" s="148"/>
      <c r="AT198" s="148"/>
      <c r="AU198" s="148"/>
      <c r="AV198" s="148"/>
      <c r="AW198" s="148"/>
      <c r="AX198" s="148"/>
      <c r="AY198" s="148"/>
      <c r="AZ198" s="148"/>
      <c r="BA198" s="148"/>
      <c r="BB198" s="148"/>
      <c r="BC198" s="148"/>
      <c r="BD198" s="148"/>
      <c r="BE198" s="148"/>
      <c r="BF198" s="148"/>
      <c r="BG198" s="148"/>
      <c r="BH198" s="148"/>
    </row>
    <row r="199" spans="1:60" outlineLevel="1" x14ac:dyDescent="0.2">
      <c r="A199" s="166">
        <v>41</v>
      </c>
      <c r="B199" s="167" t="s">
        <v>583</v>
      </c>
      <c r="C199" s="181" t="s">
        <v>584</v>
      </c>
      <c r="D199" s="168" t="s">
        <v>368</v>
      </c>
      <c r="E199" s="169">
        <v>1</v>
      </c>
      <c r="F199" s="170">
        <v>3460</v>
      </c>
      <c r="G199" s="171">
        <f>ROUND(E199*F199,2)</f>
        <v>3460</v>
      </c>
      <c r="H199" s="158"/>
      <c r="I199" s="157">
        <f>ROUND(E199*H199,2)</f>
        <v>0</v>
      </c>
      <c r="J199" s="158"/>
      <c r="K199" s="157">
        <f>ROUND(E199*J199,2)</f>
        <v>0</v>
      </c>
      <c r="L199" s="157">
        <v>21</v>
      </c>
      <c r="M199" s="157">
        <f>G199*(1+L199/100)</f>
        <v>4186.5999999999995</v>
      </c>
      <c r="N199" s="157">
        <v>0.16200000000000001</v>
      </c>
      <c r="O199" s="157">
        <f>ROUND(E199*N199,2)</f>
        <v>0.16</v>
      </c>
      <c r="P199" s="157">
        <v>0</v>
      </c>
      <c r="Q199" s="157">
        <f>ROUND(E199*P199,2)</f>
        <v>0</v>
      </c>
      <c r="R199" s="157" t="s">
        <v>318</v>
      </c>
      <c r="S199" s="157" t="s">
        <v>180</v>
      </c>
      <c r="T199" s="157" t="s">
        <v>180</v>
      </c>
      <c r="U199" s="157">
        <v>0</v>
      </c>
      <c r="V199" s="157">
        <f>ROUND(E199*U199,2)</f>
        <v>0</v>
      </c>
      <c r="W199" s="157"/>
      <c r="X199" s="157" t="s">
        <v>319</v>
      </c>
      <c r="Y199" s="148"/>
      <c r="Z199" s="148"/>
      <c r="AA199" s="148"/>
      <c r="AB199" s="148"/>
      <c r="AC199" s="148"/>
      <c r="AD199" s="148"/>
      <c r="AE199" s="148"/>
      <c r="AF199" s="148"/>
      <c r="AG199" s="148" t="s">
        <v>320</v>
      </c>
      <c r="AH199" s="148"/>
      <c r="AI199" s="148"/>
      <c r="AJ199" s="148"/>
      <c r="AK199" s="148"/>
      <c r="AL199" s="148"/>
      <c r="AM199" s="148"/>
      <c r="AN199" s="148"/>
      <c r="AO199" s="148"/>
      <c r="AP199" s="148"/>
      <c r="AQ199" s="148"/>
      <c r="AR199" s="148"/>
      <c r="AS199" s="148"/>
      <c r="AT199" s="148"/>
      <c r="AU199" s="148"/>
      <c r="AV199" s="148"/>
      <c r="AW199" s="148"/>
      <c r="AX199" s="148"/>
      <c r="AY199" s="148"/>
      <c r="AZ199" s="148"/>
      <c r="BA199" s="148"/>
      <c r="BB199" s="148"/>
      <c r="BC199" s="148"/>
      <c r="BD199" s="148"/>
      <c r="BE199" s="148"/>
      <c r="BF199" s="148"/>
      <c r="BG199" s="148"/>
      <c r="BH199" s="148"/>
    </row>
    <row r="200" spans="1:60" outlineLevel="1" x14ac:dyDescent="0.2">
      <c r="A200" s="155"/>
      <c r="B200" s="156"/>
      <c r="C200" s="189" t="s">
        <v>585</v>
      </c>
      <c r="D200" s="185"/>
      <c r="E200" s="186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48"/>
      <c r="Z200" s="148"/>
      <c r="AA200" s="148"/>
      <c r="AB200" s="148"/>
      <c r="AC200" s="148"/>
      <c r="AD200" s="148"/>
      <c r="AE200" s="148"/>
      <c r="AF200" s="148"/>
      <c r="AG200" s="148" t="s">
        <v>224</v>
      </c>
      <c r="AH200" s="148">
        <v>0</v>
      </c>
      <c r="AI200" s="148"/>
      <c r="AJ200" s="148"/>
      <c r="AK200" s="148"/>
      <c r="AL200" s="148"/>
      <c r="AM200" s="148"/>
      <c r="AN200" s="148"/>
      <c r="AO200" s="148"/>
      <c r="AP200" s="148"/>
      <c r="AQ200" s="148"/>
      <c r="AR200" s="148"/>
      <c r="AS200" s="148"/>
      <c r="AT200" s="148"/>
      <c r="AU200" s="148"/>
      <c r="AV200" s="148"/>
      <c r="AW200" s="148"/>
      <c r="AX200" s="148"/>
      <c r="AY200" s="148"/>
      <c r="AZ200" s="148"/>
      <c r="BA200" s="148"/>
      <c r="BB200" s="148"/>
      <c r="BC200" s="148"/>
      <c r="BD200" s="148"/>
      <c r="BE200" s="148"/>
      <c r="BF200" s="148"/>
      <c r="BG200" s="148"/>
      <c r="BH200" s="148"/>
    </row>
    <row r="201" spans="1:60" outlineLevel="1" x14ac:dyDescent="0.2">
      <c r="A201" s="155"/>
      <c r="B201" s="156"/>
      <c r="C201" s="189" t="s">
        <v>370</v>
      </c>
      <c r="D201" s="185"/>
      <c r="E201" s="186">
        <v>1</v>
      </c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48"/>
      <c r="Z201" s="148"/>
      <c r="AA201" s="148"/>
      <c r="AB201" s="148"/>
      <c r="AC201" s="148"/>
      <c r="AD201" s="148"/>
      <c r="AE201" s="148"/>
      <c r="AF201" s="148"/>
      <c r="AG201" s="148" t="s">
        <v>224</v>
      </c>
      <c r="AH201" s="148">
        <v>0</v>
      </c>
      <c r="AI201" s="148"/>
      <c r="AJ201" s="148"/>
      <c r="AK201" s="148"/>
      <c r="AL201" s="148"/>
      <c r="AM201" s="148"/>
      <c r="AN201" s="148"/>
      <c r="AO201" s="148"/>
      <c r="AP201" s="148"/>
      <c r="AQ201" s="148"/>
      <c r="AR201" s="148"/>
      <c r="AS201" s="148"/>
      <c r="AT201" s="148"/>
      <c r="AU201" s="148"/>
      <c r="AV201" s="148"/>
      <c r="AW201" s="148"/>
      <c r="AX201" s="148"/>
      <c r="AY201" s="148"/>
      <c r="AZ201" s="148"/>
      <c r="BA201" s="148"/>
      <c r="BB201" s="148"/>
      <c r="BC201" s="148"/>
      <c r="BD201" s="148"/>
      <c r="BE201" s="148"/>
      <c r="BF201" s="148"/>
      <c r="BG201" s="148"/>
      <c r="BH201" s="148"/>
    </row>
    <row r="202" spans="1:60" outlineLevel="1" x14ac:dyDescent="0.2">
      <c r="A202" s="172">
        <v>42</v>
      </c>
      <c r="B202" s="173" t="s">
        <v>1093</v>
      </c>
      <c r="C202" s="180" t="s">
        <v>1094</v>
      </c>
      <c r="D202" s="174" t="s">
        <v>368</v>
      </c>
      <c r="E202" s="175">
        <v>1</v>
      </c>
      <c r="F202" s="170">
        <v>226</v>
      </c>
      <c r="G202" s="177">
        <f>ROUND(E202*F202,2)</f>
        <v>226</v>
      </c>
      <c r="H202" s="158"/>
      <c r="I202" s="157">
        <f>ROUND(E202*H202,2)</f>
        <v>0</v>
      </c>
      <c r="J202" s="158"/>
      <c r="K202" s="157">
        <f>ROUND(E202*J202,2)</f>
        <v>0</v>
      </c>
      <c r="L202" s="157">
        <v>21</v>
      </c>
      <c r="M202" s="157">
        <f>G202*(1+L202/100)</f>
        <v>273.45999999999998</v>
      </c>
      <c r="N202" s="157">
        <v>0.08</v>
      </c>
      <c r="O202" s="157">
        <f>ROUND(E202*N202,2)</f>
        <v>0.08</v>
      </c>
      <c r="P202" s="157">
        <v>0</v>
      </c>
      <c r="Q202" s="157">
        <f>ROUND(E202*P202,2)</f>
        <v>0</v>
      </c>
      <c r="R202" s="157" t="s">
        <v>318</v>
      </c>
      <c r="S202" s="157" t="s">
        <v>180</v>
      </c>
      <c r="T202" s="157" t="s">
        <v>180</v>
      </c>
      <c r="U202" s="157">
        <v>0</v>
      </c>
      <c r="V202" s="157">
        <f>ROUND(E202*U202,2)</f>
        <v>0</v>
      </c>
      <c r="W202" s="157"/>
      <c r="X202" s="157" t="s">
        <v>319</v>
      </c>
      <c r="Y202" s="148"/>
      <c r="Z202" s="148"/>
      <c r="AA202" s="148"/>
      <c r="AB202" s="148"/>
      <c r="AC202" s="148"/>
      <c r="AD202" s="148"/>
      <c r="AE202" s="148"/>
      <c r="AF202" s="148"/>
      <c r="AG202" s="148" t="s">
        <v>1090</v>
      </c>
      <c r="AH202" s="148"/>
      <c r="AI202" s="148"/>
      <c r="AJ202" s="148"/>
      <c r="AK202" s="148"/>
      <c r="AL202" s="148"/>
      <c r="AM202" s="148"/>
      <c r="AN202" s="148"/>
      <c r="AO202" s="148"/>
      <c r="AP202" s="148"/>
      <c r="AQ202" s="148"/>
      <c r="AR202" s="148"/>
      <c r="AS202" s="148"/>
      <c r="AT202" s="148"/>
      <c r="AU202" s="148"/>
      <c r="AV202" s="148"/>
      <c r="AW202" s="148"/>
      <c r="AX202" s="148"/>
      <c r="AY202" s="148"/>
      <c r="AZ202" s="148"/>
      <c r="BA202" s="148"/>
      <c r="BB202" s="148"/>
      <c r="BC202" s="148"/>
      <c r="BD202" s="148"/>
      <c r="BE202" s="148"/>
      <c r="BF202" s="148"/>
      <c r="BG202" s="148"/>
      <c r="BH202" s="148"/>
    </row>
    <row r="203" spans="1:60" outlineLevel="1" x14ac:dyDescent="0.2">
      <c r="A203" s="172">
        <v>43</v>
      </c>
      <c r="B203" s="173" t="s">
        <v>586</v>
      </c>
      <c r="C203" s="180" t="s">
        <v>587</v>
      </c>
      <c r="D203" s="174" t="s">
        <v>368</v>
      </c>
      <c r="E203" s="175">
        <v>1</v>
      </c>
      <c r="F203" s="170">
        <v>960</v>
      </c>
      <c r="G203" s="177">
        <f>ROUND(E203*F203,2)</f>
        <v>960</v>
      </c>
      <c r="H203" s="158"/>
      <c r="I203" s="157">
        <f>ROUND(E203*H203,2)</f>
        <v>0</v>
      </c>
      <c r="J203" s="158"/>
      <c r="K203" s="157">
        <f>ROUND(E203*J203,2)</f>
        <v>0</v>
      </c>
      <c r="L203" s="157">
        <v>21</v>
      </c>
      <c r="M203" s="157">
        <f>G203*(1+L203/100)</f>
        <v>1161.5999999999999</v>
      </c>
      <c r="N203" s="157">
        <v>0.185</v>
      </c>
      <c r="O203" s="157">
        <f>ROUND(E203*N203,2)</f>
        <v>0.19</v>
      </c>
      <c r="P203" s="157">
        <v>0</v>
      </c>
      <c r="Q203" s="157">
        <f>ROUND(E203*P203,2)</f>
        <v>0</v>
      </c>
      <c r="R203" s="157" t="s">
        <v>318</v>
      </c>
      <c r="S203" s="157" t="s">
        <v>180</v>
      </c>
      <c r="T203" s="157" t="s">
        <v>180</v>
      </c>
      <c r="U203" s="157">
        <v>0</v>
      </c>
      <c r="V203" s="157">
        <f>ROUND(E203*U203,2)</f>
        <v>0</v>
      </c>
      <c r="W203" s="157"/>
      <c r="X203" s="157" t="s">
        <v>319</v>
      </c>
      <c r="Y203" s="148"/>
      <c r="Z203" s="148"/>
      <c r="AA203" s="148"/>
      <c r="AB203" s="148"/>
      <c r="AC203" s="148"/>
      <c r="AD203" s="148"/>
      <c r="AE203" s="148"/>
      <c r="AF203" s="148"/>
      <c r="AG203" s="148" t="s">
        <v>320</v>
      </c>
      <c r="AH203" s="148"/>
      <c r="AI203" s="148"/>
      <c r="AJ203" s="148"/>
      <c r="AK203" s="148"/>
      <c r="AL203" s="148"/>
      <c r="AM203" s="148"/>
      <c r="AN203" s="148"/>
      <c r="AO203" s="148"/>
      <c r="AP203" s="148"/>
      <c r="AQ203" s="148"/>
      <c r="AR203" s="148"/>
      <c r="AS203" s="148"/>
      <c r="AT203" s="148"/>
      <c r="AU203" s="148"/>
      <c r="AV203" s="148"/>
      <c r="AW203" s="148"/>
      <c r="AX203" s="148"/>
      <c r="AY203" s="148"/>
      <c r="AZ203" s="148"/>
      <c r="BA203" s="148"/>
      <c r="BB203" s="148"/>
      <c r="BC203" s="148"/>
      <c r="BD203" s="148"/>
      <c r="BE203" s="148"/>
      <c r="BF203" s="148"/>
      <c r="BG203" s="148"/>
      <c r="BH203" s="148"/>
    </row>
    <row r="204" spans="1:60" outlineLevel="1" x14ac:dyDescent="0.2">
      <c r="A204" s="172">
        <v>44</v>
      </c>
      <c r="B204" s="173" t="s">
        <v>592</v>
      </c>
      <c r="C204" s="180" t="s">
        <v>593</v>
      </c>
      <c r="D204" s="174" t="s">
        <v>368</v>
      </c>
      <c r="E204" s="175">
        <v>1</v>
      </c>
      <c r="F204" s="170">
        <v>1200</v>
      </c>
      <c r="G204" s="177">
        <f>ROUND(E204*F204,2)</f>
        <v>1200</v>
      </c>
      <c r="H204" s="158"/>
      <c r="I204" s="157">
        <f>ROUND(E204*H204,2)</f>
        <v>0</v>
      </c>
      <c r="J204" s="158"/>
      <c r="K204" s="157">
        <f>ROUND(E204*J204,2)</f>
        <v>0</v>
      </c>
      <c r="L204" s="157">
        <v>21</v>
      </c>
      <c r="M204" s="157">
        <f>G204*(1+L204/100)</f>
        <v>1452</v>
      </c>
      <c r="N204" s="157">
        <v>0.58499999999999996</v>
      </c>
      <c r="O204" s="157">
        <f>ROUND(E204*N204,2)</f>
        <v>0.59</v>
      </c>
      <c r="P204" s="157">
        <v>0</v>
      </c>
      <c r="Q204" s="157">
        <f>ROUND(E204*P204,2)</f>
        <v>0</v>
      </c>
      <c r="R204" s="157" t="s">
        <v>318</v>
      </c>
      <c r="S204" s="157" t="s">
        <v>180</v>
      </c>
      <c r="T204" s="157" t="s">
        <v>180</v>
      </c>
      <c r="U204" s="157">
        <v>0</v>
      </c>
      <c r="V204" s="157">
        <f>ROUND(E204*U204,2)</f>
        <v>0</v>
      </c>
      <c r="W204" s="157"/>
      <c r="X204" s="157" t="s">
        <v>319</v>
      </c>
      <c r="Y204" s="148"/>
      <c r="Z204" s="148"/>
      <c r="AA204" s="148"/>
      <c r="AB204" s="148"/>
      <c r="AC204" s="148"/>
      <c r="AD204" s="148"/>
      <c r="AE204" s="148"/>
      <c r="AF204" s="148"/>
      <c r="AG204" s="148" t="s">
        <v>320</v>
      </c>
      <c r="AH204" s="148"/>
      <c r="AI204" s="148"/>
      <c r="AJ204" s="148"/>
      <c r="AK204" s="148"/>
      <c r="AL204" s="148"/>
      <c r="AM204" s="148"/>
      <c r="AN204" s="148"/>
      <c r="AO204" s="148"/>
      <c r="AP204" s="148"/>
      <c r="AQ204" s="148"/>
      <c r="AR204" s="148"/>
      <c r="AS204" s="148"/>
      <c r="AT204" s="148"/>
      <c r="AU204" s="148"/>
      <c r="AV204" s="148"/>
      <c r="AW204" s="148"/>
      <c r="AX204" s="148"/>
      <c r="AY204" s="148"/>
      <c r="AZ204" s="148"/>
      <c r="BA204" s="148"/>
      <c r="BB204" s="148"/>
      <c r="BC204" s="148"/>
      <c r="BD204" s="148"/>
      <c r="BE204" s="148"/>
      <c r="BF204" s="148"/>
      <c r="BG204" s="148"/>
      <c r="BH204" s="148"/>
    </row>
    <row r="205" spans="1:60" outlineLevel="1" x14ac:dyDescent="0.2">
      <c r="A205" s="172">
        <v>45</v>
      </c>
      <c r="B205" s="173" t="s">
        <v>594</v>
      </c>
      <c r="C205" s="180" t="s">
        <v>595</v>
      </c>
      <c r="D205" s="174" t="s">
        <v>368</v>
      </c>
      <c r="E205" s="175">
        <v>1</v>
      </c>
      <c r="F205" s="170">
        <v>8435</v>
      </c>
      <c r="G205" s="177">
        <f>ROUND(E205*F205,2)</f>
        <v>8435</v>
      </c>
      <c r="H205" s="158"/>
      <c r="I205" s="157">
        <f>ROUND(E205*H205,2)</f>
        <v>0</v>
      </c>
      <c r="J205" s="158"/>
      <c r="K205" s="157">
        <f>ROUND(E205*J205,2)</f>
        <v>0</v>
      </c>
      <c r="L205" s="157">
        <v>21</v>
      </c>
      <c r="M205" s="157">
        <f>G205*(1+L205/100)</f>
        <v>10206.35</v>
      </c>
      <c r="N205" s="157">
        <v>1.6</v>
      </c>
      <c r="O205" s="157">
        <f>ROUND(E205*N205,2)</f>
        <v>1.6</v>
      </c>
      <c r="P205" s="157">
        <v>0</v>
      </c>
      <c r="Q205" s="157">
        <f>ROUND(E205*P205,2)</f>
        <v>0</v>
      </c>
      <c r="R205" s="157" t="s">
        <v>318</v>
      </c>
      <c r="S205" s="157" t="s">
        <v>180</v>
      </c>
      <c r="T205" s="157" t="s">
        <v>180</v>
      </c>
      <c r="U205" s="157">
        <v>0</v>
      </c>
      <c r="V205" s="157">
        <f>ROUND(E205*U205,2)</f>
        <v>0</v>
      </c>
      <c r="W205" s="157"/>
      <c r="X205" s="157" t="s">
        <v>319</v>
      </c>
      <c r="Y205" s="148"/>
      <c r="Z205" s="148"/>
      <c r="AA205" s="148"/>
      <c r="AB205" s="148"/>
      <c r="AC205" s="148"/>
      <c r="AD205" s="148"/>
      <c r="AE205" s="148"/>
      <c r="AF205" s="148"/>
      <c r="AG205" s="148" t="s">
        <v>320</v>
      </c>
      <c r="AH205" s="148"/>
      <c r="AI205" s="148"/>
      <c r="AJ205" s="148"/>
      <c r="AK205" s="148"/>
      <c r="AL205" s="148"/>
      <c r="AM205" s="148"/>
      <c r="AN205" s="148"/>
      <c r="AO205" s="148"/>
      <c r="AP205" s="148"/>
      <c r="AQ205" s="148"/>
      <c r="AR205" s="148"/>
      <c r="AS205" s="148"/>
      <c r="AT205" s="148"/>
      <c r="AU205" s="148"/>
      <c r="AV205" s="148"/>
      <c r="AW205" s="148"/>
      <c r="AX205" s="148"/>
      <c r="AY205" s="148"/>
      <c r="AZ205" s="148"/>
      <c r="BA205" s="148"/>
      <c r="BB205" s="148"/>
      <c r="BC205" s="148"/>
      <c r="BD205" s="148"/>
      <c r="BE205" s="148"/>
      <c r="BF205" s="148"/>
      <c r="BG205" s="148"/>
      <c r="BH205" s="148"/>
    </row>
    <row r="206" spans="1:60" outlineLevel="1" x14ac:dyDescent="0.2">
      <c r="A206" s="172">
        <v>46</v>
      </c>
      <c r="B206" s="173" t="s">
        <v>596</v>
      </c>
      <c r="C206" s="180" t="s">
        <v>597</v>
      </c>
      <c r="D206" s="174" t="s">
        <v>368</v>
      </c>
      <c r="E206" s="175">
        <v>4</v>
      </c>
      <c r="F206" s="170">
        <v>190</v>
      </c>
      <c r="G206" s="177">
        <f>ROUND(E206*F206,2)</f>
        <v>760</v>
      </c>
      <c r="H206" s="158"/>
      <c r="I206" s="157">
        <f>ROUND(E206*H206,2)</f>
        <v>0</v>
      </c>
      <c r="J206" s="158"/>
      <c r="K206" s="157">
        <f>ROUND(E206*J206,2)</f>
        <v>0</v>
      </c>
      <c r="L206" s="157">
        <v>21</v>
      </c>
      <c r="M206" s="157">
        <f>G206*(1+L206/100)</f>
        <v>919.6</v>
      </c>
      <c r="N206" s="157">
        <v>2E-3</v>
      </c>
      <c r="O206" s="157">
        <f>ROUND(E206*N206,2)</f>
        <v>0.01</v>
      </c>
      <c r="P206" s="157">
        <v>0</v>
      </c>
      <c r="Q206" s="157">
        <f>ROUND(E206*P206,2)</f>
        <v>0</v>
      </c>
      <c r="R206" s="157" t="s">
        <v>318</v>
      </c>
      <c r="S206" s="157" t="s">
        <v>180</v>
      </c>
      <c r="T206" s="157" t="s">
        <v>180</v>
      </c>
      <c r="U206" s="157">
        <v>0</v>
      </c>
      <c r="V206" s="157">
        <f>ROUND(E206*U206,2)</f>
        <v>0</v>
      </c>
      <c r="W206" s="157"/>
      <c r="X206" s="157" t="s">
        <v>319</v>
      </c>
      <c r="Y206" s="148"/>
      <c r="Z206" s="148"/>
      <c r="AA206" s="148"/>
      <c r="AB206" s="148"/>
      <c r="AC206" s="148"/>
      <c r="AD206" s="148"/>
      <c r="AE206" s="148"/>
      <c r="AF206" s="148"/>
      <c r="AG206" s="148" t="s">
        <v>320</v>
      </c>
      <c r="AH206" s="148"/>
      <c r="AI206" s="148"/>
      <c r="AJ206" s="148"/>
      <c r="AK206" s="148"/>
      <c r="AL206" s="148"/>
      <c r="AM206" s="148"/>
      <c r="AN206" s="148"/>
      <c r="AO206" s="148"/>
      <c r="AP206" s="148"/>
      <c r="AQ206" s="148"/>
      <c r="AR206" s="148"/>
      <c r="AS206" s="148"/>
      <c r="AT206" s="148"/>
      <c r="AU206" s="148"/>
      <c r="AV206" s="148"/>
      <c r="AW206" s="148"/>
      <c r="AX206" s="148"/>
      <c r="AY206" s="148"/>
      <c r="AZ206" s="148"/>
      <c r="BA206" s="148"/>
      <c r="BB206" s="148"/>
      <c r="BC206" s="148"/>
      <c r="BD206" s="148"/>
      <c r="BE206" s="148"/>
      <c r="BF206" s="148"/>
      <c r="BG206" s="148"/>
      <c r="BH206" s="148"/>
    </row>
    <row r="207" spans="1:60" x14ac:dyDescent="0.2">
      <c r="A207" s="160" t="s">
        <v>169</v>
      </c>
      <c r="B207" s="161" t="s">
        <v>120</v>
      </c>
      <c r="C207" s="179" t="s">
        <v>121</v>
      </c>
      <c r="D207" s="162"/>
      <c r="E207" s="163"/>
      <c r="F207" s="164"/>
      <c r="G207" s="165">
        <f>SUMIF(AG208:AG208,"&lt;&gt;NOR",G208:G208)</f>
        <v>596.76</v>
      </c>
      <c r="H207" s="159"/>
      <c r="I207" s="159">
        <f>SUM(I208:I208)</f>
        <v>0</v>
      </c>
      <c r="J207" s="159"/>
      <c r="K207" s="159">
        <f>SUM(K208:K208)</f>
        <v>0</v>
      </c>
      <c r="L207" s="159"/>
      <c r="M207" s="159">
        <f>SUM(M208:M208)</f>
        <v>722.07959999999991</v>
      </c>
      <c r="N207" s="159"/>
      <c r="O207" s="159">
        <f>SUM(O208:O208)</f>
        <v>0</v>
      </c>
      <c r="P207" s="159"/>
      <c r="Q207" s="159">
        <f>SUM(Q208:Q208)</f>
        <v>0</v>
      </c>
      <c r="R207" s="159"/>
      <c r="S207" s="159"/>
      <c r="T207" s="159"/>
      <c r="U207" s="159"/>
      <c r="V207" s="159">
        <f>SUM(V208:V208)</f>
        <v>0.95</v>
      </c>
      <c r="W207" s="159"/>
      <c r="X207" s="159"/>
      <c r="AG207" t="s">
        <v>170</v>
      </c>
    </row>
    <row r="208" spans="1:60" outlineLevel="1" x14ac:dyDescent="0.2">
      <c r="A208" s="172">
        <v>47</v>
      </c>
      <c r="B208" s="173" t="s">
        <v>1097</v>
      </c>
      <c r="C208" s="180" t="s">
        <v>1098</v>
      </c>
      <c r="D208" s="174" t="s">
        <v>247</v>
      </c>
      <c r="E208" s="175">
        <v>0.12</v>
      </c>
      <c r="F208" s="170">
        <v>4973</v>
      </c>
      <c r="G208" s="177">
        <f>ROUND(E208*F208,2)</f>
        <v>596.76</v>
      </c>
      <c r="H208" s="158"/>
      <c r="I208" s="157">
        <f>ROUND(E208*H208,2)</f>
        <v>0</v>
      </c>
      <c r="J208" s="158"/>
      <c r="K208" s="157">
        <f>ROUND(E208*J208,2)</f>
        <v>0</v>
      </c>
      <c r="L208" s="157">
        <v>21</v>
      </c>
      <c r="M208" s="157">
        <f>G208*(1+L208/100)</f>
        <v>722.07959999999991</v>
      </c>
      <c r="N208" s="157">
        <v>0</v>
      </c>
      <c r="O208" s="157">
        <f>ROUND(E208*N208,2)</f>
        <v>0</v>
      </c>
      <c r="P208" s="157">
        <v>2.8700000000000002E-3</v>
      </c>
      <c r="Q208" s="157">
        <f>ROUND(E208*P208,2)</f>
        <v>0</v>
      </c>
      <c r="R208" s="157"/>
      <c r="S208" s="157" t="s">
        <v>180</v>
      </c>
      <c r="T208" s="157" t="s">
        <v>180</v>
      </c>
      <c r="U208" s="157">
        <v>7.9</v>
      </c>
      <c r="V208" s="157">
        <f>ROUND(E208*U208,2)</f>
        <v>0.95</v>
      </c>
      <c r="W208" s="157"/>
      <c r="X208" s="157" t="s">
        <v>221</v>
      </c>
      <c r="Y208" s="148"/>
      <c r="Z208" s="148"/>
      <c r="AA208" s="148"/>
      <c r="AB208" s="148"/>
      <c r="AC208" s="148"/>
      <c r="AD208" s="148"/>
      <c r="AE208" s="148"/>
      <c r="AF208" s="148"/>
      <c r="AG208" s="148" t="s">
        <v>222</v>
      </c>
      <c r="AH208" s="148"/>
      <c r="AI208" s="148"/>
      <c r="AJ208" s="148"/>
      <c r="AK208" s="148"/>
      <c r="AL208" s="148"/>
      <c r="AM208" s="148"/>
      <c r="AN208" s="148"/>
      <c r="AO208" s="148"/>
      <c r="AP208" s="148"/>
      <c r="AQ208" s="148"/>
      <c r="AR208" s="148"/>
      <c r="AS208" s="148"/>
      <c r="AT208" s="148"/>
      <c r="AU208" s="148"/>
      <c r="AV208" s="148"/>
      <c r="AW208" s="148"/>
      <c r="AX208" s="148"/>
      <c r="AY208" s="148"/>
      <c r="AZ208" s="148"/>
      <c r="BA208" s="148"/>
      <c r="BB208" s="148"/>
      <c r="BC208" s="148"/>
      <c r="BD208" s="148"/>
      <c r="BE208" s="148"/>
      <c r="BF208" s="148"/>
      <c r="BG208" s="148"/>
      <c r="BH208" s="148"/>
    </row>
    <row r="209" spans="1:60" x14ac:dyDescent="0.2">
      <c r="A209" s="160" t="s">
        <v>169</v>
      </c>
      <c r="B209" s="161" t="s">
        <v>122</v>
      </c>
      <c r="C209" s="179" t="s">
        <v>123</v>
      </c>
      <c r="D209" s="162"/>
      <c r="E209" s="163"/>
      <c r="F209" s="164"/>
      <c r="G209" s="165">
        <f>SUMIF(AG210:AG213,"&lt;&gt;NOR",G210:G213)</f>
        <v>11417.84</v>
      </c>
      <c r="H209" s="159"/>
      <c r="I209" s="159">
        <f>SUM(I210:I213)</f>
        <v>0</v>
      </c>
      <c r="J209" s="159"/>
      <c r="K209" s="159">
        <f>SUM(K210:K213)</f>
        <v>0</v>
      </c>
      <c r="L209" s="159"/>
      <c r="M209" s="159">
        <f>SUM(M210:M213)</f>
        <v>13815.5864</v>
      </c>
      <c r="N209" s="159"/>
      <c r="O209" s="159">
        <f>SUM(O210:O213)</f>
        <v>0</v>
      </c>
      <c r="P209" s="159"/>
      <c r="Q209" s="159">
        <f>SUM(Q210:Q213)</f>
        <v>0</v>
      </c>
      <c r="R209" s="159"/>
      <c r="S209" s="159"/>
      <c r="T209" s="159"/>
      <c r="U209" s="159"/>
      <c r="V209" s="159">
        <f>SUM(V210:V213)</f>
        <v>48.21</v>
      </c>
      <c r="W209" s="159"/>
      <c r="X209" s="159"/>
      <c r="AG209" t="s">
        <v>170</v>
      </c>
    </row>
    <row r="210" spans="1:60" ht="22.5" outlineLevel="1" x14ac:dyDescent="0.2">
      <c r="A210" s="166">
        <v>48</v>
      </c>
      <c r="B210" s="167" t="s">
        <v>391</v>
      </c>
      <c r="C210" s="181" t="s">
        <v>392</v>
      </c>
      <c r="D210" s="168" t="s">
        <v>312</v>
      </c>
      <c r="E210" s="169">
        <v>106.70883000000001</v>
      </c>
      <c r="F210" s="170">
        <v>107</v>
      </c>
      <c r="G210" s="171">
        <f>ROUND(E210*F210,2)</f>
        <v>11417.84</v>
      </c>
      <c r="H210" s="158"/>
      <c r="I210" s="157">
        <f>ROUND(E210*H210,2)</f>
        <v>0</v>
      </c>
      <c r="J210" s="158"/>
      <c r="K210" s="157">
        <f>ROUND(E210*J210,2)</f>
        <v>0</v>
      </c>
      <c r="L210" s="157">
        <v>21</v>
      </c>
      <c r="M210" s="157">
        <f>G210*(1+L210/100)</f>
        <v>13815.5864</v>
      </c>
      <c r="N210" s="157">
        <v>0</v>
      </c>
      <c r="O210" s="157">
        <f>ROUND(E210*N210,2)</f>
        <v>0</v>
      </c>
      <c r="P210" s="157">
        <v>0</v>
      </c>
      <c r="Q210" s="157">
        <f>ROUND(E210*P210,2)</f>
        <v>0</v>
      </c>
      <c r="R210" s="157"/>
      <c r="S210" s="157" t="s">
        <v>180</v>
      </c>
      <c r="T210" s="157" t="s">
        <v>180</v>
      </c>
      <c r="U210" s="157">
        <v>0.45179999999999998</v>
      </c>
      <c r="V210" s="157">
        <f>ROUND(E210*U210,2)</f>
        <v>48.21</v>
      </c>
      <c r="W210" s="157"/>
      <c r="X210" s="157" t="s">
        <v>393</v>
      </c>
      <c r="Y210" s="148"/>
      <c r="Z210" s="148"/>
      <c r="AA210" s="148"/>
      <c r="AB210" s="148"/>
      <c r="AC210" s="148"/>
      <c r="AD210" s="148"/>
      <c r="AE210" s="148"/>
      <c r="AF210" s="148"/>
      <c r="AG210" s="148" t="s">
        <v>394</v>
      </c>
      <c r="AH210" s="148"/>
      <c r="AI210" s="148"/>
      <c r="AJ210" s="148"/>
      <c r="AK210" s="148"/>
      <c r="AL210" s="148"/>
      <c r="AM210" s="148"/>
      <c r="AN210" s="148"/>
      <c r="AO210" s="148"/>
      <c r="AP210" s="148"/>
      <c r="AQ210" s="148"/>
      <c r="AR210" s="148"/>
      <c r="AS210" s="148"/>
      <c r="AT210" s="148"/>
      <c r="AU210" s="148"/>
      <c r="AV210" s="148"/>
      <c r="AW210" s="148"/>
      <c r="AX210" s="148"/>
      <c r="AY210" s="148"/>
      <c r="AZ210" s="148"/>
      <c r="BA210" s="148"/>
      <c r="BB210" s="148"/>
      <c r="BC210" s="148"/>
      <c r="BD210" s="148"/>
      <c r="BE210" s="148"/>
      <c r="BF210" s="148"/>
      <c r="BG210" s="148"/>
      <c r="BH210" s="148"/>
    </row>
    <row r="211" spans="1:60" outlineLevel="1" x14ac:dyDescent="0.2">
      <c r="A211" s="155"/>
      <c r="B211" s="156"/>
      <c r="C211" s="189" t="s">
        <v>395</v>
      </c>
      <c r="D211" s="185"/>
      <c r="E211" s="186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48"/>
      <c r="Z211" s="148"/>
      <c r="AA211" s="148"/>
      <c r="AB211" s="148"/>
      <c r="AC211" s="148"/>
      <c r="AD211" s="148"/>
      <c r="AE211" s="148"/>
      <c r="AF211" s="148"/>
      <c r="AG211" s="148" t="s">
        <v>224</v>
      </c>
      <c r="AH211" s="148">
        <v>0</v>
      </c>
      <c r="AI211" s="148"/>
      <c r="AJ211" s="148"/>
      <c r="AK211" s="148"/>
      <c r="AL211" s="148"/>
      <c r="AM211" s="148"/>
      <c r="AN211" s="148"/>
      <c r="AO211" s="148"/>
      <c r="AP211" s="148"/>
      <c r="AQ211" s="148"/>
      <c r="AR211" s="148"/>
      <c r="AS211" s="148"/>
      <c r="AT211" s="148"/>
      <c r="AU211" s="148"/>
      <c r="AV211" s="148"/>
      <c r="AW211" s="148"/>
      <c r="AX211" s="148"/>
      <c r="AY211" s="148"/>
      <c r="AZ211" s="148"/>
      <c r="BA211" s="148"/>
      <c r="BB211" s="148"/>
      <c r="BC211" s="148"/>
      <c r="BD211" s="148"/>
      <c r="BE211" s="148"/>
      <c r="BF211" s="148"/>
      <c r="BG211" s="148"/>
      <c r="BH211" s="148"/>
    </row>
    <row r="212" spans="1:60" ht="22.5" outlineLevel="1" x14ac:dyDescent="0.2">
      <c r="A212" s="155"/>
      <c r="B212" s="156"/>
      <c r="C212" s="189" t="s">
        <v>1434</v>
      </c>
      <c r="D212" s="185"/>
      <c r="E212" s="186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48"/>
      <c r="Z212" s="148"/>
      <c r="AA212" s="148"/>
      <c r="AB212" s="148"/>
      <c r="AC212" s="148"/>
      <c r="AD212" s="148"/>
      <c r="AE212" s="148"/>
      <c r="AF212" s="148"/>
      <c r="AG212" s="148" t="s">
        <v>224</v>
      </c>
      <c r="AH212" s="148">
        <v>0</v>
      </c>
      <c r="AI212" s="148"/>
      <c r="AJ212" s="148"/>
      <c r="AK212" s="148"/>
      <c r="AL212" s="148"/>
      <c r="AM212" s="148"/>
      <c r="AN212" s="148"/>
      <c r="AO212" s="148"/>
      <c r="AP212" s="148"/>
      <c r="AQ212" s="148"/>
      <c r="AR212" s="148"/>
      <c r="AS212" s="148"/>
      <c r="AT212" s="148"/>
      <c r="AU212" s="148"/>
      <c r="AV212" s="148"/>
      <c r="AW212" s="148"/>
      <c r="AX212" s="148"/>
      <c r="AY212" s="148"/>
      <c r="AZ212" s="148"/>
      <c r="BA212" s="148"/>
      <c r="BB212" s="148"/>
      <c r="BC212" s="148"/>
      <c r="BD212" s="148"/>
      <c r="BE212" s="148"/>
      <c r="BF212" s="148"/>
      <c r="BG212" s="148"/>
      <c r="BH212" s="148"/>
    </row>
    <row r="213" spans="1:60" outlineLevel="1" x14ac:dyDescent="0.2">
      <c r="A213" s="155"/>
      <c r="B213" s="156"/>
      <c r="C213" s="189" t="s">
        <v>1435</v>
      </c>
      <c r="D213" s="185"/>
      <c r="E213" s="186">
        <v>106.70883000000001</v>
      </c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48"/>
      <c r="Z213" s="148"/>
      <c r="AA213" s="148"/>
      <c r="AB213" s="148"/>
      <c r="AC213" s="148"/>
      <c r="AD213" s="148"/>
      <c r="AE213" s="148"/>
      <c r="AF213" s="148"/>
      <c r="AG213" s="148" t="s">
        <v>224</v>
      </c>
      <c r="AH213" s="148">
        <v>0</v>
      </c>
      <c r="AI213" s="148"/>
      <c r="AJ213" s="148"/>
      <c r="AK213" s="148"/>
      <c r="AL213" s="148"/>
      <c r="AM213" s="148"/>
      <c r="AN213" s="148"/>
      <c r="AO213" s="148"/>
      <c r="AP213" s="148"/>
      <c r="AQ213" s="148"/>
      <c r="AR213" s="148"/>
      <c r="AS213" s="148"/>
      <c r="AT213" s="148"/>
      <c r="AU213" s="148"/>
      <c r="AV213" s="148"/>
      <c r="AW213" s="148"/>
      <c r="AX213" s="148"/>
      <c r="AY213" s="148"/>
      <c r="AZ213" s="148"/>
      <c r="BA213" s="148"/>
      <c r="BB213" s="148"/>
      <c r="BC213" s="148"/>
      <c r="BD213" s="148"/>
      <c r="BE213" s="148"/>
      <c r="BF213" s="148"/>
      <c r="BG213" s="148"/>
      <c r="BH213" s="148"/>
    </row>
    <row r="214" spans="1:60" x14ac:dyDescent="0.2">
      <c r="A214" s="3"/>
      <c r="B214" s="4"/>
      <c r="C214" s="182"/>
      <c r="D214" s="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AE214">
        <v>15</v>
      </c>
      <c r="AF214">
        <v>21</v>
      </c>
      <c r="AG214" t="s">
        <v>156</v>
      </c>
    </row>
    <row r="215" spans="1:60" x14ac:dyDescent="0.2">
      <c r="A215" s="151"/>
      <c r="B215" s="152" t="s">
        <v>31</v>
      </c>
      <c r="C215" s="183"/>
      <c r="D215" s="153"/>
      <c r="E215" s="154"/>
      <c r="F215" s="154"/>
      <c r="G215" s="178">
        <f>G8+G105+G111+G116+G126+G153+G187+G207+G209</f>
        <v>190784.22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AE215">
        <f>SUMIF(L7:L213,AE214,G7:G213)</f>
        <v>0</v>
      </c>
      <c r="AF215">
        <f>SUMIF(L7:L213,AF214,G7:G213)</f>
        <v>190784.22</v>
      </c>
      <c r="AG215" t="s">
        <v>214</v>
      </c>
    </row>
    <row r="216" spans="1:60" x14ac:dyDescent="0.2">
      <c r="A216" s="3"/>
      <c r="B216" s="4"/>
      <c r="C216" s="182"/>
      <c r="D216" s="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60" x14ac:dyDescent="0.2">
      <c r="A217" s="3"/>
      <c r="B217" s="4"/>
      <c r="C217" s="182"/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60" x14ac:dyDescent="0.2">
      <c r="A218" s="268" t="s">
        <v>215</v>
      </c>
      <c r="B218" s="268"/>
      <c r="C218" s="269"/>
      <c r="D218" s="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60" x14ac:dyDescent="0.2">
      <c r="A219" s="249"/>
      <c r="B219" s="250"/>
      <c r="C219" s="251"/>
      <c r="D219" s="250"/>
      <c r="E219" s="250"/>
      <c r="F219" s="250"/>
      <c r="G219" s="25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AG219" t="s">
        <v>216</v>
      </c>
    </row>
    <row r="220" spans="1:60" x14ac:dyDescent="0.2">
      <c r="A220" s="253"/>
      <c r="B220" s="254"/>
      <c r="C220" s="255"/>
      <c r="D220" s="254"/>
      <c r="E220" s="254"/>
      <c r="F220" s="254"/>
      <c r="G220" s="256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60" x14ac:dyDescent="0.2">
      <c r="A221" s="253"/>
      <c r="B221" s="254"/>
      <c r="C221" s="255"/>
      <c r="D221" s="254"/>
      <c r="E221" s="254"/>
      <c r="F221" s="254"/>
      <c r="G221" s="256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60" x14ac:dyDescent="0.2">
      <c r="A222" s="253"/>
      <c r="B222" s="254"/>
      <c r="C222" s="255"/>
      <c r="D222" s="254"/>
      <c r="E222" s="254"/>
      <c r="F222" s="254"/>
      <c r="G222" s="256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60" x14ac:dyDescent="0.2">
      <c r="A223" s="257"/>
      <c r="B223" s="258"/>
      <c r="C223" s="259"/>
      <c r="D223" s="258"/>
      <c r="E223" s="258"/>
      <c r="F223" s="258"/>
      <c r="G223" s="260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60" x14ac:dyDescent="0.2">
      <c r="A224" s="3"/>
      <c r="B224" s="4"/>
      <c r="C224" s="182"/>
      <c r="D224" s="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3:33" x14ac:dyDescent="0.2">
      <c r="C225" s="184"/>
      <c r="D225" s="10"/>
      <c r="AG225" t="s">
        <v>217</v>
      </c>
    </row>
    <row r="226" spans="3:33" x14ac:dyDescent="0.2">
      <c r="D226" s="10"/>
    </row>
    <row r="227" spans="3:33" x14ac:dyDescent="0.2">
      <c r="D227" s="10"/>
    </row>
    <row r="228" spans="3:33" x14ac:dyDescent="0.2">
      <c r="D228" s="10"/>
    </row>
    <row r="229" spans="3:33" x14ac:dyDescent="0.2">
      <c r="D229" s="10"/>
    </row>
    <row r="230" spans="3:33" x14ac:dyDescent="0.2">
      <c r="D230" s="10"/>
    </row>
    <row r="231" spans="3:33" x14ac:dyDescent="0.2">
      <c r="D231" s="10"/>
    </row>
    <row r="232" spans="3:33" x14ac:dyDescent="0.2">
      <c r="D232" s="10"/>
    </row>
    <row r="233" spans="3:33" x14ac:dyDescent="0.2">
      <c r="D233" s="10"/>
    </row>
    <row r="234" spans="3:33" x14ac:dyDescent="0.2">
      <c r="D234" s="10"/>
    </row>
    <row r="235" spans="3:33" x14ac:dyDescent="0.2">
      <c r="D235" s="10"/>
    </row>
    <row r="236" spans="3:33" x14ac:dyDescent="0.2">
      <c r="D236" s="10"/>
    </row>
    <row r="237" spans="3:33" x14ac:dyDescent="0.2">
      <c r="D237" s="10"/>
    </row>
    <row r="238" spans="3:33" x14ac:dyDescent="0.2">
      <c r="D238" s="10"/>
    </row>
    <row r="239" spans="3:33" x14ac:dyDescent="0.2">
      <c r="D239" s="10"/>
    </row>
    <row r="240" spans="3:33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AmbmtW8NxPxJZcoBWExvrpw56bSVexSl0qI2ZHpcZue8t8jxnYqo8nMMsQf0SvRlYxJXVd1RORzglXk+YCJyHA==" saltValue="igtZsKDjh6iX9CEytEU9uw==" spinCount="100000" sheet="1"/>
  <customSheetViews>
    <customSheetView guid="{682F88AA-8DBA-43F3-B332-95C2E0316B3E}" hiddenRows="1" hiddenColumns="1">
      <pane ySplit="6" topLeftCell="A8" activePane="bottomLeft" state="frozen"/>
      <selection pane="bottomLeft" sqref="A1:G1"/>
      <pageMargins left="0.59055118110236204" right="0.196850393700787" top="0.78740157499999996" bottom="0.78740157499999996" header="0.3" footer="0.3"/>
      <pageSetup paperSize="9" orientation="portrait" r:id="rId1"/>
      <headerFooter>
        <oddFooter>&amp;RStránka &amp;P z &amp;N&amp;LZpracováno programem BUILDpower S,  © RTS, a.s.</oddFooter>
      </headerFooter>
    </customSheetView>
    <customSheetView guid="{F028DEAD-F36D-4C13-9154-AF3BDABF0A16}" hiddenRows="1" hiddenColumns="1">
      <pane ySplit="6" topLeftCell="A8" activePane="bottomLeft" state="frozen"/>
      <selection pane="bottomLeft" activeCell="A8" sqref="A8"/>
      <pageMargins left="0.59055118110236204" right="0.196850393700787" top="0.78740157499999996" bottom="0.78740157499999996" header="0.3" footer="0.3"/>
      <pageSetup paperSize="9" orientation="portrait" r:id="rId2"/>
      <headerFooter>
        <oddFooter>&amp;RStránka &amp;P z &amp;N&amp;LZpracováno programem BUILDpower S,  © RTS, a.s.</oddFooter>
      </headerFooter>
    </customSheetView>
  </customSheetViews>
  <mergeCells count="6">
    <mergeCell ref="A219:G223"/>
    <mergeCell ref="A1:G1"/>
    <mergeCell ref="C2:G2"/>
    <mergeCell ref="C3:G3"/>
    <mergeCell ref="C4:G4"/>
    <mergeCell ref="A218:C218"/>
  </mergeCells>
  <pageMargins left="0.59055118110236204" right="0.196850393700787" top="0.78740157499999996" bottom="0.78740157499999996" header="0.3" footer="0.3"/>
  <pageSetup paperSize="9" orientation="portrait" r:id="rId3"/>
  <headerFooter>
    <oddFooter>&amp;RStránka &amp;P z &amp;N&amp;LZpracováno programem BUILDpower S,  © RTS, a.s.</oddFooter>
  </headerFooter>
  <legacy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BH5000"/>
  <sheetViews>
    <sheetView workbookViewId="0">
      <pane ySplit="7" topLeftCell="A8" activePane="bottomLeft" state="frozen"/>
      <selection pane="bottomLeft" activeCell="A8" sqref="A8"/>
    </sheetView>
  </sheetViews>
  <sheetFormatPr defaultRowHeight="12.75" outlineLevelRow="1" x14ac:dyDescent="0.2"/>
  <cols>
    <col min="1" max="1" width="3.42578125" customWidth="1"/>
    <col min="2" max="2" width="12.5703125" style="122" customWidth="1"/>
    <col min="3" max="3" width="38.28515625" style="122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0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0" t="s">
        <v>9</v>
      </c>
      <c r="B3" s="49" t="s">
        <v>84</v>
      </c>
      <c r="C3" s="262" t="s">
        <v>85</v>
      </c>
      <c r="D3" s="263"/>
      <c r="E3" s="263"/>
      <c r="F3" s="263"/>
      <c r="G3" s="264"/>
      <c r="AC3" s="122" t="s">
        <v>144</v>
      </c>
      <c r="AG3" t="s">
        <v>146</v>
      </c>
    </row>
    <row r="4" spans="1:60" ht="24.95" customHeight="1" x14ac:dyDescent="0.2">
      <c r="A4" s="141" t="s">
        <v>10</v>
      </c>
      <c r="B4" s="142" t="s">
        <v>84</v>
      </c>
      <c r="C4" s="265" t="s">
        <v>85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4" t="s">
        <v>148</v>
      </c>
      <c r="B6" s="146" t="s">
        <v>149</v>
      </c>
      <c r="C6" s="146" t="s">
        <v>150</v>
      </c>
      <c r="D6" s="145" t="s">
        <v>151</v>
      </c>
      <c r="E6" s="144" t="s">
        <v>152</v>
      </c>
      <c r="F6" s="143" t="s">
        <v>153</v>
      </c>
      <c r="G6" s="144" t="s">
        <v>31</v>
      </c>
      <c r="H6" s="147" t="s">
        <v>32</v>
      </c>
      <c r="I6" s="147" t="s">
        <v>154</v>
      </c>
      <c r="J6" s="147" t="s">
        <v>33</v>
      </c>
      <c r="K6" s="147" t="s">
        <v>155</v>
      </c>
      <c r="L6" s="147" t="s">
        <v>156</v>
      </c>
      <c r="M6" s="147" t="s">
        <v>157</v>
      </c>
      <c r="N6" s="147" t="s">
        <v>158</v>
      </c>
      <c r="O6" s="147" t="s">
        <v>159</v>
      </c>
      <c r="P6" s="147" t="s">
        <v>160</v>
      </c>
      <c r="Q6" s="147" t="s">
        <v>161</v>
      </c>
      <c r="R6" s="147" t="s">
        <v>162</v>
      </c>
      <c r="S6" s="147" t="s">
        <v>163</v>
      </c>
      <c r="T6" s="147" t="s">
        <v>164</v>
      </c>
      <c r="U6" s="147" t="s">
        <v>165</v>
      </c>
      <c r="V6" s="147" t="s">
        <v>166</v>
      </c>
      <c r="W6" s="147" t="s">
        <v>167</v>
      </c>
      <c r="X6" s="147" t="s">
        <v>168</v>
      </c>
    </row>
    <row r="7" spans="1:60" hidden="1" x14ac:dyDescent="0.2">
      <c r="A7" s="3"/>
      <c r="B7" s="4"/>
      <c r="C7" s="4"/>
      <c r="D7" s="6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60" x14ac:dyDescent="0.2">
      <c r="A8" s="160" t="s">
        <v>169</v>
      </c>
      <c r="B8" s="161" t="s">
        <v>126</v>
      </c>
      <c r="C8" s="179" t="s">
        <v>127</v>
      </c>
      <c r="D8" s="162"/>
      <c r="E8" s="163"/>
      <c r="F8" s="164"/>
      <c r="G8" s="165">
        <f>SUMIF(AG9:AG10,"&lt;&gt;NOR",G9:G10)</f>
        <v>189214</v>
      </c>
      <c r="H8" s="159"/>
      <c r="I8" s="159">
        <f>SUM(I9:I10)</f>
        <v>0</v>
      </c>
      <c r="J8" s="159"/>
      <c r="K8" s="159">
        <f>SUM(K9:K10)</f>
        <v>0</v>
      </c>
      <c r="L8" s="159"/>
      <c r="M8" s="159">
        <f>SUM(M9:M10)</f>
        <v>228948.94</v>
      </c>
      <c r="N8" s="159"/>
      <c r="O8" s="159">
        <f>SUM(O9:O10)</f>
        <v>0</v>
      </c>
      <c r="P8" s="159"/>
      <c r="Q8" s="159">
        <f>SUM(Q9:Q10)</f>
        <v>0</v>
      </c>
      <c r="R8" s="159"/>
      <c r="S8" s="159"/>
      <c r="T8" s="159"/>
      <c r="U8" s="159"/>
      <c r="V8" s="159">
        <f>SUM(V9:V10)</f>
        <v>0</v>
      </c>
      <c r="W8" s="159"/>
      <c r="X8" s="159"/>
      <c r="AG8" t="s">
        <v>170</v>
      </c>
    </row>
    <row r="9" spans="1:60" outlineLevel="1" x14ac:dyDescent="0.2">
      <c r="A9" s="172">
        <v>1</v>
      </c>
      <c r="B9" s="173" t="s">
        <v>756</v>
      </c>
      <c r="C9" s="180" t="s">
        <v>757</v>
      </c>
      <c r="D9" s="174" t="s">
        <v>247</v>
      </c>
      <c r="E9" s="175">
        <v>550</v>
      </c>
      <c r="F9" s="176">
        <v>320</v>
      </c>
      <c r="G9" s="177">
        <f>ROUND(E9*F9,2)</f>
        <v>176000</v>
      </c>
      <c r="H9" s="158"/>
      <c r="I9" s="157">
        <f>ROUND(E9*H9,2)</f>
        <v>0</v>
      </c>
      <c r="J9" s="158"/>
      <c r="K9" s="157">
        <f>ROUND(E9*J9,2)</f>
        <v>0</v>
      </c>
      <c r="L9" s="157">
        <v>21</v>
      </c>
      <c r="M9" s="157">
        <f>G9*(1+L9/100)</f>
        <v>212960</v>
      </c>
      <c r="N9" s="157">
        <v>0</v>
      </c>
      <c r="O9" s="157">
        <f>ROUND(E9*N9,2)</f>
        <v>0</v>
      </c>
      <c r="P9" s="157">
        <v>0</v>
      </c>
      <c r="Q9" s="157">
        <f>ROUND(E9*P9,2)</f>
        <v>0</v>
      </c>
      <c r="R9" s="157"/>
      <c r="S9" s="157" t="s">
        <v>174</v>
      </c>
      <c r="T9" s="157" t="s">
        <v>175</v>
      </c>
      <c r="U9" s="157">
        <v>0</v>
      </c>
      <c r="V9" s="157">
        <f>ROUND(E9*U9,2)</f>
        <v>0</v>
      </c>
      <c r="W9" s="157"/>
      <c r="X9" s="157" t="s">
        <v>221</v>
      </c>
      <c r="Y9" s="148"/>
      <c r="Z9" s="148"/>
      <c r="AA9" s="148"/>
      <c r="AB9" s="148"/>
      <c r="AC9" s="148"/>
      <c r="AD9" s="148"/>
      <c r="AE9" s="148"/>
      <c r="AF9" s="148"/>
      <c r="AG9" s="148" t="s">
        <v>222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60" outlineLevel="1" x14ac:dyDescent="0.2">
      <c r="A10" s="172">
        <v>2</v>
      </c>
      <c r="B10" s="173" t="s">
        <v>758</v>
      </c>
      <c r="C10" s="180" t="s">
        <v>1436</v>
      </c>
      <c r="D10" s="174" t="s">
        <v>368</v>
      </c>
      <c r="E10" s="175">
        <v>1</v>
      </c>
      <c r="F10" s="176">
        <v>13214</v>
      </c>
      <c r="G10" s="177">
        <f>ROUND(E10*F10,2)</f>
        <v>13214</v>
      </c>
      <c r="H10" s="158"/>
      <c r="I10" s="157">
        <f>ROUND(E10*H10,2)</f>
        <v>0</v>
      </c>
      <c r="J10" s="158"/>
      <c r="K10" s="157">
        <f>ROUND(E10*J10,2)</f>
        <v>0</v>
      </c>
      <c r="L10" s="157">
        <v>21</v>
      </c>
      <c r="M10" s="157">
        <f>G10*(1+L10/100)</f>
        <v>15988.939999999999</v>
      </c>
      <c r="N10" s="157">
        <v>0</v>
      </c>
      <c r="O10" s="157">
        <f>ROUND(E10*N10,2)</f>
        <v>0</v>
      </c>
      <c r="P10" s="157">
        <v>0</v>
      </c>
      <c r="Q10" s="157">
        <f>ROUND(E10*P10,2)</f>
        <v>0</v>
      </c>
      <c r="R10" s="157"/>
      <c r="S10" s="157" t="s">
        <v>174</v>
      </c>
      <c r="T10" s="157" t="s">
        <v>175</v>
      </c>
      <c r="U10" s="157">
        <v>0</v>
      </c>
      <c r="V10" s="157">
        <f>ROUND(E10*U10,2)</f>
        <v>0</v>
      </c>
      <c r="W10" s="157"/>
      <c r="X10" s="157" t="s">
        <v>221</v>
      </c>
      <c r="Y10" s="148"/>
      <c r="Z10" s="148"/>
      <c r="AA10" s="148"/>
      <c r="AB10" s="148"/>
      <c r="AC10" s="148"/>
      <c r="AD10" s="148"/>
      <c r="AE10" s="148"/>
      <c r="AF10" s="148"/>
      <c r="AG10" s="148" t="s">
        <v>222</v>
      </c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</row>
    <row r="11" spans="1:60" x14ac:dyDescent="0.2">
      <c r="A11" s="160" t="s">
        <v>169</v>
      </c>
      <c r="B11" s="161" t="s">
        <v>128</v>
      </c>
      <c r="C11" s="179" t="s">
        <v>129</v>
      </c>
      <c r="D11" s="162"/>
      <c r="E11" s="163"/>
      <c r="F11" s="164"/>
      <c r="G11" s="165">
        <f>SUMIF(AG12:AG14,"&lt;&gt;NOR",G12:G14)</f>
        <v>12177</v>
      </c>
      <c r="H11" s="159"/>
      <c r="I11" s="159">
        <f>SUM(I12:I14)</f>
        <v>0</v>
      </c>
      <c r="J11" s="159"/>
      <c r="K11" s="159">
        <f>SUM(K12:K14)</f>
        <v>0</v>
      </c>
      <c r="L11" s="159"/>
      <c r="M11" s="159">
        <f>SUM(M12:M14)</f>
        <v>14734.169999999998</v>
      </c>
      <c r="N11" s="159"/>
      <c r="O11" s="159">
        <f>SUM(O12:O14)</f>
        <v>0</v>
      </c>
      <c r="P11" s="159"/>
      <c r="Q11" s="159">
        <f>SUM(Q12:Q14)</f>
        <v>0</v>
      </c>
      <c r="R11" s="159"/>
      <c r="S11" s="159"/>
      <c r="T11" s="159"/>
      <c r="U11" s="159"/>
      <c r="V11" s="159">
        <f>SUM(V12:V14)</f>
        <v>0</v>
      </c>
      <c r="W11" s="159"/>
      <c r="X11" s="159"/>
      <c r="AG11" t="s">
        <v>170</v>
      </c>
    </row>
    <row r="12" spans="1:60" outlineLevel="1" x14ac:dyDescent="0.2">
      <c r="A12" s="172">
        <v>3</v>
      </c>
      <c r="B12" s="173" t="s">
        <v>764</v>
      </c>
      <c r="C12" s="180" t="s">
        <v>765</v>
      </c>
      <c r="D12" s="174" t="s">
        <v>373</v>
      </c>
      <c r="E12" s="175">
        <v>1</v>
      </c>
      <c r="F12" s="176">
        <v>7722</v>
      </c>
      <c r="G12" s="177">
        <f>ROUND(E12*F12,2)</f>
        <v>7722</v>
      </c>
      <c r="H12" s="158"/>
      <c r="I12" s="157">
        <f>ROUND(E12*H12,2)</f>
        <v>0</v>
      </c>
      <c r="J12" s="158"/>
      <c r="K12" s="157">
        <f>ROUND(E12*J12,2)</f>
        <v>0</v>
      </c>
      <c r="L12" s="157">
        <v>21</v>
      </c>
      <c r="M12" s="157">
        <f>G12*(1+L12/100)</f>
        <v>9343.619999999999</v>
      </c>
      <c r="N12" s="157">
        <v>0</v>
      </c>
      <c r="O12" s="157">
        <f>ROUND(E12*N12,2)</f>
        <v>0</v>
      </c>
      <c r="P12" s="157">
        <v>0</v>
      </c>
      <c r="Q12" s="157">
        <f>ROUND(E12*P12,2)</f>
        <v>0</v>
      </c>
      <c r="R12" s="157"/>
      <c r="S12" s="157" t="s">
        <v>174</v>
      </c>
      <c r="T12" s="157" t="s">
        <v>175</v>
      </c>
      <c r="U12" s="157">
        <v>0</v>
      </c>
      <c r="V12" s="157">
        <f>ROUND(E12*U12,2)</f>
        <v>0</v>
      </c>
      <c r="W12" s="157"/>
      <c r="X12" s="157" t="s">
        <v>221</v>
      </c>
      <c r="Y12" s="148"/>
      <c r="Z12" s="148"/>
      <c r="AA12" s="148"/>
      <c r="AB12" s="148"/>
      <c r="AC12" s="148"/>
      <c r="AD12" s="148"/>
      <c r="AE12" s="148"/>
      <c r="AF12" s="148"/>
      <c r="AG12" s="148" t="s">
        <v>222</v>
      </c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</row>
    <row r="13" spans="1:60" outlineLevel="1" x14ac:dyDescent="0.2">
      <c r="A13" s="172">
        <v>4</v>
      </c>
      <c r="B13" s="173" t="s">
        <v>766</v>
      </c>
      <c r="C13" s="180" t="s">
        <v>767</v>
      </c>
      <c r="D13" s="174" t="s">
        <v>373</v>
      </c>
      <c r="E13" s="175">
        <v>1</v>
      </c>
      <c r="F13" s="176">
        <v>3386</v>
      </c>
      <c r="G13" s="177">
        <f>ROUND(E13*F13,2)</f>
        <v>3386</v>
      </c>
      <c r="H13" s="158"/>
      <c r="I13" s="157">
        <f>ROUND(E13*H13,2)</f>
        <v>0</v>
      </c>
      <c r="J13" s="158"/>
      <c r="K13" s="157">
        <f>ROUND(E13*J13,2)</f>
        <v>0</v>
      </c>
      <c r="L13" s="157">
        <v>21</v>
      </c>
      <c r="M13" s="157">
        <f>G13*(1+L13/100)</f>
        <v>4097.0599999999995</v>
      </c>
      <c r="N13" s="157">
        <v>0</v>
      </c>
      <c r="O13" s="157">
        <f>ROUND(E13*N13,2)</f>
        <v>0</v>
      </c>
      <c r="P13" s="157">
        <v>0</v>
      </c>
      <c r="Q13" s="157">
        <f>ROUND(E13*P13,2)</f>
        <v>0</v>
      </c>
      <c r="R13" s="157"/>
      <c r="S13" s="157" t="s">
        <v>174</v>
      </c>
      <c r="T13" s="157" t="s">
        <v>175</v>
      </c>
      <c r="U13" s="157">
        <v>0</v>
      </c>
      <c r="V13" s="157">
        <f>ROUND(E13*U13,2)</f>
        <v>0</v>
      </c>
      <c r="W13" s="157"/>
      <c r="X13" s="157" t="s">
        <v>221</v>
      </c>
      <c r="Y13" s="148"/>
      <c r="Z13" s="148"/>
      <c r="AA13" s="148"/>
      <c r="AB13" s="148"/>
      <c r="AC13" s="148"/>
      <c r="AD13" s="148"/>
      <c r="AE13" s="148"/>
      <c r="AF13" s="148"/>
      <c r="AG13" s="148" t="s">
        <v>222</v>
      </c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</row>
    <row r="14" spans="1:60" outlineLevel="1" x14ac:dyDescent="0.2">
      <c r="A14" s="172">
        <v>5</v>
      </c>
      <c r="B14" s="173" t="s">
        <v>768</v>
      </c>
      <c r="C14" s="180" t="s">
        <v>769</v>
      </c>
      <c r="D14" s="174" t="s">
        <v>373</v>
      </c>
      <c r="E14" s="175">
        <v>1</v>
      </c>
      <c r="F14" s="176">
        <v>1069</v>
      </c>
      <c r="G14" s="177">
        <f>ROUND(E14*F14,2)</f>
        <v>1069</v>
      </c>
      <c r="H14" s="158"/>
      <c r="I14" s="157">
        <f>ROUND(E14*H14,2)</f>
        <v>0</v>
      </c>
      <c r="J14" s="158"/>
      <c r="K14" s="157">
        <f>ROUND(E14*J14,2)</f>
        <v>0</v>
      </c>
      <c r="L14" s="157">
        <v>21</v>
      </c>
      <c r="M14" s="157">
        <f>G14*(1+L14/100)</f>
        <v>1293.49</v>
      </c>
      <c r="N14" s="157">
        <v>0</v>
      </c>
      <c r="O14" s="157">
        <f>ROUND(E14*N14,2)</f>
        <v>0</v>
      </c>
      <c r="P14" s="157">
        <v>0</v>
      </c>
      <c r="Q14" s="157">
        <f>ROUND(E14*P14,2)</f>
        <v>0</v>
      </c>
      <c r="R14" s="157"/>
      <c r="S14" s="157" t="s">
        <v>174</v>
      </c>
      <c r="T14" s="157" t="s">
        <v>175</v>
      </c>
      <c r="U14" s="157">
        <v>0</v>
      </c>
      <c r="V14" s="157">
        <f>ROUND(E14*U14,2)</f>
        <v>0</v>
      </c>
      <c r="W14" s="157"/>
      <c r="X14" s="157" t="s">
        <v>221</v>
      </c>
      <c r="Y14" s="148"/>
      <c r="Z14" s="148"/>
      <c r="AA14" s="148"/>
      <c r="AB14" s="148"/>
      <c r="AC14" s="148"/>
      <c r="AD14" s="148"/>
      <c r="AE14" s="148"/>
      <c r="AF14" s="148"/>
      <c r="AG14" s="148" t="s">
        <v>222</v>
      </c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</row>
    <row r="15" spans="1:60" x14ac:dyDescent="0.2">
      <c r="A15" s="160" t="s">
        <v>169</v>
      </c>
      <c r="B15" s="161" t="s">
        <v>132</v>
      </c>
      <c r="C15" s="179" t="s">
        <v>133</v>
      </c>
      <c r="D15" s="162"/>
      <c r="E15" s="163"/>
      <c r="F15" s="164"/>
      <c r="G15" s="165">
        <f>SUMIF(AG16:AG28,"&lt;&gt;NOR",G16:G28)</f>
        <v>140032</v>
      </c>
      <c r="H15" s="159"/>
      <c r="I15" s="159">
        <f>SUM(I16:I28)</f>
        <v>0</v>
      </c>
      <c r="J15" s="159"/>
      <c r="K15" s="159">
        <f>SUM(K16:K28)</f>
        <v>0</v>
      </c>
      <c r="L15" s="159"/>
      <c r="M15" s="159">
        <f>SUM(M16:M28)</f>
        <v>169438.72</v>
      </c>
      <c r="N15" s="159"/>
      <c r="O15" s="159">
        <f>SUM(O16:O28)</f>
        <v>0.21</v>
      </c>
      <c r="P15" s="159"/>
      <c r="Q15" s="159">
        <f>SUM(Q16:Q28)</f>
        <v>0</v>
      </c>
      <c r="R15" s="159"/>
      <c r="S15" s="159"/>
      <c r="T15" s="159"/>
      <c r="U15" s="159"/>
      <c r="V15" s="159">
        <f>SUM(V16:V28)</f>
        <v>70</v>
      </c>
      <c r="W15" s="159"/>
      <c r="X15" s="159"/>
      <c r="AG15" t="s">
        <v>170</v>
      </c>
    </row>
    <row r="16" spans="1:60" outlineLevel="1" x14ac:dyDescent="0.2">
      <c r="A16" s="172">
        <v>6</v>
      </c>
      <c r="B16" s="173" t="s">
        <v>420</v>
      </c>
      <c r="C16" s="180" t="s">
        <v>770</v>
      </c>
      <c r="D16" s="174" t="s">
        <v>247</v>
      </c>
      <c r="E16" s="175">
        <v>700</v>
      </c>
      <c r="F16" s="176">
        <v>124</v>
      </c>
      <c r="G16" s="177">
        <f>ROUND(E16*F16,2)</f>
        <v>86800</v>
      </c>
      <c r="H16" s="158"/>
      <c r="I16" s="157">
        <f>ROUND(E16*H16,2)</f>
        <v>0</v>
      </c>
      <c r="J16" s="158"/>
      <c r="K16" s="157">
        <f>ROUND(E16*J16,2)</f>
        <v>0</v>
      </c>
      <c r="L16" s="157">
        <v>21</v>
      </c>
      <c r="M16" s="157">
        <f>G16*(1+L16/100)</f>
        <v>105028</v>
      </c>
      <c r="N16" s="157">
        <v>0</v>
      </c>
      <c r="O16" s="157">
        <f>ROUND(E16*N16,2)</f>
        <v>0</v>
      </c>
      <c r="P16" s="157">
        <v>0</v>
      </c>
      <c r="Q16" s="157">
        <f>ROUND(E16*P16,2)</f>
        <v>0</v>
      </c>
      <c r="R16" s="157"/>
      <c r="S16" s="157" t="s">
        <v>174</v>
      </c>
      <c r="T16" s="157" t="s">
        <v>175</v>
      </c>
      <c r="U16" s="157">
        <v>0</v>
      </c>
      <c r="V16" s="157">
        <f>ROUND(E16*U16,2)</f>
        <v>0</v>
      </c>
      <c r="W16" s="157"/>
      <c r="X16" s="157" t="s">
        <v>221</v>
      </c>
      <c r="Y16" s="148"/>
      <c r="Z16" s="148"/>
      <c r="AA16" s="148"/>
      <c r="AB16" s="148"/>
      <c r="AC16" s="148"/>
      <c r="AD16" s="148"/>
      <c r="AE16" s="148"/>
      <c r="AF16" s="148"/>
      <c r="AG16" s="148" t="s">
        <v>222</v>
      </c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</row>
    <row r="17" spans="1:60" outlineLevel="1" x14ac:dyDescent="0.2">
      <c r="A17" s="166">
        <v>7</v>
      </c>
      <c r="B17" s="167" t="s">
        <v>771</v>
      </c>
      <c r="C17" s="181" t="s">
        <v>772</v>
      </c>
      <c r="D17" s="168" t="s">
        <v>247</v>
      </c>
      <c r="E17" s="169">
        <v>550</v>
      </c>
      <c r="F17" s="170">
        <v>48</v>
      </c>
      <c r="G17" s="171">
        <f>ROUND(E17*F17,2)</f>
        <v>26400</v>
      </c>
      <c r="H17" s="158"/>
      <c r="I17" s="157">
        <f>ROUND(E17*H17,2)</f>
        <v>0</v>
      </c>
      <c r="J17" s="158"/>
      <c r="K17" s="157">
        <f>ROUND(E17*J17,2)</f>
        <v>0</v>
      </c>
      <c r="L17" s="157">
        <v>21</v>
      </c>
      <c r="M17" s="157">
        <f>G17*(1+L17/100)</f>
        <v>31944</v>
      </c>
      <c r="N17" s="157">
        <v>0</v>
      </c>
      <c r="O17" s="157">
        <f>ROUND(E17*N17,2)</f>
        <v>0</v>
      </c>
      <c r="P17" s="157">
        <v>0</v>
      </c>
      <c r="Q17" s="157">
        <f>ROUND(E17*P17,2)</f>
        <v>0</v>
      </c>
      <c r="R17" s="157"/>
      <c r="S17" s="157" t="s">
        <v>180</v>
      </c>
      <c r="T17" s="157" t="s">
        <v>180</v>
      </c>
      <c r="U17" s="157">
        <v>0.12</v>
      </c>
      <c r="V17" s="157">
        <f>ROUND(E17*U17,2)</f>
        <v>66</v>
      </c>
      <c r="W17" s="157"/>
      <c r="X17" s="157" t="s">
        <v>221</v>
      </c>
      <c r="Y17" s="148"/>
      <c r="Z17" s="148"/>
      <c r="AA17" s="148"/>
      <c r="AB17" s="148"/>
      <c r="AC17" s="148"/>
      <c r="AD17" s="148"/>
      <c r="AE17" s="148"/>
      <c r="AF17" s="148"/>
      <c r="AG17" s="148" t="s">
        <v>404</v>
      </c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</row>
    <row r="18" spans="1:60" outlineLevel="1" x14ac:dyDescent="0.2">
      <c r="A18" s="155"/>
      <c r="B18" s="156"/>
      <c r="C18" s="189" t="s">
        <v>773</v>
      </c>
      <c r="D18" s="185"/>
      <c r="E18" s="186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48"/>
      <c r="Z18" s="148"/>
      <c r="AA18" s="148"/>
      <c r="AB18" s="148"/>
      <c r="AC18" s="148"/>
      <c r="AD18" s="148"/>
      <c r="AE18" s="148"/>
      <c r="AF18" s="148"/>
      <c r="AG18" s="148" t="s">
        <v>224</v>
      </c>
      <c r="AH18" s="148">
        <v>0</v>
      </c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</row>
    <row r="19" spans="1:60" outlineLevel="1" x14ac:dyDescent="0.2">
      <c r="A19" s="155"/>
      <c r="B19" s="156"/>
      <c r="C19" s="189" t="s">
        <v>1437</v>
      </c>
      <c r="D19" s="185"/>
      <c r="E19" s="186">
        <v>550</v>
      </c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48"/>
      <c r="Z19" s="148"/>
      <c r="AA19" s="148"/>
      <c r="AB19" s="148"/>
      <c r="AC19" s="148"/>
      <c r="AD19" s="148"/>
      <c r="AE19" s="148"/>
      <c r="AF19" s="148"/>
      <c r="AG19" s="148" t="s">
        <v>224</v>
      </c>
      <c r="AH19" s="148">
        <v>0</v>
      </c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</row>
    <row r="20" spans="1:60" outlineLevel="1" x14ac:dyDescent="0.2">
      <c r="A20" s="166">
        <v>8</v>
      </c>
      <c r="B20" s="167" t="s">
        <v>775</v>
      </c>
      <c r="C20" s="181" t="s">
        <v>776</v>
      </c>
      <c r="D20" s="168" t="s">
        <v>247</v>
      </c>
      <c r="E20" s="169">
        <v>20</v>
      </c>
      <c r="F20" s="170">
        <v>59</v>
      </c>
      <c r="G20" s="171">
        <f>ROUND(E20*F20,2)</f>
        <v>1180</v>
      </c>
      <c r="H20" s="158"/>
      <c r="I20" s="157">
        <f>ROUND(E20*H20,2)</f>
        <v>0</v>
      </c>
      <c r="J20" s="158"/>
      <c r="K20" s="157">
        <f>ROUND(E20*J20,2)</f>
        <v>0</v>
      </c>
      <c r="L20" s="157">
        <v>21</v>
      </c>
      <c r="M20" s="157">
        <f>G20*(1+L20/100)</f>
        <v>1427.8</v>
      </c>
      <c r="N20" s="157">
        <v>0</v>
      </c>
      <c r="O20" s="157">
        <f>ROUND(E20*N20,2)</f>
        <v>0</v>
      </c>
      <c r="P20" s="157">
        <v>0</v>
      </c>
      <c r="Q20" s="157">
        <f>ROUND(E20*P20,2)</f>
        <v>0</v>
      </c>
      <c r="R20" s="157"/>
      <c r="S20" s="157" t="s">
        <v>180</v>
      </c>
      <c r="T20" s="157" t="s">
        <v>180</v>
      </c>
      <c r="U20" s="157">
        <v>0.2</v>
      </c>
      <c r="V20" s="157">
        <f>ROUND(E20*U20,2)</f>
        <v>4</v>
      </c>
      <c r="W20" s="157"/>
      <c r="X20" s="157" t="s">
        <v>221</v>
      </c>
      <c r="Y20" s="148"/>
      <c r="Z20" s="148"/>
      <c r="AA20" s="148"/>
      <c r="AB20" s="148"/>
      <c r="AC20" s="148"/>
      <c r="AD20" s="148"/>
      <c r="AE20" s="148"/>
      <c r="AF20" s="148"/>
      <c r="AG20" s="148" t="s">
        <v>404</v>
      </c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</row>
    <row r="21" spans="1:60" outlineLevel="1" x14ac:dyDescent="0.2">
      <c r="A21" s="155"/>
      <c r="B21" s="156"/>
      <c r="C21" s="189" t="s">
        <v>777</v>
      </c>
      <c r="D21" s="185"/>
      <c r="E21" s="186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48"/>
      <c r="Z21" s="148"/>
      <c r="AA21" s="148"/>
      <c r="AB21" s="148"/>
      <c r="AC21" s="148"/>
      <c r="AD21" s="148"/>
      <c r="AE21" s="148"/>
      <c r="AF21" s="148"/>
      <c r="AG21" s="148" t="s">
        <v>224</v>
      </c>
      <c r="AH21" s="148">
        <v>0</v>
      </c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</row>
    <row r="22" spans="1:60" outlineLevel="1" x14ac:dyDescent="0.2">
      <c r="A22" s="155"/>
      <c r="B22" s="156"/>
      <c r="C22" s="189" t="s">
        <v>1438</v>
      </c>
      <c r="D22" s="185"/>
      <c r="E22" s="186">
        <v>20</v>
      </c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48"/>
      <c r="Z22" s="148"/>
      <c r="AA22" s="148"/>
      <c r="AB22" s="148"/>
      <c r="AC22" s="148"/>
      <c r="AD22" s="148"/>
      <c r="AE22" s="148"/>
      <c r="AF22" s="148"/>
      <c r="AG22" s="148" t="s">
        <v>224</v>
      </c>
      <c r="AH22" s="148">
        <v>0</v>
      </c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</row>
    <row r="23" spans="1:60" outlineLevel="1" x14ac:dyDescent="0.2">
      <c r="A23" s="166">
        <v>9</v>
      </c>
      <c r="B23" s="167" t="s">
        <v>779</v>
      </c>
      <c r="C23" s="181" t="s">
        <v>780</v>
      </c>
      <c r="D23" s="168" t="s">
        <v>247</v>
      </c>
      <c r="E23" s="169">
        <v>605</v>
      </c>
      <c r="F23" s="170">
        <v>40</v>
      </c>
      <c r="G23" s="171">
        <f>ROUND(E23*F23,2)</f>
        <v>24200</v>
      </c>
      <c r="H23" s="158"/>
      <c r="I23" s="157">
        <f>ROUND(E23*H23,2)</f>
        <v>0</v>
      </c>
      <c r="J23" s="158"/>
      <c r="K23" s="157">
        <f>ROUND(E23*J23,2)</f>
        <v>0</v>
      </c>
      <c r="L23" s="157">
        <v>21</v>
      </c>
      <c r="M23" s="157">
        <f>G23*(1+L23/100)</f>
        <v>29282</v>
      </c>
      <c r="N23" s="157">
        <v>3.1E-4</v>
      </c>
      <c r="O23" s="157">
        <f>ROUND(E23*N23,2)</f>
        <v>0.19</v>
      </c>
      <c r="P23" s="157">
        <v>0</v>
      </c>
      <c r="Q23" s="157">
        <f>ROUND(E23*P23,2)</f>
        <v>0</v>
      </c>
      <c r="R23" s="157" t="s">
        <v>318</v>
      </c>
      <c r="S23" s="157" t="s">
        <v>180</v>
      </c>
      <c r="T23" s="157" t="s">
        <v>180</v>
      </c>
      <c r="U23" s="157">
        <v>0</v>
      </c>
      <c r="V23" s="157">
        <f>ROUND(E23*U23,2)</f>
        <v>0</v>
      </c>
      <c r="W23" s="157"/>
      <c r="X23" s="157" t="s">
        <v>319</v>
      </c>
      <c r="Y23" s="148"/>
      <c r="Z23" s="148"/>
      <c r="AA23" s="148"/>
      <c r="AB23" s="148"/>
      <c r="AC23" s="148"/>
      <c r="AD23" s="148"/>
      <c r="AE23" s="148"/>
      <c r="AF23" s="148"/>
      <c r="AG23" s="148" t="s">
        <v>781</v>
      </c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</row>
    <row r="24" spans="1:60" outlineLevel="1" x14ac:dyDescent="0.2">
      <c r="A24" s="155"/>
      <c r="B24" s="156"/>
      <c r="C24" s="189" t="s">
        <v>773</v>
      </c>
      <c r="D24" s="185"/>
      <c r="E24" s="186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48"/>
      <c r="Z24" s="148"/>
      <c r="AA24" s="148"/>
      <c r="AB24" s="148"/>
      <c r="AC24" s="148"/>
      <c r="AD24" s="148"/>
      <c r="AE24" s="148"/>
      <c r="AF24" s="148"/>
      <c r="AG24" s="148" t="s">
        <v>224</v>
      </c>
      <c r="AH24" s="148">
        <v>0</v>
      </c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</row>
    <row r="25" spans="1:60" outlineLevel="1" x14ac:dyDescent="0.2">
      <c r="A25" s="155"/>
      <c r="B25" s="156"/>
      <c r="C25" s="189" t="s">
        <v>1439</v>
      </c>
      <c r="D25" s="185"/>
      <c r="E25" s="186">
        <v>605</v>
      </c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48"/>
      <c r="Z25" s="148"/>
      <c r="AA25" s="148"/>
      <c r="AB25" s="148"/>
      <c r="AC25" s="148"/>
      <c r="AD25" s="148"/>
      <c r="AE25" s="148"/>
      <c r="AF25" s="148"/>
      <c r="AG25" s="148" t="s">
        <v>224</v>
      </c>
      <c r="AH25" s="148">
        <v>0</v>
      </c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</row>
    <row r="26" spans="1:60" outlineLevel="1" x14ac:dyDescent="0.2">
      <c r="A26" s="166">
        <v>10</v>
      </c>
      <c r="B26" s="167" t="s">
        <v>783</v>
      </c>
      <c r="C26" s="181" t="s">
        <v>784</v>
      </c>
      <c r="D26" s="168" t="s">
        <v>247</v>
      </c>
      <c r="E26" s="169">
        <v>22</v>
      </c>
      <c r="F26" s="170">
        <v>66</v>
      </c>
      <c r="G26" s="171">
        <f>ROUND(E26*F26,2)</f>
        <v>1452</v>
      </c>
      <c r="H26" s="158"/>
      <c r="I26" s="157">
        <f>ROUND(E26*H26,2)</f>
        <v>0</v>
      </c>
      <c r="J26" s="158"/>
      <c r="K26" s="157">
        <f>ROUND(E26*J26,2)</f>
        <v>0</v>
      </c>
      <c r="L26" s="157">
        <v>21</v>
      </c>
      <c r="M26" s="157">
        <f>G26*(1+L26/100)</f>
        <v>1756.9199999999998</v>
      </c>
      <c r="N26" s="157">
        <v>6.8999999999999997E-4</v>
      </c>
      <c r="O26" s="157">
        <f>ROUND(E26*N26,2)</f>
        <v>0.02</v>
      </c>
      <c r="P26" s="157">
        <v>0</v>
      </c>
      <c r="Q26" s="157">
        <f>ROUND(E26*P26,2)</f>
        <v>0</v>
      </c>
      <c r="R26" s="157" t="s">
        <v>318</v>
      </c>
      <c r="S26" s="157" t="s">
        <v>180</v>
      </c>
      <c r="T26" s="157" t="s">
        <v>180</v>
      </c>
      <c r="U26" s="157">
        <v>0</v>
      </c>
      <c r="V26" s="157">
        <f>ROUND(E26*U26,2)</f>
        <v>0</v>
      </c>
      <c r="W26" s="157"/>
      <c r="X26" s="157" t="s">
        <v>319</v>
      </c>
      <c r="Y26" s="148"/>
      <c r="Z26" s="148"/>
      <c r="AA26" s="148"/>
      <c r="AB26" s="148"/>
      <c r="AC26" s="148"/>
      <c r="AD26" s="148"/>
      <c r="AE26" s="148"/>
      <c r="AF26" s="148"/>
      <c r="AG26" s="148" t="s">
        <v>781</v>
      </c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</row>
    <row r="27" spans="1:60" outlineLevel="1" x14ac:dyDescent="0.2">
      <c r="A27" s="155"/>
      <c r="B27" s="156"/>
      <c r="C27" s="189" t="s">
        <v>777</v>
      </c>
      <c r="D27" s="185"/>
      <c r="E27" s="186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48"/>
      <c r="Z27" s="148"/>
      <c r="AA27" s="148"/>
      <c r="AB27" s="148"/>
      <c r="AC27" s="148"/>
      <c r="AD27" s="148"/>
      <c r="AE27" s="148"/>
      <c r="AF27" s="148"/>
      <c r="AG27" s="148" t="s">
        <v>224</v>
      </c>
      <c r="AH27" s="148">
        <v>0</v>
      </c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</row>
    <row r="28" spans="1:60" outlineLevel="1" x14ac:dyDescent="0.2">
      <c r="A28" s="155"/>
      <c r="B28" s="156"/>
      <c r="C28" s="189" t="s">
        <v>1440</v>
      </c>
      <c r="D28" s="185"/>
      <c r="E28" s="186">
        <v>22</v>
      </c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48"/>
      <c r="Z28" s="148"/>
      <c r="AA28" s="148"/>
      <c r="AB28" s="148"/>
      <c r="AC28" s="148"/>
      <c r="AD28" s="148"/>
      <c r="AE28" s="148"/>
      <c r="AF28" s="148"/>
      <c r="AG28" s="148" t="s">
        <v>224</v>
      </c>
      <c r="AH28" s="148">
        <v>0</v>
      </c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</row>
    <row r="29" spans="1:60" x14ac:dyDescent="0.2">
      <c r="A29" s="160" t="s">
        <v>169</v>
      </c>
      <c r="B29" s="161" t="s">
        <v>134</v>
      </c>
      <c r="C29" s="179" t="s">
        <v>135</v>
      </c>
      <c r="D29" s="162"/>
      <c r="E29" s="163"/>
      <c r="F29" s="164"/>
      <c r="G29" s="165">
        <f>SUMIF(AG30:AG61,"&lt;&gt;NOR",G30:G61)</f>
        <v>256528</v>
      </c>
      <c r="H29" s="159"/>
      <c r="I29" s="159">
        <f>SUM(I30:I61)</f>
        <v>0</v>
      </c>
      <c r="J29" s="159"/>
      <c r="K29" s="159">
        <f>SUM(K30:K61)</f>
        <v>0</v>
      </c>
      <c r="L29" s="159"/>
      <c r="M29" s="159">
        <f>SUM(M30:M61)</f>
        <v>310398.87999999995</v>
      </c>
      <c r="N29" s="159"/>
      <c r="O29" s="159">
        <f>SUM(O30:O61)</f>
        <v>0</v>
      </c>
      <c r="P29" s="159"/>
      <c r="Q29" s="159">
        <f>SUM(Q30:Q61)</f>
        <v>0</v>
      </c>
      <c r="R29" s="159"/>
      <c r="S29" s="159"/>
      <c r="T29" s="159"/>
      <c r="U29" s="159"/>
      <c r="V29" s="159">
        <f>SUM(V30:V61)</f>
        <v>0</v>
      </c>
      <c r="W29" s="159"/>
      <c r="X29" s="159"/>
      <c r="AG29" t="s">
        <v>170</v>
      </c>
    </row>
    <row r="30" spans="1:60" ht="22.5" outlineLevel="1" x14ac:dyDescent="0.2">
      <c r="A30" s="166">
        <v>11</v>
      </c>
      <c r="B30" s="167" t="s">
        <v>1441</v>
      </c>
      <c r="C30" s="181" t="s">
        <v>1442</v>
      </c>
      <c r="D30" s="168" t="s">
        <v>368</v>
      </c>
      <c r="E30" s="169">
        <v>1</v>
      </c>
      <c r="F30" s="170">
        <v>16033</v>
      </c>
      <c r="G30" s="171">
        <f>ROUND(E30*F30,2)</f>
        <v>16033</v>
      </c>
      <c r="H30" s="158"/>
      <c r="I30" s="157">
        <f>ROUND(E30*H30,2)</f>
        <v>0</v>
      </c>
      <c r="J30" s="158"/>
      <c r="K30" s="157">
        <f>ROUND(E30*J30,2)</f>
        <v>0</v>
      </c>
      <c r="L30" s="157">
        <v>21</v>
      </c>
      <c r="M30" s="157">
        <f>G30*(1+L30/100)</f>
        <v>19399.93</v>
      </c>
      <c r="N30" s="157">
        <v>0</v>
      </c>
      <c r="O30" s="157">
        <f>ROUND(E30*N30,2)</f>
        <v>0</v>
      </c>
      <c r="P30" s="157">
        <v>0</v>
      </c>
      <c r="Q30" s="157">
        <f>ROUND(E30*P30,2)</f>
        <v>0</v>
      </c>
      <c r="R30" s="157"/>
      <c r="S30" s="157" t="s">
        <v>174</v>
      </c>
      <c r="T30" s="157" t="s">
        <v>175</v>
      </c>
      <c r="U30" s="157">
        <v>0</v>
      </c>
      <c r="V30" s="157">
        <f>ROUND(E30*U30,2)</f>
        <v>0</v>
      </c>
      <c r="W30" s="157"/>
      <c r="X30" s="157" t="s">
        <v>221</v>
      </c>
      <c r="Y30" s="148"/>
      <c r="Z30" s="148"/>
      <c r="AA30" s="148"/>
      <c r="AB30" s="148"/>
      <c r="AC30" s="148"/>
      <c r="AD30" s="148"/>
      <c r="AE30" s="148"/>
      <c r="AF30" s="148"/>
      <c r="AG30" s="148" t="s">
        <v>222</v>
      </c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</row>
    <row r="31" spans="1:60" outlineLevel="1" x14ac:dyDescent="0.2">
      <c r="A31" s="155"/>
      <c r="B31" s="156"/>
      <c r="C31" s="189" t="s">
        <v>370</v>
      </c>
      <c r="D31" s="185"/>
      <c r="E31" s="186">
        <v>1</v>
      </c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48"/>
      <c r="Z31" s="148"/>
      <c r="AA31" s="148"/>
      <c r="AB31" s="148"/>
      <c r="AC31" s="148"/>
      <c r="AD31" s="148"/>
      <c r="AE31" s="148"/>
      <c r="AF31" s="148"/>
      <c r="AG31" s="148" t="s">
        <v>224</v>
      </c>
      <c r="AH31" s="148">
        <v>0</v>
      </c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</row>
    <row r="32" spans="1:60" ht="22.5" outlineLevel="1" x14ac:dyDescent="0.2">
      <c r="A32" s="166">
        <v>12</v>
      </c>
      <c r="B32" s="167" t="s">
        <v>1443</v>
      </c>
      <c r="C32" s="181" t="s">
        <v>1444</v>
      </c>
      <c r="D32" s="168" t="s">
        <v>368</v>
      </c>
      <c r="E32" s="169">
        <v>1</v>
      </c>
      <c r="F32" s="170">
        <v>16033</v>
      </c>
      <c r="G32" s="171">
        <f>ROUND(E32*F32,2)</f>
        <v>16033</v>
      </c>
      <c r="H32" s="158"/>
      <c r="I32" s="157">
        <f>ROUND(E32*H32,2)</f>
        <v>0</v>
      </c>
      <c r="J32" s="158"/>
      <c r="K32" s="157">
        <f>ROUND(E32*J32,2)</f>
        <v>0</v>
      </c>
      <c r="L32" s="157">
        <v>21</v>
      </c>
      <c r="M32" s="157">
        <f>G32*(1+L32/100)</f>
        <v>19399.93</v>
      </c>
      <c r="N32" s="157">
        <v>0</v>
      </c>
      <c r="O32" s="157">
        <f>ROUND(E32*N32,2)</f>
        <v>0</v>
      </c>
      <c r="P32" s="157">
        <v>0</v>
      </c>
      <c r="Q32" s="157">
        <f>ROUND(E32*P32,2)</f>
        <v>0</v>
      </c>
      <c r="R32" s="157"/>
      <c r="S32" s="157" t="s">
        <v>174</v>
      </c>
      <c r="T32" s="157" t="s">
        <v>175</v>
      </c>
      <c r="U32" s="157">
        <v>0</v>
      </c>
      <c r="V32" s="157">
        <f>ROUND(E32*U32,2)</f>
        <v>0</v>
      </c>
      <c r="W32" s="157"/>
      <c r="X32" s="157" t="s">
        <v>221</v>
      </c>
      <c r="Y32" s="148"/>
      <c r="Z32" s="148"/>
      <c r="AA32" s="148"/>
      <c r="AB32" s="148"/>
      <c r="AC32" s="148"/>
      <c r="AD32" s="148"/>
      <c r="AE32" s="148"/>
      <c r="AF32" s="148"/>
      <c r="AG32" s="148" t="s">
        <v>222</v>
      </c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</row>
    <row r="33" spans="1:60" outlineLevel="1" x14ac:dyDescent="0.2">
      <c r="A33" s="155"/>
      <c r="B33" s="156"/>
      <c r="C33" s="189" t="s">
        <v>370</v>
      </c>
      <c r="D33" s="185"/>
      <c r="E33" s="186">
        <v>1</v>
      </c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48"/>
      <c r="Z33" s="148"/>
      <c r="AA33" s="148"/>
      <c r="AB33" s="148"/>
      <c r="AC33" s="148"/>
      <c r="AD33" s="148"/>
      <c r="AE33" s="148"/>
      <c r="AF33" s="148"/>
      <c r="AG33" s="148" t="s">
        <v>224</v>
      </c>
      <c r="AH33" s="148">
        <v>0</v>
      </c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</row>
    <row r="34" spans="1:60" ht="22.5" outlineLevel="1" x14ac:dyDescent="0.2">
      <c r="A34" s="166">
        <v>13</v>
      </c>
      <c r="B34" s="167" t="s">
        <v>1445</v>
      </c>
      <c r="C34" s="181" t="s">
        <v>1446</v>
      </c>
      <c r="D34" s="168" t="s">
        <v>368</v>
      </c>
      <c r="E34" s="169">
        <v>1</v>
      </c>
      <c r="F34" s="170">
        <v>16033</v>
      </c>
      <c r="G34" s="171">
        <f>ROUND(E34*F34,2)</f>
        <v>16033</v>
      </c>
      <c r="H34" s="158"/>
      <c r="I34" s="157">
        <f>ROUND(E34*H34,2)</f>
        <v>0</v>
      </c>
      <c r="J34" s="158"/>
      <c r="K34" s="157">
        <f>ROUND(E34*J34,2)</f>
        <v>0</v>
      </c>
      <c r="L34" s="157">
        <v>21</v>
      </c>
      <c r="M34" s="157">
        <f>G34*(1+L34/100)</f>
        <v>19399.93</v>
      </c>
      <c r="N34" s="157">
        <v>0</v>
      </c>
      <c r="O34" s="157">
        <f>ROUND(E34*N34,2)</f>
        <v>0</v>
      </c>
      <c r="P34" s="157">
        <v>0</v>
      </c>
      <c r="Q34" s="157">
        <f>ROUND(E34*P34,2)</f>
        <v>0</v>
      </c>
      <c r="R34" s="157"/>
      <c r="S34" s="157" t="s">
        <v>174</v>
      </c>
      <c r="T34" s="157" t="s">
        <v>175</v>
      </c>
      <c r="U34" s="157">
        <v>0</v>
      </c>
      <c r="V34" s="157">
        <f>ROUND(E34*U34,2)</f>
        <v>0</v>
      </c>
      <c r="W34" s="157"/>
      <c r="X34" s="157" t="s">
        <v>221</v>
      </c>
      <c r="Y34" s="148"/>
      <c r="Z34" s="148"/>
      <c r="AA34" s="148"/>
      <c r="AB34" s="148"/>
      <c r="AC34" s="148"/>
      <c r="AD34" s="148"/>
      <c r="AE34" s="148"/>
      <c r="AF34" s="148"/>
      <c r="AG34" s="148" t="s">
        <v>222</v>
      </c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</row>
    <row r="35" spans="1:60" outlineLevel="1" x14ac:dyDescent="0.2">
      <c r="A35" s="155"/>
      <c r="B35" s="156"/>
      <c r="C35" s="189" t="s">
        <v>370</v>
      </c>
      <c r="D35" s="185"/>
      <c r="E35" s="186">
        <v>1</v>
      </c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48"/>
      <c r="Z35" s="148"/>
      <c r="AA35" s="148"/>
      <c r="AB35" s="148"/>
      <c r="AC35" s="148"/>
      <c r="AD35" s="148"/>
      <c r="AE35" s="148"/>
      <c r="AF35" s="148"/>
      <c r="AG35" s="148" t="s">
        <v>224</v>
      </c>
      <c r="AH35" s="148">
        <v>0</v>
      </c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</row>
    <row r="36" spans="1:60" ht="22.5" outlineLevel="1" x14ac:dyDescent="0.2">
      <c r="A36" s="166">
        <v>14</v>
      </c>
      <c r="B36" s="167" t="s">
        <v>1447</v>
      </c>
      <c r="C36" s="181" t="s">
        <v>1448</v>
      </c>
      <c r="D36" s="168" t="s">
        <v>368</v>
      </c>
      <c r="E36" s="169">
        <v>1</v>
      </c>
      <c r="F36" s="170">
        <v>16033</v>
      </c>
      <c r="G36" s="171">
        <f>ROUND(E36*F36,2)</f>
        <v>16033</v>
      </c>
      <c r="H36" s="158"/>
      <c r="I36" s="157">
        <f>ROUND(E36*H36,2)</f>
        <v>0</v>
      </c>
      <c r="J36" s="158"/>
      <c r="K36" s="157">
        <f>ROUND(E36*J36,2)</f>
        <v>0</v>
      </c>
      <c r="L36" s="157">
        <v>21</v>
      </c>
      <c r="M36" s="157">
        <f>G36*(1+L36/100)</f>
        <v>19399.93</v>
      </c>
      <c r="N36" s="157">
        <v>0</v>
      </c>
      <c r="O36" s="157">
        <f>ROUND(E36*N36,2)</f>
        <v>0</v>
      </c>
      <c r="P36" s="157">
        <v>0</v>
      </c>
      <c r="Q36" s="157">
        <f>ROUND(E36*P36,2)</f>
        <v>0</v>
      </c>
      <c r="R36" s="157"/>
      <c r="S36" s="157" t="s">
        <v>174</v>
      </c>
      <c r="T36" s="157" t="s">
        <v>175</v>
      </c>
      <c r="U36" s="157">
        <v>0</v>
      </c>
      <c r="V36" s="157">
        <f>ROUND(E36*U36,2)</f>
        <v>0</v>
      </c>
      <c r="W36" s="157"/>
      <c r="X36" s="157" t="s">
        <v>221</v>
      </c>
      <c r="Y36" s="148"/>
      <c r="Z36" s="148"/>
      <c r="AA36" s="148"/>
      <c r="AB36" s="148"/>
      <c r="AC36" s="148"/>
      <c r="AD36" s="148"/>
      <c r="AE36" s="148"/>
      <c r="AF36" s="148"/>
      <c r="AG36" s="148" t="s">
        <v>222</v>
      </c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</row>
    <row r="37" spans="1:60" outlineLevel="1" x14ac:dyDescent="0.2">
      <c r="A37" s="155"/>
      <c r="B37" s="156"/>
      <c r="C37" s="189" t="s">
        <v>370</v>
      </c>
      <c r="D37" s="185"/>
      <c r="E37" s="186">
        <v>1</v>
      </c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48"/>
      <c r="Z37" s="148"/>
      <c r="AA37" s="148"/>
      <c r="AB37" s="148"/>
      <c r="AC37" s="148"/>
      <c r="AD37" s="148"/>
      <c r="AE37" s="148"/>
      <c r="AF37" s="148"/>
      <c r="AG37" s="148" t="s">
        <v>224</v>
      </c>
      <c r="AH37" s="148">
        <v>0</v>
      </c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</row>
    <row r="38" spans="1:60" ht="22.5" outlineLevel="1" x14ac:dyDescent="0.2">
      <c r="A38" s="166">
        <v>15</v>
      </c>
      <c r="B38" s="167" t="s">
        <v>1449</v>
      </c>
      <c r="C38" s="181" t="s">
        <v>1450</v>
      </c>
      <c r="D38" s="168" t="s">
        <v>368</v>
      </c>
      <c r="E38" s="169">
        <v>1</v>
      </c>
      <c r="F38" s="170">
        <v>16033</v>
      </c>
      <c r="G38" s="171">
        <f>ROUND(E38*F38,2)</f>
        <v>16033</v>
      </c>
      <c r="H38" s="158"/>
      <c r="I38" s="157">
        <f>ROUND(E38*H38,2)</f>
        <v>0</v>
      </c>
      <c r="J38" s="158"/>
      <c r="K38" s="157">
        <f>ROUND(E38*J38,2)</f>
        <v>0</v>
      </c>
      <c r="L38" s="157">
        <v>21</v>
      </c>
      <c r="M38" s="157">
        <f>G38*(1+L38/100)</f>
        <v>19399.93</v>
      </c>
      <c r="N38" s="157">
        <v>0</v>
      </c>
      <c r="O38" s="157">
        <f>ROUND(E38*N38,2)</f>
        <v>0</v>
      </c>
      <c r="P38" s="157">
        <v>0</v>
      </c>
      <c r="Q38" s="157">
        <f>ROUND(E38*P38,2)</f>
        <v>0</v>
      </c>
      <c r="R38" s="157"/>
      <c r="S38" s="157" t="s">
        <v>174</v>
      </c>
      <c r="T38" s="157" t="s">
        <v>175</v>
      </c>
      <c r="U38" s="157">
        <v>0</v>
      </c>
      <c r="V38" s="157">
        <f>ROUND(E38*U38,2)</f>
        <v>0</v>
      </c>
      <c r="W38" s="157"/>
      <c r="X38" s="157" t="s">
        <v>221</v>
      </c>
      <c r="Y38" s="148"/>
      <c r="Z38" s="148"/>
      <c r="AA38" s="148"/>
      <c r="AB38" s="148"/>
      <c r="AC38" s="148"/>
      <c r="AD38" s="148"/>
      <c r="AE38" s="148"/>
      <c r="AF38" s="148"/>
      <c r="AG38" s="148" t="s">
        <v>222</v>
      </c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</row>
    <row r="39" spans="1:60" outlineLevel="1" x14ac:dyDescent="0.2">
      <c r="A39" s="155"/>
      <c r="B39" s="156"/>
      <c r="C39" s="189" t="s">
        <v>370</v>
      </c>
      <c r="D39" s="185"/>
      <c r="E39" s="186">
        <v>1</v>
      </c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48"/>
      <c r="Z39" s="148"/>
      <c r="AA39" s="148"/>
      <c r="AB39" s="148"/>
      <c r="AC39" s="148"/>
      <c r="AD39" s="148"/>
      <c r="AE39" s="148"/>
      <c r="AF39" s="148"/>
      <c r="AG39" s="148" t="s">
        <v>224</v>
      </c>
      <c r="AH39" s="148">
        <v>0</v>
      </c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</row>
    <row r="40" spans="1:60" ht="22.5" outlineLevel="1" x14ac:dyDescent="0.2">
      <c r="A40" s="166">
        <v>16</v>
      </c>
      <c r="B40" s="167" t="s">
        <v>1451</v>
      </c>
      <c r="C40" s="181" t="s">
        <v>1452</v>
      </c>
      <c r="D40" s="168" t="s">
        <v>368</v>
      </c>
      <c r="E40" s="169">
        <v>1</v>
      </c>
      <c r="F40" s="170">
        <v>16033</v>
      </c>
      <c r="G40" s="171">
        <f>ROUND(E40*F40,2)</f>
        <v>16033</v>
      </c>
      <c r="H40" s="158"/>
      <c r="I40" s="157">
        <f>ROUND(E40*H40,2)</f>
        <v>0</v>
      </c>
      <c r="J40" s="158"/>
      <c r="K40" s="157">
        <f>ROUND(E40*J40,2)</f>
        <v>0</v>
      </c>
      <c r="L40" s="157">
        <v>21</v>
      </c>
      <c r="M40" s="157">
        <f>G40*(1+L40/100)</f>
        <v>19399.93</v>
      </c>
      <c r="N40" s="157">
        <v>0</v>
      </c>
      <c r="O40" s="157">
        <f>ROUND(E40*N40,2)</f>
        <v>0</v>
      </c>
      <c r="P40" s="157">
        <v>0</v>
      </c>
      <c r="Q40" s="157">
        <f>ROUND(E40*P40,2)</f>
        <v>0</v>
      </c>
      <c r="R40" s="157"/>
      <c r="S40" s="157" t="s">
        <v>174</v>
      </c>
      <c r="T40" s="157" t="s">
        <v>175</v>
      </c>
      <c r="U40" s="157">
        <v>0</v>
      </c>
      <c r="V40" s="157">
        <f>ROUND(E40*U40,2)</f>
        <v>0</v>
      </c>
      <c r="W40" s="157"/>
      <c r="X40" s="157" t="s">
        <v>221</v>
      </c>
      <c r="Y40" s="148"/>
      <c r="Z40" s="148"/>
      <c r="AA40" s="148"/>
      <c r="AB40" s="148"/>
      <c r="AC40" s="148"/>
      <c r="AD40" s="148"/>
      <c r="AE40" s="148"/>
      <c r="AF40" s="148"/>
      <c r="AG40" s="148" t="s">
        <v>222</v>
      </c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</row>
    <row r="41" spans="1:60" outlineLevel="1" x14ac:dyDescent="0.2">
      <c r="A41" s="155"/>
      <c r="B41" s="156"/>
      <c r="C41" s="189" t="s">
        <v>370</v>
      </c>
      <c r="D41" s="185"/>
      <c r="E41" s="186">
        <v>1</v>
      </c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48"/>
      <c r="Z41" s="148"/>
      <c r="AA41" s="148"/>
      <c r="AB41" s="148"/>
      <c r="AC41" s="148"/>
      <c r="AD41" s="148"/>
      <c r="AE41" s="148"/>
      <c r="AF41" s="148"/>
      <c r="AG41" s="148" t="s">
        <v>224</v>
      </c>
      <c r="AH41" s="148">
        <v>0</v>
      </c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</row>
    <row r="42" spans="1:60" ht="22.5" outlineLevel="1" x14ac:dyDescent="0.2">
      <c r="A42" s="166">
        <v>17</v>
      </c>
      <c r="B42" s="167" t="s">
        <v>1453</v>
      </c>
      <c r="C42" s="181" t="s">
        <v>1454</v>
      </c>
      <c r="D42" s="168" t="s">
        <v>368</v>
      </c>
      <c r="E42" s="169">
        <v>1</v>
      </c>
      <c r="F42" s="170">
        <v>16033</v>
      </c>
      <c r="G42" s="171">
        <f>ROUND(E42*F42,2)</f>
        <v>16033</v>
      </c>
      <c r="H42" s="158"/>
      <c r="I42" s="157">
        <f>ROUND(E42*H42,2)</f>
        <v>0</v>
      </c>
      <c r="J42" s="158"/>
      <c r="K42" s="157">
        <f>ROUND(E42*J42,2)</f>
        <v>0</v>
      </c>
      <c r="L42" s="157">
        <v>21</v>
      </c>
      <c r="M42" s="157">
        <f>G42*(1+L42/100)</f>
        <v>19399.93</v>
      </c>
      <c r="N42" s="157">
        <v>0</v>
      </c>
      <c r="O42" s="157">
        <f>ROUND(E42*N42,2)</f>
        <v>0</v>
      </c>
      <c r="P42" s="157">
        <v>0</v>
      </c>
      <c r="Q42" s="157">
        <f>ROUND(E42*P42,2)</f>
        <v>0</v>
      </c>
      <c r="R42" s="157"/>
      <c r="S42" s="157" t="s">
        <v>174</v>
      </c>
      <c r="T42" s="157" t="s">
        <v>175</v>
      </c>
      <c r="U42" s="157">
        <v>0</v>
      </c>
      <c r="V42" s="157">
        <f>ROUND(E42*U42,2)</f>
        <v>0</v>
      </c>
      <c r="W42" s="157"/>
      <c r="X42" s="157" t="s">
        <v>221</v>
      </c>
      <c r="Y42" s="148"/>
      <c r="Z42" s="148"/>
      <c r="AA42" s="148"/>
      <c r="AB42" s="148"/>
      <c r="AC42" s="148"/>
      <c r="AD42" s="148"/>
      <c r="AE42" s="148"/>
      <c r="AF42" s="148"/>
      <c r="AG42" s="148" t="s">
        <v>222</v>
      </c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</row>
    <row r="43" spans="1:60" outlineLevel="1" x14ac:dyDescent="0.2">
      <c r="A43" s="155"/>
      <c r="B43" s="156"/>
      <c r="C43" s="189" t="s">
        <v>370</v>
      </c>
      <c r="D43" s="185"/>
      <c r="E43" s="186">
        <v>1</v>
      </c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48"/>
      <c r="Z43" s="148"/>
      <c r="AA43" s="148"/>
      <c r="AB43" s="148"/>
      <c r="AC43" s="148"/>
      <c r="AD43" s="148"/>
      <c r="AE43" s="148"/>
      <c r="AF43" s="148"/>
      <c r="AG43" s="148" t="s">
        <v>224</v>
      </c>
      <c r="AH43" s="148">
        <v>0</v>
      </c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</row>
    <row r="44" spans="1:60" ht="22.5" outlineLevel="1" x14ac:dyDescent="0.2">
      <c r="A44" s="166">
        <v>18</v>
      </c>
      <c r="B44" s="167" t="s">
        <v>1455</v>
      </c>
      <c r="C44" s="181" t="s">
        <v>1456</v>
      </c>
      <c r="D44" s="168" t="s">
        <v>368</v>
      </c>
      <c r="E44" s="169">
        <v>1</v>
      </c>
      <c r="F44" s="170">
        <v>16033</v>
      </c>
      <c r="G44" s="171">
        <f>ROUND(E44*F44,2)</f>
        <v>16033</v>
      </c>
      <c r="H44" s="158"/>
      <c r="I44" s="157">
        <f>ROUND(E44*H44,2)</f>
        <v>0</v>
      </c>
      <c r="J44" s="158"/>
      <c r="K44" s="157">
        <f>ROUND(E44*J44,2)</f>
        <v>0</v>
      </c>
      <c r="L44" s="157">
        <v>21</v>
      </c>
      <c r="M44" s="157">
        <f>G44*(1+L44/100)</f>
        <v>19399.93</v>
      </c>
      <c r="N44" s="157">
        <v>0</v>
      </c>
      <c r="O44" s="157">
        <f>ROUND(E44*N44,2)</f>
        <v>0</v>
      </c>
      <c r="P44" s="157">
        <v>0</v>
      </c>
      <c r="Q44" s="157">
        <f>ROUND(E44*P44,2)</f>
        <v>0</v>
      </c>
      <c r="R44" s="157"/>
      <c r="S44" s="157" t="s">
        <v>174</v>
      </c>
      <c r="T44" s="157" t="s">
        <v>175</v>
      </c>
      <c r="U44" s="157">
        <v>0</v>
      </c>
      <c r="V44" s="157">
        <f>ROUND(E44*U44,2)</f>
        <v>0</v>
      </c>
      <c r="W44" s="157"/>
      <c r="X44" s="157" t="s">
        <v>221</v>
      </c>
      <c r="Y44" s="148"/>
      <c r="Z44" s="148"/>
      <c r="AA44" s="148"/>
      <c r="AB44" s="148"/>
      <c r="AC44" s="148"/>
      <c r="AD44" s="148"/>
      <c r="AE44" s="148"/>
      <c r="AF44" s="148"/>
      <c r="AG44" s="148" t="s">
        <v>222</v>
      </c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</row>
    <row r="45" spans="1:60" outlineLevel="1" x14ac:dyDescent="0.2">
      <c r="A45" s="155"/>
      <c r="B45" s="156"/>
      <c r="C45" s="189" t="s">
        <v>370</v>
      </c>
      <c r="D45" s="185"/>
      <c r="E45" s="186">
        <v>1</v>
      </c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48"/>
      <c r="Z45" s="148"/>
      <c r="AA45" s="148"/>
      <c r="AB45" s="148"/>
      <c r="AC45" s="148"/>
      <c r="AD45" s="148"/>
      <c r="AE45" s="148"/>
      <c r="AF45" s="148"/>
      <c r="AG45" s="148" t="s">
        <v>224</v>
      </c>
      <c r="AH45" s="148">
        <v>0</v>
      </c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</row>
    <row r="46" spans="1:60" ht="22.5" outlineLevel="1" x14ac:dyDescent="0.2">
      <c r="A46" s="166">
        <v>19</v>
      </c>
      <c r="B46" s="167" t="s">
        <v>1457</v>
      </c>
      <c r="C46" s="181" t="s">
        <v>1458</v>
      </c>
      <c r="D46" s="168" t="s">
        <v>368</v>
      </c>
      <c r="E46" s="169">
        <v>1</v>
      </c>
      <c r="F46" s="170">
        <v>16033</v>
      </c>
      <c r="G46" s="171">
        <f>ROUND(E46*F46,2)</f>
        <v>16033</v>
      </c>
      <c r="H46" s="158"/>
      <c r="I46" s="157">
        <f>ROUND(E46*H46,2)</f>
        <v>0</v>
      </c>
      <c r="J46" s="158"/>
      <c r="K46" s="157">
        <f>ROUND(E46*J46,2)</f>
        <v>0</v>
      </c>
      <c r="L46" s="157">
        <v>21</v>
      </c>
      <c r="M46" s="157">
        <f>G46*(1+L46/100)</f>
        <v>19399.93</v>
      </c>
      <c r="N46" s="157">
        <v>0</v>
      </c>
      <c r="O46" s="157">
        <f>ROUND(E46*N46,2)</f>
        <v>0</v>
      </c>
      <c r="P46" s="157">
        <v>0</v>
      </c>
      <c r="Q46" s="157">
        <f>ROUND(E46*P46,2)</f>
        <v>0</v>
      </c>
      <c r="R46" s="157"/>
      <c r="S46" s="157" t="s">
        <v>174</v>
      </c>
      <c r="T46" s="157" t="s">
        <v>175</v>
      </c>
      <c r="U46" s="157">
        <v>0</v>
      </c>
      <c r="V46" s="157">
        <f>ROUND(E46*U46,2)</f>
        <v>0</v>
      </c>
      <c r="W46" s="157"/>
      <c r="X46" s="157" t="s">
        <v>221</v>
      </c>
      <c r="Y46" s="148"/>
      <c r="Z46" s="148"/>
      <c r="AA46" s="148"/>
      <c r="AB46" s="148"/>
      <c r="AC46" s="148"/>
      <c r="AD46" s="148"/>
      <c r="AE46" s="148"/>
      <c r="AF46" s="148"/>
      <c r="AG46" s="148" t="s">
        <v>222</v>
      </c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</row>
    <row r="47" spans="1:60" outlineLevel="1" x14ac:dyDescent="0.2">
      <c r="A47" s="155"/>
      <c r="B47" s="156"/>
      <c r="C47" s="189" t="s">
        <v>370</v>
      </c>
      <c r="D47" s="185"/>
      <c r="E47" s="186">
        <v>1</v>
      </c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48"/>
      <c r="Z47" s="148"/>
      <c r="AA47" s="148"/>
      <c r="AB47" s="148"/>
      <c r="AC47" s="148"/>
      <c r="AD47" s="148"/>
      <c r="AE47" s="148"/>
      <c r="AF47" s="148"/>
      <c r="AG47" s="148" t="s">
        <v>224</v>
      </c>
      <c r="AH47" s="148">
        <v>0</v>
      </c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</row>
    <row r="48" spans="1:60" ht="22.5" outlineLevel="1" x14ac:dyDescent="0.2">
      <c r="A48" s="166">
        <v>20</v>
      </c>
      <c r="B48" s="167" t="s">
        <v>1459</v>
      </c>
      <c r="C48" s="181" t="s">
        <v>1460</v>
      </c>
      <c r="D48" s="168" t="s">
        <v>368</v>
      </c>
      <c r="E48" s="169">
        <v>1</v>
      </c>
      <c r="F48" s="170">
        <v>16033</v>
      </c>
      <c r="G48" s="171">
        <f>ROUND(E48*F48,2)</f>
        <v>16033</v>
      </c>
      <c r="H48" s="158"/>
      <c r="I48" s="157">
        <f>ROUND(E48*H48,2)</f>
        <v>0</v>
      </c>
      <c r="J48" s="158"/>
      <c r="K48" s="157">
        <f>ROUND(E48*J48,2)</f>
        <v>0</v>
      </c>
      <c r="L48" s="157">
        <v>21</v>
      </c>
      <c r="M48" s="157">
        <f>G48*(1+L48/100)</f>
        <v>19399.93</v>
      </c>
      <c r="N48" s="157">
        <v>0</v>
      </c>
      <c r="O48" s="157">
        <f>ROUND(E48*N48,2)</f>
        <v>0</v>
      </c>
      <c r="P48" s="157">
        <v>0</v>
      </c>
      <c r="Q48" s="157">
        <f>ROUND(E48*P48,2)</f>
        <v>0</v>
      </c>
      <c r="R48" s="157"/>
      <c r="S48" s="157" t="s">
        <v>174</v>
      </c>
      <c r="T48" s="157" t="s">
        <v>175</v>
      </c>
      <c r="U48" s="157">
        <v>0</v>
      </c>
      <c r="V48" s="157">
        <f>ROUND(E48*U48,2)</f>
        <v>0</v>
      </c>
      <c r="W48" s="157"/>
      <c r="X48" s="157" t="s">
        <v>221</v>
      </c>
      <c r="Y48" s="148"/>
      <c r="Z48" s="148"/>
      <c r="AA48" s="148"/>
      <c r="AB48" s="148"/>
      <c r="AC48" s="148"/>
      <c r="AD48" s="148"/>
      <c r="AE48" s="148"/>
      <c r="AF48" s="148"/>
      <c r="AG48" s="148" t="s">
        <v>222</v>
      </c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</row>
    <row r="49" spans="1:60" outlineLevel="1" x14ac:dyDescent="0.2">
      <c r="A49" s="155"/>
      <c r="B49" s="156"/>
      <c r="C49" s="189" t="s">
        <v>370</v>
      </c>
      <c r="D49" s="185"/>
      <c r="E49" s="186">
        <v>1</v>
      </c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48"/>
      <c r="Z49" s="148"/>
      <c r="AA49" s="148"/>
      <c r="AB49" s="148"/>
      <c r="AC49" s="148"/>
      <c r="AD49" s="148"/>
      <c r="AE49" s="148"/>
      <c r="AF49" s="148"/>
      <c r="AG49" s="148" t="s">
        <v>224</v>
      </c>
      <c r="AH49" s="148">
        <v>0</v>
      </c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</row>
    <row r="50" spans="1:60" ht="22.5" outlineLevel="1" x14ac:dyDescent="0.2">
      <c r="A50" s="166">
        <v>21</v>
      </c>
      <c r="B50" s="167" t="s">
        <v>1461</v>
      </c>
      <c r="C50" s="181" t="s">
        <v>1462</v>
      </c>
      <c r="D50" s="168" t="s">
        <v>368</v>
      </c>
      <c r="E50" s="169">
        <v>1</v>
      </c>
      <c r="F50" s="170">
        <v>16033</v>
      </c>
      <c r="G50" s="171">
        <f>ROUND(E50*F50,2)</f>
        <v>16033</v>
      </c>
      <c r="H50" s="158"/>
      <c r="I50" s="157">
        <f>ROUND(E50*H50,2)</f>
        <v>0</v>
      </c>
      <c r="J50" s="158"/>
      <c r="K50" s="157">
        <f>ROUND(E50*J50,2)</f>
        <v>0</v>
      </c>
      <c r="L50" s="157">
        <v>21</v>
      </c>
      <c r="M50" s="157">
        <f>G50*(1+L50/100)</f>
        <v>19399.93</v>
      </c>
      <c r="N50" s="157">
        <v>0</v>
      </c>
      <c r="O50" s="157">
        <f>ROUND(E50*N50,2)</f>
        <v>0</v>
      </c>
      <c r="P50" s="157">
        <v>0</v>
      </c>
      <c r="Q50" s="157">
        <f>ROUND(E50*P50,2)</f>
        <v>0</v>
      </c>
      <c r="R50" s="157"/>
      <c r="S50" s="157" t="s">
        <v>174</v>
      </c>
      <c r="T50" s="157" t="s">
        <v>175</v>
      </c>
      <c r="U50" s="157">
        <v>0</v>
      </c>
      <c r="V50" s="157">
        <f>ROUND(E50*U50,2)</f>
        <v>0</v>
      </c>
      <c r="W50" s="157"/>
      <c r="X50" s="157" t="s">
        <v>221</v>
      </c>
      <c r="Y50" s="148"/>
      <c r="Z50" s="148"/>
      <c r="AA50" s="148"/>
      <c r="AB50" s="148"/>
      <c r="AC50" s="148"/>
      <c r="AD50" s="148"/>
      <c r="AE50" s="148"/>
      <c r="AF50" s="148"/>
      <c r="AG50" s="148" t="s">
        <v>222</v>
      </c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</row>
    <row r="51" spans="1:60" outlineLevel="1" x14ac:dyDescent="0.2">
      <c r="A51" s="155"/>
      <c r="B51" s="156"/>
      <c r="C51" s="189" t="s">
        <v>370</v>
      </c>
      <c r="D51" s="185"/>
      <c r="E51" s="186">
        <v>1</v>
      </c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48"/>
      <c r="Z51" s="148"/>
      <c r="AA51" s="148"/>
      <c r="AB51" s="148"/>
      <c r="AC51" s="148"/>
      <c r="AD51" s="148"/>
      <c r="AE51" s="148"/>
      <c r="AF51" s="148"/>
      <c r="AG51" s="148" t="s">
        <v>224</v>
      </c>
      <c r="AH51" s="148">
        <v>0</v>
      </c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</row>
    <row r="52" spans="1:60" ht="22.5" outlineLevel="1" x14ac:dyDescent="0.2">
      <c r="A52" s="166">
        <v>22</v>
      </c>
      <c r="B52" s="167" t="s">
        <v>1463</v>
      </c>
      <c r="C52" s="181" t="s">
        <v>1464</v>
      </c>
      <c r="D52" s="168" t="s">
        <v>368</v>
      </c>
      <c r="E52" s="169">
        <v>1</v>
      </c>
      <c r="F52" s="170">
        <v>16033</v>
      </c>
      <c r="G52" s="171">
        <f>ROUND(E52*F52,2)</f>
        <v>16033</v>
      </c>
      <c r="H52" s="158"/>
      <c r="I52" s="157">
        <f>ROUND(E52*H52,2)</f>
        <v>0</v>
      </c>
      <c r="J52" s="158"/>
      <c r="K52" s="157">
        <f>ROUND(E52*J52,2)</f>
        <v>0</v>
      </c>
      <c r="L52" s="157">
        <v>21</v>
      </c>
      <c r="M52" s="157">
        <f>G52*(1+L52/100)</f>
        <v>19399.93</v>
      </c>
      <c r="N52" s="157">
        <v>0</v>
      </c>
      <c r="O52" s="157">
        <f>ROUND(E52*N52,2)</f>
        <v>0</v>
      </c>
      <c r="P52" s="157">
        <v>0</v>
      </c>
      <c r="Q52" s="157">
        <f>ROUND(E52*P52,2)</f>
        <v>0</v>
      </c>
      <c r="R52" s="157"/>
      <c r="S52" s="157" t="s">
        <v>174</v>
      </c>
      <c r="T52" s="157" t="s">
        <v>175</v>
      </c>
      <c r="U52" s="157">
        <v>0</v>
      </c>
      <c r="V52" s="157">
        <f>ROUND(E52*U52,2)</f>
        <v>0</v>
      </c>
      <c r="W52" s="157"/>
      <c r="X52" s="157" t="s">
        <v>221</v>
      </c>
      <c r="Y52" s="148"/>
      <c r="Z52" s="148"/>
      <c r="AA52" s="148"/>
      <c r="AB52" s="148"/>
      <c r="AC52" s="148"/>
      <c r="AD52" s="148"/>
      <c r="AE52" s="148"/>
      <c r="AF52" s="148"/>
      <c r="AG52" s="148" t="s">
        <v>222</v>
      </c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</row>
    <row r="53" spans="1:60" outlineLevel="1" x14ac:dyDescent="0.2">
      <c r="A53" s="155"/>
      <c r="B53" s="156"/>
      <c r="C53" s="189" t="s">
        <v>370</v>
      </c>
      <c r="D53" s="185"/>
      <c r="E53" s="186">
        <v>1</v>
      </c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48"/>
      <c r="Z53" s="148"/>
      <c r="AA53" s="148"/>
      <c r="AB53" s="148"/>
      <c r="AC53" s="148"/>
      <c r="AD53" s="148"/>
      <c r="AE53" s="148"/>
      <c r="AF53" s="148"/>
      <c r="AG53" s="148" t="s">
        <v>224</v>
      </c>
      <c r="AH53" s="148">
        <v>0</v>
      </c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</row>
    <row r="54" spans="1:60" ht="22.5" outlineLevel="1" x14ac:dyDescent="0.2">
      <c r="A54" s="166">
        <v>23</v>
      </c>
      <c r="B54" s="167" t="s">
        <v>1465</v>
      </c>
      <c r="C54" s="181" t="s">
        <v>1466</v>
      </c>
      <c r="D54" s="168" t="s">
        <v>368</v>
      </c>
      <c r="E54" s="169">
        <v>1</v>
      </c>
      <c r="F54" s="170">
        <v>16033</v>
      </c>
      <c r="G54" s="171">
        <f>ROUND(E54*F54,2)</f>
        <v>16033</v>
      </c>
      <c r="H54" s="158"/>
      <c r="I54" s="157">
        <f>ROUND(E54*H54,2)</f>
        <v>0</v>
      </c>
      <c r="J54" s="158"/>
      <c r="K54" s="157">
        <f>ROUND(E54*J54,2)</f>
        <v>0</v>
      </c>
      <c r="L54" s="157">
        <v>21</v>
      </c>
      <c r="M54" s="157">
        <f>G54*(1+L54/100)</f>
        <v>19399.93</v>
      </c>
      <c r="N54" s="157">
        <v>0</v>
      </c>
      <c r="O54" s="157">
        <f>ROUND(E54*N54,2)</f>
        <v>0</v>
      </c>
      <c r="P54" s="157">
        <v>0</v>
      </c>
      <c r="Q54" s="157">
        <f>ROUND(E54*P54,2)</f>
        <v>0</v>
      </c>
      <c r="R54" s="157"/>
      <c r="S54" s="157" t="s">
        <v>174</v>
      </c>
      <c r="T54" s="157" t="s">
        <v>175</v>
      </c>
      <c r="U54" s="157">
        <v>0</v>
      </c>
      <c r="V54" s="157">
        <f>ROUND(E54*U54,2)</f>
        <v>0</v>
      </c>
      <c r="W54" s="157"/>
      <c r="X54" s="157" t="s">
        <v>221</v>
      </c>
      <c r="Y54" s="148"/>
      <c r="Z54" s="148"/>
      <c r="AA54" s="148"/>
      <c r="AB54" s="148"/>
      <c r="AC54" s="148"/>
      <c r="AD54" s="148"/>
      <c r="AE54" s="148"/>
      <c r="AF54" s="148"/>
      <c r="AG54" s="148" t="s">
        <v>222</v>
      </c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</row>
    <row r="55" spans="1:60" outlineLevel="1" x14ac:dyDescent="0.2">
      <c r="A55" s="155"/>
      <c r="B55" s="156"/>
      <c r="C55" s="189" t="s">
        <v>370</v>
      </c>
      <c r="D55" s="185"/>
      <c r="E55" s="186">
        <v>1</v>
      </c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48"/>
      <c r="Z55" s="148"/>
      <c r="AA55" s="148"/>
      <c r="AB55" s="148"/>
      <c r="AC55" s="148"/>
      <c r="AD55" s="148"/>
      <c r="AE55" s="148"/>
      <c r="AF55" s="148"/>
      <c r="AG55" s="148" t="s">
        <v>224</v>
      </c>
      <c r="AH55" s="148">
        <v>0</v>
      </c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</row>
    <row r="56" spans="1:60" ht="22.5" outlineLevel="1" x14ac:dyDescent="0.2">
      <c r="A56" s="166">
        <v>24</v>
      </c>
      <c r="B56" s="167" t="s">
        <v>1467</v>
      </c>
      <c r="C56" s="181" t="s">
        <v>1468</v>
      </c>
      <c r="D56" s="168" t="s">
        <v>368</v>
      </c>
      <c r="E56" s="169">
        <v>1</v>
      </c>
      <c r="F56" s="170">
        <v>16033</v>
      </c>
      <c r="G56" s="171">
        <f>ROUND(E56*F56,2)</f>
        <v>16033</v>
      </c>
      <c r="H56" s="158"/>
      <c r="I56" s="157">
        <f>ROUND(E56*H56,2)</f>
        <v>0</v>
      </c>
      <c r="J56" s="158"/>
      <c r="K56" s="157">
        <f>ROUND(E56*J56,2)</f>
        <v>0</v>
      </c>
      <c r="L56" s="157">
        <v>21</v>
      </c>
      <c r="M56" s="157">
        <f>G56*(1+L56/100)</f>
        <v>19399.93</v>
      </c>
      <c r="N56" s="157">
        <v>0</v>
      </c>
      <c r="O56" s="157">
        <f>ROUND(E56*N56,2)</f>
        <v>0</v>
      </c>
      <c r="P56" s="157">
        <v>0</v>
      </c>
      <c r="Q56" s="157">
        <f>ROUND(E56*P56,2)</f>
        <v>0</v>
      </c>
      <c r="R56" s="157"/>
      <c r="S56" s="157" t="s">
        <v>174</v>
      </c>
      <c r="T56" s="157" t="s">
        <v>175</v>
      </c>
      <c r="U56" s="157">
        <v>0</v>
      </c>
      <c r="V56" s="157">
        <f>ROUND(E56*U56,2)</f>
        <v>0</v>
      </c>
      <c r="W56" s="157"/>
      <c r="X56" s="157" t="s">
        <v>221</v>
      </c>
      <c r="Y56" s="148"/>
      <c r="Z56" s="148"/>
      <c r="AA56" s="148"/>
      <c r="AB56" s="148"/>
      <c r="AC56" s="148"/>
      <c r="AD56" s="148"/>
      <c r="AE56" s="148"/>
      <c r="AF56" s="148"/>
      <c r="AG56" s="148" t="s">
        <v>222</v>
      </c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</row>
    <row r="57" spans="1:60" outlineLevel="1" x14ac:dyDescent="0.2">
      <c r="A57" s="155"/>
      <c r="B57" s="156"/>
      <c r="C57" s="189" t="s">
        <v>370</v>
      </c>
      <c r="D57" s="185"/>
      <c r="E57" s="186">
        <v>1</v>
      </c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48"/>
      <c r="Z57" s="148"/>
      <c r="AA57" s="148"/>
      <c r="AB57" s="148"/>
      <c r="AC57" s="148"/>
      <c r="AD57" s="148"/>
      <c r="AE57" s="148"/>
      <c r="AF57" s="148"/>
      <c r="AG57" s="148" t="s">
        <v>224</v>
      </c>
      <c r="AH57" s="148">
        <v>0</v>
      </c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</row>
    <row r="58" spans="1:60" ht="22.5" outlineLevel="1" x14ac:dyDescent="0.2">
      <c r="A58" s="166">
        <v>25</v>
      </c>
      <c r="B58" s="167" t="s">
        <v>1469</v>
      </c>
      <c r="C58" s="181" t="s">
        <v>1470</v>
      </c>
      <c r="D58" s="168" t="s">
        <v>368</v>
      </c>
      <c r="E58" s="169">
        <v>1</v>
      </c>
      <c r="F58" s="170">
        <v>16033</v>
      </c>
      <c r="G58" s="171">
        <f>ROUND(E58*F58,2)</f>
        <v>16033</v>
      </c>
      <c r="H58" s="158"/>
      <c r="I58" s="157">
        <f>ROUND(E58*H58,2)</f>
        <v>0</v>
      </c>
      <c r="J58" s="158"/>
      <c r="K58" s="157">
        <f>ROUND(E58*J58,2)</f>
        <v>0</v>
      </c>
      <c r="L58" s="157">
        <v>21</v>
      </c>
      <c r="M58" s="157">
        <f>G58*(1+L58/100)</f>
        <v>19399.93</v>
      </c>
      <c r="N58" s="157">
        <v>0</v>
      </c>
      <c r="O58" s="157">
        <f>ROUND(E58*N58,2)</f>
        <v>0</v>
      </c>
      <c r="P58" s="157">
        <v>0</v>
      </c>
      <c r="Q58" s="157">
        <f>ROUND(E58*P58,2)</f>
        <v>0</v>
      </c>
      <c r="R58" s="157"/>
      <c r="S58" s="157" t="s">
        <v>174</v>
      </c>
      <c r="T58" s="157" t="s">
        <v>175</v>
      </c>
      <c r="U58" s="157">
        <v>0</v>
      </c>
      <c r="V58" s="157">
        <f>ROUND(E58*U58,2)</f>
        <v>0</v>
      </c>
      <c r="W58" s="157"/>
      <c r="X58" s="157" t="s">
        <v>221</v>
      </c>
      <c r="Y58" s="148"/>
      <c r="Z58" s="148"/>
      <c r="AA58" s="148"/>
      <c r="AB58" s="148"/>
      <c r="AC58" s="148"/>
      <c r="AD58" s="148"/>
      <c r="AE58" s="148"/>
      <c r="AF58" s="148"/>
      <c r="AG58" s="148" t="s">
        <v>222</v>
      </c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</row>
    <row r="59" spans="1:60" outlineLevel="1" x14ac:dyDescent="0.2">
      <c r="A59" s="155"/>
      <c r="B59" s="156"/>
      <c r="C59" s="189" t="s">
        <v>370</v>
      </c>
      <c r="D59" s="185"/>
      <c r="E59" s="186">
        <v>1</v>
      </c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48"/>
      <c r="Z59" s="148"/>
      <c r="AA59" s="148"/>
      <c r="AB59" s="148"/>
      <c r="AC59" s="148"/>
      <c r="AD59" s="148"/>
      <c r="AE59" s="148"/>
      <c r="AF59" s="148"/>
      <c r="AG59" s="148" t="s">
        <v>224</v>
      </c>
      <c r="AH59" s="148">
        <v>0</v>
      </c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</row>
    <row r="60" spans="1:60" ht="22.5" outlineLevel="1" x14ac:dyDescent="0.2">
      <c r="A60" s="166">
        <v>26</v>
      </c>
      <c r="B60" s="167" t="s">
        <v>1471</v>
      </c>
      <c r="C60" s="181" t="s">
        <v>1472</v>
      </c>
      <c r="D60" s="168" t="s">
        <v>368</v>
      </c>
      <c r="E60" s="169">
        <v>1</v>
      </c>
      <c r="F60" s="170">
        <v>16033</v>
      </c>
      <c r="G60" s="171">
        <f>ROUND(E60*F60,2)</f>
        <v>16033</v>
      </c>
      <c r="H60" s="158"/>
      <c r="I60" s="157">
        <f>ROUND(E60*H60,2)</f>
        <v>0</v>
      </c>
      <c r="J60" s="158"/>
      <c r="K60" s="157">
        <f>ROUND(E60*J60,2)</f>
        <v>0</v>
      </c>
      <c r="L60" s="157">
        <v>21</v>
      </c>
      <c r="M60" s="157">
        <f>G60*(1+L60/100)</f>
        <v>19399.93</v>
      </c>
      <c r="N60" s="157">
        <v>0</v>
      </c>
      <c r="O60" s="157">
        <f>ROUND(E60*N60,2)</f>
        <v>0</v>
      </c>
      <c r="P60" s="157">
        <v>0</v>
      </c>
      <c r="Q60" s="157">
        <f>ROUND(E60*P60,2)</f>
        <v>0</v>
      </c>
      <c r="R60" s="157"/>
      <c r="S60" s="157" t="s">
        <v>174</v>
      </c>
      <c r="T60" s="157" t="s">
        <v>175</v>
      </c>
      <c r="U60" s="157">
        <v>0</v>
      </c>
      <c r="V60" s="157">
        <f>ROUND(E60*U60,2)</f>
        <v>0</v>
      </c>
      <c r="W60" s="157"/>
      <c r="X60" s="157" t="s">
        <v>221</v>
      </c>
      <c r="Y60" s="148"/>
      <c r="Z60" s="148"/>
      <c r="AA60" s="148"/>
      <c r="AB60" s="148"/>
      <c r="AC60" s="148"/>
      <c r="AD60" s="148"/>
      <c r="AE60" s="148"/>
      <c r="AF60" s="148"/>
      <c r="AG60" s="148" t="s">
        <v>222</v>
      </c>
      <c r="AH60" s="148"/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</row>
    <row r="61" spans="1:60" outlineLevel="1" x14ac:dyDescent="0.2">
      <c r="A61" s="155"/>
      <c r="B61" s="156"/>
      <c r="C61" s="189" t="s">
        <v>370</v>
      </c>
      <c r="D61" s="185"/>
      <c r="E61" s="186">
        <v>1</v>
      </c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48"/>
      <c r="Z61" s="148"/>
      <c r="AA61" s="148"/>
      <c r="AB61" s="148"/>
      <c r="AC61" s="148"/>
      <c r="AD61" s="148"/>
      <c r="AE61" s="148"/>
      <c r="AF61" s="148"/>
      <c r="AG61" s="148" t="s">
        <v>224</v>
      </c>
      <c r="AH61" s="148">
        <v>0</v>
      </c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</row>
    <row r="62" spans="1:60" x14ac:dyDescent="0.2">
      <c r="A62" s="160" t="s">
        <v>169</v>
      </c>
      <c r="B62" s="161" t="s">
        <v>136</v>
      </c>
      <c r="C62" s="179" t="s">
        <v>137</v>
      </c>
      <c r="D62" s="162"/>
      <c r="E62" s="163"/>
      <c r="F62" s="164"/>
      <c r="G62" s="165">
        <f>SUMIF(AG63:AG80,"&lt;&gt;NOR",G63:G80)</f>
        <v>300316.40000000002</v>
      </c>
      <c r="H62" s="159"/>
      <c r="I62" s="159">
        <f>SUM(I63:I80)</f>
        <v>0</v>
      </c>
      <c r="J62" s="159"/>
      <c r="K62" s="159">
        <f>SUM(K63:K80)</f>
        <v>0</v>
      </c>
      <c r="L62" s="159"/>
      <c r="M62" s="159">
        <f>SUM(M63:M80)</f>
        <v>363382.84399999998</v>
      </c>
      <c r="N62" s="159"/>
      <c r="O62" s="159">
        <f>SUM(O63:O80)</f>
        <v>232.06</v>
      </c>
      <c r="P62" s="159"/>
      <c r="Q62" s="159">
        <f>SUM(Q63:Q80)</f>
        <v>0</v>
      </c>
      <c r="R62" s="159"/>
      <c r="S62" s="159"/>
      <c r="T62" s="159"/>
      <c r="U62" s="159"/>
      <c r="V62" s="159">
        <f>SUM(V63:V80)</f>
        <v>557.70000000000005</v>
      </c>
      <c r="W62" s="159"/>
      <c r="X62" s="159"/>
      <c r="AG62" t="s">
        <v>170</v>
      </c>
    </row>
    <row r="63" spans="1:60" ht="22.5" outlineLevel="1" x14ac:dyDescent="0.2">
      <c r="A63" s="166">
        <v>27</v>
      </c>
      <c r="B63" s="167" t="s">
        <v>802</v>
      </c>
      <c r="C63" s="181" t="s">
        <v>803</v>
      </c>
      <c r="D63" s="168" t="s">
        <v>230</v>
      </c>
      <c r="E63" s="169">
        <v>19.2</v>
      </c>
      <c r="F63" s="170">
        <v>1032</v>
      </c>
      <c r="G63" s="171">
        <f>ROUND(E63*F63,2)</f>
        <v>19814.400000000001</v>
      </c>
      <c r="H63" s="158"/>
      <c r="I63" s="157">
        <f>ROUND(E63*H63,2)</f>
        <v>0</v>
      </c>
      <c r="J63" s="158"/>
      <c r="K63" s="157">
        <f>ROUND(E63*J63,2)</f>
        <v>0</v>
      </c>
      <c r="L63" s="157">
        <v>21</v>
      </c>
      <c r="M63" s="157">
        <f>G63*(1+L63/100)</f>
        <v>23975.424000000003</v>
      </c>
      <c r="N63" s="157">
        <v>0</v>
      </c>
      <c r="O63" s="157">
        <f>ROUND(E63*N63,2)</f>
        <v>0</v>
      </c>
      <c r="P63" s="157">
        <v>0</v>
      </c>
      <c r="Q63" s="157">
        <f>ROUND(E63*P63,2)</f>
        <v>0</v>
      </c>
      <c r="R63" s="157"/>
      <c r="S63" s="157" t="s">
        <v>180</v>
      </c>
      <c r="T63" s="157" t="s">
        <v>180</v>
      </c>
      <c r="U63" s="157">
        <v>3.44</v>
      </c>
      <c r="V63" s="157">
        <f>ROUND(E63*U63,2)</f>
        <v>66.05</v>
      </c>
      <c r="W63" s="157"/>
      <c r="X63" s="157" t="s">
        <v>221</v>
      </c>
      <c r="Y63" s="148"/>
      <c r="Z63" s="148"/>
      <c r="AA63" s="148"/>
      <c r="AB63" s="148"/>
      <c r="AC63" s="148"/>
      <c r="AD63" s="148"/>
      <c r="AE63" s="148"/>
      <c r="AF63" s="148"/>
      <c r="AG63" s="148" t="s">
        <v>404</v>
      </c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</row>
    <row r="64" spans="1:60" outlineLevel="1" x14ac:dyDescent="0.2">
      <c r="A64" s="155"/>
      <c r="B64" s="156"/>
      <c r="C64" s="189" t="s">
        <v>1473</v>
      </c>
      <c r="D64" s="185"/>
      <c r="E64" s="186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48"/>
      <c r="Z64" s="148"/>
      <c r="AA64" s="148"/>
      <c r="AB64" s="148"/>
      <c r="AC64" s="148"/>
      <c r="AD64" s="148"/>
      <c r="AE64" s="148"/>
      <c r="AF64" s="148"/>
      <c r="AG64" s="148" t="s">
        <v>224</v>
      </c>
      <c r="AH64" s="148">
        <v>0</v>
      </c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</row>
    <row r="65" spans="1:60" outlineLevel="1" x14ac:dyDescent="0.2">
      <c r="A65" s="155"/>
      <c r="B65" s="156"/>
      <c r="C65" s="189" t="s">
        <v>1474</v>
      </c>
      <c r="D65" s="185"/>
      <c r="E65" s="186">
        <v>19.2</v>
      </c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48"/>
      <c r="Z65" s="148"/>
      <c r="AA65" s="148"/>
      <c r="AB65" s="148"/>
      <c r="AC65" s="148"/>
      <c r="AD65" s="148"/>
      <c r="AE65" s="148"/>
      <c r="AF65" s="148"/>
      <c r="AG65" s="148" t="s">
        <v>224</v>
      </c>
      <c r="AH65" s="148">
        <v>0</v>
      </c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</row>
    <row r="66" spans="1:60" ht="22.5" outlineLevel="1" x14ac:dyDescent="0.2">
      <c r="A66" s="166">
        <v>28</v>
      </c>
      <c r="B66" s="167" t="s">
        <v>806</v>
      </c>
      <c r="C66" s="181" t="s">
        <v>807</v>
      </c>
      <c r="D66" s="168" t="s">
        <v>368</v>
      </c>
      <c r="E66" s="169">
        <v>16</v>
      </c>
      <c r="F66" s="170">
        <v>3737</v>
      </c>
      <c r="G66" s="171">
        <f>ROUND(E66*F66,2)</f>
        <v>59792</v>
      </c>
      <c r="H66" s="158"/>
      <c r="I66" s="157">
        <f>ROUND(E66*H66,2)</f>
        <v>0</v>
      </c>
      <c r="J66" s="158"/>
      <c r="K66" s="157">
        <f>ROUND(E66*J66,2)</f>
        <v>0</v>
      </c>
      <c r="L66" s="157">
        <v>21</v>
      </c>
      <c r="M66" s="157">
        <f>G66*(1+L66/100)</f>
        <v>72348.319999999992</v>
      </c>
      <c r="N66" s="157">
        <v>2.9014899999999999</v>
      </c>
      <c r="O66" s="157">
        <f>ROUND(E66*N66,2)</f>
        <v>46.42</v>
      </c>
      <c r="P66" s="157">
        <v>0</v>
      </c>
      <c r="Q66" s="157">
        <f>ROUND(E66*P66,2)</f>
        <v>0</v>
      </c>
      <c r="R66" s="157"/>
      <c r="S66" s="157" t="s">
        <v>180</v>
      </c>
      <c r="T66" s="157" t="s">
        <v>180</v>
      </c>
      <c r="U66" s="157">
        <v>3.1829999999999998</v>
      </c>
      <c r="V66" s="157">
        <f>ROUND(E66*U66,2)</f>
        <v>50.93</v>
      </c>
      <c r="W66" s="157"/>
      <c r="X66" s="157" t="s">
        <v>221</v>
      </c>
      <c r="Y66" s="148"/>
      <c r="Z66" s="148"/>
      <c r="AA66" s="148"/>
      <c r="AB66" s="148"/>
      <c r="AC66" s="148"/>
      <c r="AD66" s="148"/>
      <c r="AE66" s="148"/>
      <c r="AF66" s="148"/>
      <c r="AG66" s="148" t="s">
        <v>404</v>
      </c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</row>
    <row r="67" spans="1:60" outlineLevel="1" x14ac:dyDescent="0.2">
      <c r="A67" s="155"/>
      <c r="B67" s="156"/>
      <c r="C67" s="189" t="s">
        <v>1475</v>
      </c>
      <c r="D67" s="185"/>
      <c r="E67" s="186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48"/>
      <c r="Z67" s="148"/>
      <c r="AA67" s="148"/>
      <c r="AB67" s="148"/>
      <c r="AC67" s="148"/>
      <c r="AD67" s="148"/>
      <c r="AE67" s="148"/>
      <c r="AF67" s="148"/>
      <c r="AG67" s="148" t="s">
        <v>224</v>
      </c>
      <c r="AH67" s="148">
        <v>0</v>
      </c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</row>
    <row r="68" spans="1:60" outlineLevel="1" x14ac:dyDescent="0.2">
      <c r="A68" s="155"/>
      <c r="B68" s="156"/>
      <c r="C68" s="189" t="s">
        <v>1476</v>
      </c>
      <c r="D68" s="185"/>
      <c r="E68" s="186">
        <v>16</v>
      </c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48"/>
      <c r="Z68" s="148"/>
      <c r="AA68" s="148"/>
      <c r="AB68" s="148"/>
      <c r="AC68" s="148"/>
      <c r="AD68" s="148"/>
      <c r="AE68" s="148"/>
      <c r="AF68" s="148"/>
      <c r="AG68" s="148" t="s">
        <v>224</v>
      </c>
      <c r="AH68" s="148">
        <v>0</v>
      </c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</row>
    <row r="69" spans="1:60" ht="22.5" outlineLevel="1" x14ac:dyDescent="0.2">
      <c r="A69" s="166">
        <v>29</v>
      </c>
      <c r="B69" s="167" t="s">
        <v>809</v>
      </c>
      <c r="C69" s="181" t="s">
        <v>810</v>
      </c>
      <c r="D69" s="168" t="s">
        <v>247</v>
      </c>
      <c r="E69" s="169">
        <v>700</v>
      </c>
      <c r="F69" s="170">
        <v>117</v>
      </c>
      <c r="G69" s="171">
        <f>ROUND(E69*F69,2)</f>
        <v>81900</v>
      </c>
      <c r="H69" s="158"/>
      <c r="I69" s="157">
        <f>ROUND(E69*H69,2)</f>
        <v>0</v>
      </c>
      <c r="J69" s="158"/>
      <c r="K69" s="157">
        <f>ROUND(E69*J69,2)</f>
        <v>0</v>
      </c>
      <c r="L69" s="157">
        <v>21</v>
      </c>
      <c r="M69" s="157">
        <f>G69*(1+L69/100)</f>
        <v>99099</v>
      </c>
      <c r="N69" s="157">
        <v>0</v>
      </c>
      <c r="O69" s="157">
        <f>ROUND(E69*N69,2)</f>
        <v>0</v>
      </c>
      <c r="P69" s="157">
        <v>0</v>
      </c>
      <c r="Q69" s="157">
        <f>ROUND(E69*P69,2)</f>
        <v>0</v>
      </c>
      <c r="R69" s="157"/>
      <c r="S69" s="157" t="s">
        <v>180</v>
      </c>
      <c r="T69" s="157" t="s">
        <v>180</v>
      </c>
      <c r="U69" s="157">
        <v>0.14599999999999999</v>
      </c>
      <c r="V69" s="157">
        <f>ROUND(E69*U69,2)</f>
        <v>102.2</v>
      </c>
      <c r="W69" s="157"/>
      <c r="X69" s="157" t="s">
        <v>221</v>
      </c>
      <c r="Y69" s="148"/>
      <c r="Z69" s="148"/>
      <c r="AA69" s="148"/>
      <c r="AB69" s="148"/>
      <c r="AC69" s="148"/>
      <c r="AD69" s="148"/>
      <c r="AE69" s="148"/>
      <c r="AF69" s="148"/>
      <c r="AG69" s="148" t="s">
        <v>404</v>
      </c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</row>
    <row r="70" spans="1:60" outlineLevel="1" x14ac:dyDescent="0.2">
      <c r="A70" s="155"/>
      <c r="B70" s="156"/>
      <c r="C70" s="189" t="s">
        <v>1477</v>
      </c>
      <c r="D70" s="185"/>
      <c r="E70" s="186">
        <v>700</v>
      </c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48"/>
      <c r="Z70" s="148"/>
      <c r="AA70" s="148"/>
      <c r="AB70" s="148"/>
      <c r="AC70" s="148"/>
      <c r="AD70" s="148"/>
      <c r="AE70" s="148"/>
      <c r="AF70" s="148"/>
      <c r="AG70" s="148" t="s">
        <v>224</v>
      </c>
      <c r="AH70" s="148">
        <v>0</v>
      </c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</row>
    <row r="71" spans="1:60" ht="22.5" outlineLevel="1" x14ac:dyDescent="0.2">
      <c r="A71" s="166">
        <v>30</v>
      </c>
      <c r="B71" s="167" t="s">
        <v>812</v>
      </c>
      <c r="C71" s="181" t="s">
        <v>813</v>
      </c>
      <c r="D71" s="168" t="s">
        <v>247</v>
      </c>
      <c r="E71" s="169">
        <v>700</v>
      </c>
      <c r="F71" s="170">
        <v>73</v>
      </c>
      <c r="G71" s="171">
        <f>ROUND(E71*F71,2)</f>
        <v>51100</v>
      </c>
      <c r="H71" s="158"/>
      <c r="I71" s="157">
        <f>ROUND(E71*H71,2)</f>
        <v>0</v>
      </c>
      <c r="J71" s="158"/>
      <c r="K71" s="157">
        <f>ROUND(E71*J71,2)</f>
        <v>0</v>
      </c>
      <c r="L71" s="157">
        <v>21</v>
      </c>
      <c r="M71" s="157">
        <f>G71*(1+L71/100)</f>
        <v>61831</v>
      </c>
      <c r="N71" s="157">
        <v>0.26485999999999998</v>
      </c>
      <c r="O71" s="157">
        <f>ROUND(E71*N71,2)</f>
        <v>185.4</v>
      </c>
      <c r="P71" s="157">
        <v>0</v>
      </c>
      <c r="Q71" s="157">
        <f>ROUND(E71*P71,2)</f>
        <v>0</v>
      </c>
      <c r="R71" s="157"/>
      <c r="S71" s="157" t="s">
        <v>180</v>
      </c>
      <c r="T71" s="157" t="s">
        <v>180</v>
      </c>
      <c r="U71" s="157">
        <v>0.111</v>
      </c>
      <c r="V71" s="157">
        <f>ROUND(E71*U71,2)</f>
        <v>77.7</v>
      </c>
      <c r="W71" s="157"/>
      <c r="X71" s="157" t="s">
        <v>221</v>
      </c>
      <c r="Y71" s="148"/>
      <c r="Z71" s="148"/>
      <c r="AA71" s="148"/>
      <c r="AB71" s="148"/>
      <c r="AC71" s="148"/>
      <c r="AD71" s="148"/>
      <c r="AE71" s="148"/>
      <c r="AF71" s="148"/>
      <c r="AG71" s="148" t="s">
        <v>404</v>
      </c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</row>
    <row r="72" spans="1:60" outlineLevel="1" x14ac:dyDescent="0.2">
      <c r="A72" s="155"/>
      <c r="B72" s="156"/>
      <c r="C72" s="189" t="s">
        <v>814</v>
      </c>
      <c r="D72" s="185"/>
      <c r="E72" s="186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48"/>
      <c r="Z72" s="148"/>
      <c r="AA72" s="148"/>
      <c r="AB72" s="148"/>
      <c r="AC72" s="148"/>
      <c r="AD72" s="148"/>
      <c r="AE72" s="148"/>
      <c r="AF72" s="148"/>
      <c r="AG72" s="148" t="s">
        <v>224</v>
      </c>
      <c r="AH72" s="148">
        <v>0</v>
      </c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</row>
    <row r="73" spans="1:60" outlineLevel="1" x14ac:dyDescent="0.2">
      <c r="A73" s="155"/>
      <c r="B73" s="156"/>
      <c r="C73" s="189" t="s">
        <v>1477</v>
      </c>
      <c r="D73" s="185"/>
      <c r="E73" s="186">
        <v>700</v>
      </c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48"/>
      <c r="Z73" s="148"/>
      <c r="AA73" s="148"/>
      <c r="AB73" s="148"/>
      <c r="AC73" s="148"/>
      <c r="AD73" s="148"/>
      <c r="AE73" s="148"/>
      <c r="AF73" s="148"/>
      <c r="AG73" s="148" t="s">
        <v>224</v>
      </c>
      <c r="AH73" s="148">
        <v>0</v>
      </c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</row>
    <row r="74" spans="1:60" ht="22.5" outlineLevel="1" x14ac:dyDescent="0.2">
      <c r="A74" s="166">
        <v>31</v>
      </c>
      <c r="B74" s="167" t="s">
        <v>815</v>
      </c>
      <c r="C74" s="181" t="s">
        <v>816</v>
      </c>
      <c r="D74" s="168" t="s">
        <v>247</v>
      </c>
      <c r="E74" s="169">
        <v>770</v>
      </c>
      <c r="F74" s="170">
        <v>13</v>
      </c>
      <c r="G74" s="171">
        <f>ROUND(E74*F74,2)</f>
        <v>10010</v>
      </c>
      <c r="H74" s="158"/>
      <c r="I74" s="157">
        <f>ROUND(E74*H74,2)</f>
        <v>0</v>
      </c>
      <c r="J74" s="158"/>
      <c r="K74" s="157">
        <f>ROUND(E74*J74,2)</f>
        <v>0</v>
      </c>
      <c r="L74" s="157">
        <v>21</v>
      </c>
      <c r="M74" s="157">
        <f>G74*(1+L74/100)</f>
        <v>12112.1</v>
      </c>
      <c r="N74" s="157">
        <v>3.1E-4</v>
      </c>
      <c r="O74" s="157">
        <f>ROUND(E74*N74,2)</f>
        <v>0.24</v>
      </c>
      <c r="P74" s="157">
        <v>0</v>
      </c>
      <c r="Q74" s="157">
        <f>ROUND(E74*P74,2)</f>
        <v>0</v>
      </c>
      <c r="R74" s="157"/>
      <c r="S74" s="157" t="s">
        <v>180</v>
      </c>
      <c r="T74" s="157" t="s">
        <v>180</v>
      </c>
      <c r="U74" s="157">
        <v>2.5999999999999999E-2</v>
      </c>
      <c r="V74" s="157">
        <f>ROUND(E74*U74,2)</f>
        <v>20.02</v>
      </c>
      <c r="W74" s="157"/>
      <c r="X74" s="157" t="s">
        <v>221</v>
      </c>
      <c r="Y74" s="148"/>
      <c r="Z74" s="148"/>
      <c r="AA74" s="148"/>
      <c r="AB74" s="148"/>
      <c r="AC74" s="148"/>
      <c r="AD74" s="148"/>
      <c r="AE74" s="148"/>
      <c r="AF74" s="148"/>
      <c r="AG74" s="148" t="s">
        <v>404</v>
      </c>
      <c r="AH74" s="148"/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</row>
    <row r="75" spans="1:60" outlineLevel="1" x14ac:dyDescent="0.2">
      <c r="A75" s="155"/>
      <c r="B75" s="156"/>
      <c r="C75" s="189" t="s">
        <v>1478</v>
      </c>
      <c r="D75" s="185"/>
      <c r="E75" s="186">
        <v>770</v>
      </c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48"/>
      <c r="Z75" s="148"/>
      <c r="AA75" s="148"/>
      <c r="AB75" s="148"/>
      <c r="AC75" s="148"/>
      <c r="AD75" s="148"/>
      <c r="AE75" s="148"/>
      <c r="AF75" s="148"/>
      <c r="AG75" s="148" t="s">
        <v>224</v>
      </c>
      <c r="AH75" s="148">
        <v>0</v>
      </c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</row>
    <row r="76" spans="1:60" outlineLevel="1" x14ac:dyDescent="0.2">
      <c r="A76" s="166">
        <v>32</v>
      </c>
      <c r="B76" s="167" t="s">
        <v>818</v>
      </c>
      <c r="C76" s="181" t="s">
        <v>819</v>
      </c>
      <c r="D76" s="168" t="s">
        <v>247</v>
      </c>
      <c r="E76" s="169">
        <v>700</v>
      </c>
      <c r="F76" s="170">
        <v>22</v>
      </c>
      <c r="G76" s="171">
        <f>ROUND(E76*F76,2)</f>
        <v>15400</v>
      </c>
      <c r="H76" s="158"/>
      <c r="I76" s="157">
        <f>ROUND(E76*H76,2)</f>
        <v>0</v>
      </c>
      <c r="J76" s="158"/>
      <c r="K76" s="157">
        <f>ROUND(E76*J76,2)</f>
        <v>0</v>
      </c>
      <c r="L76" s="157">
        <v>21</v>
      </c>
      <c r="M76" s="157">
        <f>G76*(1+L76/100)</f>
        <v>18634</v>
      </c>
      <c r="N76" s="157">
        <v>0</v>
      </c>
      <c r="O76" s="157">
        <f>ROUND(E76*N76,2)</f>
        <v>0</v>
      </c>
      <c r="P76" s="157">
        <v>0</v>
      </c>
      <c r="Q76" s="157">
        <f>ROUND(E76*P76,2)</f>
        <v>0</v>
      </c>
      <c r="R76" s="157"/>
      <c r="S76" s="157" t="s">
        <v>180</v>
      </c>
      <c r="T76" s="157" t="s">
        <v>180</v>
      </c>
      <c r="U76" s="157">
        <v>6.8000000000000005E-2</v>
      </c>
      <c r="V76" s="157">
        <f>ROUND(E76*U76,2)</f>
        <v>47.6</v>
      </c>
      <c r="W76" s="157"/>
      <c r="X76" s="157" t="s">
        <v>221</v>
      </c>
      <c r="Y76" s="148"/>
      <c r="Z76" s="148"/>
      <c r="AA76" s="148"/>
      <c r="AB76" s="148"/>
      <c r="AC76" s="148"/>
      <c r="AD76" s="148"/>
      <c r="AE76" s="148"/>
      <c r="AF76" s="148"/>
      <c r="AG76" s="148" t="s">
        <v>404</v>
      </c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</row>
    <row r="77" spans="1:60" outlineLevel="1" x14ac:dyDescent="0.2">
      <c r="A77" s="155"/>
      <c r="B77" s="156"/>
      <c r="C77" s="189" t="s">
        <v>820</v>
      </c>
      <c r="D77" s="185"/>
      <c r="E77" s="186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48"/>
      <c r="Z77" s="148"/>
      <c r="AA77" s="148"/>
      <c r="AB77" s="148"/>
      <c r="AC77" s="148"/>
      <c r="AD77" s="148"/>
      <c r="AE77" s="148"/>
      <c r="AF77" s="148"/>
      <c r="AG77" s="148" t="s">
        <v>224</v>
      </c>
      <c r="AH77" s="148">
        <v>0</v>
      </c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</row>
    <row r="78" spans="1:60" outlineLevel="1" x14ac:dyDescent="0.2">
      <c r="A78" s="155"/>
      <c r="B78" s="156"/>
      <c r="C78" s="189" t="s">
        <v>1477</v>
      </c>
      <c r="D78" s="185"/>
      <c r="E78" s="186">
        <v>700</v>
      </c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48"/>
      <c r="Z78" s="148"/>
      <c r="AA78" s="148"/>
      <c r="AB78" s="148"/>
      <c r="AC78" s="148"/>
      <c r="AD78" s="148"/>
      <c r="AE78" s="148"/>
      <c r="AF78" s="148"/>
      <c r="AG78" s="148" t="s">
        <v>224</v>
      </c>
      <c r="AH78" s="148">
        <v>0</v>
      </c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</row>
    <row r="79" spans="1:60" outlineLevel="1" x14ac:dyDescent="0.2">
      <c r="A79" s="166">
        <v>33</v>
      </c>
      <c r="B79" s="167" t="s">
        <v>821</v>
      </c>
      <c r="C79" s="181" t="s">
        <v>822</v>
      </c>
      <c r="D79" s="168" t="s">
        <v>247</v>
      </c>
      <c r="E79" s="169">
        <v>700</v>
      </c>
      <c r="F79" s="170">
        <v>89</v>
      </c>
      <c r="G79" s="171">
        <f>ROUND(E79*F79,2)</f>
        <v>62300</v>
      </c>
      <c r="H79" s="158"/>
      <c r="I79" s="157">
        <f>ROUND(E79*H79,2)</f>
        <v>0</v>
      </c>
      <c r="J79" s="158"/>
      <c r="K79" s="157">
        <f>ROUND(E79*J79,2)</f>
        <v>0</v>
      </c>
      <c r="L79" s="157">
        <v>21</v>
      </c>
      <c r="M79" s="157">
        <f>G79*(1+L79/100)</f>
        <v>75383</v>
      </c>
      <c r="N79" s="157">
        <v>0</v>
      </c>
      <c r="O79" s="157">
        <f>ROUND(E79*N79,2)</f>
        <v>0</v>
      </c>
      <c r="P79" s="157">
        <v>0</v>
      </c>
      <c r="Q79" s="157">
        <f>ROUND(E79*P79,2)</f>
        <v>0</v>
      </c>
      <c r="R79" s="157"/>
      <c r="S79" s="157" t="s">
        <v>180</v>
      </c>
      <c r="T79" s="157" t="s">
        <v>180</v>
      </c>
      <c r="U79" s="157">
        <v>0.27600000000000002</v>
      </c>
      <c r="V79" s="157">
        <f>ROUND(E79*U79,2)</f>
        <v>193.2</v>
      </c>
      <c r="W79" s="157"/>
      <c r="X79" s="157" t="s">
        <v>221</v>
      </c>
      <c r="Y79" s="148"/>
      <c r="Z79" s="148"/>
      <c r="AA79" s="148"/>
      <c r="AB79" s="148"/>
      <c r="AC79" s="148"/>
      <c r="AD79" s="148"/>
      <c r="AE79" s="148"/>
      <c r="AF79" s="148"/>
      <c r="AG79" s="148" t="s">
        <v>404</v>
      </c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</row>
    <row r="80" spans="1:60" outlineLevel="1" x14ac:dyDescent="0.2">
      <c r="A80" s="155"/>
      <c r="B80" s="156"/>
      <c r="C80" s="189" t="s">
        <v>1477</v>
      </c>
      <c r="D80" s="185"/>
      <c r="E80" s="186">
        <v>700</v>
      </c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48"/>
      <c r="Z80" s="148"/>
      <c r="AA80" s="148"/>
      <c r="AB80" s="148"/>
      <c r="AC80" s="148"/>
      <c r="AD80" s="148"/>
      <c r="AE80" s="148"/>
      <c r="AF80" s="148"/>
      <c r="AG80" s="148" t="s">
        <v>224</v>
      </c>
      <c r="AH80" s="148">
        <v>0</v>
      </c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</row>
    <row r="81" spans="1:33" x14ac:dyDescent="0.2">
      <c r="A81" s="3"/>
      <c r="B81" s="4"/>
      <c r="C81" s="182"/>
      <c r="D81" s="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AE81">
        <v>15</v>
      </c>
      <c r="AF81">
        <v>21</v>
      </c>
      <c r="AG81" t="s">
        <v>156</v>
      </c>
    </row>
    <row r="82" spans="1:33" x14ac:dyDescent="0.2">
      <c r="A82" s="151"/>
      <c r="B82" s="152" t="s">
        <v>31</v>
      </c>
      <c r="C82" s="183"/>
      <c r="D82" s="153"/>
      <c r="E82" s="154"/>
      <c r="F82" s="154"/>
      <c r="G82" s="178">
        <f>G8+G11+G15+G29+G62</f>
        <v>898267.4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AE82">
        <f>SUMIF(L7:L80,AE81,G7:G80)</f>
        <v>0</v>
      </c>
      <c r="AF82">
        <f>SUMIF(L7:L80,AF81,G7:G80)</f>
        <v>898267.4</v>
      </c>
      <c r="AG82" t="s">
        <v>214</v>
      </c>
    </row>
    <row r="83" spans="1:33" x14ac:dyDescent="0.2">
      <c r="A83" s="3"/>
      <c r="B83" s="4"/>
      <c r="C83" s="182"/>
      <c r="D83" s="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33" x14ac:dyDescent="0.2">
      <c r="A84" s="3"/>
      <c r="B84" s="4"/>
      <c r="C84" s="182"/>
      <c r="D84" s="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33" x14ac:dyDescent="0.2">
      <c r="A85" s="268" t="s">
        <v>215</v>
      </c>
      <c r="B85" s="268"/>
      <c r="C85" s="269"/>
      <c r="D85" s="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33" x14ac:dyDescent="0.2">
      <c r="A86" s="249"/>
      <c r="B86" s="250"/>
      <c r="C86" s="251"/>
      <c r="D86" s="250"/>
      <c r="E86" s="250"/>
      <c r="F86" s="250"/>
      <c r="G86" s="25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AG86" t="s">
        <v>216</v>
      </c>
    </row>
    <row r="87" spans="1:33" x14ac:dyDescent="0.2">
      <c r="A87" s="253"/>
      <c r="B87" s="254"/>
      <c r="C87" s="255"/>
      <c r="D87" s="254"/>
      <c r="E87" s="254"/>
      <c r="F87" s="254"/>
      <c r="G87" s="25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33" x14ac:dyDescent="0.2">
      <c r="A88" s="253"/>
      <c r="B88" s="254"/>
      <c r="C88" s="255"/>
      <c r="D88" s="254"/>
      <c r="E88" s="254"/>
      <c r="F88" s="254"/>
      <c r="G88" s="25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33" x14ac:dyDescent="0.2">
      <c r="A89" s="253"/>
      <c r="B89" s="254"/>
      <c r="C89" s="255"/>
      <c r="D89" s="254"/>
      <c r="E89" s="254"/>
      <c r="F89" s="254"/>
      <c r="G89" s="25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33" x14ac:dyDescent="0.2">
      <c r="A90" s="257"/>
      <c r="B90" s="258"/>
      <c r="C90" s="259"/>
      <c r="D90" s="258"/>
      <c r="E90" s="258"/>
      <c r="F90" s="258"/>
      <c r="G90" s="260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33" x14ac:dyDescent="0.2">
      <c r="A91" s="3"/>
      <c r="B91" s="4"/>
      <c r="C91" s="182"/>
      <c r="D91" s="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33" x14ac:dyDescent="0.2">
      <c r="C92" s="184"/>
      <c r="D92" s="10"/>
      <c r="AG92" t="s">
        <v>217</v>
      </c>
    </row>
    <row r="93" spans="1:33" x14ac:dyDescent="0.2">
      <c r="D93" s="10"/>
    </row>
    <row r="94" spans="1:33" x14ac:dyDescent="0.2">
      <c r="D94" s="10"/>
    </row>
    <row r="95" spans="1:33" x14ac:dyDescent="0.2">
      <c r="D95" s="10"/>
    </row>
    <row r="96" spans="1:33" x14ac:dyDescent="0.2">
      <c r="D96" s="10"/>
    </row>
    <row r="97" spans="4:4" x14ac:dyDescent="0.2">
      <c r="D97" s="10"/>
    </row>
    <row r="98" spans="4:4" x14ac:dyDescent="0.2">
      <c r="D98" s="10"/>
    </row>
    <row r="99" spans="4:4" x14ac:dyDescent="0.2">
      <c r="D99" s="10"/>
    </row>
    <row r="100" spans="4:4" x14ac:dyDescent="0.2">
      <c r="D100" s="10"/>
    </row>
    <row r="101" spans="4:4" x14ac:dyDescent="0.2">
      <c r="D101" s="10"/>
    </row>
    <row r="102" spans="4:4" x14ac:dyDescent="0.2">
      <c r="D102" s="10"/>
    </row>
    <row r="103" spans="4:4" x14ac:dyDescent="0.2">
      <c r="D103" s="10"/>
    </row>
    <row r="104" spans="4:4" x14ac:dyDescent="0.2">
      <c r="D104" s="10"/>
    </row>
    <row r="105" spans="4:4" x14ac:dyDescent="0.2">
      <c r="D105" s="10"/>
    </row>
    <row r="106" spans="4:4" x14ac:dyDescent="0.2">
      <c r="D106" s="10"/>
    </row>
    <row r="107" spans="4:4" x14ac:dyDescent="0.2">
      <c r="D107" s="10"/>
    </row>
    <row r="108" spans="4:4" x14ac:dyDescent="0.2">
      <c r="D108" s="10"/>
    </row>
    <row r="109" spans="4:4" x14ac:dyDescent="0.2">
      <c r="D109" s="10"/>
    </row>
    <row r="110" spans="4:4" x14ac:dyDescent="0.2">
      <c r="D110" s="10"/>
    </row>
    <row r="111" spans="4:4" x14ac:dyDescent="0.2">
      <c r="D111" s="10"/>
    </row>
    <row r="112" spans="4:4" x14ac:dyDescent="0.2">
      <c r="D112" s="10"/>
    </row>
    <row r="113" spans="4:4" x14ac:dyDescent="0.2">
      <c r="D113" s="10"/>
    </row>
    <row r="114" spans="4:4" x14ac:dyDescent="0.2">
      <c r="D114" s="10"/>
    </row>
    <row r="115" spans="4:4" x14ac:dyDescent="0.2">
      <c r="D115" s="10"/>
    </row>
    <row r="116" spans="4:4" x14ac:dyDescent="0.2">
      <c r="D116" s="10"/>
    </row>
    <row r="117" spans="4:4" x14ac:dyDescent="0.2">
      <c r="D117" s="10"/>
    </row>
    <row r="118" spans="4:4" x14ac:dyDescent="0.2">
      <c r="D118" s="10"/>
    </row>
    <row r="119" spans="4:4" x14ac:dyDescent="0.2">
      <c r="D119" s="10"/>
    </row>
    <row r="120" spans="4:4" x14ac:dyDescent="0.2">
      <c r="D120" s="10"/>
    </row>
    <row r="121" spans="4:4" x14ac:dyDescent="0.2">
      <c r="D121" s="10"/>
    </row>
    <row r="122" spans="4:4" x14ac:dyDescent="0.2">
      <c r="D122" s="10"/>
    </row>
    <row r="123" spans="4:4" x14ac:dyDescent="0.2">
      <c r="D123" s="10"/>
    </row>
    <row r="124" spans="4:4" x14ac:dyDescent="0.2">
      <c r="D124" s="10"/>
    </row>
    <row r="125" spans="4:4" x14ac:dyDescent="0.2">
      <c r="D125" s="10"/>
    </row>
    <row r="126" spans="4:4" x14ac:dyDescent="0.2">
      <c r="D126" s="10"/>
    </row>
    <row r="127" spans="4:4" x14ac:dyDescent="0.2">
      <c r="D127" s="10"/>
    </row>
    <row r="128" spans="4:4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Mgf4o/5cDpag/A/v73Il3G9ooZqnwliIx2Ag9IKhSlnTx0SNjUJb1yYNG08qMDZ4Fw3PpVtyEQ+U1y5HcoOhLA==" saltValue="G0dWnPL3uEO4mryxPFC20A==" spinCount="100000" sheet="1"/>
  <customSheetViews>
    <customSheetView guid="{682F88AA-8DBA-43F3-B332-95C2E0316B3E}" hiddenRows="1" hiddenColumns="1">
      <pane ySplit="6" topLeftCell="A56" activePane="bottomLeft" state="frozen"/>
      <selection pane="bottomLeft" activeCell="F80" sqref="F80"/>
      <pageMargins left="0.59055118110236204" right="0.196850393700787" top="0.78740157499999996" bottom="0.78740157499999996" header="0.3" footer="0.3"/>
      <pageSetup paperSize="9" orientation="portrait" r:id="rId1"/>
      <headerFooter>
        <oddFooter>&amp;RStránka &amp;P z &amp;N&amp;LZpracováno programem BUILDpower S,  © RTS, a.s.</oddFooter>
      </headerFooter>
    </customSheetView>
    <customSheetView guid="{F028DEAD-F36D-4C13-9154-AF3BDABF0A16}" hiddenRows="1" hiddenColumns="1">
      <pane ySplit="6" topLeftCell="A8" activePane="bottomLeft" state="frozen"/>
      <selection pane="bottomLeft" activeCell="A8" sqref="A8"/>
      <pageMargins left="0.59055118110236204" right="0.196850393700787" top="0.78740157499999996" bottom="0.78740157499999996" header="0.3" footer="0.3"/>
      <pageSetup paperSize="9" orientation="portrait" r:id="rId2"/>
      <headerFooter>
        <oddFooter>&amp;RStránka &amp;P z &amp;N&amp;LZpracováno programem BUILDpower S,  © RTS, a.s.</oddFooter>
      </headerFooter>
    </customSheetView>
  </customSheetViews>
  <mergeCells count="6">
    <mergeCell ref="A86:G90"/>
    <mergeCell ref="A1:G1"/>
    <mergeCell ref="C2:G2"/>
    <mergeCell ref="C3:G3"/>
    <mergeCell ref="C4:G4"/>
    <mergeCell ref="A85:C85"/>
  </mergeCells>
  <pageMargins left="0.59055118110236204" right="0.196850393700787" top="0.78740157499999996" bottom="0.78740157499999996" header="0.3" footer="0.3"/>
  <pageSetup paperSize="9" orientation="portrait" r:id="rId3"/>
  <headerFooter>
    <oddFooter>&amp;RStránka &amp;P z &amp;N&amp;LZpracováno programem BUILDpower S,  © RTS, a.s.</oddFooter>
  </headerFooter>
  <legacy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BH5000"/>
  <sheetViews>
    <sheetView workbookViewId="0">
      <pane ySplit="7" topLeftCell="A8" activePane="bottomLeft" state="frozen"/>
      <selection pane="bottomLeft" activeCell="A8" sqref="A8"/>
    </sheetView>
  </sheetViews>
  <sheetFormatPr defaultRowHeight="12.75" outlineLevelRow="1" x14ac:dyDescent="0.2"/>
  <cols>
    <col min="1" max="1" width="3.42578125" customWidth="1"/>
    <col min="2" max="2" width="12.5703125" style="122" customWidth="1"/>
    <col min="3" max="3" width="38.28515625" style="122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0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0" t="s">
        <v>9</v>
      </c>
      <c r="B3" s="49" t="s">
        <v>86</v>
      </c>
      <c r="C3" s="262" t="s">
        <v>87</v>
      </c>
      <c r="D3" s="263"/>
      <c r="E3" s="263"/>
      <c r="F3" s="263"/>
      <c r="G3" s="264"/>
      <c r="AC3" s="122" t="s">
        <v>144</v>
      </c>
      <c r="AG3" t="s">
        <v>146</v>
      </c>
    </row>
    <row r="4" spans="1:60" ht="24.95" customHeight="1" x14ac:dyDescent="0.2">
      <c r="A4" s="141" t="s">
        <v>10</v>
      </c>
      <c r="B4" s="142" t="s">
        <v>86</v>
      </c>
      <c r="C4" s="265" t="s">
        <v>87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4" t="s">
        <v>148</v>
      </c>
      <c r="B6" s="146" t="s">
        <v>149</v>
      </c>
      <c r="C6" s="146" t="s">
        <v>150</v>
      </c>
      <c r="D6" s="145" t="s">
        <v>151</v>
      </c>
      <c r="E6" s="144" t="s">
        <v>152</v>
      </c>
      <c r="F6" s="143" t="s">
        <v>153</v>
      </c>
      <c r="G6" s="144" t="s">
        <v>31</v>
      </c>
      <c r="H6" s="147" t="s">
        <v>32</v>
      </c>
      <c r="I6" s="147" t="s">
        <v>154</v>
      </c>
      <c r="J6" s="147" t="s">
        <v>33</v>
      </c>
      <c r="K6" s="147" t="s">
        <v>155</v>
      </c>
      <c r="L6" s="147" t="s">
        <v>156</v>
      </c>
      <c r="M6" s="147" t="s">
        <v>157</v>
      </c>
      <c r="N6" s="147" t="s">
        <v>158</v>
      </c>
      <c r="O6" s="147" t="s">
        <v>159</v>
      </c>
      <c r="P6" s="147" t="s">
        <v>160</v>
      </c>
      <c r="Q6" s="147" t="s">
        <v>161</v>
      </c>
      <c r="R6" s="147" t="s">
        <v>162</v>
      </c>
      <c r="S6" s="147" t="s">
        <v>163</v>
      </c>
      <c r="T6" s="147" t="s">
        <v>164</v>
      </c>
      <c r="U6" s="147" t="s">
        <v>165</v>
      </c>
      <c r="V6" s="147" t="s">
        <v>166</v>
      </c>
      <c r="W6" s="147" t="s">
        <v>167</v>
      </c>
      <c r="X6" s="147" t="s">
        <v>168</v>
      </c>
    </row>
    <row r="7" spans="1:60" hidden="1" x14ac:dyDescent="0.2">
      <c r="A7" s="3"/>
      <c r="B7" s="4"/>
      <c r="C7" s="4"/>
      <c r="D7" s="6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60" x14ac:dyDescent="0.2">
      <c r="A8" s="160" t="s">
        <v>169</v>
      </c>
      <c r="B8" s="161" t="s">
        <v>126</v>
      </c>
      <c r="C8" s="179" t="s">
        <v>127</v>
      </c>
      <c r="D8" s="162"/>
      <c r="E8" s="163"/>
      <c r="F8" s="164"/>
      <c r="G8" s="165">
        <f>SUMIF(AG9:AG10,"&lt;&gt;NOR",G9:G10)</f>
        <v>26109</v>
      </c>
      <c r="H8" s="159"/>
      <c r="I8" s="159">
        <f>SUM(I9:I10)</f>
        <v>0</v>
      </c>
      <c r="J8" s="159"/>
      <c r="K8" s="159">
        <f>SUM(K9:K10)</f>
        <v>0</v>
      </c>
      <c r="L8" s="159"/>
      <c r="M8" s="159">
        <f>SUM(M9:M10)</f>
        <v>31591.89</v>
      </c>
      <c r="N8" s="159"/>
      <c r="O8" s="159">
        <f>SUM(O9:O10)</f>
        <v>0</v>
      </c>
      <c r="P8" s="159"/>
      <c r="Q8" s="159">
        <f>SUM(Q9:Q10)</f>
        <v>0</v>
      </c>
      <c r="R8" s="159"/>
      <c r="S8" s="159"/>
      <c r="T8" s="159"/>
      <c r="U8" s="159"/>
      <c r="V8" s="159">
        <f>SUM(V9:V10)</f>
        <v>0</v>
      </c>
      <c r="W8" s="159"/>
      <c r="X8" s="159"/>
      <c r="AG8" t="s">
        <v>170</v>
      </c>
    </row>
    <row r="9" spans="1:60" outlineLevel="1" x14ac:dyDescent="0.2">
      <c r="A9" s="172">
        <v>1</v>
      </c>
      <c r="B9" s="173" t="s">
        <v>756</v>
      </c>
      <c r="C9" s="180" t="s">
        <v>855</v>
      </c>
      <c r="D9" s="174" t="s">
        <v>368</v>
      </c>
      <c r="E9" s="175">
        <v>1</v>
      </c>
      <c r="F9" s="176">
        <v>5346</v>
      </c>
      <c r="G9" s="177">
        <f>ROUND(E9*F9,2)</f>
        <v>5346</v>
      </c>
      <c r="H9" s="158"/>
      <c r="I9" s="157">
        <f>ROUND(E9*H9,2)</f>
        <v>0</v>
      </c>
      <c r="J9" s="158"/>
      <c r="K9" s="157">
        <f>ROUND(E9*J9,2)</f>
        <v>0</v>
      </c>
      <c r="L9" s="157">
        <v>21</v>
      </c>
      <c r="M9" s="157">
        <f>G9*(1+L9/100)</f>
        <v>6468.66</v>
      </c>
      <c r="N9" s="157">
        <v>0</v>
      </c>
      <c r="O9" s="157">
        <f>ROUND(E9*N9,2)</f>
        <v>0</v>
      </c>
      <c r="P9" s="157">
        <v>0</v>
      </c>
      <c r="Q9" s="157">
        <f>ROUND(E9*P9,2)</f>
        <v>0</v>
      </c>
      <c r="R9" s="157"/>
      <c r="S9" s="157" t="s">
        <v>174</v>
      </c>
      <c r="T9" s="157" t="s">
        <v>175</v>
      </c>
      <c r="U9" s="157">
        <v>0</v>
      </c>
      <c r="V9" s="157">
        <f>ROUND(E9*U9,2)</f>
        <v>0</v>
      </c>
      <c r="W9" s="157"/>
      <c r="X9" s="157" t="s">
        <v>221</v>
      </c>
      <c r="Y9" s="148"/>
      <c r="Z9" s="148"/>
      <c r="AA9" s="148"/>
      <c r="AB9" s="148"/>
      <c r="AC9" s="148"/>
      <c r="AD9" s="148"/>
      <c r="AE9" s="148"/>
      <c r="AF9" s="148"/>
      <c r="AG9" s="148" t="s">
        <v>222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60" ht="22.5" outlineLevel="1" x14ac:dyDescent="0.2">
      <c r="A10" s="172">
        <v>2</v>
      </c>
      <c r="B10" s="173" t="s">
        <v>758</v>
      </c>
      <c r="C10" s="180" t="s">
        <v>856</v>
      </c>
      <c r="D10" s="174" t="s">
        <v>368</v>
      </c>
      <c r="E10" s="175">
        <v>1</v>
      </c>
      <c r="F10" s="176">
        <v>20763</v>
      </c>
      <c r="G10" s="177">
        <f>ROUND(E10*F10,2)</f>
        <v>20763</v>
      </c>
      <c r="H10" s="158"/>
      <c r="I10" s="157">
        <f>ROUND(E10*H10,2)</f>
        <v>0</v>
      </c>
      <c r="J10" s="158"/>
      <c r="K10" s="157">
        <f>ROUND(E10*J10,2)</f>
        <v>0</v>
      </c>
      <c r="L10" s="157">
        <v>21</v>
      </c>
      <c r="M10" s="157">
        <f>G10*(1+L10/100)</f>
        <v>25123.23</v>
      </c>
      <c r="N10" s="157">
        <v>0</v>
      </c>
      <c r="O10" s="157">
        <f>ROUND(E10*N10,2)</f>
        <v>0</v>
      </c>
      <c r="P10" s="157">
        <v>0</v>
      </c>
      <c r="Q10" s="157">
        <f>ROUND(E10*P10,2)</f>
        <v>0</v>
      </c>
      <c r="R10" s="157"/>
      <c r="S10" s="157" t="s">
        <v>174</v>
      </c>
      <c r="T10" s="157" t="s">
        <v>175</v>
      </c>
      <c r="U10" s="157">
        <v>0</v>
      </c>
      <c r="V10" s="157">
        <f>ROUND(E10*U10,2)</f>
        <v>0</v>
      </c>
      <c r="W10" s="157"/>
      <c r="X10" s="157" t="s">
        <v>221</v>
      </c>
      <c r="Y10" s="148"/>
      <c r="Z10" s="148"/>
      <c r="AA10" s="148"/>
      <c r="AB10" s="148"/>
      <c r="AC10" s="148"/>
      <c r="AD10" s="148"/>
      <c r="AE10" s="148"/>
      <c r="AF10" s="148"/>
      <c r="AG10" s="148" t="s">
        <v>222</v>
      </c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</row>
    <row r="11" spans="1:60" x14ac:dyDescent="0.2">
      <c r="A11" s="160" t="s">
        <v>169</v>
      </c>
      <c r="B11" s="161" t="s">
        <v>132</v>
      </c>
      <c r="C11" s="179" t="s">
        <v>133</v>
      </c>
      <c r="D11" s="162"/>
      <c r="E11" s="163"/>
      <c r="F11" s="164"/>
      <c r="G11" s="165">
        <f>SUMIF(AG12:AG23,"&lt;&gt;NOR",G12:G23)</f>
        <v>16098</v>
      </c>
      <c r="H11" s="159"/>
      <c r="I11" s="159">
        <f>SUM(I12:I23)</f>
        <v>0</v>
      </c>
      <c r="J11" s="159"/>
      <c r="K11" s="159">
        <f>SUM(K12:K23)</f>
        <v>0</v>
      </c>
      <c r="L11" s="159"/>
      <c r="M11" s="159">
        <f>SUM(M12:M23)</f>
        <v>19478.579999999998</v>
      </c>
      <c r="N11" s="159"/>
      <c r="O11" s="159">
        <f>SUM(O12:O23)</f>
        <v>0</v>
      </c>
      <c r="P11" s="159"/>
      <c r="Q11" s="159">
        <f>SUM(Q12:Q23)</f>
        <v>0</v>
      </c>
      <c r="R11" s="159"/>
      <c r="S11" s="159"/>
      <c r="T11" s="159"/>
      <c r="U11" s="159"/>
      <c r="V11" s="159">
        <f>SUM(V12:V23)</f>
        <v>0</v>
      </c>
      <c r="W11" s="159"/>
      <c r="X11" s="159"/>
      <c r="AG11" t="s">
        <v>170</v>
      </c>
    </row>
    <row r="12" spans="1:60" ht="22.5" outlineLevel="1" x14ac:dyDescent="0.2">
      <c r="A12" s="166">
        <v>3</v>
      </c>
      <c r="B12" s="167" t="s">
        <v>407</v>
      </c>
      <c r="C12" s="181" t="s">
        <v>857</v>
      </c>
      <c r="D12" s="168" t="s">
        <v>247</v>
      </c>
      <c r="E12" s="169">
        <v>150</v>
      </c>
      <c r="F12" s="170">
        <v>56</v>
      </c>
      <c r="G12" s="171">
        <f>ROUND(E12*F12,2)</f>
        <v>8400</v>
      </c>
      <c r="H12" s="158"/>
      <c r="I12" s="157">
        <f>ROUND(E12*H12,2)</f>
        <v>0</v>
      </c>
      <c r="J12" s="158"/>
      <c r="K12" s="157">
        <f>ROUND(E12*J12,2)</f>
        <v>0</v>
      </c>
      <c r="L12" s="157">
        <v>21</v>
      </c>
      <c r="M12" s="157">
        <f>G12*(1+L12/100)</f>
        <v>10164</v>
      </c>
      <c r="N12" s="157">
        <v>0</v>
      </c>
      <c r="O12" s="157">
        <f>ROUND(E12*N12,2)</f>
        <v>0</v>
      </c>
      <c r="P12" s="157">
        <v>0</v>
      </c>
      <c r="Q12" s="157">
        <f>ROUND(E12*P12,2)</f>
        <v>0</v>
      </c>
      <c r="R12" s="157"/>
      <c r="S12" s="157" t="s">
        <v>174</v>
      </c>
      <c r="T12" s="157" t="s">
        <v>175</v>
      </c>
      <c r="U12" s="157">
        <v>0</v>
      </c>
      <c r="V12" s="157">
        <f>ROUND(E12*U12,2)</f>
        <v>0</v>
      </c>
      <c r="W12" s="157"/>
      <c r="X12" s="157" t="s">
        <v>221</v>
      </c>
      <c r="Y12" s="148"/>
      <c r="Z12" s="148"/>
      <c r="AA12" s="148"/>
      <c r="AB12" s="148"/>
      <c r="AC12" s="148"/>
      <c r="AD12" s="148"/>
      <c r="AE12" s="148"/>
      <c r="AF12" s="148"/>
      <c r="AG12" s="148" t="s">
        <v>222</v>
      </c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</row>
    <row r="13" spans="1:60" outlineLevel="1" x14ac:dyDescent="0.2">
      <c r="A13" s="155"/>
      <c r="B13" s="156"/>
      <c r="C13" s="189" t="s">
        <v>858</v>
      </c>
      <c r="D13" s="185"/>
      <c r="E13" s="186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48"/>
      <c r="Z13" s="148"/>
      <c r="AA13" s="148"/>
      <c r="AB13" s="148"/>
      <c r="AC13" s="148"/>
      <c r="AD13" s="148"/>
      <c r="AE13" s="148"/>
      <c r="AF13" s="148"/>
      <c r="AG13" s="148" t="s">
        <v>224</v>
      </c>
      <c r="AH13" s="148">
        <v>0</v>
      </c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</row>
    <row r="14" spans="1:60" outlineLevel="1" x14ac:dyDescent="0.2">
      <c r="A14" s="155"/>
      <c r="B14" s="156"/>
      <c r="C14" s="189" t="s">
        <v>1479</v>
      </c>
      <c r="D14" s="185"/>
      <c r="E14" s="186">
        <v>100</v>
      </c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48"/>
      <c r="Z14" s="148"/>
      <c r="AA14" s="148"/>
      <c r="AB14" s="148"/>
      <c r="AC14" s="148"/>
      <c r="AD14" s="148"/>
      <c r="AE14" s="148"/>
      <c r="AF14" s="148"/>
      <c r="AG14" s="148" t="s">
        <v>224</v>
      </c>
      <c r="AH14" s="148">
        <v>0</v>
      </c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</row>
    <row r="15" spans="1:60" outlineLevel="1" x14ac:dyDescent="0.2">
      <c r="A15" s="155"/>
      <c r="B15" s="156"/>
      <c r="C15" s="189" t="s">
        <v>1480</v>
      </c>
      <c r="D15" s="185"/>
      <c r="E15" s="186">
        <v>50</v>
      </c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48"/>
      <c r="Z15" s="148"/>
      <c r="AA15" s="148"/>
      <c r="AB15" s="148"/>
      <c r="AC15" s="148"/>
      <c r="AD15" s="148"/>
      <c r="AE15" s="148"/>
      <c r="AF15" s="148"/>
      <c r="AG15" s="148" t="s">
        <v>224</v>
      </c>
      <c r="AH15" s="148">
        <v>0</v>
      </c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</row>
    <row r="16" spans="1:60" outlineLevel="1" x14ac:dyDescent="0.2">
      <c r="A16" s="166">
        <v>4</v>
      </c>
      <c r="B16" s="167" t="s">
        <v>411</v>
      </c>
      <c r="C16" s="181" t="s">
        <v>861</v>
      </c>
      <c r="D16" s="168" t="s">
        <v>247</v>
      </c>
      <c r="E16" s="169">
        <v>100</v>
      </c>
      <c r="F16" s="170">
        <v>28</v>
      </c>
      <c r="G16" s="171">
        <f>ROUND(E16*F16,2)</f>
        <v>2800</v>
      </c>
      <c r="H16" s="158"/>
      <c r="I16" s="157">
        <f>ROUND(E16*H16,2)</f>
        <v>0</v>
      </c>
      <c r="J16" s="158"/>
      <c r="K16" s="157">
        <f>ROUND(E16*J16,2)</f>
        <v>0</v>
      </c>
      <c r="L16" s="157">
        <v>21</v>
      </c>
      <c r="M16" s="157">
        <f>G16*(1+L16/100)</f>
        <v>3388</v>
      </c>
      <c r="N16" s="157">
        <v>0</v>
      </c>
      <c r="O16" s="157">
        <f>ROUND(E16*N16,2)</f>
        <v>0</v>
      </c>
      <c r="P16" s="157">
        <v>0</v>
      </c>
      <c r="Q16" s="157">
        <f>ROUND(E16*P16,2)</f>
        <v>0</v>
      </c>
      <c r="R16" s="157"/>
      <c r="S16" s="157" t="s">
        <v>174</v>
      </c>
      <c r="T16" s="157" t="s">
        <v>175</v>
      </c>
      <c r="U16" s="157">
        <v>0</v>
      </c>
      <c r="V16" s="157">
        <f>ROUND(E16*U16,2)</f>
        <v>0</v>
      </c>
      <c r="W16" s="157"/>
      <c r="X16" s="157" t="s">
        <v>221</v>
      </c>
      <c r="Y16" s="148"/>
      <c r="Z16" s="148"/>
      <c r="AA16" s="148"/>
      <c r="AB16" s="148"/>
      <c r="AC16" s="148"/>
      <c r="AD16" s="148"/>
      <c r="AE16" s="148"/>
      <c r="AF16" s="148"/>
      <c r="AG16" s="148" t="s">
        <v>222</v>
      </c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</row>
    <row r="17" spans="1:60" outlineLevel="1" x14ac:dyDescent="0.2">
      <c r="A17" s="155"/>
      <c r="B17" s="156"/>
      <c r="C17" s="189" t="s">
        <v>862</v>
      </c>
      <c r="D17" s="185"/>
      <c r="E17" s="186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48"/>
      <c r="Z17" s="148"/>
      <c r="AA17" s="148"/>
      <c r="AB17" s="148"/>
      <c r="AC17" s="148"/>
      <c r="AD17" s="148"/>
      <c r="AE17" s="148"/>
      <c r="AF17" s="148"/>
      <c r="AG17" s="148" t="s">
        <v>224</v>
      </c>
      <c r="AH17" s="148">
        <v>0</v>
      </c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</row>
    <row r="18" spans="1:60" outlineLevel="1" x14ac:dyDescent="0.2">
      <c r="A18" s="155"/>
      <c r="B18" s="156"/>
      <c r="C18" s="189" t="s">
        <v>1479</v>
      </c>
      <c r="D18" s="185"/>
      <c r="E18" s="186">
        <v>100</v>
      </c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48"/>
      <c r="Z18" s="148"/>
      <c r="AA18" s="148"/>
      <c r="AB18" s="148"/>
      <c r="AC18" s="148"/>
      <c r="AD18" s="148"/>
      <c r="AE18" s="148"/>
      <c r="AF18" s="148"/>
      <c r="AG18" s="148" t="s">
        <v>224</v>
      </c>
      <c r="AH18" s="148">
        <v>0</v>
      </c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</row>
    <row r="19" spans="1:60" outlineLevel="1" x14ac:dyDescent="0.2">
      <c r="A19" s="166">
        <v>5</v>
      </c>
      <c r="B19" s="167" t="s">
        <v>415</v>
      </c>
      <c r="C19" s="181" t="s">
        <v>863</v>
      </c>
      <c r="D19" s="168" t="s">
        <v>247</v>
      </c>
      <c r="E19" s="169">
        <v>12</v>
      </c>
      <c r="F19" s="170">
        <v>124</v>
      </c>
      <c r="G19" s="171">
        <f>ROUND(E19*F19,2)</f>
        <v>1488</v>
      </c>
      <c r="H19" s="158"/>
      <c r="I19" s="157">
        <f>ROUND(E19*H19,2)</f>
        <v>0</v>
      </c>
      <c r="J19" s="158"/>
      <c r="K19" s="157">
        <f>ROUND(E19*J19,2)</f>
        <v>0</v>
      </c>
      <c r="L19" s="157">
        <v>21</v>
      </c>
      <c r="M19" s="157">
        <f>G19*(1+L19/100)</f>
        <v>1800.48</v>
      </c>
      <c r="N19" s="157">
        <v>0</v>
      </c>
      <c r="O19" s="157">
        <f>ROUND(E19*N19,2)</f>
        <v>0</v>
      </c>
      <c r="P19" s="157">
        <v>0</v>
      </c>
      <c r="Q19" s="157">
        <f>ROUND(E19*P19,2)</f>
        <v>0</v>
      </c>
      <c r="R19" s="157"/>
      <c r="S19" s="157" t="s">
        <v>174</v>
      </c>
      <c r="T19" s="157" t="s">
        <v>175</v>
      </c>
      <c r="U19" s="157">
        <v>0</v>
      </c>
      <c r="V19" s="157">
        <f>ROUND(E19*U19,2)</f>
        <v>0</v>
      </c>
      <c r="W19" s="157"/>
      <c r="X19" s="157" t="s">
        <v>221</v>
      </c>
      <c r="Y19" s="148"/>
      <c r="Z19" s="148"/>
      <c r="AA19" s="148"/>
      <c r="AB19" s="148"/>
      <c r="AC19" s="148"/>
      <c r="AD19" s="148"/>
      <c r="AE19" s="148"/>
      <c r="AF19" s="148"/>
      <c r="AG19" s="148" t="s">
        <v>222</v>
      </c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</row>
    <row r="20" spans="1:60" outlineLevel="1" x14ac:dyDescent="0.2">
      <c r="A20" s="155"/>
      <c r="B20" s="156"/>
      <c r="C20" s="189" t="s">
        <v>864</v>
      </c>
      <c r="D20" s="185"/>
      <c r="E20" s="186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48"/>
      <c r="Z20" s="148"/>
      <c r="AA20" s="148"/>
      <c r="AB20" s="148"/>
      <c r="AC20" s="148"/>
      <c r="AD20" s="148"/>
      <c r="AE20" s="148"/>
      <c r="AF20" s="148"/>
      <c r="AG20" s="148" t="s">
        <v>224</v>
      </c>
      <c r="AH20" s="148">
        <v>0</v>
      </c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</row>
    <row r="21" spans="1:60" outlineLevel="1" x14ac:dyDescent="0.2">
      <c r="A21" s="155"/>
      <c r="B21" s="156"/>
      <c r="C21" s="189" t="s">
        <v>1481</v>
      </c>
      <c r="D21" s="185"/>
      <c r="E21" s="186">
        <v>12</v>
      </c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48"/>
      <c r="Z21" s="148"/>
      <c r="AA21" s="148"/>
      <c r="AB21" s="148"/>
      <c r="AC21" s="148"/>
      <c r="AD21" s="148"/>
      <c r="AE21" s="148"/>
      <c r="AF21" s="148"/>
      <c r="AG21" s="148" t="s">
        <v>224</v>
      </c>
      <c r="AH21" s="148">
        <v>0</v>
      </c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</row>
    <row r="22" spans="1:60" outlineLevel="1" x14ac:dyDescent="0.2">
      <c r="A22" s="166">
        <v>6</v>
      </c>
      <c r="B22" s="167" t="s">
        <v>420</v>
      </c>
      <c r="C22" s="181" t="s">
        <v>867</v>
      </c>
      <c r="D22" s="168" t="s">
        <v>247</v>
      </c>
      <c r="E22" s="169">
        <v>27.5</v>
      </c>
      <c r="F22" s="170">
        <v>124</v>
      </c>
      <c r="G22" s="171">
        <f>ROUND(E22*F22,2)</f>
        <v>3410</v>
      </c>
      <c r="H22" s="158"/>
      <c r="I22" s="157">
        <f>ROUND(E22*H22,2)</f>
        <v>0</v>
      </c>
      <c r="J22" s="158"/>
      <c r="K22" s="157">
        <f>ROUND(E22*J22,2)</f>
        <v>0</v>
      </c>
      <c r="L22" s="157">
        <v>21</v>
      </c>
      <c r="M22" s="157">
        <f>G22*(1+L22/100)</f>
        <v>4126.0999999999995</v>
      </c>
      <c r="N22" s="157">
        <v>0</v>
      </c>
      <c r="O22" s="157">
        <f>ROUND(E22*N22,2)</f>
        <v>0</v>
      </c>
      <c r="P22" s="157">
        <v>0</v>
      </c>
      <c r="Q22" s="157">
        <f>ROUND(E22*P22,2)</f>
        <v>0</v>
      </c>
      <c r="R22" s="157"/>
      <c r="S22" s="157" t="s">
        <v>174</v>
      </c>
      <c r="T22" s="157" t="s">
        <v>175</v>
      </c>
      <c r="U22" s="157">
        <v>0</v>
      </c>
      <c r="V22" s="157">
        <f>ROUND(E22*U22,2)</f>
        <v>0</v>
      </c>
      <c r="W22" s="157"/>
      <c r="X22" s="157" t="s">
        <v>221</v>
      </c>
      <c r="Y22" s="148"/>
      <c r="Z22" s="148"/>
      <c r="AA22" s="148"/>
      <c r="AB22" s="148"/>
      <c r="AC22" s="148"/>
      <c r="AD22" s="148"/>
      <c r="AE22" s="148"/>
      <c r="AF22" s="148"/>
      <c r="AG22" s="148" t="s">
        <v>222</v>
      </c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</row>
    <row r="23" spans="1:60" outlineLevel="1" x14ac:dyDescent="0.2">
      <c r="A23" s="155"/>
      <c r="B23" s="156"/>
      <c r="C23" s="189" t="s">
        <v>1482</v>
      </c>
      <c r="D23" s="185"/>
      <c r="E23" s="186">
        <v>27.5</v>
      </c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48"/>
      <c r="Z23" s="148"/>
      <c r="AA23" s="148"/>
      <c r="AB23" s="148"/>
      <c r="AC23" s="148"/>
      <c r="AD23" s="148"/>
      <c r="AE23" s="148"/>
      <c r="AF23" s="148"/>
      <c r="AG23" s="148" t="s">
        <v>224</v>
      </c>
      <c r="AH23" s="148">
        <v>0</v>
      </c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</row>
    <row r="24" spans="1:60" x14ac:dyDescent="0.2">
      <c r="A24" s="160" t="s">
        <v>169</v>
      </c>
      <c r="B24" s="161" t="s">
        <v>136</v>
      </c>
      <c r="C24" s="179" t="s">
        <v>137</v>
      </c>
      <c r="D24" s="162"/>
      <c r="E24" s="163"/>
      <c r="F24" s="164"/>
      <c r="G24" s="165">
        <f>SUMIF(AG25:AG36,"&lt;&gt;NOR",G25:G36)</f>
        <v>10837.5</v>
      </c>
      <c r="H24" s="159"/>
      <c r="I24" s="159">
        <f>SUM(I25:I36)</f>
        <v>0</v>
      </c>
      <c r="J24" s="159"/>
      <c r="K24" s="159">
        <f>SUM(K25:K36)</f>
        <v>0</v>
      </c>
      <c r="L24" s="159"/>
      <c r="M24" s="159">
        <f>SUM(M25:M36)</f>
        <v>13113.375</v>
      </c>
      <c r="N24" s="159"/>
      <c r="O24" s="159">
        <f>SUM(O25:O36)</f>
        <v>11.18</v>
      </c>
      <c r="P24" s="159"/>
      <c r="Q24" s="159">
        <f>SUM(Q25:Q36)</f>
        <v>0</v>
      </c>
      <c r="R24" s="159"/>
      <c r="S24" s="159"/>
      <c r="T24" s="159"/>
      <c r="U24" s="159"/>
      <c r="V24" s="159">
        <f>SUM(V25:V36)</f>
        <v>31.549999999999997</v>
      </c>
      <c r="W24" s="159"/>
      <c r="X24" s="159"/>
      <c r="AG24" t="s">
        <v>170</v>
      </c>
    </row>
    <row r="25" spans="1:60" outlineLevel="1" x14ac:dyDescent="0.2">
      <c r="A25" s="166">
        <v>7</v>
      </c>
      <c r="B25" s="167" t="s">
        <v>870</v>
      </c>
      <c r="C25" s="181" t="s">
        <v>871</v>
      </c>
      <c r="D25" s="168" t="s">
        <v>368</v>
      </c>
      <c r="E25" s="169">
        <v>1</v>
      </c>
      <c r="F25" s="170">
        <v>3505</v>
      </c>
      <c r="G25" s="171">
        <f>ROUND(E25*F25,2)</f>
        <v>3505</v>
      </c>
      <c r="H25" s="158"/>
      <c r="I25" s="157">
        <f>ROUND(E25*H25,2)</f>
        <v>0</v>
      </c>
      <c r="J25" s="158"/>
      <c r="K25" s="157">
        <f>ROUND(E25*J25,2)</f>
        <v>0</v>
      </c>
      <c r="L25" s="157">
        <v>21</v>
      </c>
      <c r="M25" s="157">
        <f>G25*(1+L25/100)</f>
        <v>4241.05</v>
      </c>
      <c r="N25" s="157">
        <v>4.5458999999999996</v>
      </c>
      <c r="O25" s="157">
        <f>ROUND(E25*N25,2)</f>
        <v>4.55</v>
      </c>
      <c r="P25" s="157">
        <v>0</v>
      </c>
      <c r="Q25" s="157">
        <f>ROUND(E25*P25,2)</f>
        <v>0</v>
      </c>
      <c r="R25" s="157"/>
      <c r="S25" s="157" t="s">
        <v>180</v>
      </c>
      <c r="T25" s="157" t="s">
        <v>180</v>
      </c>
      <c r="U25" s="157">
        <v>17.5</v>
      </c>
      <c r="V25" s="157">
        <f>ROUND(E25*U25,2)</f>
        <v>17.5</v>
      </c>
      <c r="W25" s="157"/>
      <c r="X25" s="157" t="s">
        <v>221</v>
      </c>
      <c r="Y25" s="148"/>
      <c r="Z25" s="148"/>
      <c r="AA25" s="148"/>
      <c r="AB25" s="148"/>
      <c r="AC25" s="148"/>
      <c r="AD25" s="148"/>
      <c r="AE25" s="148"/>
      <c r="AF25" s="148"/>
      <c r="AG25" s="148" t="s">
        <v>404</v>
      </c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</row>
    <row r="26" spans="1:60" outlineLevel="1" x14ac:dyDescent="0.2">
      <c r="A26" s="155"/>
      <c r="B26" s="156"/>
      <c r="C26" s="189" t="s">
        <v>872</v>
      </c>
      <c r="D26" s="185"/>
      <c r="E26" s="186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48"/>
      <c r="Z26" s="148"/>
      <c r="AA26" s="148"/>
      <c r="AB26" s="148"/>
      <c r="AC26" s="148"/>
      <c r="AD26" s="148"/>
      <c r="AE26" s="148"/>
      <c r="AF26" s="148"/>
      <c r="AG26" s="148" t="s">
        <v>224</v>
      </c>
      <c r="AH26" s="148">
        <v>0</v>
      </c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</row>
    <row r="27" spans="1:60" outlineLevel="1" x14ac:dyDescent="0.2">
      <c r="A27" s="155"/>
      <c r="B27" s="156"/>
      <c r="C27" s="189" t="s">
        <v>370</v>
      </c>
      <c r="D27" s="185"/>
      <c r="E27" s="186">
        <v>1</v>
      </c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48"/>
      <c r="Z27" s="148"/>
      <c r="AA27" s="148"/>
      <c r="AB27" s="148"/>
      <c r="AC27" s="148"/>
      <c r="AD27" s="148"/>
      <c r="AE27" s="148"/>
      <c r="AF27" s="148"/>
      <c r="AG27" s="148" t="s">
        <v>224</v>
      </c>
      <c r="AH27" s="148">
        <v>0</v>
      </c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</row>
    <row r="28" spans="1:60" ht="22.5" outlineLevel="1" x14ac:dyDescent="0.2">
      <c r="A28" s="166">
        <v>8</v>
      </c>
      <c r="B28" s="167" t="s">
        <v>809</v>
      </c>
      <c r="C28" s="181" t="s">
        <v>810</v>
      </c>
      <c r="D28" s="168" t="s">
        <v>247</v>
      </c>
      <c r="E28" s="169">
        <v>25</v>
      </c>
      <c r="F28" s="170">
        <v>117</v>
      </c>
      <c r="G28" s="171">
        <f>ROUND(E28*F28,2)</f>
        <v>2925</v>
      </c>
      <c r="H28" s="158"/>
      <c r="I28" s="157">
        <f>ROUND(E28*H28,2)</f>
        <v>0</v>
      </c>
      <c r="J28" s="158"/>
      <c r="K28" s="157">
        <f>ROUND(E28*J28,2)</f>
        <v>0</v>
      </c>
      <c r="L28" s="157">
        <v>21</v>
      </c>
      <c r="M28" s="157">
        <f>G28*(1+L28/100)</f>
        <v>3539.25</v>
      </c>
      <c r="N28" s="157">
        <v>0</v>
      </c>
      <c r="O28" s="157">
        <f>ROUND(E28*N28,2)</f>
        <v>0</v>
      </c>
      <c r="P28" s="157">
        <v>0</v>
      </c>
      <c r="Q28" s="157">
        <f>ROUND(E28*P28,2)</f>
        <v>0</v>
      </c>
      <c r="R28" s="157"/>
      <c r="S28" s="157" t="s">
        <v>180</v>
      </c>
      <c r="T28" s="157" t="s">
        <v>180</v>
      </c>
      <c r="U28" s="157">
        <v>0.14599999999999999</v>
      </c>
      <c r="V28" s="157">
        <f>ROUND(E28*U28,2)</f>
        <v>3.65</v>
      </c>
      <c r="W28" s="157"/>
      <c r="X28" s="157" t="s">
        <v>221</v>
      </c>
      <c r="Y28" s="148"/>
      <c r="Z28" s="148"/>
      <c r="AA28" s="148"/>
      <c r="AB28" s="148"/>
      <c r="AC28" s="148"/>
      <c r="AD28" s="148"/>
      <c r="AE28" s="148"/>
      <c r="AF28" s="148"/>
      <c r="AG28" s="148" t="s">
        <v>404</v>
      </c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</row>
    <row r="29" spans="1:60" outlineLevel="1" x14ac:dyDescent="0.2">
      <c r="A29" s="155"/>
      <c r="B29" s="156"/>
      <c r="C29" s="189" t="s">
        <v>1483</v>
      </c>
      <c r="D29" s="185"/>
      <c r="E29" s="186">
        <v>25</v>
      </c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48"/>
      <c r="Z29" s="148"/>
      <c r="AA29" s="148"/>
      <c r="AB29" s="148"/>
      <c r="AC29" s="148"/>
      <c r="AD29" s="148"/>
      <c r="AE29" s="148"/>
      <c r="AF29" s="148"/>
      <c r="AG29" s="148" t="s">
        <v>224</v>
      </c>
      <c r="AH29" s="148">
        <v>0</v>
      </c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</row>
    <row r="30" spans="1:60" ht="22.5" outlineLevel="1" x14ac:dyDescent="0.2">
      <c r="A30" s="166">
        <v>9</v>
      </c>
      <c r="B30" s="167" t="s">
        <v>812</v>
      </c>
      <c r="C30" s="181" t="s">
        <v>813</v>
      </c>
      <c r="D30" s="168" t="s">
        <v>247</v>
      </c>
      <c r="E30" s="169">
        <v>25</v>
      </c>
      <c r="F30" s="170">
        <v>73</v>
      </c>
      <c r="G30" s="171">
        <f>ROUND(E30*F30,2)</f>
        <v>1825</v>
      </c>
      <c r="H30" s="158"/>
      <c r="I30" s="157">
        <f>ROUND(E30*H30,2)</f>
        <v>0</v>
      </c>
      <c r="J30" s="158"/>
      <c r="K30" s="157">
        <f>ROUND(E30*J30,2)</f>
        <v>0</v>
      </c>
      <c r="L30" s="157">
        <v>21</v>
      </c>
      <c r="M30" s="157">
        <f>G30*(1+L30/100)</f>
        <v>2208.25</v>
      </c>
      <c r="N30" s="157">
        <v>0.26485999999999998</v>
      </c>
      <c r="O30" s="157">
        <f>ROUND(E30*N30,2)</f>
        <v>6.62</v>
      </c>
      <c r="P30" s="157">
        <v>0</v>
      </c>
      <c r="Q30" s="157">
        <f>ROUND(E30*P30,2)</f>
        <v>0</v>
      </c>
      <c r="R30" s="157"/>
      <c r="S30" s="157" t="s">
        <v>180</v>
      </c>
      <c r="T30" s="157" t="s">
        <v>180</v>
      </c>
      <c r="U30" s="157">
        <v>0.111</v>
      </c>
      <c r="V30" s="157">
        <f>ROUND(E30*U30,2)</f>
        <v>2.78</v>
      </c>
      <c r="W30" s="157"/>
      <c r="X30" s="157" t="s">
        <v>221</v>
      </c>
      <c r="Y30" s="148"/>
      <c r="Z30" s="148"/>
      <c r="AA30" s="148"/>
      <c r="AB30" s="148"/>
      <c r="AC30" s="148"/>
      <c r="AD30" s="148"/>
      <c r="AE30" s="148"/>
      <c r="AF30" s="148"/>
      <c r="AG30" s="148" t="s">
        <v>404</v>
      </c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</row>
    <row r="31" spans="1:60" outlineLevel="1" x14ac:dyDescent="0.2">
      <c r="A31" s="155"/>
      <c r="B31" s="156"/>
      <c r="C31" s="189" t="s">
        <v>814</v>
      </c>
      <c r="D31" s="185"/>
      <c r="E31" s="186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48"/>
      <c r="Z31" s="148"/>
      <c r="AA31" s="148"/>
      <c r="AB31" s="148"/>
      <c r="AC31" s="148"/>
      <c r="AD31" s="148"/>
      <c r="AE31" s="148"/>
      <c r="AF31" s="148"/>
      <c r="AG31" s="148" t="s">
        <v>224</v>
      </c>
      <c r="AH31" s="148">
        <v>0</v>
      </c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</row>
    <row r="32" spans="1:60" outlineLevel="1" x14ac:dyDescent="0.2">
      <c r="A32" s="155"/>
      <c r="B32" s="156"/>
      <c r="C32" s="189" t="s">
        <v>1483</v>
      </c>
      <c r="D32" s="185"/>
      <c r="E32" s="186">
        <v>25</v>
      </c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48"/>
      <c r="Z32" s="148"/>
      <c r="AA32" s="148"/>
      <c r="AB32" s="148"/>
      <c r="AC32" s="148"/>
      <c r="AD32" s="148"/>
      <c r="AE32" s="148"/>
      <c r="AF32" s="148"/>
      <c r="AG32" s="148" t="s">
        <v>224</v>
      </c>
      <c r="AH32" s="148">
        <v>0</v>
      </c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</row>
    <row r="33" spans="1:60" ht="22.5" outlineLevel="1" x14ac:dyDescent="0.2">
      <c r="A33" s="166">
        <v>10</v>
      </c>
      <c r="B33" s="167" t="s">
        <v>815</v>
      </c>
      <c r="C33" s="181" t="s">
        <v>816</v>
      </c>
      <c r="D33" s="168" t="s">
        <v>247</v>
      </c>
      <c r="E33" s="169">
        <v>27.5</v>
      </c>
      <c r="F33" s="170">
        <v>13</v>
      </c>
      <c r="G33" s="171">
        <f>ROUND(E33*F33,2)</f>
        <v>357.5</v>
      </c>
      <c r="H33" s="158"/>
      <c r="I33" s="157">
        <f>ROUND(E33*H33,2)</f>
        <v>0</v>
      </c>
      <c r="J33" s="158"/>
      <c r="K33" s="157">
        <f>ROUND(E33*J33,2)</f>
        <v>0</v>
      </c>
      <c r="L33" s="157">
        <v>21</v>
      </c>
      <c r="M33" s="157">
        <f>G33*(1+L33/100)</f>
        <v>432.57499999999999</v>
      </c>
      <c r="N33" s="157">
        <v>3.1E-4</v>
      </c>
      <c r="O33" s="157">
        <f>ROUND(E33*N33,2)</f>
        <v>0.01</v>
      </c>
      <c r="P33" s="157">
        <v>0</v>
      </c>
      <c r="Q33" s="157">
        <f>ROUND(E33*P33,2)</f>
        <v>0</v>
      </c>
      <c r="R33" s="157"/>
      <c r="S33" s="157" t="s">
        <v>180</v>
      </c>
      <c r="T33" s="157" t="s">
        <v>180</v>
      </c>
      <c r="U33" s="157">
        <v>2.5999999999999999E-2</v>
      </c>
      <c r="V33" s="157">
        <f>ROUND(E33*U33,2)</f>
        <v>0.72</v>
      </c>
      <c r="W33" s="157"/>
      <c r="X33" s="157" t="s">
        <v>221</v>
      </c>
      <c r="Y33" s="148"/>
      <c r="Z33" s="148"/>
      <c r="AA33" s="148"/>
      <c r="AB33" s="148"/>
      <c r="AC33" s="148"/>
      <c r="AD33" s="148"/>
      <c r="AE33" s="148"/>
      <c r="AF33" s="148"/>
      <c r="AG33" s="148" t="s">
        <v>404</v>
      </c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</row>
    <row r="34" spans="1:60" outlineLevel="1" x14ac:dyDescent="0.2">
      <c r="A34" s="155"/>
      <c r="B34" s="156"/>
      <c r="C34" s="189" t="s">
        <v>874</v>
      </c>
      <c r="D34" s="185"/>
      <c r="E34" s="186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48"/>
      <c r="Z34" s="148"/>
      <c r="AA34" s="148"/>
      <c r="AB34" s="148"/>
      <c r="AC34" s="148"/>
      <c r="AD34" s="148"/>
      <c r="AE34" s="148"/>
      <c r="AF34" s="148"/>
      <c r="AG34" s="148" t="s">
        <v>224</v>
      </c>
      <c r="AH34" s="148">
        <v>0</v>
      </c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</row>
    <row r="35" spans="1:60" outlineLevel="1" x14ac:dyDescent="0.2">
      <c r="A35" s="155"/>
      <c r="B35" s="156"/>
      <c r="C35" s="189" t="s">
        <v>1482</v>
      </c>
      <c r="D35" s="185"/>
      <c r="E35" s="186">
        <v>27.5</v>
      </c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48"/>
      <c r="Z35" s="148"/>
      <c r="AA35" s="148"/>
      <c r="AB35" s="148"/>
      <c r="AC35" s="148"/>
      <c r="AD35" s="148"/>
      <c r="AE35" s="148"/>
      <c r="AF35" s="148"/>
      <c r="AG35" s="148" t="s">
        <v>224</v>
      </c>
      <c r="AH35" s="148">
        <v>0</v>
      </c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</row>
    <row r="36" spans="1:60" outlineLevel="1" x14ac:dyDescent="0.2">
      <c r="A36" s="166">
        <v>11</v>
      </c>
      <c r="B36" s="167" t="s">
        <v>821</v>
      </c>
      <c r="C36" s="181" t="s">
        <v>822</v>
      </c>
      <c r="D36" s="168" t="s">
        <v>247</v>
      </c>
      <c r="E36" s="169">
        <v>25</v>
      </c>
      <c r="F36" s="170">
        <v>89</v>
      </c>
      <c r="G36" s="171">
        <f>ROUND(E36*F36,2)</f>
        <v>2225</v>
      </c>
      <c r="H36" s="158"/>
      <c r="I36" s="157">
        <f>ROUND(E36*H36,2)</f>
        <v>0</v>
      </c>
      <c r="J36" s="158"/>
      <c r="K36" s="157">
        <f>ROUND(E36*J36,2)</f>
        <v>0</v>
      </c>
      <c r="L36" s="157">
        <v>21</v>
      </c>
      <c r="M36" s="157">
        <f>G36*(1+L36/100)</f>
        <v>2692.25</v>
      </c>
      <c r="N36" s="157">
        <v>0</v>
      </c>
      <c r="O36" s="157">
        <f>ROUND(E36*N36,2)</f>
        <v>0</v>
      </c>
      <c r="P36" s="157">
        <v>0</v>
      </c>
      <c r="Q36" s="157">
        <f>ROUND(E36*P36,2)</f>
        <v>0</v>
      </c>
      <c r="R36" s="157"/>
      <c r="S36" s="157" t="s">
        <v>180</v>
      </c>
      <c r="T36" s="157" t="s">
        <v>180</v>
      </c>
      <c r="U36" s="157">
        <v>0.27600000000000002</v>
      </c>
      <c r="V36" s="157">
        <f>ROUND(E36*U36,2)</f>
        <v>6.9</v>
      </c>
      <c r="W36" s="157"/>
      <c r="X36" s="157" t="s">
        <v>221</v>
      </c>
      <c r="Y36" s="148"/>
      <c r="Z36" s="148"/>
      <c r="AA36" s="148"/>
      <c r="AB36" s="148"/>
      <c r="AC36" s="148"/>
      <c r="AD36" s="148"/>
      <c r="AE36" s="148"/>
      <c r="AF36" s="148"/>
      <c r="AG36" s="148" t="s">
        <v>404</v>
      </c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</row>
    <row r="37" spans="1:60" x14ac:dyDescent="0.2">
      <c r="A37" s="3"/>
      <c r="B37" s="4"/>
      <c r="C37" s="182"/>
      <c r="D37" s="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AE37">
        <v>15</v>
      </c>
      <c r="AF37">
        <v>21</v>
      </c>
      <c r="AG37" t="s">
        <v>156</v>
      </c>
    </row>
    <row r="38" spans="1:60" x14ac:dyDescent="0.2">
      <c r="A38" s="151"/>
      <c r="B38" s="152" t="s">
        <v>31</v>
      </c>
      <c r="C38" s="183"/>
      <c r="D38" s="153"/>
      <c r="E38" s="154"/>
      <c r="F38" s="154"/>
      <c r="G38" s="178">
        <f>G8+G11+G24</f>
        <v>53044.5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AE38">
        <f>SUMIF(L7:L36,AE37,G7:G36)</f>
        <v>0</v>
      </c>
      <c r="AF38">
        <f>SUMIF(L7:L36,AF37,G7:G36)</f>
        <v>53044.5</v>
      </c>
      <c r="AG38" t="s">
        <v>214</v>
      </c>
    </row>
    <row r="39" spans="1:60" x14ac:dyDescent="0.2">
      <c r="A39" s="3"/>
      <c r="B39" s="4"/>
      <c r="C39" s="182"/>
      <c r="D39" s="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60" x14ac:dyDescent="0.2">
      <c r="A40" s="3"/>
      <c r="B40" s="4"/>
      <c r="C40" s="182"/>
      <c r="D40" s="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60" x14ac:dyDescent="0.2">
      <c r="A41" s="268" t="s">
        <v>215</v>
      </c>
      <c r="B41" s="268"/>
      <c r="C41" s="269"/>
      <c r="D41" s="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60" x14ac:dyDescent="0.2">
      <c r="A42" s="249"/>
      <c r="B42" s="250"/>
      <c r="C42" s="251"/>
      <c r="D42" s="250"/>
      <c r="E42" s="250"/>
      <c r="F42" s="250"/>
      <c r="G42" s="25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AG42" t="s">
        <v>216</v>
      </c>
    </row>
    <row r="43" spans="1:60" x14ac:dyDescent="0.2">
      <c r="A43" s="253"/>
      <c r="B43" s="254"/>
      <c r="C43" s="255"/>
      <c r="D43" s="254"/>
      <c r="E43" s="254"/>
      <c r="F43" s="254"/>
      <c r="G43" s="25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60" x14ac:dyDescent="0.2">
      <c r="A44" s="253"/>
      <c r="B44" s="254"/>
      <c r="C44" s="255"/>
      <c r="D44" s="254"/>
      <c r="E44" s="254"/>
      <c r="F44" s="254"/>
      <c r="G44" s="25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60" x14ac:dyDescent="0.2">
      <c r="A45" s="253"/>
      <c r="B45" s="254"/>
      <c r="C45" s="255"/>
      <c r="D45" s="254"/>
      <c r="E45" s="254"/>
      <c r="F45" s="254"/>
      <c r="G45" s="25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60" x14ac:dyDescent="0.2">
      <c r="A46" s="257"/>
      <c r="B46" s="258"/>
      <c r="C46" s="259"/>
      <c r="D46" s="258"/>
      <c r="E46" s="258"/>
      <c r="F46" s="258"/>
      <c r="G46" s="26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60" x14ac:dyDescent="0.2">
      <c r="A47" s="3"/>
      <c r="B47" s="4"/>
      <c r="C47" s="182"/>
      <c r="D47" s="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60" x14ac:dyDescent="0.2">
      <c r="C48" s="184"/>
      <c r="D48" s="10"/>
      <c r="AG48" t="s">
        <v>217</v>
      </c>
    </row>
    <row r="49" spans="4:4" x14ac:dyDescent="0.2">
      <c r="D49" s="10"/>
    </row>
    <row r="50" spans="4:4" x14ac:dyDescent="0.2">
      <c r="D50" s="10"/>
    </row>
    <row r="51" spans="4:4" x14ac:dyDescent="0.2">
      <c r="D51" s="10"/>
    </row>
    <row r="52" spans="4:4" x14ac:dyDescent="0.2">
      <c r="D52" s="10"/>
    </row>
    <row r="53" spans="4:4" x14ac:dyDescent="0.2">
      <c r="D53" s="10"/>
    </row>
    <row r="54" spans="4:4" x14ac:dyDescent="0.2">
      <c r="D54" s="10"/>
    </row>
    <row r="55" spans="4:4" x14ac:dyDescent="0.2">
      <c r="D55" s="10"/>
    </row>
    <row r="56" spans="4:4" x14ac:dyDescent="0.2">
      <c r="D56" s="10"/>
    </row>
    <row r="57" spans="4:4" x14ac:dyDescent="0.2">
      <c r="D57" s="10"/>
    </row>
    <row r="58" spans="4:4" x14ac:dyDescent="0.2">
      <c r="D58" s="10"/>
    </row>
    <row r="59" spans="4:4" x14ac:dyDescent="0.2">
      <c r="D59" s="10"/>
    </row>
    <row r="60" spans="4:4" x14ac:dyDescent="0.2">
      <c r="D60" s="10"/>
    </row>
    <row r="61" spans="4:4" x14ac:dyDescent="0.2">
      <c r="D61" s="10"/>
    </row>
    <row r="62" spans="4:4" x14ac:dyDescent="0.2">
      <c r="D62" s="10"/>
    </row>
    <row r="63" spans="4:4" x14ac:dyDescent="0.2">
      <c r="D63" s="10"/>
    </row>
    <row r="64" spans="4:4" x14ac:dyDescent="0.2">
      <c r="D64" s="10"/>
    </row>
    <row r="65" spans="4:4" x14ac:dyDescent="0.2">
      <c r="D65" s="10"/>
    </row>
    <row r="66" spans="4:4" x14ac:dyDescent="0.2">
      <c r="D66" s="10"/>
    </row>
    <row r="67" spans="4:4" x14ac:dyDescent="0.2">
      <c r="D67" s="10"/>
    </row>
    <row r="68" spans="4:4" x14ac:dyDescent="0.2">
      <c r="D68" s="10"/>
    </row>
    <row r="69" spans="4:4" x14ac:dyDescent="0.2">
      <c r="D69" s="10"/>
    </row>
    <row r="70" spans="4:4" x14ac:dyDescent="0.2">
      <c r="D70" s="10"/>
    </row>
    <row r="71" spans="4:4" x14ac:dyDescent="0.2">
      <c r="D71" s="10"/>
    </row>
    <row r="72" spans="4:4" x14ac:dyDescent="0.2">
      <c r="D72" s="10"/>
    </row>
    <row r="73" spans="4:4" x14ac:dyDescent="0.2">
      <c r="D73" s="10"/>
    </row>
    <row r="74" spans="4:4" x14ac:dyDescent="0.2">
      <c r="D74" s="10"/>
    </row>
    <row r="75" spans="4:4" x14ac:dyDescent="0.2">
      <c r="D75" s="10"/>
    </row>
    <row r="76" spans="4:4" x14ac:dyDescent="0.2">
      <c r="D76" s="10"/>
    </row>
    <row r="77" spans="4:4" x14ac:dyDescent="0.2">
      <c r="D77" s="10"/>
    </row>
    <row r="78" spans="4:4" x14ac:dyDescent="0.2">
      <c r="D78" s="10"/>
    </row>
    <row r="79" spans="4:4" x14ac:dyDescent="0.2">
      <c r="D79" s="10"/>
    </row>
    <row r="80" spans="4:4" x14ac:dyDescent="0.2">
      <c r="D80" s="10"/>
    </row>
    <row r="81" spans="4:4" x14ac:dyDescent="0.2">
      <c r="D81" s="10"/>
    </row>
    <row r="82" spans="4:4" x14ac:dyDescent="0.2">
      <c r="D82" s="10"/>
    </row>
    <row r="83" spans="4:4" x14ac:dyDescent="0.2">
      <c r="D83" s="10"/>
    </row>
    <row r="84" spans="4:4" x14ac:dyDescent="0.2">
      <c r="D84" s="10"/>
    </row>
    <row r="85" spans="4:4" x14ac:dyDescent="0.2">
      <c r="D85" s="10"/>
    </row>
    <row r="86" spans="4:4" x14ac:dyDescent="0.2">
      <c r="D86" s="10"/>
    </row>
    <row r="87" spans="4:4" x14ac:dyDescent="0.2">
      <c r="D87" s="10"/>
    </row>
    <row r="88" spans="4:4" x14ac:dyDescent="0.2">
      <c r="D88" s="10"/>
    </row>
    <row r="89" spans="4:4" x14ac:dyDescent="0.2">
      <c r="D89" s="10"/>
    </row>
    <row r="90" spans="4:4" x14ac:dyDescent="0.2">
      <c r="D90" s="10"/>
    </row>
    <row r="91" spans="4:4" x14ac:dyDescent="0.2">
      <c r="D91" s="10"/>
    </row>
    <row r="92" spans="4:4" x14ac:dyDescent="0.2">
      <c r="D92" s="10"/>
    </row>
    <row r="93" spans="4:4" x14ac:dyDescent="0.2">
      <c r="D93" s="10"/>
    </row>
    <row r="94" spans="4:4" x14ac:dyDescent="0.2">
      <c r="D94" s="10"/>
    </row>
    <row r="95" spans="4:4" x14ac:dyDescent="0.2">
      <c r="D95" s="10"/>
    </row>
    <row r="96" spans="4:4" x14ac:dyDescent="0.2">
      <c r="D96" s="10"/>
    </row>
    <row r="97" spans="4:4" x14ac:dyDescent="0.2">
      <c r="D97" s="10"/>
    </row>
    <row r="98" spans="4:4" x14ac:dyDescent="0.2">
      <c r="D98" s="10"/>
    </row>
    <row r="99" spans="4:4" x14ac:dyDescent="0.2">
      <c r="D99" s="10"/>
    </row>
    <row r="100" spans="4:4" x14ac:dyDescent="0.2">
      <c r="D100" s="10"/>
    </row>
    <row r="101" spans="4:4" x14ac:dyDescent="0.2">
      <c r="D101" s="10"/>
    </row>
    <row r="102" spans="4:4" x14ac:dyDescent="0.2">
      <c r="D102" s="10"/>
    </row>
    <row r="103" spans="4:4" x14ac:dyDescent="0.2">
      <c r="D103" s="10"/>
    </row>
    <row r="104" spans="4:4" x14ac:dyDescent="0.2">
      <c r="D104" s="10"/>
    </row>
    <row r="105" spans="4:4" x14ac:dyDescent="0.2">
      <c r="D105" s="10"/>
    </row>
    <row r="106" spans="4:4" x14ac:dyDescent="0.2">
      <c r="D106" s="10"/>
    </row>
    <row r="107" spans="4:4" x14ac:dyDescent="0.2">
      <c r="D107" s="10"/>
    </row>
    <row r="108" spans="4:4" x14ac:dyDescent="0.2">
      <c r="D108" s="10"/>
    </row>
    <row r="109" spans="4:4" x14ac:dyDescent="0.2">
      <c r="D109" s="10"/>
    </row>
    <row r="110" spans="4:4" x14ac:dyDescent="0.2">
      <c r="D110" s="10"/>
    </row>
    <row r="111" spans="4:4" x14ac:dyDescent="0.2">
      <c r="D111" s="10"/>
    </row>
    <row r="112" spans="4:4" x14ac:dyDescent="0.2">
      <c r="D112" s="10"/>
    </row>
    <row r="113" spans="4:4" x14ac:dyDescent="0.2">
      <c r="D113" s="10"/>
    </row>
    <row r="114" spans="4:4" x14ac:dyDescent="0.2">
      <c r="D114" s="10"/>
    </row>
    <row r="115" spans="4:4" x14ac:dyDescent="0.2">
      <c r="D115" s="10"/>
    </row>
    <row r="116" spans="4:4" x14ac:dyDescent="0.2">
      <c r="D116" s="10"/>
    </row>
    <row r="117" spans="4:4" x14ac:dyDescent="0.2">
      <c r="D117" s="10"/>
    </row>
    <row r="118" spans="4:4" x14ac:dyDescent="0.2">
      <c r="D118" s="10"/>
    </row>
    <row r="119" spans="4:4" x14ac:dyDescent="0.2">
      <c r="D119" s="10"/>
    </row>
    <row r="120" spans="4:4" x14ac:dyDescent="0.2">
      <c r="D120" s="10"/>
    </row>
    <row r="121" spans="4:4" x14ac:dyDescent="0.2">
      <c r="D121" s="10"/>
    </row>
    <row r="122" spans="4:4" x14ac:dyDescent="0.2">
      <c r="D122" s="10"/>
    </row>
    <row r="123" spans="4:4" x14ac:dyDescent="0.2">
      <c r="D123" s="10"/>
    </row>
    <row r="124" spans="4:4" x14ac:dyDescent="0.2">
      <c r="D124" s="10"/>
    </row>
    <row r="125" spans="4:4" x14ac:dyDescent="0.2">
      <c r="D125" s="10"/>
    </row>
    <row r="126" spans="4:4" x14ac:dyDescent="0.2">
      <c r="D126" s="10"/>
    </row>
    <row r="127" spans="4:4" x14ac:dyDescent="0.2">
      <c r="D127" s="10"/>
    </row>
    <row r="128" spans="4:4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7NEmg2d4xCwRPJOcexWUcZQcRtvdECU1eP6MLse4k8P35hIA8Suszl9BW++l4p2WOw7NEZigYf+cr0EHLj241Q==" saltValue="Sco49Q8lqaUEVeRr1AzBMQ==" spinCount="100000" sheet="1"/>
  <customSheetViews>
    <customSheetView guid="{682F88AA-8DBA-43F3-B332-95C2E0316B3E}" hiddenRows="1" hiddenColumns="1">
      <pane ySplit="6" topLeftCell="A8" activePane="bottomLeft" state="frozen"/>
      <selection pane="bottomLeft" activeCell="F37" sqref="F37"/>
      <pageMargins left="0.59055118110236204" right="0.196850393700787" top="0.78740157499999996" bottom="0.78740157499999996" header="0.3" footer="0.3"/>
      <pageSetup paperSize="9" orientation="portrait" r:id="rId1"/>
      <headerFooter>
        <oddFooter>&amp;RStránka &amp;P z &amp;N&amp;LZpracováno programem BUILDpower S,  © RTS, a.s.</oddFooter>
      </headerFooter>
    </customSheetView>
    <customSheetView guid="{F028DEAD-F36D-4C13-9154-AF3BDABF0A16}" hiddenRows="1" hiddenColumns="1">
      <pane ySplit="6" topLeftCell="A8" activePane="bottomLeft" state="frozen"/>
      <selection pane="bottomLeft" activeCell="A8" sqref="A8"/>
      <pageMargins left="0.59055118110236204" right="0.196850393700787" top="0.78740157499999996" bottom="0.78740157499999996" header="0.3" footer="0.3"/>
      <pageSetup paperSize="9" orientation="portrait" r:id="rId2"/>
      <headerFooter>
        <oddFooter>&amp;RStránka &amp;P z &amp;N&amp;LZpracováno programem BUILDpower S,  © RTS, a.s.</oddFooter>
      </headerFooter>
    </customSheetView>
  </customSheetViews>
  <mergeCells count="6">
    <mergeCell ref="A42:G46"/>
    <mergeCell ref="A1:G1"/>
    <mergeCell ref="C2:G2"/>
    <mergeCell ref="C3:G3"/>
    <mergeCell ref="C4:G4"/>
    <mergeCell ref="A41:C41"/>
  </mergeCells>
  <pageMargins left="0.59055118110236204" right="0.196850393700787" top="0.78740157499999996" bottom="0.78740157499999996" header="0.3" footer="0.3"/>
  <pageSetup paperSize="9" orientation="portrait" r:id="rId3"/>
  <headerFooter>
    <oddFooter>&amp;RStránka &amp;P z &amp;N&amp;LZpracováno programem BUILDpower S,  © RTS, a.s.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BH5000"/>
  <sheetViews>
    <sheetView workbookViewId="0">
      <pane ySplit="7" topLeftCell="A8" activePane="bottomLeft" state="frozen"/>
      <selection pane="bottomLeft" activeCell="A8" sqref="A8"/>
    </sheetView>
  </sheetViews>
  <sheetFormatPr defaultRowHeight="12.75" outlineLevelRow="1" x14ac:dyDescent="0.2"/>
  <cols>
    <col min="1" max="1" width="3.42578125" customWidth="1"/>
    <col min="2" max="2" width="12.5703125" style="122" customWidth="1"/>
    <col min="3" max="3" width="38.28515625" style="122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0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0" t="s">
        <v>9</v>
      </c>
      <c r="B3" s="49" t="s">
        <v>88</v>
      </c>
      <c r="C3" s="262" t="s">
        <v>89</v>
      </c>
      <c r="D3" s="263"/>
      <c r="E3" s="263"/>
      <c r="F3" s="263"/>
      <c r="G3" s="264"/>
      <c r="AC3" s="122" t="s">
        <v>144</v>
      </c>
      <c r="AG3" t="s">
        <v>146</v>
      </c>
    </row>
    <row r="4" spans="1:60" ht="24.95" customHeight="1" x14ac:dyDescent="0.2">
      <c r="A4" s="141" t="s">
        <v>10</v>
      </c>
      <c r="B4" s="142" t="s">
        <v>88</v>
      </c>
      <c r="C4" s="265" t="s">
        <v>89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4" t="s">
        <v>148</v>
      </c>
      <c r="B6" s="146" t="s">
        <v>149</v>
      </c>
      <c r="C6" s="146" t="s">
        <v>150</v>
      </c>
      <c r="D6" s="145" t="s">
        <v>151</v>
      </c>
      <c r="E6" s="144" t="s">
        <v>152</v>
      </c>
      <c r="F6" s="143" t="s">
        <v>153</v>
      </c>
      <c r="G6" s="144" t="s">
        <v>31</v>
      </c>
      <c r="H6" s="147" t="s">
        <v>32</v>
      </c>
      <c r="I6" s="147" t="s">
        <v>154</v>
      </c>
      <c r="J6" s="147" t="s">
        <v>33</v>
      </c>
      <c r="K6" s="147" t="s">
        <v>155</v>
      </c>
      <c r="L6" s="147" t="s">
        <v>156</v>
      </c>
      <c r="M6" s="147" t="s">
        <v>157</v>
      </c>
      <c r="N6" s="147" t="s">
        <v>158</v>
      </c>
      <c r="O6" s="147" t="s">
        <v>159</v>
      </c>
      <c r="P6" s="147" t="s">
        <v>160</v>
      </c>
      <c r="Q6" s="147" t="s">
        <v>161</v>
      </c>
      <c r="R6" s="147" t="s">
        <v>162</v>
      </c>
      <c r="S6" s="147" t="s">
        <v>163</v>
      </c>
      <c r="T6" s="147" t="s">
        <v>164</v>
      </c>
      <c r="U6" s="147" t="s">
        <v>165</v>
      </c>
      <c r="V6" s="147" t="s">
        <v>166</v>
      </c>
      <c r="W6" s="147" t="s">
        <v>167</v>
      </c>
      <c r="X6" s="147" t="s">
        <v>168</v>
      </c>
    </row>
    <row r="7" spans="1:60" hidden="1" x14ac:dyDescent="0.2">
      <c r="A7" s="3"/>
      <c r="B7" s="4"/>
      <c r="C7" s="4"/>
      <c r="D7" s="6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60" x14ac:dyDescent="0.2">
      <c r="A8" s="160" t="s">
        <v>169</v>
      </c>
      <c r="B8" s="161" t="s">
        <v>130</v>
      </c>
      <c r="C8" s="179" t="s">
        <v>131</v>
      </c>
      <c r="D8" s="162"/>
      <c r="E8" s="163"/>
      <c r="F8" s="164"/>
      <c r="G8" s="165">
        <f>SUMIF(AG9:AG23,"&lt;&gt;NOR",G9:G23)</f>
        <v>0</v>
      </c>
      <c r="H8" s="159"/>
      <c r="I8" s="159">
        <f>SUM(I9:I23)</f>
        <v>0</v>
      </c>
      <c r="J8" s="159"/>
      <c r="K8" s="159">
        <f>SUM(K9:K23)</f>
        <v>0</v>
      </c>
      <c r="L8" s="159"/>
      <c r="M8" s="159">
        <f>SUM(M9:M23)</f>
        <v>0</v>
      </c>
      <c r="N8" s="159"/>
      <c r="O8" s="159">
        <f>SUM(O9:O23)</f>
        <v>0</v>
      </c>
      <c r="P8" s="159"/>
      <c r="Q8" s="159">
        <f>SUM(Q9:Q23)</f>
        <v>0</v>
      </c>
      <c r="R8" s="159"/>
      <c r="S8" s="159"/>
      <c r="T8" s="159"/>
      <c r="U8" s="159"/>
      <c r="V8" s="159">
        <f>SUM(V9:V23)</f>
        <v>0</v>
      </c>
      <c r="W8" s="159"/>
      <c r="X8" s="159"/>
      <c r="AG8" t="s">
        <v>170</v>
      </c>
    </row>
    <row r="9" spans="1:60" outlineLevel="1" x14ac:dyDescent="0.2">
      <c r="A9" s="172">
        <v>1</v>
      </c>
      <c r="B9" s="173" t="s">
        <v>1484</v>
      </c>
      <c r="C9" s="180" t="s">
        <v>1485</v>
      </c>
      <c r="D9" s="174" t="s">
        <v>1486</v>
      </c>
      <c r="E9" s="175">
        <v>168</v>
      </c>
      <c r="F9" s="176"/>
      <c r="G9" s="177">
        <f t="shared" ref="G9:G23" si="0">ROUND(E9*F9,2)</f>
        <v>0</v>
      </c>
      <c r="H9" s="158"/>
      <c r="I9" s="157">
        <f t="shared" ref="I9:I23" si="1">ROUND(E9*H9,2)</f>
        <v>0</v>
      </c>
      <c r="J9" s="158"/>
      <c r="K9" s="157">
        <f t="shared" ref="K9:K23" si="2">ROUND(E9*J9,2)</f>
        <v>0</v>
      </c>
      <c r="L9" s="157">
        <v>21</v>
      </c>
      <c r="M9" s="157">
        <f t="shared" ref="M9:M23" si="3">G9*(1+L9/100)</f>
        <v>0</v>
      </c>
      <c r="N9" s="157">
        <v>0</v>
      </c>
      <c r="O9" s="157">
        <f t="shared" ref="O9:O23" si="4">ROUND(E9*N9,2)</f>
        <v>0</v>
      </c>
      <c r="P9" s="157">
        <v>0</v>
      </c>
      <c r="Q9" s="157">
        <f t="shared" ref="Q9:Q23" si="5">ROUND(E9*P9,2)</f>
        <v>0</v>
      </c>
      <c r="R9" s="157"/>
      <c r="S9" s="157" t="s">
        <v>174</v>
      </c>
      <c r="T9" s="157" t="s">
        <v>175</v>
      </c>
      <c r="U9" s="157">
        <v>0</v>
      </c>
      <c r="V9" s="157">
        <f t="shared" ref="V9:V23" si="6">ROUND(E9*U9,2)</f>
        <v>0</v>
      </c>
      <c r="W9" s="157"/>
      <c r="X9" s="157" t="s">
        <v>221</v>
      </c>
      <c r="Y9" s="148"/>
      <c r="Z9" s="148"/>
      <c r="AA9" s="148"/>
      <c r="AB9" s="148"/>
      <c r="AC9" s="148"/>
      <c r="AD9" s="148"/>
      <c r="AE9" s="148"/>
      <c r="AF9" s="148"/>
      <c r="AG9" s="148" t="s">
        <v>222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60" outlineLevel="1" x14ac:dyDescent="0.2">
      <c r="A10" s="172">
        <v>2</v>
      </c>
      <c r="B10" s="173" t="s">
        <v>1487</v>
      </c>
      <c r="C10" s="180" t="s">
        <v>1488</v>
      </c>
      <c r="D10" s="174" t="s">
        <v>1489</v>
      </c>
      <c r="E10" s="175">
        <v>168</v>
      </c>
      <c r="F10" s="176"/>
      <c r="G10" s="177">
        <f t="shared" si="0"/>
        <v>0</v>
      </c>
      <c r="H10" s="158"/>
      <c r="I10" s="157">
        <f t="shared" si="1"/>
        <v>0</v>
      </c>
      <c r="J10" s="158"/>
      <c r="K10" s="157">
        <f t="shared" si="2"/>
        <v>0</v>
      </c>
      <c r="L10" s="157">
        <v>21</v>
      </c>
      <c r="M10" s="157">
        <f t="shared" si="3"/>
        <v>0</v>
      </c>
      <c r="N10" s="157">
        <v>0</v>
      </c>
      <c r="O10" s="157">
        <f t="shared" si="4"/>
        <v>0</v>
      </c>
      <c r="P10" s="157">
        <v>0</v>
      </c>
      <c r="Q10" s="157">
        <f t="shared" si="5"/>
        <v>0</v>
      </c>
      <c r="R10" s="157"/>
      <c r="S10" s="157" t="s">
        <v>174</v>
      </c>
      <c r="T10" s="157" t="s">
        <v>175</v>
      </c>
      <c r="U10" s="157">
        <v>0</v>
      </c>
      <c r="V10" s="157">
        <f t="shared" si="6"/>
        <v>0</v>
      </c>
      <c r="W10" s="157"/>
      <c r="X10" s="157" t="s">
        <v>221</v>
      </c>
      <c r="Y10" s="148"/>
      <c r="Z10" s="148"/>
      <c r="AA10" s="148"/>
      <c r="AB10" s="148"/>
      <c r="AC10" s="148"/>
      <c r="AD10" s="148"/>
      <c r="AE10" s="148"/>
      <c r="AF10" s="148"/>
      <c r="AG10" s="148" t="s">
        <v>222</v>
      </c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</row>
    <row r="11" spans="1:60" outlineLevel="1" x14ac:dyDescent="0.2">
      <c r="A11" s="172">
        <v>3</v>
      </c>
      <c r="B11" s="173" t="s">
        <v>1490</v>
      </c>
      <c r="C11" s="180" t="s">
        <v>1491</v>
      </c>
      <c r="D11" s="174" t="s">
        <v>1489</v>
      </c>
      <c r="E11" s="175">
        <v>336</v>
      </c>
      <c r="F11" s="176"/>
      <c r="G11" s="177">
        <f t="shared" si="0"/>
        <v>0</v>
      </c>
      <c r="H11" s="158"/>
      <c r="I11" s="157">
        <f t="shared" si="1"/>
        <v>0</v>
      </c>
      <c r="J11" s="158"/>
      <c r="K11" s="157">
        <f t="shared" si="2"/>
        <v>0</v>
      </c>
      <c r="L11" s="157">
        <v>21</v>
      </c>
      <c r="M11" s="157">
        <f t="shared" si="3"/>
        <v>0</v>
      </c>
      <c r="N11" s="157">
        <v>0</v>
      </c>
      <c r="O11" s="157">
        <f t="shared" si="4"/>
        <v>0</v>
      </c>
      <c r="P11" s="157">
        <v>0</v>
      </c>
      <c r="Q11" s="157">
        <f t="shared" si="5"/>
        <v>0</v>
      </c>
      <c r="R11" s="157"/>
      <c r="S11" s="157" t="s">
        <v>174</v>
      </c>
      <c r="T11" s="157" t="s">
        <v>175</v>
      </c>
      <c r="U11" s="157">
        <v>0</v>
      </c>
      <c r="V11" s="157">
        <f t="shared" si="6"/>
        <v>0</v>
      </c>
      <c r="W11" s="157"/>
      <c r="X11" s="157" t="s">
        <v>221</v>
      </c>
      <c r="Y11" s="148"/>
      <c r="Z11" s="148"/>
      <c r="AA11" s="148"/>
      <c r="AB11" s="148"/>
      <c r="AC11" s="148"/>
      <c r="AD11" s="148"/>
      <c r="AE11" s="148"/>
      <c r="AF11" s="148"/>
      <c r="AG11" s="148" t="s">
        <v>222</v>
      </c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</row>
    <row r="12" spans="1:60" outlineLevel="1" x14ac:dyDescent="0.2">
      <c r="A12" s="172">
        <v>4</v>
      </c>
      <c r="B12" s="173" t="s">
        <v>1492</v>
      </c>
      <c r="C12" s="180" t="s">
        <v>1493</v>
      </c>
      <c r="D12" s="174" t="s">
        <v>247</v>
      </c>
      <c r="E12" s="175">
        <v>250</v>
      </c>
      <c r="F12" s="176"/>
      <c r="G12" s="177">
        <f t="shared" si="0"/>
        <v>0</v>
      </c>
      <c r="H12" s="158"/>
      <c r="I12" s="157">
        <f t="shared" si="1"/>
        <v>0</v>
      </c>
      <c r="J12" s="158"/>
      <c r="K12" s="157">
        <f t="shared" si="2"/>
        <v>0</v>
      </c>
      <c r="L12" s="157">
        <v>21</v>
      </c>
      <c r="M12" s="157">
        <f t="shared" si="3"/>
        <v>0</v>
      </c>
      <c r="N12" s="157">
        <v>0</v>
      </c>
      <c r="O12" s="157">
        <f t="shared" si="4"/>
        <v>0</v>
      </c>
      <c r="P12" s="157">
        <v>0</v>
      </c>
      <c r="Q12" s="157">
        <f t="shared" si="5"/>
        <v>0</v>
      </c>
      <c r="R12" s="157"/>
      <c r="S12" s="157" t="s">
        <v>174</v>
      </c>
      <c r="T12" s="157" t="s">
        <v>175</v>
      </c>
      <c r="U12" s="157">
        <v>0</v>
      </c>
      <c r="V12" s="157">
        <f t="shared" si="6"/>
        <v>0</v>
      </c>
      <c r="W12" s="157"/>
      <c r="X12" s="157" t="s">
        <v>221</v>
      </c>
      <c r="Y12" s="148"/>
      <c r="Z12" s="148"/>
      <c r="AA12" s="148"/>
      <c r="AB12" s="148"/>
      <c r="AC12" s="148"/>
      <c r="AD12" s="148"/>
      <c r="AE12" s="148"/>
      <c r="AF12" s="148"/>
      <c r="AG12" s="148" t="s">
        <v>222</v>
      </c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</row>
    <row r="13" spans="1:60" outlineLevel="1" x14ac:dyDescent="0.2">
      <c r="A13" s="172">
        <v>5</v>
      </c>
      <c r="B13" s="173" t="s">
        <v>1494</v>
      </c>
      <c r="C13" s="180" t="s">
        <v>1495</v>
      </c>
      <c r="D13" s="174" t="s">
        <v>247</v>
      </c>
      <c r="E13" s="175">
        <v>250</v>
      </c>
      <c r="F13" s="176"/>
      <c r="G13" s="177">
        <f t="shared" si="0"/>
        <v>0</v>
      </c>
      <c r="H13" s="158"/>
      <c r="I13" s="157">
        <f t="shared" si="1"/>
        <v>0</v>
      </c>
      <c r="J13" s="158"/>
      <c r="K13" s="157">
        <f t="shared" si="2"/>
        <v>0</v>
      </c>
      <c r="L13" s="157">
        <v>21</v>
      </c>
      <c r="M13" s="157">
        <f t="shared" si="3"/>
        <v>0</v>
      </c>
      <c r="N13" s="157">
        <v>0</v>
      </c>
      <c r="O13" s="157">
        <f t="shared" si="4"/>
        <v>0</v>
      </c>
      <c r="P13" s="157">
        <v>0</v>
      </c>
      <c r="Q13" s="157">
        <f t="shared" si="5"/>
        <v>0</v>
      </c>
      <c r="R13" s="157"/>
      <c r="S13" s="157" t="s">
        <v>174</v>
      </c>
      <c r="T13" s="157" t="s">
        <v>175</v>
      </c>
      <c r="U13" s="157">
        <v>0</v>
      </c>
      <c r="V13" s="157">
        <f t="shared" si="6"/>
        <v>0</v>
      </c>
      <c r="W13" s="157"/>
      <c r="X13" s="157" t="s">
        <v>221</v>
      </c>
      <c r="Y13" s="148"/>
      <c r="Z13" s="148"/>
      <c r="AA13" s="148"/>
      <c r="AB13" s="148"/>
      <c r="AC13" s="148"/>
      <c r="AD13" s="148"/>
      <c r="AE13" s="148"/>
      <c r="AF13" s="148"/>
      <c r="AG13" s="148" t="s">
        <v>222</v>
      </c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</row>
    <row r="14" spans="1:60" outlineLevel="1" x14ac:dyDescent="0.2">
      <c r="A14" s="172">
        <v>6</v>
      </c>
      <c r="B14" s="173" t="s">
        <v>1496</v>
      </c>
      <c r="C14" s="180" t="s">
        <v>1497</v>
      </c>
      <c r="D14" s="174" t="s">
        <v>1486</v>
      </c>
      <c r="E14" s="175">
        <v>1</v>
      </c>
      <c r="F14" s="176"/>
      <c r="G14" s="177">
        <f t="shared" si="0"/>
        <v>0</v>
      </c>
      <c r="H14" s="158"/>
      <c r="I14" s="157">
        <f t="shared" si="1"/>
        <v>0</v>
      </c>
      <c r="J14" s="158"/>
      <c r="K14" s="157">
        <f t="shared" si="2"/>
        <v>0</v>
      </c>
      <c r="L14" s="157">
        <v>21</v>
      </c>
      <c r="M14" s="157">
        <f t="shared" si="3"/>
        <v>0</v>
      </c>
      <c r="N14" s="157">
        <v>0</v>
      </c>
      <c r="O14" s="157">
        <f t="shared" si="4"/>
        <v>0</v>
      </c>
      <c r="P14" s="157">
        <v>0</v>
      </c>
      <c r="Q14" s="157">
        <f t="shared" si="5"/>
        <v>0</v>
      </c>
      <c r="R14" s="157"/>
      <c r="S14" s="157" t="s">
        <v>174</v>
      </c>
      <c r="T14" s="157" t="s">
        <v>175</v>
      </c>
      <c r="U14" s="157">
        <v>0</v>
      </c>
      <c r="V14" s="157">
        <f t="shared" si="6"/>
        <v>0</v>
      </c>
      <c r="W14" s="157"/>
      <c r="X14" s="157" t="s">
        <v>221</v>
      </c>
      <c r="Y14" s="148"/>
      <c r="Z14" s="148"/>
      <c r="AA14" s="148"/>
      <c r="AB14" s="148"/>
      <c r="AC14" s="148"/>
      <c r="AD14" s="148"/>
      <c r="AE14" s="148"/>
      <c r="AF14" s="148"/>
      <c r="AG14" s="148" t="s">
        <v>222</v>
      </c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</row>
    <row r="15" spans="1:60" outlineLevel="1" x14ac:dyDescent="0.2">
      <c r="A15" s="172">
        <v>7</v>
      </c>
      <c r="B15" s="173" t="s">
        <v>1498</v>
      </c>
      <c r="C15" s="180" t="s">
        <v>1499</v>
      </c>
      <c r="D15" s="174" t="s">
        <v>1486</v>
      </c>
      <c r="E15" s="175">
        <v>1</v>
      </c>
      <c r="F15" s="176"/>
      <c r="G15" s="177">
        <f t="shared" si="0"/>
        <v>0</v>
      </c>
      <c r="H15" s="158"/>
      <c r="I15" s="157">
        <f t="shared" si="1"/>
        <v>0</v>
      </c>
      <c r="J15" s="158"/>
      <c r="K15" s="157">
        <f t="shared" si="2"/>
        <v>0</v>
      </c>
      <c r="L15" s="157">
        <v>21</v>
      </c>
      <c r="M15" s="157">
        <f t="shared" si="3"/>
        <v>0</v>
      </c>
      <c r="N15" s="157">
        <v>0</v>
      </c>
      <c r="O15" s="157">
        <f t="shared" si="4"/>
        <v>0</v>
      </c>
      <c r="P15" s="157">
        <v>0</v>
      </c>
      <c r="Q15" s="157">
        <f t="shared" si="5"/>
        <v>0</v>
      </c>
      <c r="R15" s="157"/>
      <c r="S15" s="157" t="s">
        <v>174</v>
      </c>
      <c r="T15" s="157" t="s">
        <v>175</v>
      </c>
      <c r="U15" s="157">
        <v>0</v>
      </c>
      <c r="V15" s="157">
        <f t="shared" si="6"/>
        <v>0</v>
      </c>
      <c r="W15" s="157"/>
      <c r="X15" s="157" t="s">
        <v>221</v>
      </c>
      <c r="Y15" s="148"/>
      <c r="Z15" s="148"/>
      <c r="AA15" s="148"/>
      <c r="AB15" s="148"/>
      <c r="AC15" s="148"/>
      <c r="AD15" s="148"/>
      <c r="AE15" s="148"/>
      <c r="AF15" s="148"/>
      <c r="AG15" s="148" t="s">
        <v>222</v>
      </c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</row>
    <row r="16" spans="1:60" outlineLevel="1" x14ac:dyDescent="0.2">
      <c r="A16" s="172">
        <v>8</v>
      </c>
      <c r="B16" s="173" t="s">
        <v>1500</v>
      </c>
      <c r="C16" s="180" t="s">
        <v>1501</v>
      </c>
      <c r="D16" s="174" t="s">
        <v>1489</v>
      </c>
      <c r="E16" s="175">
        <v>336</v>
      </c>
      <c r="F16" s="176"/>
      <c r="G16" s="177">
        <f t="shared" si="0"/>
        <v>0</v>
      </c>
      <c r="H16" s="158"/>
      <c r="I16" s="157">
        <f t="shared" si="1"/>
        <v>0</v>
      </c>
      <c r="J16" s="158"/>
      <c r="K16" s="157">
        <f t="shared" si="2"/>
        <v>0</v>
      </c>
      <c r="L16" s="157">
        <v>21</v>
      </c>
      <c r="M16" s="157">
        <f t="shared" si="3"/>
        <v>0</v>
      </c>
      <c r="N16" s="157">
        <v>0</v>
      </c>
      <c r="O16" s="157">
        <f t="shared" si="4"/>
        <v>0</v>
      </c>
      <c r="P16" s="157">
        <v>0</v>
      </c>
      <c r="Q16" s="157">
        <f t="shared" si="5"/>
        <v>0</v>
      </c>
      <c r="R16" s="157"/>
      <c r="S16" s="157" t="s">
        <v>174</v>
      </c>
      <c r="T16" s="157" t="s">
        <v>175</v>
      </c>
      <c r="U16" s="157">
        <v>0</v>
      </c>
      <c r="V16" s="157">
        <f t="shared" si="6"/>
        <v>0</v>
      </c>
      <c r="W16" s="157"/>
      <c r="X16" s="157" t="s">
        <v>221</v>
      </c>
      <c r="Y16" s="148"/>
      <c r="Z16" s="148"/>
      <c r="AA16" s="148"/>
      <c r="AB16" s="148"/>
      <c r="AC16" s="148"/>
      <c r="AD16" s="148"/>
      <c r="AE16" s="148"/>
      <c r="AF16" s="148"/>
      <c r="AG16" s="148" t="s">
        <v>222</v>
      </c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</row>
    <row r="17" spans="1:60" outlineLevel="1" x14ac:dyDescent="0.2">
      <c r="A17" s="172">
        <v>9</v>
      </c>
      <c r="B17" s="173" t="s">
        <v>1502</v>
      </c>
      <c r="C17" s="180" t="s">
        <v>1503</v>
      </c>
      <c r="D17" s="174" t="s">
        <v>247</v>
      </c>
      <c r="E17" s="175">
        <v>840</v>
      </c>
      <c r="F17" s="176"/>
      <c r="G17" s="177">
        <f t="shared" si="0"/>
        <v>0</v>
      </c>
      <c r="H17" s="158"/>
      <c r="I17" s="157">
        <f t="shared" si="1"/>
        <v>0</v>
      </c>
      <c r="J17" s="158"/>
      <c r="K17" s="157">
        <f t="shared" si="2"/>
        <v>0</v>
      </c>
      <c r="L17" s="157">
        <v>21</v>
      </c>
      <c r="M17" s="157">
        <f t="shared" si="3"/>
        <v>0</v>
      </c>
      <c r="N17" s="157">
        <v>0</v>
      </c>
      <c r="O17" s="157">
        <f t="shared" si="4"/>
        <v>0</v>
      </c>
      <c r="P17" s="157">
        <v>0</v>
      </c>
      <c r="Q17" s="157">
        <f t="shared" si="5"/>
        <v>0</v>
      </c>
      <c r="R17" s="157"/>
      <c r="S17" s="157" t="s">
        <v>174</v>
      </c>
      <c r="T17" s="157" t="s">
        <v>175</v>
      </c>
      <c r="U17" s="157">
        <v>0</v>
      </c>
      <c r="V17" s="157">
        <f t="shared" si="6"/>
        <v>0</v>
      </c>
      <c r="W17" s="157"/>
      <c r="X17" s="157" t="s">
        <v>221</v>
      </c>
      <c r="Y17" s="148"/>
      <c r="Z17" s="148"/>
      <c r="AA17" s="148"/>
      <c r="AB17" s="148"/>
      <c r="AC17" s="148"/>
      <c r="AD17" s="148"/>
      <c r="AE17" s="148"/>
      <c r="AF17" s="148"/>
      <c r="AG17" s="148" t="s">
        <v>222</v>
      </c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</row>
    <row r="18" spans="1:60" outlineLevel="1" x14ac:dyDescent="0.2">
      <c r="A18" s="172">
        <v>10</v>
      </c>
      <c r="B18" s="173" t="s">
        <v>1504</v>
      </c>
      <c r="C18" s="180" t="s">
        <v>1505</v>
      </c>
      <c r="D18" s="174" t="s">
        <v>1486</v>
      </c>
      <c r="E18" s="175">
        <v>1</v>
      </c>
      <c r="F18" s="176"/>
      <c r="G18" s="177">
        <f t="shared" si="0"/>
        <v>0</v>
      </c>
      <c r="H18" s="158"/>
      <c r="I18" s="157">
        <f t="shared" si="1"/>
        <v>0</v>
      </c>
      <c r="J18" s="158"/>
      <c r="K18" s="157">
        <f t="shared" si="2"/>
        <v>0</v>
      </c>
      <c r="L18" s="157">
        <v>21</v>
      </c>
      <c r="M18" s="157">
        <f t="shared" si="3"/>
        <v>0</v>
      </c>
      <c r="N18" s="157">
        <v>0</v>
      </c>
      <c r="O18" s="157">
        <f t="shared" si="4"/>
        <v>0</v>
      </c>
      <c r="P18" s="157">
        <v>0</v>
      </c>
      <c r="Q18" s="157">
        <f t="shared" si="5"/>
        <v>0</v>
      </c>
      <c r="R18" s="157"/>
      <c r="S18" s="157" t="s">
        <v>174</v>
      </c>
      <c r="T18" s="157" t="s">
        <v>175</v>
      </c>
      <c r="U18" s="157">
        <v>0</v>
      </c>
      <c r="V18" s="157">
        <f t="shared" si="6"/>
        <v>0</v>
      </c>
      <c r="W18" s="157"/>
      <c r="X18" s="157" t="s">
        <v>221</v>
      </c>
      <c r="Y18" s="148"/>
      <c r="Z18" s="148"/>
      <c r="AA18" s="148"/>
      <c r="AB18" s="148"/>
      <c r="AC18" s="148"/>
      <c r="AD18" s="148"/>
      <c r="AE18" s="148"/>
      <c r="AF18" s="148"/>
      <c r="AG18" s="148" t="s">
        <v>222</v>
      </c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</row>
    <row r="19" spans="1:60" outlineLevel="1" x14ac:dyDescent="0.2">
      <c r="A19" s="172">
        <v>11</v>
      </c>
      <c r="B19" s="173" t="s">
        <v>1506</v>
      </c>
      <c r="C19" s="180" t="s">
        <v>1507</v>
      </c>
      <c r="D19" s="174" t="s">
        <v>1486</v>
      </c>
      <c r="E19" s="175">
        <v>2</v>
      </c>
      <c r="F19" s="176"/>
      <c r="G19" s="177">
        <f t="shared" si="0"/>
        <v>0</v>
      </c>
      <c r="H19" s="158"/>
      <c r="I19" s="157">
        <f t="shared" si="1"/>
        <v>0</v>
      </c>
      <c r="J19" s="158"/>
      <c r="K19" s="157">
        <f t="shared" si="2"/>
        <v>0</v>
      </c>
      <c r="L19" s="157">
        <v>21</v>
      </c>
      <c r="M19" s="157">
        <f t="shared" si="3"/>
        <v>0</v>
      </c>
      <c r="N19" s="157">
        <v>0</v>
      </c>
      <c r="O19" s="157">
        <f t="shared" si="4"/>
        <v>0</v>
      </c>
      <c r="P19" s="157">
        <v>0</v>
      </c>
      <c r="Q19" s="157">
        <f t="shared" si="5"/>
        <v>0</v>
      </c>
      <c r="R19" s="157"/>
      <c r="S19" s="157" t="s">
        <v>174</v>
      </c>
      <c r="T19" s="157" t="s">
        <v>175</v>
      </c>
      <c r="U19" s="157">
        <v>0</v>
      </c>
      <c r="V19" s="157">
        <f t="shared" si="6"/>
        <v>0</v>
      </c>
      <c r="W19" s="157"/>
      <c r="X19" s="157" t="s">
        <v>221</v>
      </c>
      <c r="Y19" s="148"/>
      <c r="Z19" s="148"/>
      <c r="AA19" s="148"/>
      <c r="AB19" s="148"/>
      <c r="AC19" s="148"/>
      <c r="AD19" s="148"/>
      <c r="AE19" s="148"/>
      <c r="AF19" s="148"/>
      <c r="AG19" s="148" t="s">
        <v>222</v>
      </c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</row>
    <row r="20" spans="1:60" outlineLevel="1" x14ac:dyDescent="0.2">
      <c r="A20" s="172">
        <v>12</v>
      </c>
      <c r="B20" s="173" t="s">
        <v>1508</v>
      </c>
      <c r="C20" s="180" t="s">
        <v>1509</v>
      </c>
      <c r="D20" s="174" t="s">
        <v>1486</v>
      </c>
      <c r="E20" s="175">
        <v>336</v>
      </c>
      <c r="F20" s="176"/>
      <c r="G20" s="177">
        <f t="shared" si="0"/>
        <v>0</v>
      </c>
      <c r="H20" s="158"/>
      <c r="I20" s="157">
        <f t="shared" si="1"/>
        <v>0</v>
      </c>
      <c r="J20" s="158"/>
      <c r="K20" s="157">
        <f t="shared" si="2"/>
        <v>0</v>
      </c>
      <c r="L20" s="157">
        <v>21</v>
      </c>
      <c r="M20" s="157">
        <f t="shared" si="3"/>
        <v>0</v>
      </c>
      <c r="N20" s="157">
        <v>0</v>
      </c>
      <c r="O20" s="157">
        <f t="shared" si="4"/>
        <v>0</v>
      </c>
      <c r="P20" s="157">
        <v>0</v>
      </c>
      <c r="Q20" s="157">
        <f t="shared" si="5"/>
        <v>0</v>
      </c>
      <c r="R20" s="157"/>
      <c r="S20" s="157" t="s">
        <v>174</v>
      </c>
      <c r="T20" s="157" t="s">
        <v>175</v>
      </c>
      <c r="U20" s="157">
        <v>0</v>
      </c>
      <c r="V20" s="157">
        <f t="shared" si="6"/>
        <v>0</v>
      </c>
      <c r="W20" s="157"/>
      <c r="X20" s="157" t="s">
        <v>221</v>
      </c>
      <c r="Y20" s="148"/>
      <c r="Z20" s="148"/>
      <c r="AA20" s="148"/>
      <c r="AB20" s="148"/>
      <c r="AC20" s="148"/>
      <c r="AD20" s="148"/>
      <c r="AE20" s="148"/>
      <c r="AF20" s="148"/>
      <c r="AG20" s="148" t="s">
        <v>222</v>
      </c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</row>
    <row r="21" spans="1:60" outlineLevel="1" x14ac:dyDescent="0.2">
      <c r="A21" s="172">
        <v>13</v>
      </c>
      <c r="B21" s="173" t="s">
        <v>1510</v>
      </c>
      <c r="C21" s="180" t="s">
        <v>1511</v>
      </c>
      <c r="D21" s="174" t="s">
        <v>1489</v>
      </c>
      <c r="E21" s="175">
        <v>168</v>
      </c>
      <c r="F21" s="176"/>
      <c r="G21" s="177">
        <f t="shared" si="0"/>
        <v>0</v>
      </c>
      <c r="H21" s="158"/>
      <c r="I21" s="157">
        <f t="shared" si="1"/>
        <v>0</v>
      </c>
      <c r="J21" s="158"/>
      <c r="K21" s="157">
        <f t="shared" si="2"/>
        <v>0</v>
      </c>
      <c r="L21" s="157">
        <v>21</v>
      </c>
      <c r="M21" s="157">
        <f t="shared" si="3"/>
        <v>0</v>
      </c>
      <c r="N21" s="157">
        <v>0</v>
      </c>
      <c r="O21" s="157">
        <f t="shared" si="4"/>
        <v>0</v>
      </c>
      <c r="P21" s="157">
        <v>0</v>
      </c>
      <c r="Q21" s="157">
        <f t="shared" si="5"/>
        <v>0</v>
      </c>
      <c r="R21" s="157"/>
      <c r="S21" s="157" t="s">
        <v>174</v>
      </c>
      <c r="T21" s="157" t="s">
        <v>175</v>
      </c>
      <c r="U21" s="157">
        <v>0</v>
      </c>
      <c r="V21" s="157">
        <f t="shared" si="6"/>
        <v>0</v>
      </c>
      <c r="W21" s="157"/>
      <c r="X21" s="157" t="s">
        <v>221</v>
      </c>
      <c r="Y21" s="148"/>
      <c r="Z21" s="148"/>
      <c r="AA21" s="148"/>
      <c r="AB21" s="148"/>
      <c r="AC21" s="148"/>
      <c r="AD21" s="148"/>
      <c r="AE21" s="148"/>
      <c r="AF21" s="148"/>
      <c r="AG21" s="148" t="s">
        <v>222</v>
      </c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</row>
    <row r="22" spans="1:60" outlineLevel="1" x14ac:dyDescent="0.2">
      <c r="A22" s="172">
        <v>14</v>
      </c>
      <c r="B22" s="173" t="s">
        <v>1512</v>
      </c>
      <c r="C22" s="180" t="s">
        <v>1513</v>
      </c>
      <c r="D22" s="174" t="s">
        <v>247</v>
      </c>
      <c r="E22" s="175">
        <v>250</v>
      </c>
      <c r="F22" s="176"/>
      <c r="G22" s="177">
        <f t="shared" si="0"/>
        <v>0</v>
      </c>
      <c r="H22" s="158"/>
      <c r="I22" s="157">
        <f t="shared" si="1"/>
        <v>0</v>
      </c>
      <c r="J22" s="158"/>
      <c r="K22" s="157">
        <f t="shared" si="2"/>
        <v>0</v>
      </c>
      <c r="L22" s="157">
        <v>21</v>
      </c>
      <c r="M22" s="157">
        <f t="shared" si="3"/>
        <v>0</v>
      </c>
      <c r="N22" s="157">
        <v>0</v>
      </c>
      <c r="O22" s="157">
        <f t="shared" si="4"/>
        <v>0</v>
      </c>
      <c r="P22" s="157">
        <v>0</v>
      </c>
      <c r="Q22" s="157">
        <f t="shared" si="5"/>
        <v>0</v>
      </c>
      <c r="R22" s="157"/>
      <c r="S22" s="157" t="s">
        <v>174</v>
      </c>
      <c r="T22" s="157" t="s">
        <v>175</v>
      </c>
      <c r="U22" s="157">
        <v>0</v>
      </c>
      <c r="V22" s="157">
        <f t="shared" si="6"/>
        <v>0</v>
      </c>
      <c r="W22" s="157"/>
      <c r="X22" s="157" t="s">
        <v>221</v>
      </c>
      <c r="Y22" s="148"/>
      <c r="Z22" s="148"/>
      <c r="AA22" s="148"/>
      <c r="AB22" s="148"/>
      <c r="AC22" s="148"/>
      <c r="AD22" s="148"/>
      <c r="AE22" s="148"/>
      <c r="AF22" s="148"/>
      <c r="AG22" s="148" t="s">
        <v>222</v>
      </c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</row>
    <row r="23" spans="1:60" outlineLevel="1" x14ac:dyDescent="0.2">
      <c r="A23" s="172">
        <v>15</v>
      </c>
      <c r="B23" s="173" t="s">
        <v>1514</v>
      </c>
      <c r="C23" s="180" t="s">
        <v>1515</v>
      </c>
      <c r="D23" s="174" t="s">
        <v>247</v>
      </c>
      <c r="E23" s="175">
        <v>250</v>
      </c>
      <c r="F23" s="176"/>
      <c r="G23" s="177">
        <f t="shared" si="0"/>
        <v>0</v>
      </c>
      <c r="H23" s="158"/>
      <c r="I23" s="157">
        <f t="shared" si="1"/>
        <v>0</v>
      </c>
      <c r="J23" s="158"/>
      <c r="K23" s="157">
        <f t="shared" si="2"/>
        <v>0</v>
      </c>
      <c r="L23" s="157">
        <v>21</v>
      </c>
      <c r="M23" s="157">
        <f t="shared" si="3"/>
        <v>0</v>
      </c>
      <c r="N23" s="157">
        <v>0</v>
      </c>
      <c r="O23" s="157">
        <f t="shared" si="4"/>
        <v>0</v>
      </c>
      <c r="P23" s="157">
        <v>0</v>
      </c>
      <c r="Q23" s="157">
        <f t="shared" si="5"/>
        <v>0</v>
      </c>
      <c r="R23" s="157"/>
      <c r="S23" s="157" t="s">
        <v>174</v>
      </c>
      <c r="T23" s="157" t="s">
        <v>175</v>
      </c>
      <c r="U23" s="157">
        <v>0</v>
      </c>
      <c r="V23" s="157">
        <f t="shared" si="6"/>
        <v>0</v>
      </c>
      <c r="W23" s="157"/>
      <c r="X23" s="157" t="s">
        <v>221</v>
      </c>
      <c r="Y23" s="148"/>
      <c r="Z23" s="148"/>
      <c r="AA23" s="148"/>
      <c r="AB23" s="148"/>
      <c r="AC23" s="148"/>
      <c r="AD23" s="148"/>
      <c r="AE23" s="148"/>
      <c r="AF23" s="148"/>
      <c r="AG23" s="148" t="s">
        <v>222</v>
      </c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</row>
    <row r="24" spans="1:60" x14ac:dyDescent="0.2">
      <c r="A24" s="160" t="s">
        <v>169</v>
      </c>
      <c r="B24" s="161" t="s">
        <v>136</v>
      </c>
      <c r="C24" s="179" t="s">
        <v>137</v>
      </c>
      <c r="D24" s="162"/>
      <c r="E24" s="163"/>
      <c r="F24" s="164"/>
      <c r="G24" s="165">
        <f>SUMIF(AG25:AG39,"&lt;&gt;NOR",G25:G39)</f>
        <v>0</v>
      </c>
      <c r="H24" s="159"/>
      <c r="I24" s="159">
        <f>SUM(I25:I39)</f>
        <v>0</v>
      </c>
      <c r="J24" s="159"/>
      <c r="K24" s="159">
        <f>SUM(K25:K39)</f>
        <v>0</v>
      </c>
      <c r="L24" s="159"/>
      <c r="M24" s="159">
        <f>SUM(M25:M39)</f>
        <v>0</v>
      </c>
      <c r="N24" s="159"/>
      <c r="O24" s="159">
        <f>SUM(O25:O39)</f>
        <v>0</v>
      </c>
      <c r="P24" s="159"/>
      <c r="Q24" s="159">
        <f>SUM(Q25:Q39)</f>
        <v>0</v>
      </c>
      <c r="R24" s="159"/>
      <c r="S24" s="159"/>
      <c r="T24" s="159"/>
      <c r="U24" s="159"/>
      <c r="V24" s="159">
        <f>SUM(V25:V39)</f>
        <v>0</v>
      </c>
      <c r="W24" s="159"/>
      <c r="X24" s="159"/>
      <c r="AG24" t="s">
        <v>170</v>
      </c>
    </row>
    <row r="25" spans="1:60" outlineLevel="1" x14ac:dyDescent="0.2">
      <c r="A25" s="172">
        <v>16</v>
      </c>
      <c r="B25" s="173" t="s">
        <v>851</v>
      </c>
      <c r="C25" s="180" t="s">
        <v>1516</v>
      </c>
      <c r="D25" s="174" t="s">
        <v>1517</v>
      </c>
      <c r="E25" s="175">
        <v>1</v>
      </c>
      <c r="F25" s="176"/>
      <c r="G25" s="177">
        <f t="shared" ref="G25:G39" si="7">ROUND(E25*F25,2)</f>
        <v>0</v>
      </c>
      <c r="H25" s="158"/>
      <c r="I25" s="157">
        <f t="shared" ref="I25:I39" si="8">ROUND(E25*H25,2)</f>
        <v>0</v>
      </c>
      <c r="J25" s="158"/>
      <c r="K25" s="157">
        <f t="shared" ref="K25:K39" si="9">ROUND(E25*J25,2)</f>
        <v>0</v>
      </c>
      <c r="L25" s="157">
        <v>21</v>
      </c>
      <c r="M25" s="157">
        <f t="shared" ref="M25:M39" si="10">G25*(1+L25/100)</f>
        <v>0</v>
      </c>
      <c r="N25" s="157">
        <v>0</v>
      </c>
      <c r="O25" s="157">
        <f t="shared" ref="O25:O39" si="11">ROUND(E25*N25,2)</f>
        <v>0</v>
      </c>
      <c r="P25" s="157">
        <v>0</v>
      </c>
      <c r="Q25" s="157">
        <f t="shared" ref="Q25:Q39" si="12">ROUND(E25*P25,2)</f>
        <v>0</v>
      </c>
      <c r="R25" s="157"/>
      <c r="S25" s="157" t="s">
        <v>174</v>
      </c>
      <c r="T25" s="157" t="s">
        <v>175</v>
      </c>
      <c r="U25" s="157">
        <v>0</v>
      </c>
      <c r="V25" s="157">
        <f t="shared" ref="V25:V39" si="13">ROUND(E25*U25,2)</f>
        <v>0</v>
      </c>
      <c r="W25" s="157"/>
      <c r="X25" s="157" t="s">
        <v>221</v>
      </c>
      <c r="Y25" s="148"/>
      <c r="Z25" s="148"/>
      <c r="AA25" s="148"/>
      <c r="AB25" s="148"/>
      <c r="AC25" s="148"/>
      <c r="AD25" s="148"/>
      <c r="AE25" s="148"/>
      <c r="AF25" s="148"/>
      <c r="AG25" s="148" t="s">
        <v>222</v>
      </c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</row>
    <row r="26" spans="1:60" ht="22.5" outlineLevel="1" x14ac:dyDescent="0.2">
      <c r="A26" s="172">
        <v>17</v>
      </c>
      <c r="B26" s="173" t="s">
        <v>853</v>
      </c>
      <c r="C26" s="180" t="s">
        <v>1518</v>
      </c>
      <c r="D26" s="174" t="s">
        <v>247</v>
      </c>
      <c r="E26" s="175">
        <v>25</v>
      </c>
      <c r="F26" s="176"/>
      <c r="G26" s="177">
        <f t="shared" si="7"/>
        <v>0</v>
      </c>
      <c r="H26" s="158"/>
      <c r="I26" s="157">
        <f t="shared" si="8"/>
        <v>0</v>
      </c>
      <c r="J26" s="158"/>
      <c r="K26" s="157">
        <f t="shared" si="9"/>
        <v>0</v>
      </c>
      <c r="L26" s="157">
        <v>21</v>
      </c>
      <c r="M26" s="157">
        <f t="shared" si="10"/>
        <v>0</v>
      </c>
      <c r="N26" s="157">
        <v>0</v>
      </c>
      <c r="O26" s="157">
        <f t="shared" si="11"/>
        <v>0</v>
      </c>
      <c r="P26" s="157">
        <v>0</v>
      </c>
      <c r="Q26" s="157">
        <f t="shared" si="12"/>
        <v>0</v>
      </c>
      <c r="R26" s="157"/>
      <c r="S26" s="157" t="s">
        <v>174</v>
      </c>
      <c r="T26" s="157" t="s">
        <v>175</v>
      </c>
      <c r="U26" s="157">
        <v>0</v>
      </c>
      <c r="V26" s="157">
        <f t="shared" si="13"/>
        <v>0</v>
      </c>
      <c r="W26" s="157"/>
      <c r="X26" s="157" t="s">
        <v>221</v>
      </c>
      <c r="Y26" s="148"/>
      <c r="Z26" s="148"/>
      <c r="AA26" s="148"/>
      <c r="AB26" s="148"/>
      <c r="AC26" s="148"/>
      <c r="AD26" s="148"/>
      <c r="AE26" s="148"/>
      <c r="AF26" s="148"/>
      <c r="AG26" s="148" t="s">
        <v>222</v>
      </c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</row>
    <row r="27" spans="1:60" ht="22.5" outlineLevel="1" x14ac:dyDescent="0.2">
      <c r="A27" s="172">
        <v>18</v>
      </c>
      <c r="B27" s="173" t="s">
        <v>1519</v>
      </c>
      <c r="C27" s="180" t="s">
        <v>1520</v>
      </c>
      <c r="D27" s="174" t="s">
        <v>247</v>
      </c>
      <c r="E27" s="175">
        <v>225</v>
      </c>
      <c r="F27" s="176"/>
      <c r="G27" s="177">
        <f t="shared" si="7"/>
        <v>0</v>
      </c>
      <c r="H27" s="158"/>
      <c r="I27" s="157">
        <f t="shared" si="8"/>
        <v>0</v>
      </c>
      <c r="J27" s="158"/>
      <c r="K27" s="157">
        <f t="shared" si="9"/>
        <v>0</v>
      </c>
      <c r="L27" s="157">
        <v>21</v>
      </c>
      <c r="M27" s="157">
        <f t="shared" si="10"/>
        <v>0</v>
      </c>
      <c r="N27" s="157">
        <v>0</v>
      </c>
      <c r="O27" s="157">
        <f t="shared" si="11"/>
        <v>0</v>
      </c>
      <c r="P27" s="157">
        <v>0</v>
      </c>
      <c r="Q27" s="157">
        <f t="shared" si="12"/>
        <v>0</v>
      </c>
      <c r="R27" s="157"/>
      <c r="S27" s="157" t="s">
        <v>174</v>
      </c>
      <c r="T27" s="157" t="s">
        <v>175</v>
      </c>
      <c r="U27" s="157">
        <v>0</v>
      </c>
      <c r="V27" s="157">
        <f t="shared" si="13"/>
        <v>0</v>
      </c>
      <c r="W27" s="157"/>
      <c r="X27" s="157" t="s">
        <v>221</v>
      </c>
      <c r="Y27" s="148"/>
      <c r="Z27" s="148"/>
      <c r="AA27" s="148"/>
      <c r="AB27" s="148"/>
      <c r="AC27" s="148"/>
      <c r="AD27" s="148"/>
      <c r="AE27" s="148"/>
      <c r="AF27" s="148"/>
      <c r="AG27" s="148" t="s">
        <v>222</v>
      </c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</row>
    <row r="28" spans="1:60" outlineLevel="1" x14ac:dyDescent="0.2">
      <c r="A28" s="172">
        <v>19</v>
      </c>
      <c r="B28" s="173" t="s">
        <v>1521</v>
      </c>
      <c r="C28" s="180" t="s">
        <v>1522</v>
      </c>
      <c r="D28" s="174" t="s">
        <v>1486</v>
      </c>
      <c r="E28" s="175">
        <v>2</v>
      </c>
      <c r="F28" s="176"/>
      <c r="G28" s="177">
        <f t="shared" si="7"/>
        <v>0</v>
      </c>
      <c r="H28" s="158"/>
      <c r="I28" s="157">
        <f t="shared" si="8"/>
        <v>0</v>
      </c>
      <c r="J28" s="158"/>
      <c r="K28" s="157">
        <f t="shared" si="9"/>
        <v>0</v>
      </c>
      <c r="L28" s="157">
        <v>21</v>
      </c>
      <c r="M28" s="157">
        <f t="shared" si="10"/>
        <v>0</v>
      </c>
      <c r="N28" s="157">
        <v>0</v>
      </c>
      <c r="O28" s="157">
        <f t="shared" si="11"/>
        <v>0</v>
      </c>
      <c r="P28" s="157">
        <v>0</v>
      </c>
      <c r="Q28" s="157">
        <f t="shared" si="12"/>
        <v>0</v>
      </c>
      <c r="R28" s="157"/>
      <c r="S28" s="157" t="s">
        <v>174</v>
      </c>
      <c r="T28" s="157" t="s">
        <v>175</v>
      </c>
      <c r="U28" s="157">
        <v>0</v>
      </c>
      <c r="V28" s="157">
        <f t="shared" si="13"/>
        <v>0</v>
      </c>
      <c r="W28" s="157"/>
      <c r="X28" s="157" t="s">
        <v>221</v>
      </c>
      <c r="Y28" s="148"/>
      <c r="Z28" s="148"/>
      <c r="AA28" s="148"/>
      <c r="AB28" s="148"/>
      <c r="AC28" s="148"/>
      <c r="AD28" s="148"/>
      <c r="AE28" s="148"/>
      <c r="AF28" s="148"/>
      <c r="AG28" s="148" t="s">
        <v>222</v>
      </c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</row>
    <row r="29" spans="1:60" ht="22.5" outlineLevel="1" x14ac:dyDescent="0.2">
      <c r="A29" s="172">
        <v>20</v>
      </c>
      <c r="B29" s="173" t="s">
        <v>1523</v>
      </c>
      <c r="C29" s="180" t="s">
        <v>1524</v>
      </c>
      <c r="D29" s="174" t="s">
        <v>247</v>
      </c>
      <c r="E29" s="175">
        <v>225</v>
      </c>
      <c r="F29" s="176"/>
      <c r="G29" s="177">
        <f t="shared" si="7"/>
        <v>0</v>
      </c>
      <c r="H29" s="158"/>
      <c r="I29" s="157">
        <f t="shared" si="8"/>
        <v>0</v>
      </c>
      <c r="J29" s="158"/>
      <c r="K29" s="157">
        <f t="shared" si="9"/>
        <v>0</v>
      </c>
      <c r="L29" s="157">
        <v>21</v>
      </c>
      <c r="M29" s="157">
        <f t="shared" si="10"/>
        <v>0</v>
      </c>
      <c r="N29" s="157">
        <v>0</v>
      </c>
      <c r="O29" s="157">
        <f t="shared" si="11"/>
        <v>0</v>
      </c>
      <c r="P29" s="157">
        <v>0</v>
      </c>
      <c r="Q29" s="157">
        <f t="shared" si="12"/>
        <v>0</v>
      </c>
      <c r="R29" s="157"/>
      <c r="S29" s="157" t="s">
        <v>174</v>
      </c>
      <c r="T29" s="157" t="s">
        <v>175</v>
      </c>
      <c r="U29" s="157">
        <v>0</v>
      </c>
      <c r="V29" s="157">
        <f t="shared" si="13"/>
        <v>0</v>
      </c>
      <c r="W29" s="157"/>
      <c r="X29" s="157" t="s">
        <v>221</v>
      </c>
      <c r="Y29" s="148"/>
      <c r="Z29" s="148"/>
      <c r="AA29" s="148"/>
      <c r="AB29" s="148"/>
      <c r="AC29" s="148"/>
      <c r="AD29" s="148"/>
      <c r="AE29" s="148"/>
      <c r="AF29" s="148"/>
      <c r="AG29" s="148" t="s">
        <v>222</v>
      </c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</row>
    <row r="30" spans="1:60" outlineLevel="1" x14ac:dyDescent="0.2">
      <c r="A30" s="172">
        <v>21</v>
      </c>
      <c r="B30" s="173" t="s">
        <v>1525</v>
      </c>
      <c r="C30" s="180" t="s">
        <v>1526</v>
      </c>
      <c r="D30" s="174" t="s">
        <v>230</v>
      </c>
      <c r="E30" s="175">
        <v>4.5</v>
      </c>
      <c r="F30" s="176"/>
      <c r="G30" s="177">
        <f t="shared" si="7"/>
        <v>0</v>
      </c>
      <c r="H30" s="158"/>
      <c r="I30" s="157">
        <f t="shared" si="8"/>
        <v>0</v>
      </c>
      <c r="J30" s="158"/>
      <c r="K30" s="157">
        <f t="shared" si="9"/>
        <v>0</v>
      </c>
      <c r="L30" s="157">
        <v>21</v>
      </c>
      <c r="M30" s="157">
        <f t="shared" si="10"/>
        <v>0</v>
      </c>
      <c r="N30" s="157">
        <v>0</v>
      </c>
      <c r="O30" s="157">
        <f t="shared" si="11"/>
        <v>0</v>
      </c>
      <c r="P30" s="157">
        <v>0</v>
      </c>
      <c r="Q30" s="157">
        <f t="shared" si="12"/>
        <v>0</v>
      </c>
      <c r="R30" s="157"/>
      <c r="S30" s="157" t="s">
        <v>174</v>
      </c>
      <c r="T30" s="157" t="s">
        <v>175</v>
      </c>
      <c r="U30" s="157">
        <v>0</v>
      </c>
      <c r="V30" s="157">
        <f t="shared" si="13"/>
        <v>0</v>
      </c>
      <c r="W30" s="157"/>
      <c r="X30" s="157" t="s">
        <v>221</v>
      </c>
      <c r="Y30" s="148"/>
      <c r="Z30" s="148"/>
      <c r="AA30" s="148"/>
      <c r="AB30" s="148"/>
      <c r="AC30" s="148"/>
      <c r="AD30" s="148"/>
      <c r="AE30" s="148"/>
      <c r="AF30" s="148"/>
      <c r="AG30" s="148" t="s">
        <v>222</v>
      </c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</row>
    <row r="31" spans="1:60" outlineLevel="1" x14ac:dyDescent="0.2">
      <c r="A31" s="172">
        <v>22</v>
      </c>
      <c r="B31" s="173" t="s">
        <v>1527</v>
      </c>
      <c r="C31" s="180" t="s">
        <v>1528</v>
      </c>
      <c r="D31" s="174" t="s">
        <v>230</v>
      </c>
      <c r="E31" s="175">
        <v>4.5</v>
      </c>
      <c r="F31" s="176"/>
      <c r="G31" s="177">
        <f t="shared" si="7"/>
        <v>0</v>
      </c>
      <c r="H31" s="158"/>
      <c r="I31" s="157">
        <f t="shared" si="8"/>
        <v>0</v>
      </c>
      <c r="J31" s="158"/>
      <c r="K31" s="157">
        <f t="shared" si="9"/>
        <v>0</v>
      </c>
      <c r="L31" s="157">
        <v>21</v>
      </c>
      <c r="M31" s="157">
        <f t="shared" si="10"/>
        <v>0</v>
      </c>
      <c r="N31" s="157">
        <v>0</v>
      </c>
      <c r="O31" s="157">
        <f t="shared" si="11"/>
        <v>0</v>
      </c>
      <c r="P31" s="157">
        <v>0</v>
      </c>
      <c r="Q31" s="157">
        <f t="shared" si="12"/>
        <v>0</v>
      </c>
      <c r="R31" s="157"/>
      <c r="S31" s="157" t="s">
        <v>174</v>
      </c>
      <c r="T31" s="157" t="s">
        <v>175</v>
      </c>
      <c r="U31" s="157">
        <v>0</v>
      </c>
      <c r="V31" s="157">
        <f t="shared" si="13"/>
        <v>0</v>
      </c>
      <c r="W31" s="157"/>
      <c r="X31" s="157" t="s">
        <v>221</v>
      </c>
      <c r="Y31" s="148"/>
      <c r="Z31" s="148"/>
      <c r="AA31" s="148"/>
      <c r="AB31" s="148"/>
      <c r="AC31" s="148"/>
      <c r="AD31" s="148"/>
      <c r="AE31" s="148"/>
      <c r="AF31" s="148"/>
      <c r="AG31" s="148" t="s">
        <v>222</v>
      </c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</row>
    <row r="32" spans="1:60" outlineLevel="1" x14ac:dyDescent="0.2">
      <c r="A32" s="172">
        <v>23</v>
      </c>
      <c r="B32" s="173" t="s">
        <v>1529</v>
      </c>
      <c r="C32" s="180" t="s">
        <v>1530</v>
      </c>
      <c r="D32" s="174" t="s">
        <v>247</v>
      </c>
      <c r="E32" s="175">
        <v>50</v>
      </c>
      <c r="F32" s="176"/>
      <c r="G32" s="177">
        <f t="shared" si="7"/>
        <v>0</v>
      </c>
      <c r="H32" s="158"/>
      <c r="I32" s="157">
        <f t="shared" si="8"/>
        <v>0</v>
      </c>
      <c r="J32" s="158"/>
      <c r="K32" s="157">
        <f t="shared" si="9"/>
        <v>0</v>
      </c>
      <c r="L32" s="157">
        <v>21</v>
      </c>
      <c r="M32" s="157">
        <f t="shared" si="10"/>
        <v>0</v>
      </c>
      <c r="N32" s="157">
        <v>0</v>
      </c>
      <c r="O32" s="157">
        <f t="shared" si="11"/>
        <v>0</v>
      </c>
      <c r="P32" s="157">
        <v>0</v>
      </c>
      <c r="Q32" s="157">
        <f t="shared" si="12"/>
        <v>0</v>
      </c>
      <c r="R32" s="157"/>
      <c r="S32" s="157" t="s">
        <v>174</v>
      </c>
      <c r="T32" s="157" t="s">
        <v>175</v>
      </c>
      <c r="U32" s="157">
        <v>0</v>
      </c>
      <c r="V32" s="157">
        <f t="shared" si="13"/>
        <v>0</v>
      </c>
      <c r="W32" s="157"/>
      <c r="X32" s="157" t="s">
        <v>221</v>
      </c>
      <c r="Y32" s="148"/>
      <c r="Z32" s="148"/>
      <c r="AA32" s="148"/>
      <c r="AB32" s="148"/>
      <c r="AC32" s="148"/>
      <c r="AD32" s="148"/>
      <c r="AE32" s="148"/>
      <c r="AF32" s="148"/>
      <c r="AG32" s="148" t="s">
        <v>222</v>
      </c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</row>
    <row r="33" spans="1:60" ht="22.5" outlineLevel="1" x14ac:dyDescent="0.2">
      <c r="A33" s="172">
        <v>24</v>
      </c>
      <c r="B33" s="173" t="s">
        <v>1531</v>
      </c>
      <c r="C33" s="180" t="s">
        <v>1532</v>
      </c>
      <c r="D33" s="174" t="s">
        <v>247</v>
      </c>
      <c r="E33" s="175">
        <v>25</v>
      </c>
      <c r="F33" s="176"/>
      <c r="G33" s="177">
        <f t="shared" si="7"/>
        <v>0</v>
      </c>
      <c r="H33" s="158"/>
      <c r="I33" s="157">
        <f t="shared" si="8"/>
        <v>0</v>
      </c>
      <c r="J33" s="158"/>
      <c r="K33" s="157">
        <f t="shared" si="9"/>
        <v>0</v>
      </c>
      <c r="L33" s="157">
        <v>21</v>
      </c>
      <c r="M33" s="157">
        <f t="shared" si="10"/>
        <v>0</v>
      </c>
      <c r="N33" s="157">
        <v>0</v>
      </c>
      <c r="O33" s="157">
        <f t="shared" si="11"/>
        <v>0</v>
      </c>
      <c r="P33" s="157">
        <v>0</v>
      </c>
      <c r="Q33" s="157">
        <f t="shared" si="12"/>
        <v>0</v>
      </c>
      <c r="R33" s="157"/>
      <c r="S33" s="157" t="s">
        <v>174</v>
      </c>
      <c r="T33" s="157" t="s">
        <v>175</v>
      </c>
      <c r="U33" s="157">
        <v>0</v>
      </c>
      <c r="V33" s="157">
        <f t="shared" si="13"/>
        <v>0</v>
      </c>
      <c r="W33" s="157"/>
      <c r="X33" s="157" t="s">
        <v>221</v>
      </c>
      <c r="Y33" s="148"/>
      <c r="Z33" s="148"/>
      <c r="AA33" s="148"/>
      <c r="AB33" s="148"/>
      <c r="AC33" s="148"/>
      <c r="AD33" s="148"/>
      <c r="AE33" s="148"/>
      <c r="AF33" s="148"/>
      <c r="AG33" s="148" t="s">
        <v>222</v>
      </c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</row>
    <row r="34" spans="1:60" ht="22.5" outlineLevel="1" x14ac:dyDescent="0.2">
      <c r="A34" s="172">
        <v>25</v>
      </c>
      <c r="B34" s="173" t="s">
        <v>1533</v>
      </c>
      <c r="C34" s="180" t="s">
        <v>1534</v>
      </c>
      <c r="D34" s="174" t="s">
        <v>247</v>
      </c>
      <c r="E34" s="175">
        <v>225</v>
      </c>
      <c r="F34" s="176"/>
      <c r="G34" s="177">
        <f t="shared" si="7"/>
        <v>0</v>
      </c>
      <c r="H34" s="158"/>
      <c r="I34" s="157">
        <f t="shared" si="8"/>
        <v>0</v>
      </c>
      <c r="J34" s="158"/>
      <c r="K34" s="157">
        <f t="shared" si="9"/>
        <v>0</v>
      </c>
      <c r="L34" s="157">
        <v>21</v>
      </c>
      <c r="M34" s="157">
        <f t="shared" si="10"/>
        <v>0</v>
      </c>
      <c r="N34" s="157">
        <v>0</v>
      </c>
      <c r="O34" s="157">
        <f t="shared" si="11"/>
        <v>0</v>
      </c>
      <c r="P34" s="157">
        <v>0</v>
      </c>
      <c r="Q34" s="157">
        <f t="shared" si="12"/>
        <v>0</v>
      </c>
      <c r="R34" s="157"/>
      <c r="S34" s="157" t="s">
        <v>174</v>
      </c>
      <c r="T34" s="157" t="s">
        <v>175</v>
      </c>
      <c r="U34" s="157">
        <v>0</v>
      </c>
      <c r="V34" s="157">
        <f t="shared" si="13"/>
        <v>0</v>
      </c>
      <c r="W34" s="157"/>
      <c r="X34" s="157" t="s">
        <v>221</v>
      </c>
      <c r="Y34" s="148"/>
      <c r="Z34" s="148"/>
      <c r="AA34" s="148"/>
      <c r="AB34" s="148"/>
      <c r="AC34" s="148"/>
      <c r="AD34" s="148"/>
      <c r="AE34" s="148"/>
      <c r="AF34" s="148"/>
      <c r="AG34" s="148" t="s">
        <v>222</v>
      </c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</row>
    <row r="35" spans="1:60" outlineLevel="1" x14ac:dyDescent="0.2">
      <c r="A35" s="172">
        <v>26</v>
      </c>
      <c r="B35" s="173" t="s">
        <v>1535</v>
      </c>
      <c r="C35" s="180" t="s">
        <v>1536</v>
      </c>
      <c r="D35" s="174" t="s">
        <v>230</v>
      </c>
      <c r="E35" s="175">
        <v>38</v>
      </c>
      <c r="F35" s="176"/>
      <c r="G35" s="177">
        <f t="shared" si="7"/>
        <v>0</v>
      </c>
      <c r="H35" s="158"/>
      <c r="I35" s="157">
        <f t="shared" si="8"/>
        <v>0</v>
      </c>
      <c r="J35" s="158"/>
      <c r="K35" s="157">
        <f t="shared" si="9"/>
        <v>0</v>
      </c>
      <c r="L35" s="157">
        <v>21</v>
      </c>
      <c r="M35" s="157">
        <f t="shared" si="10"/>
        <v>0</v>
      </c>
      <c r="N35" s="157">
        <v>0</v>
      </c>
      <c r="O35" s="157">
        <f t="shared" si="11"/>
        <v>0</v>
      </c>
      <c r="P35" s="157">
        <v>0</v>
      </c>
      <c r="Q35" s="157">
        <f t="shared" si="12"/>
        <v>0</v>
      </c>
      <c r="R35" s="157"/>
      <c r="S35" s="157" t="s">
        <v>174</v>
      </c>
      <c r="T35" s="157" t="s">
        <v>175</v>
      </c>
      <c r="U35" s="157">
        <v>0</v>
      </c>
      <c r="V35" s="157">
        <f t="shared" si="13"/>
        <v>0</v>
      </c>
      <c r="W35" s="157"/>
      <c r="X35" s="157" t="s">
        <v>221</v>
      </c>
      <c r="Y35" s="148"/>
      <c r="Z35" s="148"/>
      <c r="AA35" s="148"/>
      <c r="AB35" s="148"/>
      <c r="AC35" s="148"/>
      <c r="AD35" s="148"/>
      <c r="AE35" s="148"/>
      <c r="AF35" s="148"/>
      <c r="AG35" s="148" t="s">
        <v>222</v>
      </c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</row>
    <row r="36" spans="1:60" outlineLevel="1" x14ac:dyDescent="0.2">
      <c r="A36" s="172">
        <v>27</v>
      </c>
      <c r="B36" s="173" t="s">
        <v>1537</v>
      </c>
      <c r="C36" s="180" t="s">
        <v>1538</v>
      </c>
      <c r="D36" s="174" t="s">
        <v>230</v>
      </c>
      <c r="E36" s="175">
        <v>9</v>
      </c>
      <c r="F36" s="176"/>
      <c r="G36" s="177">
        <f t="shared" si="7"/>
        <v>0</v>
      </c>
      <c r="H36" s="158"/>
      <c r="I36" s="157">
        <f t="shared" si="8"/>
        <v>0</v>
      </c>
      <c r="J36" s="158"/>
      <c r="K36" s="157">
        <f t="shared" si="9"/>
        <v>0</v>
      </c>
      <c r="L36" s="157">
        <v>21</v>
      </c>
      <c r="M36" s="157">
        <f t="shared" si="10"/>
        <v>0</v>
      </c>
      <c r="N36" s="157">
        <v>0</v>
      </c>
      <c r="O36" s="157">
        <f t="shared" si="11"/>
        <v>0</v>
      </c>
      <c r="P36" s="157">
        <v>0</v>
      </c>
      <c r="Q36" s="157">
        <f t="shared" si="12"/>
        <v>0</v>
      </c>
      <c r="R36" s="157"/>
      <c r="S36" s="157" t="s">
        <v>174</v>
      </c>
      <c r="T36" s="157" t="s">
        <v>175</v>
      </c>
      <c r="U36" s="157">
        <v>0</v>
      </c>
      <c r="V36" s="157">
        <f t="shared" si="13"/>
        <v>0</v>
      </c>
      <c r="W36" s="157"/>
      <c r="X36" s="157" t="s">
        <v>221</v>
      </c>
      <c r="Y36" s="148"/>
      <c r="Z36" s="148"/>
      <c r="AA36" s="148"/>
      <c r="AB36" s="148"/>
      <c r="AC36" s="148"/>
      <c r="AD36" s="148"/>
      <c r="AE36" s="148"/>
      <c r="AF36" s="148"/>
      <c r="AG36" s="148" t="s">
        <v>222</v>
      </c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</row>
    <row r="37" spans="1:60" outlineLevel="1" x14ac:dyDescent="0.2">
      <c r="A37" s="172">
        <v>28</v>
      </c>
      <c r="B37" s="173" t="s">
        <v>1539</v>
      </c>
      <c r="C37" s="180" t="s">
        <v>1540</v>
      </c>
      <c r="D37" s="174" t="s">
        <v>247</v>
      </c>
      <c r="E37" s="175">
        <v>25</v>
      </c>
      <c r="F37" s="176"/>
      <c r="G37" s="177">
        <f t="shared" si="7"/>
        <v>0</v>
      </c>
      <c r="H37" s="158"/>
      <c r="I37" s="157">
        <f t="shared" si="8"/>
        <v>0</v>
      </c>
      <c r="J37" s="158"/>
      <c r="K37" s="157">
        <f t="shared" si="9"/>
        <v>0</v>
      </c>
      <c r="L37" s="157">
        <v>21</v>
      </c>
      <c r="M37" s="157">
        <f t="shared" si="10"/>
        <v>0</v>
      </c>
      <c r="N37" s="157">
        <v>0</v>
      </c>
      <c r="O37" s="157">
        <f t="shared" si="11"/>
        <v>0</v>
      </c>
      <c r="P37" s="157">
        <v>0</v>
      </c>
      <c r="Q37" s="157">
        <f t="shared" si="12"/>
        <v>0</v>
      </c>
      <c r="R37" s="157"/>
      <c r="S37" s="157" t="s">
        <v>174</v>
      </c>
      <c r="T37" s="157" t="s">
        <v>175</v>
      </c>
      <c r="U37" s="157">
        <v>0</v>
      </c>
      <c r="V37" s="157">
        <f t="shared" si="13"/>
        <v>0</v>
      </c>
      <c r="W37" s="157"/>
      <c r="X37" s="157" t="s">
        <v>221</v>
      </c>
      <c r="Y37" s="148"/>
      <c r="Z37" s="148"/>
      <c r="AA37" s="148"/>
      <c r="AB37" s="148"/>
      <c r="AC37" s="148"/>
      <c r="AD37" s="148"/>
      <c r="AE37" s="148"/>
      <c r="AF37" s="148"/>
      <c r="AG37" s="148" t="s">
        <v>222</v>
      </c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</row>
    <row r="38" spans="1:60" outlineLevel="1" x14ac:dyDescent="0.2">
      <c r="A38" s="172">
        <v>29</v>
      </c>
      <c r="B38" s="173" t="s">
        <v>1541</v>
      </c>
      <c r="C38" s="180" t="s">
        <v>1542</v>
      </c>
      <c r="D38" s="174" t="s">
        <v>247</v>
      </c>
      <c r="E38" s="175">
        <v>225</v>
      </c>
      <c r="F38" s="176"/>
      <c r="G38" s="177">
        <f t="shared" si="7"/>
        <v>0</v>
      </c>
      <c r="H38" s="158"/>
      <c r="I38" s="157">
        <f t="shared" si="8"/>
        <v>0</v>
      </c>
      <c r="J38" s="158"/>
      <c r="K38" s="157">
        <f t="shared" si="9"/>
        <v>0</v>
      </c>
      <c r="L38" s="157">
        <v>21</v>
      </c>
      <c r="M38" s="157">
        <f t="shared" si="10"/>
        <v>0</v>
      </c>
      <c r="N38" s="157">
        <v>0</v>
      </c>
      <c r="O38" s="157">
        <f t="shared" si="11"/>
        <v>0</v>
      </c>
      <c r="P38" s="157">
        <v>0</v>
      </c>
      <c r="Q38" s="157">
        <f t="shared" si="12"/>
        <v>0</v>
      </c>
      <c r="R38" s="157"/>
      <c r="S38" s="157" t="s">
        <v>174</v>
      </c>
      <c r="T38" s="157" t="s">
        <v>175</v>
      </c>
      <c r="U38" s="157">
        <v>0</v>
      </c>
      <c r="V38" s="157">
        <f t="shared" si="13"/>
        <v>0</v>
      </c>
      <c r="W38" s="157"/>
      <c r="X38" s="157" t="s">
        <v>221</v>
      </c>
      <c r="Y38" s="148"/>
      <c r="Z38" s="148"/>
      <c r="AA38" s="148"/>
      <c r="AB38" s="148"/>
      <c r="AC38" s="148"/>
      <c r="AD38" s="148"/>
      <c r="AE38" s="148"/>
      <c r="AF38" s="148"/>
      <c r="AG38" s="148" t="s">
        <v>222</v>
      </c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</row>
    <row r="39" spans="1:60" outlineLevel="1" x14ac:dyDescent="0.2">
      <c r="A39" s="166">
        <v>30</v>
      </c>
      <c r="B39" s="167" t="s">
        <v>1543</v>
      </c>
      <c r="C39" s="181" t="s">
        <v>1544</v>
      </c>
      <c r="D39" s="168" t="s">
        <v>1486</v>
      </c>
      <c r="E39" s="169">
        <v>2</v>
      </c>
      <c r="F39" s="170"/>
      <c r="G39" s="171">
        <f t="shared" si="7"/>
        <v>0</v>
      </c>
      <c r="H39" s="158"/>
      <c r="I39" s="157">
        <f t="shared" si="8"/>
        <v>0</v>
      </c>
      <c r="J39" s="158"/>
      <c r="K39" s="157">
        <f t="shared" si="9"/>
        <v>0</v>
      </c>
      <c r="L39" s="157">
        <v>21</v>
      </c>
      <c r="M39" s="157">
        <f t="shared" si="10"/>
        <v>0</v>
      </c>
      <c r="N39" s="157">
        <v>0</v>
      </c>
      <c r="O39" s="157">
        <f t="shared" si="11"/>
        <v>0</v>
      </c>
      <c r="P39" s="157">
        <v>0</v>
      </c>
      <c r="Q39" s="157">
        <f t="shared" si="12"/>
        <v>0</v>
      </c>
      <c r="R39" s="157"/>
      <c r="S39" s="157" t="s">
        <v>174</v>
      </c>
      <c r="T39" s="157" t="s">
        <v>175</v>
      </c>
      <c r="U39" s="157">
        <v>0</v>
      </c>
      <c r="V39" s="157">
        <f t="shared" si="13"/>
        <v>0</v>
      </c>
      <c r="W39" s="157"/>
      <c r="X39" s="157" t="s">
        <v>221</v>
      </c>
      <c r="Y39" s="148"/>
      <c r="Z39" s="148"/>
      <c r="AA39" s="148"/>
      <c r="AB39" s="148"/>
      <c r="AC39" s="148"/>
      <c r="AD39" s="148"/>
      <c r="AE39" s="148"/>
      <c r="AF39" s="148"/>
      <c r="AG39" s="148" t="s">
        <v>222</v>
      </c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</row>
    <row r="40" spans="1:60" x14ac:dyDescent="0.2">
      <c r="A40" s="3"/>
      <c r="B40" s="4"/>
      <c r="C40" s="182"/>
      <c r="D40" s="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AE40">
        <v>15</v>
      </c>
      <c r="AF40">
        <v>21</v>
      </c>
      <c r="AG40" t="s">
        <v>156</v>
      </c>
    </row>
    <row r="41" spans="1:60" x14ac:dyDescent="0.2">
      <c r="A41" s="151"/>
      <c r="B41" s="152" t="s">
        <v>31</v>
      </c>
      <c r="C41" s="183"/>
      <c r="D41" s="153"/>
      <c r="E41" s="154"/>
      <c r="F41" s="154"/>
      <c r="G41" s="178">
        <f>G8+G24</f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AE41">
        <f>SUMIF(L7:L39,AE40,G7:G39)</f>
        <v>0</v>
      </c>
      <c r="AF41">
        <f>SUMIF(L7:L39,AF40,G7:G39)</f>
        <v>0</v>
      </c>
      <c r="AG41" t="s">
        <v>214</v>
      </c>
    </row>
    <row r="42" spans="1:60" x14ac:dyDescent="0.2">
      <c r="A42" s="3"/>
      <c r="B42" s="4"/>
      <c r="C42" s="182"/>
      <c r="D42" s="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60" x14ac:dyDescent="0.2">
      <c r="A43" s="3"/>
      <c r="B43" s="4"/>
      <c r="C43" s="182"/>
      <c r="D43" s="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60" x14ac:dyDescent="0.2">
      <c r="A44" s="268" t="s">
        <v>215</v>
      </c>
      <c r="B44" s="268"/>
      <c r="C44" s="269"/>
      <c r="D44" s="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60" x14ac:dyDescent="0.2">
      <c r="A45" s="249" t="s">
        <v>1550</v>
      </c>
      <c r="B45" s="250"/>
      <c r="C45" s="251"/>
      <c r="D45" s="250"/>
      <c r="E45" s="250"/>
      <c r="F45" s="250"/>
      <c r="G45" s="25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AG45" t="s">
        <v>216</v>
      </c>
    </row>
    <row r="46" spans="1:60" x14ac:dyDescent="0.2">
      <c r="A46" s="253"/>
      <c r="B46" s="254"/>
      <c r="C46" s="255"/>
      <c r="D46" s="254"/>
      <c r="E46" s="254"/>
      <c r="F46" s="254"/>
      <c r="G46" s="25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60" x14ac:dyDescent="0.2">
      <c r="A47" s="253"/>
      <c r="B47" s="254"/>
      <c r="C47" s="255"/>
      <c r="D47" s="254"/>
      <c r="E47" s="254"/>
      <c r="F47" s="254"/>
      <c r="G47" s="25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60" x14ac:dyDescent="0.2">
      <c r="A48" s="253"/>
      <c r="B48" s="254"/>
      <c r="C48" s="255"/>
      <c r="D48" s="254"/>
      <c r="E48" s="254"/>
      <c r="F48" s="254"/>
      <c r="G48" s="25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33" x14ac:dyDescent="0.2">
      <c r="A49" s="257"/>
      <c r="B49" s="258"/>
      <c r="C49" s="259"/>
      <c r="D49" s="258"/>
      <c r="E49" s="258"/>
      <c r="F49" s="258"/>
      <c r="G49" s="260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33" x14ac:dyDescent="0.2">
      <c r="A50" s="3"/>
      <c r="B50" s="4"/>
      <c r="C50" s="182"/>
      <c r="D50" s="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33" x14ac:dyDescent="0.2">
      <c r="C51" s="184"/>
      <c r="D51" s="10"/>
      <c r="AG51" t="s">
        <v>217</v>
      </c>
    </row>
    <row r="52" spans="1:33" x14ac:dyDescent="0.2">
      <c r="D52" s="10"/>
    </row>
    <row r="53" spans="1:33" x14ac:dyDescent="0.2">
      <c r="D53" s="10"/>
    </row>
    <row r="54" spans="1:33" x14ac:dyDescent="0.2">
      <c r="D54" s="10"/>
    </row>
    <row r="55" spans="1:33" x14ac:dyDescent="0.2">
      <c r="D55" s="10"/>
    </row>
    <row r="56" spans="1:33" x14ac:dyDescent="0.2">
      <c r="D56" s="10"/>
    </row>
    <row r="57" spans="1:33" x14ac:dyDescent="0.2">
      <c r="D57" s="10"/>
    </row>
    <row r="58" spans="1:33" x14ac:dyDescent="0.2">
      <c r="D58" s="10"/>
    </row>
    <row r="59" spans="1:33" x14ac:dyDescent="0.2">
      <c r="D59" s="10"/>
    </row>
    <row r="60" spans="1:33" x14ac:dyDescent="0.2">
      <c r="D60" s="10"/>
    </row>
    <row r="61" spans="1:33" x14ac:dyDescent="0.2">
      <c r="D61" s="10"/>
    </row>
    <row r="62" spans="1:33" x14ac:dyDescent="0.2">
      <c r="D62" s="10"/>
    </row>
    <row r="63" spans="1:33" x14ac:dyDescent="0.2">
      <c r="D63" s="10"/>
    </row>
    <row r="64" spans="1:33" x14ac:dyDescent="0.2">
      <c r="D64" s="10"/>
    </row>
    <row r="65" spans="4:4" x14ac:dyDescent="0.2">
      <c r="D65" s="10"/>
    </row>
    <row r="66" spans="4:4" x14ac:dyDescent="0.2">
      <c r="D66" s="10"/>
    </row>
    <row r="67" spans="4:4" x14ac:dyDescent="0.2">
      <c r="D67" s="10"/>
    </row>
    <row r="68" spans="4:4" x14ac:dyDescent="0.2">
      <c r="D68" s="10"/>
    </row>
    <row r="69" spans="4:4" x14ac:dyDescent="0.2">
      <c r="D69" s="10"/>
    </row>
    <row r="70" spans="4:4" x14ac:dyDescent="0.2">
      <c r="D70" s="10"/>
    </row>
    <row r="71" spans="4:4" x14ac:dyDescent="0.2">
      <c r="D71" s="10"/>
    </row>
    <row r="72" spans="4:4" x14ac:dyDescent="0.2">
      <c r="D72" s="10"/>
    </row>
    <row r="73" spans="4:4" x14ac:dyDescent="0.2">
      <c r="D73" s="10"/>
    </row>
    <row r="74" spans="4:4" x14ac:dyDescent="0.2">
      <c r="D74" s="10"/>
    </row>
    <row r="75" spans="4:4" x14ac:dyDescent="0.2">
      <c r="D75" s="10"/>
    </row>
    <row r="76" spans="4:4" x14ac:dyDescent="0.2">
      <c r="D76" s="10"/>
    </row>
    <row r="77" spans="4:4" x14ac:dyDescent="0.2">
      <c r="D77" s="10"/>
    </row>
    <row r="78" spans="4:4" x14ac:dyDescent="0.2">
      <c r="D78" s="10"/>
    </row>
    <row r="79" spans="4:4" x14ac:dyDescent="0.2">
      <c r="D79" s="10"/>
    </row>
    <row r="80" spans="4:4" x14ac:dyDescent="0.2">
      <c r="D80" s="10"/>
    </row>
    <row r="81" spans="4:4" x14ac:dyDescent="0.2">
      <c r="D81" s="10"/>
    </row>
    <row r="82" spans="4:4" x14ac:dyDescent="0.2">
      <c r="D82" s="10"/>
    </row>
    <row r="83" spans="4:4" x14ac:dyDescent="0.2">
      <c r="D83" s="10"/>
    </row>
    <row r="84" spans="4:4" x14ac:dyDescent="0.2">
      <c r="D84" s="10"/>
    </row>
    <row r="85" spans="4:4" x14ac:dyDescent="0.2">
      <c r="D85" s="10"/>
    </row>
    <row r="86" spans="4:4" x14ac:dyDescent="0.2">
      <c r="D86" s="10"/>
    </row>
    <row r="87" spans="4:4" x14ac:dyDescent="0.2">
      <c r="D87" s="10"/>
    </row>
    <row r="88" spans="4:4" x14ac:dyDescent="0.2">
      <c r="D88" s="10"/>
    </row>
    <row r="89" spans="4:4" x14ac:dyDescent="0.2">
      <c r="D89" s="10"/>
    </row>
    <row r="90" spans="4:4" x14ac:dyDescent="0.2">
      <c r="D90" s="10"/>
    </row>
    <row r="91" spans="4:4" x14ac:dyDescent="0.2">
      <c r="D91" s="10"/>
    </row>
    <row r="92" spans="4:4" x14ac:dyDescent="0.2">
      <c r="D92" s="10"/>
    </row>
    <row r="93" spans="4:4" x14ac:dyDescent="0.2">
      <c r="D93" s="10"/>
    </row>
    <row r="94" spans="4:4" x14ac:dyDescent="0.2">
      <c r="D94" s="10"/>
    </row>
    <row r="95" spans="4:4" x14ac:dyDescent="0.2">
      <c r="D95" s="10"/>
    </row>
    <row r="96" spans="4:4" x14ac:dyDescent="0.2">
      <c r="D96" s="10"/>
    </row>
    <row r="97" spans="4:4" x14ac:dyDescent="0.2">
      <c r="D97" s="10"/>
    </row>
    <row r="98" spans="4:4" x14ac:dyDescent="0.2">
      <c r="D98" s="10"/>
    </row>
    <row r="99" spans="4:4" x14ac:dyDescent="0.2">
      <c r="D99" s="10"/>
    </row>
    <row r="100" spans="4:4" x14ac:dyDescent="0.2">
      <c r="D100" s="10"/>
    </row>
    <row r="101" spans="4:4" x14ac:dyDescent="0.2">
      <c r="D101" s="10"/>
    </row>
    <row r="102" spans="4:4" x14ac:dyDescent="0.2">
      <c r="D102" s="10"/>
    </row>
    <row r="103" spans="4:4" x14ac:dyDescent="0.2">
      <c r="D103" s="10"/>
    </row>
    <row r="104" spans="4:4" x14ac:dyDescent="0.2">
      <c r="D104" s="10"/>
    </row>
    <row r="105" spans="4:4" x14ac:dyDescent="0.2">
      <c r="D105" s="10"/>
    </row>
    <row r="106" spans="4:4" x14ac:dyDescent="0.2">
      <c r="D106" s="10"/>
    </row>
    <row r="107" spans="4:4" x14ac:dyDescent="0.2">
      <c r="D107" s="10"/>
    </row>
    <row r="108" spans="4:4" x14ac:dyDescent="0.2">
      <c r="D108" s="10"/>
    </row>
    <row r="109" spans="4:4" x14ac:dyDescent="0.2">
      <c r="D109" s="10"/>
    </row>
    <row r="110" spans="4:4" x14ac:dyDescent="0.2">
      <c r="D110" s="10"/>
    </row>
    <row r="111" spans="4:4" x14ac:dyDescent="0.2">
      <c r="D111" s="10"/>
    </row>
    <row r="112" spans="4:4" x14ac:dyDescent="0.2">
      <c r="D112" s="10"/>
    </row>
    <row r="113" spans="4:4" x14ac:dyDescent="0.2">
      <c r="D113" s="10"/>
    </row>
    <row r="114" spans="4:4" x14ac:dyDescent="0.2">
      <c r="D114" s="10"/>
    </row>
    <row r="115" spans="4:4" x14ac:dyDescent="0.2">
      <c r="D115" s="10"/>
    </row>
    <row r="116" spans="4:4" x14ac:dyDescent="0.2">
      <c r="D116" s="10"/>
    </row>
    <row r="117" spans="4:4" x14ac:dyDescent="0.2">
      <c r="D117" s="10"/>
    </row>
    <row r="118" spans="4:4" x14ac:dyDescent="0.2">
      <c r="D118" s="10"/>
    </row>
    <row r="119" spans="4:4" x14ac:dyDescent="0.2">
      <c r="D119" s="10"/>
    </row>
    <row r="120" spans="4:4" x14ac:dyDescent="0.2">
      <c r="D120" s="10"/>
    </row>
    <row r="121" spans="4:4" x14ac:dyDescent="0.2">
      <c r="D121" s="10"/>
    </row>
    <row r="122" spans="4:4" x14ac:dyDescent="0.2">
      <c r="D122" s="10"/>
    </row>
    <row r="123" spans="4:4" x14ac:dyDescent="0.2">
      <c r="D123" s="10"/>
    </row>
    <row r="124" spans="4:4" x14ac:dyDescent="0.2">
      <c r="D124" s="10"/>
    </row>
    <row r="125" spans="4:4" x14ac:dyDescent="0.2">
      <c r="D125" s="10"/>
    </row>
    <row r="126" spans="4:4" x14ac:dyDescent="0.2">
      <c r="D126" s="10"/>
    </row>
    <row r="127" spans="4:4" x14ac:dyDescent="0.2">
      <c r="D127" s="10"/>
    </row>
    <row r="128" spans="4:4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bZtwGMs5vKqN7d2LQfvpgKrze5Nl+KLExBKiJJJmCAcTWlLxUuTXQLZTBztaZTjwt7Ag5mU4ZD4mgWLqe4YBqw==" saltValue="7vjo5WhJ70qwwF03xEL9WQ==" spinCount="100000" sheet="1"/>
  <customSheetViews>
    <customSheetView guid="{682F88AA-8DBA-43F3-B332-95C2E0316B3E}" hiddenRows="1" hiddenColumns="1">
      <pane ySplit="6" topLeftCell="A8" activePane="bottomLeft" state="frozen"/>
      <selection pane="bottomLeft" activeCell="A50" sqref="A50"/>
      <pageMargins left="0.59055118110236204" right="0.196850393700787" top="0.78740157499999996" bottom="0.78740157499999996" header="0.3" footer="0.3"/>
      <pageSetup paperSize="9" orientation="portrait" r:id="rId1"/>
      <headerFooter>
        <oddFooter>&amp;RStránka &amp;P z &amp;N&amp;LZpracováno programem BUILDpower S,  © RTS, a.s.</oddFooter>
      </headerFooter>
    </customSheetView>
    <customSheetView guid="{F028DEAD-F36D-4C13-9154-AF3BDABF0A16}" hiddenRows="1" hiddenColumns="1">
      <pane ySplit="6" topLeftCell="A8" activePane="bottomLeft" state="frozen"/>
      <selection pane="bottomLeft" activeCell="A8" sqref="A8"/>
      <pageMargins left="0.59055118110236204" right="0.196850393700787" top="0.78740157499999996" bottom="0.78740157499999996" header="0.3" footer="0.3"/>
      <pageSetup paperSize="9" orientation="portrait" r:id="rId2"/>
      <headerFooter>
        <oddFooter>&amp;RStránka &amp;P z &amp;N&amp;LZpracováno programem BUILDpower S,  © RTS, a.s.</oddFooter>
      </headerFooter>
    </customSheetView>
  </customSheetViews>
  <mergeCells count="6">
    <mergeCell ref="A45:G49"/>
    <mergeCell ref="A1:G1"/>
    <mergeCell ref="C2:G2"/>
    <mergeCell ref="C3:G3"/>
    <mergeCell ref="C4:G4"/>
    <mergeCell ref="A44:C44"/>
  </mergeCells>
  <pageMargins left="0.59055118110236204" right="0.196850393700787" top="0.78740157499999996" bottom="0.78740157499999996" header="0.3" footer="0.3"/>
  <pageSetup paperSize="9" orientation="portrait" r:id="rId3"/>
  <headerFooter>
    <oddFooter>&amp;RStránka &amp;P z &amp;N&amp;LZpracováno programem BUILDpower S,  © RTS, a.s.</oddFooter>
  </headerFooter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22</vt:i4>
      </vt:variant>
      <vt:variant>
        <vt:lpstr>Pojmenované oblasti</vt:lpstr>
      </vt:variant>
      <vt:variant>
        <vt:i4>84</vt:i4>
      </vt:variant>
    </vt:vector>
  </HeadingPairs>
  <TitlesOfParts>
    <vt:vector size="106" baseType="lpstr">
      <vt:lpstr>Pokyny pro vyplnění</vt:lpstr>
      <vt:lpstr>Stavba</vt:lpstr>
      <vt:lpstr>VzorPolozky</vt:lpstr>
      <vt:lpstr>00 000 Naklady</vt:lpstr>
      <vt:lpstr>IO 710 IO 710 Pol</vt:lpstr>
      <vt:lpstr>IO 720a IO 720a Pol</vt:lpstr>
      <vt:lpstr>IO 730 IO 730 Pol</vt:lpstr>
      <vt:lpstr>IO 730a IO 730a Pol</vt:lpstr>
      <vt:lpstr>IO 754a IO 754a Pol</vt:lpstr>
      <vt:lpstr>IO 760b IO 760b Pol</vt:lpstr>
      <vt:lpstr>IO 763 IO 763 Pol</vt:lpstr>
      <vt:lpstr>SO 000 SO 000 Pol</vt:lpstr>
      <vt:lpstr>SO 600 SO 600 Pol</vt:lpstr>
      <vt:lpstr>SO 601 SO 601 Pol</vt:lpstr>
      <vt:lpstr>SO 602 SO 602 Pol</vt:lpstr>
      <vt:lpstr>SO 603 SO 603 Pol</vt:lpstr>
      <vt:lpstr>SO 603a SO 603a Pol</vt:lpstr>
      <vt:lpstr>SO 606 SO 606 Pol</vt:lpstr>
      <vt:lpstr>SO 606a SO 606a Pol</vt:lpstr>
      <vt:lpstr>SO 630 SO 630 Pol</vt:lpstr>
      <vt:lpstr>SO 640 SO 640 Pol</vt:lpstr>
      <vt:lpstr>SO 641 SO 641 Pol</vt:lpstr>
      <vt:lpstr>Stavba!CelkemDPHVypocet</vt:lpstr>
      <vt:lpstr>CenaCelkem</vt:lpstr>
      <vt:lpstr>CenaCelkemBezDPH</vt:lpstr>
      <vt:lpstr>Stavba!CenaCelkemVypocet</vt:lpstr>
      <vt:lpstr>cisloobjektu</vt:lpstr>
      <vt:lpstr>Stavba!CisloStavby</vt:lpstr>
      <vt:lpstr>CisloStavebnihoRozpoctu</vt:lpstr>
      <vt:lpstr>dadresa</vt:lpstr>
      <vt:lpstr>Stavba!DIČ</vt:lpstr>
      <vt:lpstr>dmisto</vt:lpstr>
      <vt:lpstr>DPHSni</vt:lpstr>
      <vt:lpstr>DPHZakl</vt:lpstr>
      <vt:lpstr>Stavba!dpsc</vt:lpstr>
      <vt:lpstr>Stavba!IČO</vt:lpstr>
      <vt:lpstr>Mena</vt:lpstr>
      <vt:lpstr>MistoStavby</vt:lpstr>
      <vt:lpstr>nazevobjektu</vt:lpstr>
      <vt:lpstr>Stavba!NazevStavby</vt:lpstr>
      <vt:lpstr>NazevStavebnihoRozpoctu</vt:lpstr>
      <vt:lpstr>'00 000 Naklady'!Názvy_tisku</vt:lpstr>
      <vt:lpstr>'IO 710 IO 710 Pol'!Názvy_tisku</vt:lpstr>
      <vt:lpstr>'IO 720a IO 720a Pol'!Názvy_tisku</vt:lpstr>
      <vt:lpstr>'IO 730 IO 730 Pol'!Názvy_tisku</vt:lpstr>
      <vt:lpstr>'IO 730a IO 730a Pol'!Názvy_tisku</vt:lpstr>
      <vt:lpstr>'IO 754a IO 754a Pol'!Názvy_tisku</vt:lpstr>
      <vt:lpstr>'IO 760b IO 760b Pol'!Názvy_tisku</vt:lpstr>
      <vt:lpstr>'IO 763 IO 763 Pol'!Názvy_tisku</vt:lpstr>
      <vt:lpstr>'SO 000 SO 000 Pol'!Názvy_tisku</vt:lpstr>
      <vt:lpstr>'SO 600 SO 600 Pol'!Názvy_tisku</vt:lpstr>
      <vt:lpstr>'SO 601 SO 601 Pol'!Názvy_tisku</vt:lpstr>
      <vt:lpstr>'SO 602 SO 602 Pol'!Názvy_tisku</vt:lpstr>
      <vt:lpstr>'SO 603 SO 603 Pol'!Názvy_tisku</vt:lpstr>
      <vt:lpstr>'SO 603a SO 603a Pol'!Názvy_tisku</vt:lpstr>
      <vt:lpstr>'SO 606 SO 606 Pol'!Názvy_tisku</vt:lpstr>
      <vt:lpstr>'SO 606a SO 606a Pol'!Názvy_tisku</vt:lpstr>
      <vt:lpstr>'SO 630 SO 630 Pol'!Názvy_tisku</vt:lpstr>
      <vt:lpstr>'SO 640 SO 640 Pol'!Názvy_tisku</vt:lpstr>
      <vt:lpstr>'SO 641 SO 641 Pol'!Názvy_tisku</vt:lpstr>
      <vt:lpstr>oadresa</vt:lpstr>
      <vt:lpstr>Stavba!Objednatel</vt:lpstr>
      <vt:lpstr>Stavba!Objekt</vt:lpstr>
      <vt:lpstr>'00 000 Naklady'!Oblast_tisku</vt:lpstr>
      <vt:lpstr>'IO 710 IO 710 Pol'!Oblast_tisku</vt:lpstr>
      <vt:lpstr>'IO 720a IO 720a Pol'!Oblast_tisku</vt:lpstr>
      <vt:lpstr>'IO 730 IO 730 Pol'!Oblast_tisku</vt:lpstr>
      <vt:lpstr>'IO 730a IO 730a Pol'!Oblast_tisku</vt:lpstr>
      <vt:lpstr>'IO 754a IO 754a Pol'!Oblast_tisku</vt:lpstr>
      <vt:lpstr>'IO 760b IO 760b Pol'!Oblast_tisku</vt:lpstr>
      <vt:lpstr>'IO 763 IO 763 Pol'!Oblast_tisku</vt:lpstr>
      <vt:lpstr>'SO 000 SO 000 Pol'!Oblast_tisku</vt:lpstr>
      <vt:lpstr>'SO 600 SO 600 Pol'!Oblast_tisku</vt:lpstr>
      <vt:lpstr>'SO 601 SO 601 Pol'!Oblast_tisku</vt:lpstr>
      <vt:lpstr>'SO 602 SO 602 Pol'!Oblast_tisku</vt:lpstr>
      <vt:lpstr>'SO 603 SO 603 Pol'!Oblast_tisku</vt:lpstr>
      <vt:lpstr>'SO 603a SO 603a Pol'!Oblast_tisku</vt:lpstr>
      <vt:lpstr>'SO 606 SO 606 Pol'!Oblast_tisku</vt:lpstr>
      <vt:lpstr>'SO 606a SO 606a Pol'!Oblast_tisku</vt:lpstr>
      <vt:lpstr>'SO 630 SO 630 Pol'!Oblast_tisku</vt:lpstr>
      <vt:lpstr>'SO 640 SO 640 Pol'!Oblast_tisku</vt:lpstr>
      <vt:lpstr>'SO 641 SO 641 Pol'!Oblast_tisku</vt:lpstr>
      <vt:lpstr>Stavba!Oblast_tisku</vt:lpstr>
      <vt:lpstr>Stavba!odic</vt:lpstr>
      <vt:lpstr>Stavba!oico</vt:lpstr>
      <vt:lpstr>Stavba!omisto</vt:lpstr>
      <vt:lpstr>Stavba!onazev</vt:lpstr>
      <vt:lpstr>Stavba!opsc</vt:lpstr>
      <vt:lpstr>padresa</vt:lpstr>
      <vt:lpstr>pdic</vt:lpstr>
      <vt:lpstr>pico</vt:lpstr>
      <vt:lpstr>pmisto</vt:lpstr>
      <vt:lpstr>PoptavkaID</vt:lpstr>
      <vt:lpstr>pPSC</vt:lpstr>
      <vt:lpstr>Projektant</vt:lpstr>
      <vt:lpstr>Stavba!SazbaDPH1</vt:lpstr>
      <vt:lpstr>Stavba!SazbaDPH2</vt:lpstr>
      <vt:lpstr>Vypracoval</vt:lpstr>
      <vt:lpstr>ZakladDPHSni</vt:lpstr>
      <vt:lpstr>Stavba!ZakladDPHSniVypocet</vt:lpstr>
      <vt:lpstr>ZakladDPHZakl</vt:lpstr>
      <vt:lpstr>Stavba!ZakladDPHZaklVypocet</vt:lpstr>
      <vt:lpstr>ZaObjednatele</vt:lpstr>
      <vt:lpstr>Zaokrouhleni</vt:lpstr>
      <vt:lpstr>ZaZhotovitele</vt:lpstr>
      <vt:lpstr>Zhotovitel</vt:lpstr>
    </vt:vector>
  </TitlesOfParts>
  <Company>RTS,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kynyking</dc:creator>
  <cp:lastModifiedBy>Doležal Pavel</cp:lastModifiedBy>
  <cp:lastPrinted>2019-03-19T12:27:02Z</cp:lastPrinted>
  <dcterms:created xsi:type="dcterms:W3CDTF">2009-04-08T07:15:50Z</dcterms:created>
  <dcterms:modified xsi:type="dcterms:W3CDTF">2021-09-22T08:07:48Z</dcterms:modified>
</cp:coreProperties>
</file>