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100000_{85FCDACE-F1C6-4638-A112-0DA77B9F2C09}" xr6:coauthVersionLast="31" xr6:coauthVersionMax="31" xr10:uidLastSave="{00000000-0000-0000-0000-000000000000}"/>
  <bookViews>
    <workbookView xWindow="0" yWindow="0" windowWidth="23040" windowHeight="9072" activeTab="2" xr2:uid="{00000000-000D-0000-FFFF-FFFF00000000}"/>
  </bookViews>
  <sheets>
    <sheet name="Motors" sheetId="1" r:id="rId1"/>
    <sheet name="Motor and Controller Pairing" sheetId="2" r:id="rId2"/>
    <sheet name="Controllers" sheetId="3" r:id="rId3"/>
  </sheets>
  <calcPr calcId="179017"/>
</workbook>
</file>

<file path=xl/calcChain.xml><?xml version="1.0" encoding="utf-8"?>
<calcChain xmlns="http://schemas.openxmlformats.org/spreadsheetml/2006/main">
  <c r="H5" i="3" l="1"/>
  <c r="H4" i="3"/>
  <c r="D6" i="2" s="1"/>
  <c r="D50" i="2" s="1"/>
  <c r="A98" i="2"/>
  <c r="A97" i="2"/>
  <c r="A96" i="2"/>
  <c r="A95" i="2"/>
  <c r="A94" i="2"/>
  <c r="A93" i="2"/>
  <c r="A92" i="2"/>
  <c r="A91" i="2"/>
  <c r="A90" i="2"/>
  <c r="Q87" i="2"/>
  <c r="P87" i="2"/>
  <c r="O87" i="2"/>
  <c r="N87" i="2"/>
  <c r="M87" i="2"/>
  <c r="L87" i="2"/>
  <c r="K87" i="2"/>
  <c r="J87" i="2"/>
  <c r="A87" i="2"/>
  <c r="Q86" i="2"/>
  <c r="P86" i="2"/>
  <c r="O86" i="2"/>
  <c r="N86" i="2"/>
  <c r="M86" i="2"/>
  <c r="L86" i="2"/>
  <c r="K86" i="2"/>
  <c r="J86" i="2"/>
  <c r="A86" i="2"/>
  <c r="Q85" i="2"/>
  <c r="P85" i="2"/>
  <c r="O85" i="2"/>
  <c r="N85" i="2"/>
  <c r="M85" i="2"/>
  <c r="L85" i="2"/>
  <c r="K85" i="2"/>
  <c r="J85" i="2"/>
  <c r="A85" i="2"/>
  <c r="Q84" i="2"/>
  <c r="P84" i="2"/>
  <c r="O84" i="2"/>
  <c r="N84" i="2"/>
  <c r="M84" i="2"/>
  <c r="L84" i="2"/>
  <c r="K84" i="2"/>
  <c r="J84" i="2"/>
  <c r="A84" i="2"/>
  <c r="Q83" i="2"/>
  <c r="P83" i="2"/>
  <c r="O83" i="2"/>
  <c r="N83" i="2"/>
  <c r="M83" i="2"/>
  <c r="L83" i="2"/>
  <c r="K83" i="2"/>
  <c r="J83" i="2"/>
  <c r="A83" i="2"/>
  <c r="Q82" i="2"/>
  <c r="P82" i="2"/>
  <c r="O82" i="2"/>
  <c r="N82" i="2"/>
  <c r="M82" i="2"/>
  <c r="L82" i="2"/>
  <c r="K82" i="2"/>
  <c r="J82" i="2"/>
  <c r="C82" i="2"/>
  <c r="A82" i="2"/>
  <c r="Q81" i="2"/>
  <c r="P81" i="2"/>
  <c r="O81" i="2"/>
  <c r="N81" i="2"/>
  <c r="M81" i="2"/>
  <c r="L81" i="2"/>
  <c r="K81" i="2"/>
  <c r="J81" i="2"/>
  <c r="A81" i="2"/>
  <c r="Q80" i="2"/>
  <c r="P80" i="2"/>
  <c r="O80" i="2"/>
  <c r="N80" i="2"/>
  <c r="M80" i="2"/>
  <c r="L80" i="2"/>
  <c r="K80" i="2"/>
  <c r="J80" i="2"/>
  <c r="A80" i="2"/>
  <c r="Q79" i="2"/>
  <c r="P79" i="2"/>
  <c r="O79" i="2"/>
  <c r="N79" i="2"/>
  <c r="M79" i="2"/>
  <c r="L79" i="2"/>
  <c r="K79" i="2"/>
  <c r="J79" i="2"/>
  <c r="A79" i="2"/>
  <c r="A76" i="2"/>
  <c r="A75" i="2"/>
  <c r="A74" i="2"/>
  <c r="A73" i="2"/>
  <c r="A72" i="2"/>
  <c r="A71" i="2"/>
  <c r="A70" i="2"/>
  <c r="A69" i="2"/>
  <c r="A68" i="2"/>
  <c r="A65" i="2"/>
  <c r="A64" i="2"/>
  <c r="A63" i="2"/>
  <c r="A62" i="2"/>
  <c r="A61" i="2"/>
  <c r="A60" i="2"/>
  <c r="A59" i="2"/>
  <c r="A58" i="2"/>
  <c r="A57" i="2"/>
  <c r="A54" i="2"/>
  <c r="A53" i="2"/>
  <c r="A52" i="2"/>
  <c r="C51" i="2"/>
  <c r="A51" i="2"/>
  <c r="A50" i="2"/>
  <c r="A49" i="2"/>
  <c r="A48" i="2"/>
  <c r="A47" i="2"/>
  <c r="A46" i="2"/>
  <c r="H43" i="2"/>
  <c r="G43" i="2"/>
  <c r="F43" i="2"/>
  <c r="E43" i="2"/>
  <c r="D43" i="2"/>
  <c r="C43" i="2"/>
  <c r="B43" i="2"/>
  <c r="A43" i="2"/>
  <c r="H42" i="2"/>
  <c r="F42" i="2"/>
  <c r="E42" i="2"/>
  <c r="D42" i="2"/>
  <c r="C42" i="2"/>
  <c r="B42" i="2"/>
  <c r="A42" i="2"/>
  <c r="H41" i="2"/>
  <c r="G41" i="2"/>
  <c r="F41" i="2"/>
  <c r="E41" i="2"/>
  <c r="D41" i="2"/>
  <c r="C41" i="2"/>
  <c r="B41" i="2"/>
  <c r="A41" i="2"/>
  <c r="A40" i="2"/>
  <c r="H39" i="2"/>
  <c r="G39" i="2"/>
  <c r="F39" i="2"/>
  <c r="E39" i="2"/>
  <c r="D39" i="2"/>
  <c r="C39" i="2"/>
  <c r="B39" i="2"/>
  <c r="A39" i="2"/>
  <c r="H38" i="2"/>
  <c r="G38" i="2"/>
  <c r="F38" i="2"/>
  <c r="E38" i="2"/>
  <c r="D38" i="2"/>
  <c r="C38" i="2"/>
  <c r="B38" i="2"/>
  <c r="A38" i="2"/>
  <c r="A37" i="2"/>
  <c r="H36" i="2"/>
  <c r="G36" i="2"/>
  <c r="F36" i="2"/>
  <c r="E36" i="2"/>
  <c r="D36" i="2"/>
  <c r="C36" i="2"/>
  <c r="B36" i="2"/>
  <c r="A36" i="2"/>
  <c r="H35" i="2"/>
  <c r="G35" i="2"/>
  <c r="F35" i="2"/>
  <c r="E35" i="2"/>
  <c r="D35" i="2"/>
  <c r="C35" i="2"/>
  <c r="B35" i="2"/>
  <c r="A35" i="2"/>
  <c r="H32" i="2"/>
  <c r="G32" i="2"/>
  <c r="F32" i="2"/>
  <c r="E32" i="2"/>
  <c r="D32" i="2"/>
  <c r="C32" i="2"/>
  <c r="B32" i="2"/>
  <c r="A32" i="2"/>
  <c r="H31" i="2"/>
  <c r="F31" i="2"/>
  <c r="E31" i="2"/>
  <c r="D31" i="2"/>
  <c r="C31" i="2"/>
  <c r="B31" i="2"/>
  <c r="A31" i="2"/>
  <c r="H30" i="2"/>
  <c r="G30" i="2"/>
  <c r="F30" i="2"/>
  <c r="E30" i="2"/>
  <c r="D30" i="2"/>
  <c r="C30" i="2"/>
  <c r="B30" i="2"/>
  <c r="A30" i="2"/>
  <c r="H29" i="2"/>
  <c r="G29" i="2"/>
  <c r="F29" i="2"/>
  <c r="E29" i="2"/>
  <c r="D29" i="2"/>
  <c r="C29" i="2"/>
  <c r="B29" i="2"/>
  <c r="A29" i="2"/>
  <c r="H28" i="2"/>
  <c r="G28" i="2"/>
  <c r="F28" i="2"/>
  <c r="E28" i="2"/>
  <c r="D28" i="2"/>
  <c r="C28" i="2"/>
  <c r="B28" i="2"/>
  <c r="A28" i="2"/>
  <c r="H27" i="2"/>
  <c r="G27" i="2"/>
  <c r="F27" i="2"/>
  <c r="E27" i="2"/>
  <c r="D27" i="2"/>
  <c r="C27" i="2"/>
  <c r="B27" i="2"/>
  <c r="A27" i="2"/>
  <c r="G26" i="2"/>
  <c r="C26" i="2"/>
  <c r="B26" i="2"/>
  <c r="A26" i="2"/>
  <c r="H25" i="2"/>
  <c r="G25" i="2"/>
  <c r="F25" i="2"/>
  <c r="E25" i="2"/>
  <c r="D25" i="2"/>
  <c r="C25" i="2"/>
  <c r="B25" i="2"/>
  <c r="A25" i="2"/>
  <c r="H24" i="2"/>
  <c r="G24" i="2"/>
  <c r="F24" i="2"/>
  <c r="E24" i="2"/>
  <c r="D24" i="2"/>
  <c r="C24" i="2"/>
  <c r="B24" i="2"/>
  <c r="A24" i="2"/>
  <c r="H21" i="2"/>
  <c r="H98" i="2" s="1"/>
  <c r="G21" i="2"/>
  <c r="G98" i="2" s="1"/>
  <c r="F21" i="2"/>
  <c r="F98" i="2" s="1"/>
  <c r="E21" i="2"/>
  <c r="E98" i="2" s="1"/>
  <c r="D21" i="2"/>
  <c r="D98" i="2" s="1"/>
  <c r="C21" i="2"/>
  <c r="C98" i="2" s="1"/>
  <c r="B21" i="2"/>
  <c r="B98" i="2" s="1"/>
  <c r="H20" i="2"/>
  <c r="H97" i="2" s="1"/>
  <c r="G20" i="2"/>
  <c r="G97" i="2" s="1"/>
  <c r="F20" i="2"/>
  <c r="F97" i="2" s="1"/>
  <c r="E20" i="2"/>
  <c r="E97" i="2" s="1"/>
  <c r="D20" i="2"/>
  <c r="D97" i="2" s="1"/>
  <c r="C20" i="2"/>
  <c r="C97" i="2" s="1"/>
  <c r="B20" i="2"/>
  <c r="B97" i="2" s="1"/>
  <c r="H19" i="2"/>
  <c r="H96" i="2" s="1"/>
  <c r="G19" i="2"/>
  <c r="G96" i="2" s="1"/>
  <c r="F19" i="2"/>
  <c r="F96" i="2" s="1"/>
  <c r="E19" i="2"/>
  <c r="E96" i="2" s="1"/>
  <c r="D19" i="2"/>
  <c r="D96" i="2" s="1"/>
  <c r="C19" i="2"/>
  <c r="C96" i="2" s="1"/>
  <c r="B19" i="2"/>
  <c r="B96" i="2" s="1"/>
  <c r="H18" i="2"/>
  <c r="H95" i="2" s="1"/>
  <c r="G18" i="2"/>
  <c r="G95" i="2" s="1"/>
  <c r="F18" i="2"/>
  <c r="F95" i="2" s="1"/>
  <c r="E18" i="2"/>
  <c r="E95" i="2" s="1"/>
  <c r="D18" i="2"/>
  <c r="D95" i="2" s="1"/>
  <c r="C18" i="2"/>
  <c r="C95" i="2" s="1"/>
  <c r="B18" i="2"/>
  <c r="B95" i="2" s="1"/>
  <c r="H17" i="2"/>
  <c r="H94" i="2" s="1"/>
  <c r="G17" i="2"/>
  <c r="G94" i="2" s="1"/>
  <c r="F17" i="2"/>
  <c r="F94" i="2" s="1"/>
  <c r="E17" i="2"/>
  <c r="E94" i="2" s="1"/>
  <c r="D17" i="2"/>
  <c r="D94" i="2" s="1"/>
  <c r="C17" i="2"/>
  <c r="C94" i="2" s="1"/>
  <c r="B17" i="2"/>
  <c r="B94" i="2" s="1"/>
  <c r="H16" i="2"/>
  <c r="H93" i="2" s="1"/>
  <c r="G16" i="2"/>
  <c r="G93" i="2" s="1"/>
  <c r="F16" i="2"/>
  <c r="F93" i="2" s="1"/>
  <c r="E16" i="2"/>
  <c r="E93" i="2" s="1"/>
  <c r="D16" i="2"/>
  <c r="D93" i="2" s="1"/>
  <c r="C16" i="2"/>
  <c r="C93" i="2" s="1"/>
  <c r="B16" i="2"/>
  <c r="B93" i="2" s="1"/>
  <c r="H15" i="2"/>
  <c r="H92" i="2" s="1"/>
  <c r="G15" i="2"/>
  <c r="G92" i="2" s="1"/>
  <c r="F15" i="2"/>
  <c r="F92" i="2" s="1"/>
  <c r="E15" i="2"/>
  <c r="E92" i="2" s="1"/>
  <c r="D15" i="2"/>
  <c r="D92" i="2" s="1"/>
  <c r="C15" i="2"/>
  <c r="C92" i="2" s="1"/>
  <c r="B15" i="2"/>
  <c r="B92" i="2" s="1"/>
  <c r="H14" i="2"/>
  <c r="H91" i="2" s="1"/>
  <c r="G14" i="2"/>
  <c r="G91" i="2" s="1"/>
  <c r="F14" i="2"/>
  <c r="F91" i="2" s="1"/>
  <c r="E14" i="2"/>
  <c r="E91" i="2" s="1"/>
  <c r="D14" i="2"/>
  <c r="D91" i="2" s="1"/>
  <c r="C14" i="2"/>
  <c r="C91" i="2" s="1"/>
  <c r="B14" i="2"/>
  <c r="B91" i="2" s="1"/>
  <c r="H13" i="2"/>
  <c r="H90" i="2" s="1"/>
  <c r="G13" i="2"/>
  <c r="G90" i="2" s="1"/>
  <c r="F13" i="2"/>
  <c r="F90" i="2" s="1"/>
  <c r="E13" i="2"/>
  <c r="E90" i="2" s="1"/>
  <c r="D13" i="2"/>
  <c r="D90" i="2" s="1"/>
  <c r="C13" i="2"/>
  <c r="C90" i="2" s="1"/>
  <c r="B13" i="2"/>
  <c r="B90" i="2" s="1"/>
  <c r="K10" i="2"/>
  <c r="H10" i="2"/>
  <c r="H54" i="2" s="1"/>
  <c r="G10" i="2"/>
  <c r="G54" i="2" s="1"/>
  <c r="F10" i="2"/>
  <c r="F54" i="2" s="1"/>
  <c r="E10" i="2"/>
  <c r="E54" i="2" s="1"/>
  <c r="C10" i="2"/>
  <c r="C54" i="2" s="1"/>
  <c r="B10" i="2"/>
  <c r="B54" i="2" s="1"/>
  <c r="A10" i="2"/>
  <c r="K9" i="2"/>
  <c r="H9" i="2"/>
  <c r="H53" i="2" s="1"/>
  <c r="G9" i="2"/>
  <c r="G53" i="2" s="1"/>
  <c r="F9" i="2"/>
  <c r="F53" i="2" s="1"/>
  <c r="E9" i="2"/>
  <c r="E53" i="2" s="1"/>
  <c r="D9" i="2"/>
  <c r="D53" i="2" s="1"/>
  <c r="C9" i="2"/>
  <c r="C53" i="2" s="1"/>
  <c r="B9" i="2"/>
  <c r="B53" i="2" s="1"/>
  <c r="A9" i="2"/>
  <c r="K8" i="2"/>
  <c r="H8" i="2"/>
  <c r="H52" i="2" s="1"/>
  <c r="G8" i="2"/>
  <c r="G52" i="2" s="1"/>
  <c r="F8" i="2"/>
  <c r="F52" i="2" s="1"/>
  <c r="E8" i="2"/>
  <c r="E52" i="2" s="1"/>
  <c r="D8" i="2"/>
  <c r="D52" i="2" s="1"/>
  <c r="C8" i="2"/>
  <c r="C52" i="2" s="1"/>
  <c r="B8" i="2"/>
  <c r="B52" i="2" s="1"/>
  <c r="A8" i="2"/>
  <c r="K7" i="2"/>
  <c r="H7" i="2"/>
  <c r="H51" i="2" s="1"/>
  <c r="G7" i="2"/>
  <c r="G51" i="2" s="1"/>
  <c r="F7" i="2"/>
  <c r="F51" i="2" s="1"/>
  <c r="E7" i="2"/>
  <c r="E51" i="2" s="1"/>
  <c r="D7" i="2"/>
  <c r="D51" i="2" s="1"/>
  <c r="C7" i="2"/>
  <c r="B7" i="2"/>
  <c r="B51" i="2" s="1"/>
  <c r="A7" i="2"/>
  <c r="K6" i="2"/>
  <c r="H6" i="2"/>
  <c r="H50" i="2" s="1"/>
  <c r="G6" i="2"/>
  <c r="G50" i="2" s="1"/>
  <c r="F6" i="2"/>
  <c r="F50" i="2" s="1"/>
  <c r="E6" i="2"/>
  <c r="E50" i="2" s="1"/>
  <c r="C6" i="2"/>
  <c r="C50" i="2" s="1"/>
  <c r="B6" i="2"/>
  <c r="B50" i="2" s="1"/>
  <c r="A6" i="2"/>
  <c r="K5" i="2"/>
  <c r="H5" i="2"/>
  <c r="H49" i="2" s="1"/>
  <c r="G5" i="2"/>
  <c r="G49" i="2" s="1"/>
  <c r="F5" i="2"/>
  <c r="F49" i="2" s="1"/>
  <c r="E5" i="2"/>
  <c r="E49" i="2" s="1"/>
  <c r="D5" i="2"/>
  <c r="D49" i="2" s="1"/>
  <c r="C5" i="2"/>
  <c r="C49" i="2" s="1"/>
  <c r="B5" i="2"/>
  <c r="B49" i="2" s="1"/>
  <c r="A5" i="2"/>
  <c r="K4" i="2"/>
  <c r="H4" i="2"/>
  <c r="H48" i="2" s="1"/>
  <c r="G4" i="2"/>
  <c r="G48" i="2" s="1"/>
  <c r="F4" i="2"/>
  <c r="F48" i="2" s="1"/>
  <c r="E4" i="2"/>
  <c r="E48" i="2" s="1"/>
  <c r="D4" i="2"/>
  <c r="D48" i="2" s="1"/>
  <c r="C4" i="2"/>
  <c r="C48" i="2" s="1"/>
  <c r="B4" i="2"/>
  <c r="B48" i="2" s="1"/>
  <c r="A4" i="2"/>
  <c r="K3" i="2"/>
  <c r="H3" i="2"/>
  <c r="H47" i="2" s="1"/>
  <c r="G3" i="2"/>
  <c r="G47" i="2" s="1"/>
  <c r="F3" i="2"/>
  <c r="F47" i="2" s="1"/>
  <c r="E3" i="2"/>
  <c r="E47" i="2" s="1"/>
  <c r="D3" i="2"/>
  <c r="D47" i="2" s="1"/>
  <c r="C3" i="2"/>
  <c r="C47" i="2" s="1"/>
  <c r="B3" i="2"/>
  <c r="B47" i="2" s="1"/>
  <c r="A3" i="2"/>
  <c r="K2" i="2"/>
  <c r="H2" i="2"/>
  <c r="H46" i="2" s="1"/>
  <c r="G2" i="2"/>
  <c r="G46" i="2" s="1"/>
  <c r="F2" i="2"/>
  <c r="F46" i="2" s="1"/>
  <c r="E2" i="2"/>
  <c r="E46" i="2" s="1"/>
  <c r="D2" i="2"/>
  <c r="D46" i="2" s="1"/>
  <c r="C2" i="2"/>
  <c r="C46" i="2" s="1"/>
  <c r="B2" i="2"/>
  <c r="B46" i="2" s="1"/>
  <c r="A2" i="2"/>
  <c r="G1" i="2"/>
  <c r="F1" i="2"/>
  <c r="E1" i="2"/>
  <c r="D1" i="2"/>
  <c r="C1" i="2"/>
  <c r="B1" i="2"/>
  <c r="E7" i="1"/>
  <c r="H40" i="2" s="1"/>
  <c r="G4" i="1"/>
  <c r="H37" i="2" s="1"/>
  <c r="F4" i="1"/>
  <c r="H26" i="2" s="1"/>
  <c r="C69" i="2" l="1"/>
  <c r="C58" i="2"/>
  <c r="B59" i="2"/>
  <c r="H73" i="2"/>
  <c r="H62" i="2"/>
  <c r="G74" i="2"/>
  <c r="G63" i="2"/>
  <c r="F75" i="2"/>
  <c r="F64" i="2"/>
  <c r="F76" i="2"/>
  <c r="F65" i="2"/>
  <c r="C59" i="2"/>
  <c r="G76" i="2"/>
  <c r="G65" i="2"/>
  <c r="D68" i="2"/>
  <c r="D57" i="2"/>
  <c r="E68" i="2"/>
  <c r="E57" i="2"/>
  <c r="D69" i="2"/>
  <c r="D58" i="2"/>
  <c r="B71" i="2"/>
  <c r="B60" i="2"/>
  <c r="H74" i="2"/>
  <c r="H63" i="2"/>
  <c r="G75" i="2"/>
  <c r="G64" i="2"/>
  <c r="F68" i="2"/>
  <c r="F57" i="2"/>
  <c r="E69" i="2"/>
  <c r="E58" i="2"/>
  <c r="C71" i="2"/>
  <c r="C60" i="2"/>
  <c r="B72" i="2"/>
  <c r="B61" i="2"/>
  <c r="B62" i="2"/>
  <c r="H75" i="2"/>
  <c r="H64" i="2"/>
  <c r="H76" i="2"/>
  <c r="H65" i="2"/>
  <c r="G68" i="2"/>
  <c r="G57" i="2"/>
  <c r="F69" i="2"/>
  <c r="F58" i="2"/>
  <c r="D71" i="2"/>
  <c r="D60" i="2"/>
  <c r="C72" i="2"/>
  <c r="C61" i="2"/>
  <c r="B74" i="2"/>
  <c r="B63" i="2"/>
  <c r="H68" i="2"/>
  <c r="H57" i="2"/>
  <c r="G69" i="2"/>
  <c r="G58" i="2"/>
  <c r="E71" i="2"/>
  <c r="E60" i="2"/>
  <c r="E72" i="2"/>
  <c r="E61" i="2"/>
  <c r="D62" i="2"/>
  <c r="C74" i="2"/>
  <c r="C63" i="2"/>
  <c r="B75" i="2"/>
  <c r="B64" i="2"/>
  <c r="H69" i="2"/>
  <c r="H58" i="2"/>
  <c r="G59" i="2"/>
  <c r="F71" i="2"/>
  <c r="F60" i="2"/>
  <c r="F72" i="2"/>
  <c r="F61" i="2"/>
  <c r="E62" i="2"/>
  <c r="D74" i="2"/>
  <c r="D63" i="2"/>
  <c r="C75" i="2"/>
  <c r="C64" i="2"/>
  <c r="B76" i="2"/>
  <c r="B65" i="2"/>
  <c r="G72" i="2"/>
  <c r="G61" i="2"/>
  <c r="F62" i="2"/>
  <c r="E74" i="2"/>
  <c r="E63" i="2"/>
  <c r="D75" i="2"/>
  <c r="D64" i="2"/>
  <c r="C76" i="2"/>
  <c r="C65" i="2"/>
  <c r="D72" i="2"/>
  <c r="D61" i="2"/>
  <c r="B68" i="2"/>
  <c r="B57" i="2"/>
  <c r="H70" i="2"/>
  <c r="H59" i="2"/>
  <c r="G71" i="2"/>
  <c r="G60" i="2"/>
  <c r="C68" i="2"/>
  <c r="C57" i="2"/>
  <c r="B69" i="2"/>
  <c r="B58" i="2"/>
  <c r="H71" i="2"/>
  <c r="H60" i="2"/>
  <c r="H72" i="2"/>
  <c r="H61" i="2"/>
  <c r="G62" i="2"/>
  <c r="F74" i="2"/>
  <c r="F63" i="2"/>
  <c r="E75" i="2"/>
  <c r="E64" i="2"/>
  <c r="E76" i="2"/>
  <c r="E65" i="2"/>
  <c r="B37" i="2"/>
  <c r="B70" i="2" s="1"/>
  <c r="B40" i="2"/>
  <c r="B73" i="2" s="1"/>
  <c r="C62" i="2"/>
  <c r="C79" i="2"/>
  <c r="C80" i="2"/>
  <c r="C81" i="2"/>
  <c r="C83" i="2"/>
  <c r="C84" i="2"/>
  <c r="C85" i="2"/>
  <c r="C86" i="2"/>
  <c r="C87" i="2"/>
  <c r="D79" i="2"/>
  <c r="D80" i="2"/>
  <c r="D81" i="2"/>
  <c r="D82" i="2"/>
  <c r="D83" i="2"/>
  <c r="D84" i="2"/>
  <c r="D85" i="2"/>
  <c r="D86" i="2"/>
  <c r="D87" i="2"/>
  <c r="D40" i="2"/>
  <c r="D73" i="2" s="1"/>
  <c r="E79" i="2"/>
  <c r="E80" i="2"/>
  <c r="E81" i="2"/>
  <c r="E82" i="2"/>
  <c r="E83" i="2"/>
  <c r="E84" i="2"/>
  <c r="E85" i="2"/>
  <c r="E86" i="2"/>
  <c r="E87" i="2"/>
  <c r="D37" i="2"/>
  <c r="D70" i="2" s="1"/>
  <c r="D10" i="2"/>
  <c r="D54" i="2" s="1"/>
  <c r="D26" i="2"/>
  <c r="D59" i="2" s="1"/>
  <c r="E37" i="2"/>
  <c r="E70" i="2" s="1"/>
  <c r="E40" i="2"/>
  <c r="E73" i="2" s="1"/>
  <c r="F79" i="2"/>
  <c r="F80" i="2"/>
  <c r="F81" i="2"/>
  <c r="F82" i="2"/>
  <c r="F83" i="2"/>
  <c r="F84" i="2"/>
  <c r="F85" i="2"/>
  <c r="F86" i="2"/>
  <c r="F87" i="2"/>
  <c r="C37" i="2"/>
  <c r="C70" i="2" s="1"/>
  <c r="C40" i="2"/>
  <c r="C73" i="2" s="1"/>
  <c r="E26" i="2"/>
  <c r="E59" i="2" s="1"/>
  <c r="F37" i="2"/>
  <c r="F70" i="2" s="1"/>
  <c r="F40" i="2"/>
  <c r="F73" i="2" s="1"/>
  <c r="G79" i="2"/>
  <c r="G80" i="2"/>
  <c r="G81" i="2"/>
  <c r="G82" i="2"/>
  <c r="G83" i="2"/>
  <c r="G84" i="2"/>
  <c r="G85" i="2"/>
  <c r="G86" i="2"/>
  <c r="G87" i="2"/>
  <c r="F26" i="2"/>
  <c r="F59" i="2" s="1"/>
  <c r="G37" i="2"/>
  <c r="G70" i="2" s="1"/>
  <c r="G40" i="2"/>
  <c r="G73" i="2" s="1"/>
  <c r="H79" i="2"/>
  <c r="H80" i="2"/>
  <c r="H81" i="2"/>
  <c r="H82" i="2"/>
  <c r="H83" i="2"/>
  <c r="H84" i="2"/>
  <c r="H85" i="2"/>
  <c r="H86" i="2"/>
  <c r="H87" i="2"/>
  <c r="B79" i="2"/>
  <c r="B80" i="2"/>
  <c r="B81" i="2"/>
  <c r="B82" i="2"/>
  <c r="B83" i="2"/>
  <c r="B84" i="2"/>
  <c r="B85" i="2"/>
  <c r="B86" i="2"/>
  <c r="B87" i="2"/>
  <c r="D76" i="2" l="1"/>
  <c r="D6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1000000}">
      <text>
        <r>
          <rPr>
            <sz val="10"/>
            <color rgb="FF000000"/>
            <rFont val="Arial"/>
          </rPr>
          <t>Remy Hybrid Application Manual, table "HVH250 Performance", p.69</t>
        </r>
      </text>
    </comment>
    <comment ref="I2" authorId="0" shapeId="0" xr:uid="{00000000-0006-0000-0000-000002000000}">
      <text>
        <r>
          <rPr>
            <sz val="10"/>
            <color rgb="FF000000"/>
            <rFont val="Arial"/>
          </rPr>
          <t>calculated from continuous current and continuous torque rating</t>
        </r>
      </text>
    </comment>
    <comment ref="A4" authorId="0" shapeId="0" xr:uid="{00000000-0006-0000-0000-000003000000}">
      <text>
        <r>
          <rPr>
            <sz val="10"/>
            <color rgb="FF000000"/>
            <rFont val="Arial"/>
          </rPr>
          <t>http://www.evo-electric.com/inc/files/AFM-140-Spec-Sheet-V1.1.pdf</t>
        </r>
      </text>
    </comment>
    <comment ref="B4" authorId="0" shapeId="0" xr:uid="{00000000-0006-0000-0000-000004000000}">
      <text>
        <r>
          <rPr>
            <sz val="10"/>
            <color rgb="FF000000"/>
            <rFont val="Arial"/>
          </rPr>
          <t>http://www.docin.com/p-108051815.html</t>
        </r>
      </text>
    </comment>
    <comment ref="A5" authorId="0" shapeId="0" xr:uid="{00000000-0006-0000-0000-000005000000}">
      <text>
        <r>
          <rPr>
            <sz val="10"/>
            <color rgb="FF000000"/>
            <rFont val="Arial"/>
          </rPr>
          <t>http://www.evo-electric.com/inc/files/AF-130%20Spec%20Sheet%20V1.1.pdf</t>
        </r>
      </text>
    </comment>
    <comment ref="B6" authorId="0" shapeId="0" xr:uid="{00000000-0006-0000-0000-000006000000}">
      <text>
        <r>
          <rPr>
            <sz val="10"/>
            <color rgb="FF000000"/>
            <rFont val="Arial"/>
          </rPr>
          <t>http://www.mojaladja.com/upload/elmotor/Analysis%20of%20the%20Yokeless%20and%20Segmented%20Armature%20machine.pdf</t>
        </r>
      </text>
    </comment>
    <comment ref="D6" authorId="0" shapeId="0" xr:uid="{00000000-0006-0000-0000-000007000000}">
      <text>
        <r>
          <rPr>
            <sz val="10"/>
            <color rgb="FF000000"/>
            <rFont val="Arial"/>
          </rPr>
          <t>Pulled from peak torque specification from data sheet</t>
        </r>
      </text>
    </comment>
    <comment ref="A7" authorId="0" shapeId="0" xr:uid="{00000000-0006-0000-0000-000008000000}">
      <text>
        <r>
          <rPr>
            <sz val="10"/>
            <color rgb="FF000000"/>
            <rFont val="Arial"/>
          </rPr>
          <t>http://www.yasamotors.com/wp-content/uploads/2014/07/Datasheet-YASA-400_en-ID-13099.pdf</t>
        </r>
      </text>
    </comment>
    <comment ref="F9" authorId="0" shapeId="0" xr:uid="{00000000-0006-0000-0000-000009000000}">
      <text>
        <r>
          <rPr>
            <sz val="10"/>
            <color rgb="FF000000"/>
            <rFont val="Arial"/>
          </rPr>
          <t>from 268MV datasheet 2014-11-04 ("for a few seconds")
-abk</t>
        </r>
      </text>
    </comment>
    <comment ref="G9" authorId="0" shapeId="0" xr:uid="{00000000-0006-0000-0000-00000A000000}">
      <text>
        <r>
          <rPr>
            <sz val="10"/>
            <color rgb="FF000000"/>
            <rFont val="Arial"/>
          </rPr>
          <t>from 268MV datasheet 2014-11-04
-abk</t>
        </r>
      </text>
    </comment>
    <comment ref="A11" authorId="0" shapeId="0" xr:uid="{00000000-0006-0000-0000-00000B000000}">
      <text>
        <r>
          <rPr>
            <sz val="10"/>
            <color rgb="FF000000"/>
            <rFont val="Arial"/>
          </rPr>
          <t xml:space="preserve">http://www.parker.com/literature/SSD%20Drives/Literature/192_300108_GVM_catalogue.pdf
</t>
        </r>
      </text>
    </comment>
    <comment ref="J11" authorId="0" shapeId="0" xr:uid="{00000000-0006-0000-0000-00000C000000}">
      <text>
        <r>
          <rPr>
            <sz val="10"/>
            <color rgb="FF000000"/>
            <rFont val="Arial"/>
          </rPr>
          <t>Values are for 650 VDC</t>
        </r>
      </text>
    </comment>
    <comment ref="B13" authorId="0" shapeId="0" xr:uid="{00000000-0006-0000-0000-00000D000000}">
      <text>
        <r>
          <rPr>
            <sz val="10"/>
            <color rgb="FF000000"/>
            <rFont val="Arial"/>
          </rPr>
          <t>http://www.parker.com/literature/SSD%20Drives/Mobile%20Electrification/PVD3668_GB%20GVM.pdf</t>
        </r>
      </text>
    </comment>
    <comment ref="J13" authorId="0" shapeId="0" xr:uid="{00000000-0006-0000-0000-00000E000000}">
      <text>
        <r>
          <rPr>
            <sz val="10"/>
            <color rgb="FF000000"/>
            <rFont val="Arial"/>
          </rPr>
          <t>25 - 110</t>
        </r>
      </text>
    </comment>
    <comment ref="A14" authorId="0" shapeId="0" xr:uid="{00000000-0006-0000-0000-00000F000000}">
      <text>
        <r>
          <rPr>
            <sz val="10"/>
            <color rgb="FF000000"/>
            <rFont val="Arial"/>
          </rPr>
          <t>http://www.parker.com/parkerimages/Market-Tech/Market-Tech%20Home/Hybrid%20Electric%20Vehicles/Literature/Parker%20Traction%20Motor%20Brochure.pdf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100-000001000000}">
      <text>
        <r>
          <rPr>
            <sz val="10"/>
            <color rgb="FF000000"/>
            <rFont val="Arial"/>
          </rPr>
          <t xml:space="preserve">Rinehart used this value in their motor power calculation found here: 
http://www.rinehartmotion.com/files/Download/PM_Datasheet_01052012.pdf </t>
        </r>
      </text>
    </comment>
    <comment ref="A45" authorId="0" shapeId="0" xr:uid="{00000000-0006-0000-0100-000002000000}">
      <text>
        <r>
          <rPr>
            <sz val="10"/>
            <color rgb="FF000000"/>
            <rFont val="Arial"/>
          </rPr>
          <t>Assumes only 90% of controllable speed is reached</t>
        </r>
      </text>
    </comment>
    <comment ref="A78" authorId="0" shapeId="0" xr:uid="{00000000-0006-0000-0100-000003000000}">
      <text>
        <r>
          <rPr>
            <sz val="10"/>
            <color rgb="FF000000"/>
            <rFont val="Arial"/>
          </rPr>
          <t>RECHECK EACH CELL. CALCULATION ERRORS PRESENT!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200-000001000000}">
      <text>
        <r>
          <rPr>
            <sz val="10"/>
            <color rgb="FF000000"/>
            <rFont val="Arial"/>
          </rPr>
          <t>Confirmed by Tim from Mission</t>
        </r>
      </text>
    </comment>
    <comment ref="E7" authorId="0" shapeId="0" xr:uid="{00000000-0006-0000-0200-000002000000}">
      <text>
        <r>
          <rPr>
            <sz val="10"/>
            <color rgb="FF000000"/>
            <rFont val="Arial"/>
          </rPr>
          <t xml:space="preserve">(2 minutes)
</t>
        </r>
      </text>
    </comment>
    <comment ref="H7" authorId="0" shapeId="0" xr:uid="{00000000-0006-0000-0200-000003000000}">
      <text>
        <r>
          <rPr>
            <sz val="10"/>
            <color rgb="FF000000"/>
            <rFont val="Arial"/>
          </rPr>
          <t>email from James @ Tritium, "WS200 Pairing Questions", August 2014</t>
        </r>
      </text>
    </comment>
    <comment ref="A8" authorId="0" shapeId="0" xr:uid="{00000000-0006-0000-0200-000004000000}">
      <text>
        <r>
          <rPr>
            <sz val="10"/>
            <color rgb="FF000000"/>
            <rFont val="Arial"/>
          </rPr>
          <t>http://www.parker.com/literature/SSD%20Drives%20Division%20North%20America/Catalogs%20and%20Brochures/MA3%20Series%20Mobile%20Inverter.pdf</t>
        </r>
      </text>
    </comment>
    <comment ref="D8" authorId="0" shapeId="0" xr:uid="{00000000-0006-0000-0200-000005000000}">
      <text>
        <r>
          <rPr>
            <sz val="10"/>
            <color rgb="FF000000"/>
            <rFont val="Arial"/>
          </rPr>
          <t>320 Nominal</t>
        </r>
      </text>
    </comment>
    <comment ref="D9" authorId="0" shapeId="0" xr:uid="{00000000-0006-0000-0200-000006000000}">
      <text>
        <r>
          <rPr>
            <sz val="10"/>
            <color rgb="FF000000"/>
            <rFont val="Arial"/>
          </rPr>
          <t>320 Nominal</t>
        </r>
      </text>
    </comment>
    <comment ref="D10" authorId="0" shapeId="0" xr:uid="{00000000-0006-0000-0200-000007000000}">
      <text>
        <r>
          <rPr>
            <sz val="10"/>
            <color rgb="FF000000"/>
            <rFont val="Arial"/>
          </rPr>
          <t>480 Nominal</t>
        </r>
      </text>
    </comment>
    <comment ref="A11" authorId="0" shapeId="0" xr:uid="{00000000-0006-0000-0200-000008000000}">
      <text>
        <r>
          <rPr>
            <sz val="10"/>
            <color rgb="FF000000"/>
            <rFont val="Arial"/>
          </rPr>
          <t>http://www.parker.com/literature/SSD%20Drives%20Division%20North%20America/Catalogs%20and%20Brochures/MA3%20Series%20Mobile%20Inverter.pdf</t>
        </r>
      </text>
    </comment>
  </commentList>
</comments>
</file>

<file path=xl/sharedStrings.xml><?xml version="1.0" encoding="utf-8"?>
<sst xmlns="http://schemas.openxmlformats.org/spreadsheetml/2006/main" count="163" uniqueCount="75">
  <si>
    <t>Controllers</t>
  </si>
  <si>
    <t>Peak Power (kW)</t>
  </si>
  <si>
    <t>Continuous Power (kW)</t>
  </si>
  <si>
    <t>DC voltage (v)</t>
  </si>
  <si>
    <t>Max output current (Arms)</t>
  </si>
  <si>
    <t>Continuous output current (Arms)</t>
  </si>
  <si>
    <t>Switching Freq (kHz)</t>
  </si>
  <si>
    <t>Maximum commutation freq (Hz)</t>
  </si>
  <si>
    <t>Mission MC600</t>
  </si>
  <si>
    <t>Motor</t>
  </si>
  <si>
    <t># pole pairs</t>
  </si>
  <si>
    <t>Maximum bus voltage (V)</t>
  </si>
  <si>
    <t>Peak phase current (30 s) max. (A)</t>
  </si>
  <si>
    <t>Continuous phase current max. (A)</t>
  </si>
  <si>
    <t>Peak torque (30 s) (N m)</t>
  </si>
  <si>
    <t>Continuous torque (N m)</t>
  </si>
  <si>
    <t>Motor Kv (Vrms / krpm)</t>
  </si>
  <si>
    <t>Motor Kt (Nm/A)</t>
  </si>
  <si>
    <t>Peak power (kW)</t>
  </si>
  <si>
    <t>Continuous power (kW)</t>
  </si>
  <si>
    <t>Mechanical speed max. (rpm)</t>
  </si>
  <si>
    <t>Weight (kg)</t>
  </si>
  <si>
    <t>Outer width of Frame (mm)</t>
  </si>
  <si>
    <t>Rotor Length</t>
  </si>
  <si>
    <t>Remy HVH-250-90S (cartridge)</t>
  </si>
  <si>
    <t>Controllable Speed (rpm)</t>
  </si>
  <si>
    <t>Reinhart PM100DXR</t>
  </si>
  <si>
    <t>DEFAULT</t>
  </si>
  <si>
    <t>Power Factor</t>
  </si>
  <si>
    <t>TM4 CO150</t>
  </si>
  <si>
    <t>Remy HVH-250-90D (cartridge)</t>
  </si>
  <si>
    <t>Rinehart PM150DX</t>
  </si>
  <si>
    <t>EVO AFM-140-4</t>
  </si>
  <si>
    <t>Rinehart PM150DZ</t>
  </si>
  <si>
    <t>EVO AFM-130-3</t>
  </si>
  <si>
    <t>YASA-750 @ 700V</t>
  </si>
  <si>
    <t>Brusa DMC524</t>
  </si>
  <si>
    <t>Tritium WS200</t>
  </si>
  <si>
    <t>Parker MA3-40 325 Arms</t>
  </si>
  <si>
    <t>Parker MA3-40 400 Arms</t>
  </si>
  <si>
    <t>Parker MA3-60 225 Arms</t>
  </si>
  <si>
    <t>Parker MA3-80</t>
  </si>
  <si>
    <t>Parker MB2</t>
  </si>
  <si>
    <t>Parker MC</t>
  </si>
  <si>
    <t>22 - 96</t>
  </si>
  <si>
    <t>Rinehart PM100DXR</t>
  </si>
  <si>
    <t>YASA-400 @ 600V</t>
  </si>
  <si>
    <t>YASA-250</t>
  </si>
  <si>
    <t>EMRAX 268 MV</t>
  </si>
  <si>
    <t>EMRAX 228 HV x2</t>
  </si>
  <si>
    <t>Parker GVM 210-50</t>
  </si>
  <si>
    <t>16 - 63</t>
  </si>
  <si>
    <t>Parker GVM 210-100</t>
  </si>
  <si>
    <t>25 - 110</t>
  </si>
  <si>
    <t>Parker GVM 210-150</t>
  </si>
  <si>
    <t>34 - 179</t>
  </si>
  <si>
    <t>Parker GVM 142</t>
  </si>
  <si>
    <t>32 -66</t>
  </si>
  <si>
    <t>14 - 34</t>
  </si>
  <si>
    <t>4 - 50</t>
  </si>
  <si>
    <t>2.6 - 30</t>
  </si>
  <si>
    <t>4 - 7.7</t>
  </si>
  <si>
    <t>10 - 12 INCHES</t>
  </si>
  <si>
    <t>Note: Brammo's Empulse R bike uses Parker's GVM motors</t>
  </si>
  <si>
    <t>Controllable Voltage</t>
  </si>
  <si>
    <t>Reinhart PM150DX</t>
  </si>
  <si>
    <t>Reinhart PM150DZ</t>
  </si>
  <si>
    <t>Nominal Bus Voltage</t>
  </si>
  <si>
    <t>Peak Controllable Torque</t>
  </si>
  <si>
    <t>Continuous Controllable Torque</t>
  </si>
  <si>
    <t>Gear Ratio</t>
  </si>
  <si>
    <t>Peak Wheel Torque</t>
  </si>
  <si>
    <t>Continuous Wheel Torque</t>
  </si>
  <si>
    <t>Peak Power (kW) - Nominal Voltage</t>
  </si>
  <si>
    <t>1 if commutation frequency is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</si>
</sst>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color rgb="FF000000"/>
      <name val="Arial"/>
    </font>
    <font>
      <sz val="10"/>
      <color rgb="FF1155CC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3" borderId="0" xfId="0" applyFont="1" applyFill="1" applyAlignment="1"/>
    <xf numFmtId="0" fontId="4" fillId="0" borderId="0" xfId="0" applyFont="1"/>
    <xf numFmtId="0" fontId="5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6" fillId="2" borderId="0" xfId="0" applyFont="1" applyFill="1"/>
    <xf numFmtId="0" fontId="7" fillId="2" borderId="0" xfId="0" applyFont="1" applyFill="1"/>
    <xf numFmtId="0" fontId="0" fillId="0" borderId="0" xfId="0"/>
    <xf numFmtId="0" fontId="9" fillId="0" borderId="0" xfId="0" applyFont="1"/>
    <xf numFmtId="0" fontId="0" fillId="4" borderId="1" xfId="0" applyFill="1" applyBorder="1"/>
    <xf numFmtId="0" fontId="0" fillId="0" borderId="2" xfId="0" applyBorder="1"/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22"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8"/>
  <sheetViews>
    <sheetView workbookViewId="0">
      <pane xSplit="1" topLeftCell="J1" activePane="topRight" state="frozen"/>
      <selection pane="topRight" activeCell="K18" sqref="K18"/>
    </sheetView>
  </sheetViews>
  <sheetFormatPr defaultColWidth="14.44140625" defaultRowHeight="15.75" customHeight="1" x14ac:dyDescent="0.25"/>
  <cols>
    <col min="1" max="1" width="22.33203125" customWidth="1"/>
    <col min="4" max="4" width="17.88671875" customWidth="1"/>
  </cols>
  <sheetData>
    <row r="1" spans="1:33" ht="36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3" t="s">
        <v>23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26.4" x14ac:dyDescent="0.25">
      <c r="A2" s="1" t="s">
        <v>24</v>
      </c>
      <c r="B2" s="3">
        <v>5</v>
      </c>
      <c r="C2" s="3">
        <v>650</v>
      </c>
      <c r="D2" s="3">
        <v>300</v>
      </c>
      <c r="E2" s="3">
        <v>200</v>
      </c>
      <c r="F2" s="3">
        <v>315</v>
      </c>
      <c r="G2" s="3">
        <v>165</v>
      </c>
      <c r="H2" s="3">
        <v>40.5</v>
      </c>
      <c r="I2" s="3">
        <v>1.04</v>
      </c>
      <c r="J2" s="3">
        <v>160</v>
      </c>
      <c r="K2" s="3">
        <v>107</v>
      </c>
      <c r="L2" s="23">
        <v>5000</v>
      </c>
      <c r="M2" s="22">
        <v>46.6</v>
      </c>
    </row>
    <row r="3" spans="1:33" ht="26.4" x14ac:dyDescent="0.25">
      <c r="A3" s="1" t="s">
        <v>30</v>
      </c>
      <c r="B3" s="3">
        <v>5</v>
      </c>
      <c r="C3" s="3">
        <v>650</v>
      </c>
      <c r="D3" s="3">
        <v>600</v>
      </c>
      <c r="E3" s="3">
        <v>400</v>
      </c>
      <c r="F3" s="3">
        <v>311</v>
      </c>
      <c r="G3" s="3">
        <v>165</v>
      </c>
      <c r="H3" s="3"/>
      <c r="I3" s="3"/>
      <c r="J3" s="3">
        <v>318</v>
      </c>
      <c r="K3" s="3">
        <v>171</v>
      </c>
      <c r="L3" s="24">
        <v>10000</v>
      </c>
      <c r="M3" s="22">
        <v>46.6</v>
      </c>
    </row>
    <row r="4" spans="1:33" ht="13.2" x14ac:dyDescent="0.25">
      <c r="A4" s="1" t="s">
        <v>32</v>
      </c>
      <c r="B4" s="3">
        <v>4</v>
      </c>
      <c r="C4" s="3"/>
      <c r="D4" s="3">
        <v>222</v>
      </c>
      <c r="E4" s="3">
        <v>122</v>
      </c>
      <c r="F4" s="3">
        <f>D4*I4</f>
        <v>401.82</v>
      </c>
      <c r="G4" s="3">
        <f>E4*I4</f>
        <v>220.82</v>
      </c>
      <c r="H4" s="3"/>
      <c r="I4" s="3">
        <v>1.81</v>
      </c>
      <c r="J4" s="3">
        <v>167</v>
      </c>
      <c r="K4" s="3">
        <v>75</v>
      </c>
      <c r="L4" s="21">
        <v>5000</v>
      </c>
      <c r="M4" s="21">
        <v>40</v>
      </c>
    </row>
    <row r="5" spans="1:33" ht="13.2" x14ac:dyDescent="0.25">
      <c r="A5" s="1" t="s">
        <v>34</v>
      </c>
      <c r="B5" s="3">
        <v>3</v>
      </c>
      <c r="C5" s="3"/>
      <c r="D5" s="3">
        <v>312</v>
      </c>
      <c r="I5" s="3">
        <v>1.36</v>
      </c>
      <c r="J5" s="3">
        <v>100</v>
      </c>
      <c r="K5" s="3">
        <v>64</v>
      </c>
      <c r="L5" s="21"/>
      <c r="M5" s="21">
        <v>30.5</v>
      </c>
    </row>
    <row r="6" spans="1:33" ht="13.2" x14ac:dyDescent="0.25">
      <c r="A6" s="1" t="s">
        <v>35</v>
      </c>
      <c r="B6" s="3">
        <v>5</v>
      </c>
      <c r="C6" s="3">
        <v>700</v>
      </c>
      <c r="D6" s="3">
        <v>450</v>
      </c>
      <c r="E6" s="6">
        <v>315</v>
      </c>
      <c r="F6" s="3">
        <v>790</v>
      </c>
      <c r="G6" s="3">
        <v>400</v>
      </c>
      <c r="H6" s="3">
        <v>0.13500000000000001</v>
      </c>
      <c r="I6" s="3">
        <v>2.2999999999999998</v>
      </c>
      <c r="J6" s="3">
        <v>200</v>
      </c>
      <c r="K6" s="3">
        <v>75</v>
      </c>
      <c r="L6" s="21">
        <v>3250</v>
      </c>
      <c r="M6" s="21">
        <v>33</v>
      </c>
    </row>
    <row r="7" spans="1:33" ht="13.2" x14ac:dyDescent="0.25">
      <c r="A7" s="1" t="s">
        <v>46</v>
      </c>
      <c r="B7" s="3">
        <v>5</v>
      </c>
      <c r="C7" s="3">
        <v>600</v>
      </c>
      <c r="D7" s="7">
        <v>450</v>
      </c>
      <c r="E7" s="8">
        <f>G7/I7</f>
        <v>229.35779816513761</v>
      </c>
      <c r="F7" s="7">
        <v>360</v>
      </c>
      <c r="G7" s="7">
        <v>250</v>
      </c>
      <c r="H7" s="9">
        <v>0.158</v>
      </c>
      <c r="I7" s="9">
        <v>1.0900000000000001</v>
      </c>
      <c r="J7" s="3">
        <v>135</v>
      </c>
      <c r="K7" s="9">
        <v>75</v>
      </c>
      <c r="L7" s="21">
        <v>7500</v>
      </c>
      <c r="M7" s="21">
        <v>24</v>
      </c>
    </row>
    <row r="8" spans="1:33" ht="13.2" x14ac:dyDescent="0.25">
      <c r="A8" s="1" t="s">
        <v>47</v>
      </c>
      <c r="B8" s="3">
        <v>5</v>
      </c>
      <c r="C8" s="3">
        <v>700</v>
      </c>
      <c r="F8" s="3">
        <v>250</v>
      </c>
      <c r="G8" s="3">
        <v>160</v>
      </c>
      <c r="J8" s="3">
        <v>180</v>
      </c>
      <c r="K8" s="3">
        <v>65</v>
      </c>
      <c r="L8" s="21">
        <v>9000</v>
      </c>
      <c r="M8" s="21"/>
    </row>
    <row r="9" spans="1:33" ht="13.2" x14ac:dyDescent="0.25">
      <c r="A9" s="1" t="s">
        <v>48</v>
      </c>
      <c r="B9" s="3">
        <v>10</v>
      </c>
      <c r="C9" s="3">
        <v>600</v>
      </c>
      <c r="D9" s="3">
        <v>350</v>
      </c>
      <c r="E9" s="3">
        <v>170</v>
      </c>
      <c r="F9" s="3">
        <v>450</v>
      </c>
      <c r="G9" s="3"/>
      <c r="H9" s="3">
        <v>8.1999999999999993</v>
      </c>
      <c r="I9" s="3">
        <v>1.4</v>
      </c>
      <c r="J9" s="3">
        <v>160</v>
      </c>
      <c r="K9" s="3">
        <v>90</v>
      </c>
      <c r="L9" s="21">
        <v>4000</v>
      </c>
      <c r="M9" s="21">
        <v>20.3</v>
      </c>
    </row>
    <row r="10" spans="1:33" ht="13.2" x14ac:dyDescent="0.25">
      <c r="A10" s="1" t="s">
        <v>49</v>
      </c>
      <c r="B10" s="3">
        <v>10</v>
      </c>
      <c r="C10" s="3"/>
      <c r="D10" s="3">
        <v>480</v>
      </c>
      <c r="E10" s="3">
        <v>240</v>
      </c>
      <c r="F10" s="3">
        <v>480</v>
      </c>
      <c r="G10" s="3">
        <v>250</v>
      </c>
      <c r="H10" s="3">
        <v>10</v>
      </c>
      <c r="I10" s="3">
        <v>1.1000000000000001</v>
      </c>
      <c r="J10" s="3">
        <v>200</v>
      </c>
      <c r="K10" s="3">
        <v>100</v>
      </c>
      <c r="L10" s="3">
        <v>4000</v>
      </c>
      <c r="M10" s="3">
        <v>24.6</v>
      </c>
    </row>
    <row r="11" spans="1:33" ht="13.2" x14ac:dyDescent="0.25">
      <c r="A11" s="1" t="s">
        <v>50</v>
      </c>
      <c r="B11" s="3">
        <v>12</v>
      </c>
      <c r="C11" s="3">
        <v>750</v>
      </c>
      <c r="F11" s="3">
        <v>79</v>
      </c>
      <c r="G11" s="3">
        <v>43</v>
      </c>
      <c r="J11" s="3" t="s">
        <v>51</v>
      </c>
      <c r="M11" s="3">
        <v>38</v>
      </c>
      <c r="N11" s="3">
        <v>210</v>
      </c>
      <c r="O11" s="3">
        <v>50</v>
      </c>
    </row>
    <row r="12" spans="1:33" ht="13.2" x14ac:dyDescent="0.25">
      <c r="A12" s="1" t="s">
        <v>52</v>
      </c>
      <c r="B12" s="3">
        <v>12</v>
      </c>
      <c r="C12" s="3">
        <v>750</v>
      </c>
      <c r="F12" s="3">
        <v>168</v>
      </c>
      <c r="G12" s="3">
        <v>79</v>
      </c>
      <c r="J12" s="3" t="s">
        <v>53</v>
      </c>
      <c r="M12" s="3">
        <v>47</v>
      </c>
      <c r="N12" s="3">
        <v>210</v>
      </c>
      <c r="O12" s="3">
        <v>100</v>
      </c>
    </row>
    <row r="13" spans="1:33" ht="13.2" x14ac:dyDescent="0.25">
      <c r="A13" s="1" t="s">
        <v>54</v>
      </c>
      <c r="B13" s="3">
        <v>12</v>
      </c>
      <c r="C13" s="3">
        <v>750</v>
      </c>
      <c r="F13" s="3">
        <v>258</v>
      </c>
      <c r="G13" s="3">
        <v>122</v>
      </c>
      <c r="J13" s="3" t="s">
        <v>55</v>
      </c>
      <c r="M13" s="3">
        <v>56</v>
      </c>
      <c r="N13" s="3">
        <v>210</v>
      </c>
      <c r="O13" s="3">
        <v>150</v>
      </c>
    </row>
    <row r="14" spans="1:33" ht="13.2" x14ac:dyDescent="0.25">
      <c r="A14" s="1" t="s">
        <v>56</v>
      </c>
      <c r="B14" s="3">
        <v>12</v>
      </c>
      <c r="C14" s="3">
        <v>700</v>
      </c>
      <c r="F14" s="3" t="s">
        <v>57</v>
      </c>
      <c r="G14" s="3" t="s">
        <v>58</v>
      </c>
      <c r="J14" s="3" t="s">
        <v>59</v>
      </c>
      <c r="K14" s="3" t="s">
        <v>60</v>
      </c>
      <c r="L14" s="3">
        <v>10500</v>
      </c>
      <c r="M14" s="3" t="s">
        <v>61</v>
      </c>
      <c r="N14" s="3">
        <v>142</v>
      </c>
      <c r="O14" s="25" t="s">
        <v>62</v>
      </c>
    </row>
    <row r="15" spans="1:33" ht="13.2" x14ac:dyDescent="0.25">
      <c r="A15" s="1"/>
      <c r="B15" s="3"/>
      <c r="C15" s="3"/>
      <c r="F15" s="3"/>
      <c r="J15" s="3"/>
      <c r="L15" s="3"/>
      <c r="M15" s="3"/>
      <c r="N15" s="3"/>
      <c r="O15" s="3"/>
    </row>
    <row r="16" spans="1:33" ht="13.2" x14ac:dyDescent="0.25">
      <c r="A16" s="1"/>
      <c r="B16" s="3"/>
      <c r="C16" s="3"/>
      <c r="F16" s="3"/>
      <c r="J16" s="3"/>
      <c r="L16" s="3"/>
      <c r="M16" s="3"/>
      <c r="N16" s="3"/>
      <c r="O16" s="3"/>
    </row>
    <row r="17" spans="1:15" ht="13.2" x14ac:dyDescent="0.25">
      <c r="A17" s="1"/>
      <c r="B17" s="3"/>
      <c r="C17" s="3"/>
      <c r="F17" s="3"/>
      <c r="J17" s="3"/>
      <c r="L17" s="3"/>
      <c r="M17" s="3"/>
      <c r="N17" s="3"/>
      <c r="O17" s="3"/>
    </row>
    <row r="18" spans="1:15" ht="13.2" x14ac:dyDescent="0.25">
      <c r="A18" s="1"/>
      <c r="B18" s="3"/>
      <c r="C18" s="3"/>
      <c r="F18" s="3"/>
      <c r="J18" s="3"/>
      <c r="L18" s="3"/>
      <c r="M18" s="3"/>
      <c r="N18" s="3"/>
      <c r="O18" s="3"/>
    </row>
    <row r="19" spans="1:15" ht="13.2" x14ac:dyDescent="0.25">
      <c r="A19" s="1"/>
      <c r="F19" s="3"/>
      <c r="J19" s="3"/>
      <c r="L19" s="3"/>
      <c r="M19" s="3"/>
      <c r="N19" s="3"/>
      <c r="O19" s="3"/>
    </row>
    <row r="20" spans="1:15" ht="13.2" x14ac:dyDescent="0.25">
      <c r="A20" s="2"/>
    </row>
    <row r="21" spans="1:15" ht="13.2" x14ac:dyDescent="0.25">
      <c r="A21" s="2"/>
      <c r="B21" s="3" t="s">
        <v>63</v>
      </c>
    </row>
    <row r="22" spans="1:15" ht="13.2" x14ac:dyDescent="0.25">
      <c r="A22" s="2"/>
    </row>
    <row r="23" spans="1:15" ht="13.2" x14ac:dyDescent="0.25">
      <c r="A23" s="2"/>
    </row>
    <row r="24" spans="1:15" ht="13.2" x14ac:dyDescent="0.25">
      <c r="A24" s="2"/>
    </row>
    <row r="25" spans="1:15" ht="13.2" x14ac:dyDescent="0.25">
      <c r="A25" s="2"/>
    </row>
    <row r="26" spans="1:15" ht="13.2" x14ac:dyDescent="0.25">
      <c r="A26" s="2"/>
    </row>
    <row r="27" spans="1:15" ht="13.2" x14ac:dyDescent="0.25">
      <c r="A27" s="2"/>
    </row>
    <row r="28" spans="1:15" ht="13.2" x14ac:dyDescent="0.25">
      <c r="A28" s="2"/>
    </row>
    <row r="29" spans="1:15" ht="13.2" x14ac:dyDescent="0.25">
      <c r="A29" s="2"/>
    </row>
    <row r="30" spans="1:15" ht="13.2" x14ac:dyDescent="0.25">
      <c r="A30" s="2"/>
    </row>
    <row r="31" spans="1:15" ht="13.2" x14ac:dyDescent="0.25">
      <c r="A31" s="2"/>
    </row>
    <row r="32" spans="1:15" ht="13.2" x14ac:dyDescent="0.25">
      <c r="A32" s="2"/>
    </row>
    <row r="33" spans="1:1" ht="13.2" x14ac:dyDescent="0.25">
      <c r="A33" s="2"/>
    </row>
    <row r="34" spans="1:1" ht="13.2" x14ac:dyDescent="0.25">
      <c r="A34" s="2"/>
    </row>
    <row r="35" spans="1:1" ht="13.2" x14ac:dyDescent="0.25">
      <c r="A35" s="2"/>
    </row>
    <row r="36" spans="1:1" ht="13.2" x14ac:dyDescent="0.25">
      <c r="A36" s="2"/>
    </row>
    <row r="37" spans="1:1" ht="13.2" x14ac:dyDescent="0.25">
      <c r="A37" s="2"/>
    </row>
    <row r="38" spans="1:1" ht="13.2" x14ac:dyDescent="0.25">
      <c r="A38" s="2"/>
    </row>
    <row r="39" spans="1:1" ht="13.2" x14ac:dyDescent="0.25">
      <c r="A39" s="2"/>
    </row>
    <row r="40" spans="1:1" ht="13.2" x14ac:dyDescent="0.25">
      <c r="A40" s="2"/>
    </row>
    <row r="41" spans="1:1" ht="13.2" x14ac:dyDescent="0.25">
      <c r="A41" s="2"/>
    </row>
    <row r="42" spans="1:1" ht="13.2" x14ac:dyDescent="0.25">
      <c r="A42" s="2"/>
    </row>
    <row r="43" spans="1:1" ht="13.2" x14ac:dyDescent="0.25">
      <c r="A43" s="2"/>
    </row>
    <row r="44" spans="1:1" ht="13.2" x14ac:dyDescent="0.25">
      <c r="A44" s="2"/>
    </row>
    <row r="45" spans="1:1" ht="13.2" x14ac:dyDescent="0.25">
      <c r="A45" s="2"/>
    </row>
    <row r="46" spans="1:1" ht="13.2" x14ac:dyDescent="0.25">
      <c r="A46" s="2"/>
    </row>
    <row r="47" spans="1:1" ht="13.2" x14ac:dyDescent="0.25">
      <c r="A47" s="2"/>
    </row>
    <row r="48" spans="1:1" ht="13.2" x14ac:dyDescent="0.25">
      <c r="A48" s="2"/>
    </row>
    <row r="49" spans="1:1" ht="13.2" x14ac:dyDescent="0.25">
      <c r="A49" s="2"/>
    </row>
    <row r="50" spans="1:1" ht="13.2" x14ac:dyDescent="0.25">
      <c r="A50" s="2"/>
    </row>
    <row r="51" spans="1:1" ht="13.2" x14ac:dyDescent="0.25">
      <c r="A51" s="2"/>
    </row>
    <row r="52" spans="1:1" ht="13.2" x14ac:dyDescent="0.25">
      <c r="A52" s="2"/>
    </row>
    <row r="53" spans="1:1" ht="13.2" x14ac:dyDescent="0.25">
      <c r="A53" s="2"/>
    </row>
    <row r="54" spans="1:1" ht="13.2" x14ac:dyDescent="0.25">
      <c r="A54" s="2"/>
    </row>
    <row r="55" spans="1:1" ht="13.2" x14ac:dyDescent="0.25">
      <c r="A55" s="2"/>
    </row>
    <row r="56" spans="1:1" ht="13.2" x14ac:dyDescent="0.25">
      <c r="A56" s="2"/>
    </row>
    <row r="57" spans="1:1" ht="13.2" x14ac:dyDescent="0.25">
      <c r="A57" s="2"/>
    </row>
    <row r="58" spans="1:1" ht="13.2" x14ac:dyDescent="0.25">
      <c r="A58" s="2"/>
    </row>
    <row r="59" spans="1:1" ht="13.2" x14ac:dyDescent="0.25">
      <c r="A59" s="2"/>
    </row>
    <row r="60" spans="1:1" ht="13.2" x14ac:dyDescent="0.25">
      <c r="A60" s="2"/>
    </row>
    <row r="61" spans="1:1" ht="13.2" x14ac:dyDescent="0.25">
      <c r="A61" s="2"/>
    </row>
    <row r="62" spans="1:1" ht="13.2" x14ac:dyDescent="0.25">
      <c r="A62" s="2"/>
    </row>
    <row r="63" spans="1:1" ht="13.2" x14ac:dyDescent="0.25">
      <c r="A63" s="2"/>
    </row>
    <row r="64" spans="1:1" ht="13.2" x14ac:dyDescent="0.25">
      <c r="A64" s="2"/>
    </row>
    <row r="65" spans="1:1" ht="13.2" x14ac:dyDescent="0.25">
      <c r="A65" s="2"/>
    </row>
    <row r="66" spans="1:1" ht="13.2" x14ac:dyDescent="0.25">
      <c r="A66" s="2"/>
    </row>
    <row r="67" spans="1:1" ht="13.2" x14ac:dyDescent="0.25">
      <c r="A67" s="2"/>
    </row>
    <row r="68" spans="1:1" ht="13.2" x14ac:dyDescent="0.25">
      <c r="A68" s="2"/>
    </row>
    <row r="69" spans="1:1" ht="13.2" x14ac:dyDescent="0.25">
      <c r="A69" s="2"/>
    </row>
    <row r="70" spans="1:1" ht="13.2" x14ac:dyDescent="0.25">
      <c r="A70" s="2"/>
    </row>
    <row r="71" spans="1:1" ht="13.2" x14ac:dyDescent="0.25">
      <c r="A71" s="2"/>
    </row>
    <row r="72" spans="1:1" ht="13.2" x14ac:dyDescent="0.25">
      <c r="A72" s="2"/>
    </row>
    <row r="73" spans="1:1" ht="13.2" x14ac:dyDescent="0.25">
      <c r="A73" s="2"/>
    </row>
    <row r="74" spans="1:1" ht="13.2" x14ac:dyDescent="0.25">
      <c r="A74" s="2"/>
    </row>
    <row r="75" spans="1:1" ht="13.2" x14ac:dyDescent="0.25">
      <c r="A75" s="2"/>
    </row>
    <row r="76" spans="1:1" ht="13.2" x14ac:dyDescent="0.25">
      <c r="A76" s="2"/>
    </row>
    <row r="77" spans="1:1" ht="13.2" x14ac:dyDescent="0.25">
      <c r="A77" s="2"/>
    </row>
    <row r="78" spans="1:1" ht="13.2" x14ac:dyDescent="0.25">
      <c r="A78" s="2"/>
    </row>
    <row r="79" spans="1:1" ht="13.2" x14ac:dyDescent="0.25">
      <c r="A79" s="2"/>
    </row>
    <row r="80" spans="1:1" ht="13.2" x14ac:dyDescent="0.25">
      <c r="A80" s="2"/>
    </row>
    <row r="81" spans="1:1" ht="13.2" x14ac:dyDescent="0.25">
      <c r="A81" s="2"/>
    </row>
    <row r="82" spans="1:1" ht="13.2" x14ac:dyDescent="0.25">
      <c r="A82" s="2"/>
    </row>
    <row r="83" spans="1:1" ht="13.2" x14ac:dyDescent="0.25">
      <c r="A83" s="2"/>
    </row>
    <row r="84" spans="1:1" ht="13.2" x14ac:dyDescent="0.25">
      <c r="A84" s="2"/>
    </row>
    <row r="85" spans="1:1" ht="13.2" x14ac:dyDescent="0.25">
      <c r="A85" s="2"/>
    </row>
    <row r="86" spans="1:1" ht="13.2" x14ac:dyDescent="0.25">
      <c r="A86" s="2"/>
    </row>
    <row r="87" spans="1:1" ht="13.2" x14ac:dyDescent="0.25">
      <c r="A87" s="2"/>
    </row>
    <row r="88" spans="1:1" ht="13.2" x14ac:dyDescent="0.25">
      <c r="A88" s="2"/>
    </row>
    <row r="89" spans="1:1" ht="13.2" x14ac:dyDescent="0.25">
      <c r="A89" s="2"/>
    </row>
    <row r="90" spans="1:1" ht="13.2" x14ac:dyDescent="0.25">
      <c r="A90" s="2"/>
    </row>
    <row r="91" spans="1:1" ht="13.2" x14ac:dyDescent="0.25">
      <c r="A91" s="2"/>
    </row>
    <row r="92" spans="1:1" ht="13.2" x14ac:dyDescent="0.25">
      <c r="A92" s="2"/>
    </row>
    <row r="93" spans="1:1" ht="13.2" x14ac:dyDescent="0.25">
      <c r="A93" s="2"/>
    </row>
    <row r="94" spans="1:1" ht="13.2" x14ac:dyDescent="0.25">
      <c r="A94" s="2"/>
    </row>
    <row r="95" spans="1:1" ht="13.2" x14ac:dyDescent="0.25">
      <c r="A95" s="2"/>
    </row>
    <row r="96" spans="1:1" ht="13.2" x14ac:dyDescent="0.25">
      <c r="A96" s="2"/>
    </row>
    <row r="97" spans="1:1" ht="13.2" x14ac:dyDescent="0.25">
      <c r="A97" s="2"/>
    </row>
    <row r="98" spans="1:1" ht="13.2" x14ac:dyDescent="0.25">
      <c r="A98" s="2"/>
    </row>
    <row r="99" spans="1:1" ht="13.2" x14ac:dyDescent="0.25">
      <c r="A99" s="2"/>
    </row>
    <row r="100" spans="1:1" ht="13.2" x14ac:dyDescent="0.25">
      <c r="A100" s="2"/>
    </row>
    <row r="101" spans="1:1" ht="13.2" x14ac:dyDescent="0.25">
      <c r="A101" s="2"/>
    </row>
    <row r="102" spans="1:1" ht="13.2" x14ac:dyDescent="0.25">
      <c r="A102" s="2"/>
    </row>
    <row r="103" spans="1:1" ht="13.2" x14ac:dyDescent="0.25">
      <c r="A103" s="2"/>
    </row>
    <row r="104" spans="1:1" ht="13.2" x14ac:dyDescent="0.25">
      <c r="A104" s="2"/>
    </row>
    <row r="105" spans="1:1" ht="13.2" x14ac:dyDescent="0.25">
      <c r="A105" s="2"/>
    </row>
    <row r="106" spans="1:1" ht="13.2" x14ac:dyDescent="0.25">
      <c r="A106" s="2"/>
    </row>
    <row r="107" spans="1:1" ht="13.2" x14ac:dyDescent="0.25">
      <c r="A107" s="2"/>
    </row>
    <row r="108" spans="1:1" ht="13.2" x14ac:dyDescent="0.25">
      <c r="A108" s="2"/>
    </row>
    <row r="109" spans="1:1" ht="13.2" x14ac:dyDescent="0.25">
      <c r="A109" s="2"/>
    </row>
    <row r="110" spans="1:1" ht="13.2" x14ac:dyDescent="0.25">
      <c r="A110" s="2"/>
    </row>
    <row r="111" spans="1:1" ht="13.2" x14ac:dyDescent="0.25">
      <c r="A111" s="2"/>
    </row>
    <row r="112" spans="1:1" ht="13.2" x14ac:dyDescent="0.25">
      <c r="A112" s="2"/>
    </row>
    <row r="113" spans="1:1" ht="13.2" x14ac:dyDescent="0.25">
      <c r="A113" s="2"/>
    </row>
    <row r="114" spans="1:1" ht="13.2" x14ac:dyDescent="0.25">
      <c r="A114" s="2"/>
    </row>
    <row r="115" spans="1:1" ht="13.2" x14ac:dyDescent="0.25">
      <c r="A115" s="2"/>
    </row>
    <row r="116" spans="1:1" ht="13.2" x14ac:dyDescent="0.25">
      <c r="A116" s="2"/>
    </row>
    <row r="117" spans="1:1" ht="13.2" x14ac:dyDescent="0.25">
      <c r="A117" s="2"/>
    </row>
    <row r="118" spans="1:1" ht="13.2" x14ac:dyDescent="0.25">
      <c r="A118" s="2"/>
    </row>
    <row r="119" spans="1:1" ht="13.2" x14ac:dyDescent="0.25">
      <c r="A119" s="2"/>
    </row>
    <row r="120" spans="1:1" ht="13.2" x14ac:dyDescent="0.25">
      <c r="A120" s="2"/>
    </row>
    <row r="121" spans="1:1" ht="13.2" x14ac:dyDescent="0.25">
      <c r="A121" s="2"/>
    </row>
    <row r="122" spans="1:1" ht="13.2" x14ac:dyDescent="0.25">
      <c r="A122" s="2"/>
    </row>
    <row r="123" spans="1:1" ht="13.2" x14ac:dyDescent="0.25">
      <c r="A123" s="2"/>
    </row>
    <row r="124" spans="1:1" ht="13.2" x14ac:dyDescent="0.25">
      <c r="A124" s="2"/>
    </row>
    <row r="125" spans="1:1" ht="13.2" x14ac:dyDescent="0.25">
      <c r="A125" s="2"/>
    </row>
    <row r="126" spans="1:1" ht="13.2" x14ac:dyDescent="0.25">
      <c r="A126" s="2"/>
    </row>
    <row r="127" spans="1:1" ht="13.2" x14ac:dyDescent="0.25">
      <c r="A127" s="2"/>
    </row>
    <row r="128" spans="1:1" ht="13.2" x14ac:dyDescent="0.25">
      <c r="A128" s="2"/>
    </row>
    <row r="129" spans="1:1" ht="13.2" x14ac:dyDescent="0.25">
      <c r="A129" s="2"/>
    </row>
    <row r="130" spans="1:1" ht="13.2" x14ac:dyDescent="0.25">
      <c r="A130" s="2"/>
    </row>
    <row r="131" spans="1:1" ht="13.2" x14ac:dyDescent="0.25">
      <c r="A131" s="2"/>
    </row>
    <row r="132" spans="1:1" ht="13.2" x14ac:dyDescent="0.25">
      <c r="A132" s="2"/>
    </row>
    <row r="133" spans="1:1" ht="13.2" x14ac:dyDescent="0.25">
      <c r="A133" s="2"/>
    </row>
    <row r="134" spans="1:1" ht="13.2" x14ac:dyDescent="0.25">
      <c r="A134" s="2"/>
    </row>
    <row r="135" spans="1:1" ht="13.2" x14ac:dyDescent="0.25">
      <c r="A135" s="2"/>
    </row>
    <row r="136" spans="1:1" ht="13.2" x14ac:dyDescent="0.25">
      <c r="A136" s="2"/>
    </row>
    <row r="137" spans="1:1" ht="13.2" x14ac:dyDescent="0.25">
      <c r="A137" s="2"/>
    </row>
    <row r="138" spans="1:1" ht="13.2" x14ac:dyDescent="0.25">
      <c r="A138" s="2"/>
    </row>
    <row r="139" spans="1:1" ht="13.2" x14ac:dyDescent="0.25">
      <c r="A139" s="2"/>
    </row>
    <row r="140" spans="1:1" ht="13.2" x14ac:dyDescent="0.25">
      <c r="A140" s="2"/>
    </row>
    <row r="141" spans="1:1" ht="13.2" x14ac:dyDescent="0.25">
      <c r="A141" s="2"/>
    </row>
    <row r="142" spans="1:1" ht="13.2" x14ac:dyDescent="0.25">
      <c r="A142" s="2"/>
    </row>
    <row r="143" spans="1:1" ht="13.2" x14ac:dyDescent="0.25">
      <c r="A143" s="2"/>
    </row>
    <row r="144" spans="1:1" ht="13.2" x14ac:dyDescent="0.25">
      <c r="A144" s="2"/>
    </row>
    <row r="145" spans="1:1" ht="13.2" x14ac:dyDescent="0.25">
      <c r="A145" s="2"/>
    </row>
    <row r="146" spans="1:1" ht="13.2" x14ac:dyDescent="0.25">
      <c r="A146" s="2"/>
    </row>
    <row r="147" spans="1:1" ht="13.2" x14ac:dyDescent="0.25">
      <c r="A147" s="2"/>
    </row>
    <row r="148" spans="1:1" ht="13.2" x14ac:dyDescent="0.25">
      <c r="A148" s="2"/>
    </row>
    <row r="149" spans="1:1" ht="13.2" x14ac:dyDescent="0.25">
      <c r="A149" s="2"/>
    </row>
    <row r="150" spans="1:1" ht="13.2" x14ac:dyDescent="0.25">
      <c r="A150" s="2"/>
    </row>
    <row r="151" spans="1:1" ht="13.2" x14ac:dyDescent="0.25">
      <c r="A151" s="2"/>
    </row>
    <row r="152" spans="1:1" ht="13.2" x14ac:dyDescent="0.25">
      <c r="A152" s="2"/>
    </row>
    <row r="153" spans="1:1" ht="13.2" x14ac:dyDescent="0.25">
      <c r="A153" s="2"/>
    </row>
    <row r="154" spans="1:1" ht="13.2" x14ac:dyDescent="0.25">
      <c r="A154" s="2"/>
    </row>
    <row r="155" spans="1:1" ht="13.2" x14ac:dyDescent="0.25">
      <c r="A155" s="2"/>
    </row>
    <row r="156" spans="1:1" ht="13.2" x14ac:dyDescent="0.25">
      <c r="A156" s="2"/>
    </row>
    <row r="157" spans="1:1" ht="13.2" x14ac:dyDescent="0.25">
      <c r="A157" s="2"/>
    </row>
    <row r="158" spans="1:1" ht="13.2" x14ac:dyDescent="0.25">
      <c r="A158" s="2"/>
    </row>
    <row r="159" spans="1:1" ht="13.2" x14ac:dyDescent="0.25">
      <c r="A159" s="2"/>
    </row>
    <row r="160" spans="1:1" ht="13.2" x14ac:dyDescent="0.25">
      <c r="A160" s="2"/>
    </row>
    <row r="161" spans="1:1" ht="13.2" x14ac:dyDescent="0.25">
      <c r="A161" s="2"/>
    </row>
    <row r="162" spans="1:1" ht="13.2" x14ac:dyDescent="0.25">
      <c r="A162" s="2"/>
    </row>
    <row r="163" spans="1:1" ht="13.2" x14ac:dyDescent="0.25">
      <c r="A163" s="2"/>
    </row>
    <row r="164" spans="1:1" ht="13.2" x14ac:dyDescent="0.25">
      <c r="A164" s="2"/>
    </row>
    <row r="165" spans="1:1" ht="13.2" x14ac:dyDescent="0.25">
      <c r="A165" s="2"/>
    </row>
    <row r="166" spans="1:1" ht="13.2" x14ac:dyDescent="0.25">
      <c r="A166" s="2"/>
    </row>
    <row r="167" spans="1:1" ht="13.2" x14ac:dyDescent="0.25">
      <c r="A167" s="2"/>
    </row>
    <row r="168" spans="1:1" ht="13.2" x14ac:dyDescent="0.25">
      <c r="A168" s="2"/>
    </row>
    <row r="169" spans="1:1" ht="13.2" x14ac:dyDescent="0.25">
      <c r="A169" s="2"/>
    </row>
    <row r="170" spans="1:1" ht="13.2" x14ac:dyDescent="0.25">
      <c r="A170" s="2"/>
    </row>
    <row r="171" spans="1:1" ht="13.2" x14ac:dyDescent="0.25">
      <c r="A171" s="2"/>
    </row>
    <row r="172" spans="1:1" ht="13.2" x14ac:dyDescent="0.25">
      <c r="A172" s="2"/>
    </row>
    <row r="173" spans="1:1" ht="13.2" x14ac:dyDescent="0.25">
      <c r="A173" s="2"/>
    </row>
    <row r="174" spans="1:1" ht="13.2" x14ac:dyDescent="0.25">
      <c r="A174" s="2"/>
    </row>
    <row r="175" spans="1:1" ht="13.2" x14ac:dyDescent="0.25">
      <c r="A175" s="2"/>
    </row>
    <row r="176" spans="1:1" ht="13.2" x14ac:dyDescent="0.25">
      <c r="A176" s="2"/>
    </row>
    <row r="177" spans="1:1" ht="13.2" x14ac:dyDescent="0.25">
      <c r="A177" s="2"/>
    </row>
    <row r="178" spans="1:1" ht="13.2" x14ac:dyDescent="0.25">
      <c r="A178" s="2"/>
    </row>
    <row r="179" spans="1:1" ht="13.2" x14ac:dyDescent="0.25">
      <c r="A179" s="2"/>
    </row>
    <row r="180" spans="1:1" ht="13.2" x14ac:dyDescent="0.25">
      <c r="A180" s="2"/>
    </row>
    <row r="181" spans="1:1" ht="13.2" x14ac:dyDescent="0.25">
      <c r="A181" s="2"/>
    </row>
    <row r="182" spans="1:1" ht="13.2" x14ac:dyDescent="0.25">
      <c r="A182" s="2"/>
    </row>
    <row r="183" spans="1:1" ht="13.2" x14ac:dyDescent="0.25">
      <c r="A183" s="2"/>
    </row>
    <row r="184" spans="1:1" ht="13.2" x14ac:dyDescent="0.25">
      <c r="A184" s="2"/>
    </row>
    <row r="185" spans="1:1" ht="13.2" x14ac:dyDescent="0.25">
      <c r="A185" s="2"/>
    </row>
    <row r="186" spans="1:1" ht="13.2" x14ac:dyDescent="0.25">
      <c r="A186" s="2"/>
    </row>
    <row r="187" spans="1:1" ht="13.2" x14ac:dyDescent="0.25">
      <c r="A187" s="2"/>
    </row>
    <row r="188" spans="1:1" ht="13.2" x14ac:dyDescent="0.25">
      <c r="A188" s="2"/>
    </row>
    <row r="189" spans="1:1" ht="13.2" x14ac:dyDescent="0.25">
      <c r="A189" s="2"/>
    </row>
    <row r="190" spans="1:1" ht="13.2" x14ac:dyDescent="0.25">
      <c r="A190" s="2"/>
    </row>
    <row r="191" spans="1:1" ht="13.2" x14ac:dyDescent="0.25">
      <c r="A191" s="2"/>
    </row>
    <row r="192" spans="1:1" ht="13.2" x14ac:dyDescent="0.25">
      <c r="A192" s="2"/>
    </row>
    <row r="193" spans="1:1" ht="13.2" x14ac:dyDescent="0.25">
      <c r="A193" s="2"/>
    </row>
    <row r="194" spans="1:1" ht="13.2" x14ac:dyDescent="0.25">
      <c r="A194" s="2"/>
    </row>
    <row r="195" spans="1:1" ht="13.2" x14ac:dyDescent="0.25">
      <c r="A195" s="2"/>
    </row>
    <row r="196" spans="1:1" ht="13.2" x14ac:dyDescent="0.25">
      <c r="A196" s="2"/>
    </row>
    <row r="197" spans="1:1" ht="13.2" x14ac:dyDescent="0.25">
      <c r="A197" s="2"/>
    </row>
    <row r="198" spans="1:1" ht="13.2" x14ac:dyDescent="0.25">
      <c r="A198" s="2"/>
    </row>
    <row r="199" spans="1:1" ht="13.2" x14ac:dyDescent="0.25">
      <c r="A199" s="2"/>
    </row>
    <row r="200" spans="1:1" ht="13.2" x14ac:dyDescent="0.25">
      <c r="A200" s="2"/>
    </row>
    <row r="201" spans="1:1" ht="13.2" x14ac:dyDescent="0.25">
      <c r="A201" s="2"/>
    </row>
    <row r="202" spans="1:1" ht="13.2" x14ac:dyDescent="0.25">
      <c r="A202" s="2"/>
    </row>
    <row r="203" spans="1:1" ht="13.2" x14ac:dyDescent="0.25">
      <c r="A203" s="2"/>
    </row>
    <row r="204" spans="1:1" ht="13.2" x14ac:dyDescent="0.25">
      <c r="A204" s="2"/>
    </row>
    <row r="205" spans="1:1" ht="13.2" x14ac:dyDescent="0.25">
      <c r="A205" s="2"/>
    </row>
    <row r="206" spans="1:1" ht="13.2" x14ac:dyDescent="0.25">
      <c r="A206" s="2"/>
    </row>
    <row r="207" spans="1:1" ht="13.2" x14ac:dyDescent="0.25">
      <c r="A207" s="2"/>
    </row>
    <row r="208" spans="1:1" ht="13.2" x14ac:dyDescent="0.25">
      <c r="A208" s="2"/>
    </row>
    <row r="209" spans="1:1" ht="13.2" x14ac:dyDescent="0.25">
      <c r="A209" s="2"/>
    </row>
    <row r="210" spans="1:1" ht="13.2" x14ac:dyDescent="0.25">
      <c r="A210" s="2"/>
    </row>
    <row r="211" spans="1:1" ht="13.2" x14ac:dyDescent="0.25">
      <c r="A211" s="2"/>
    </row>
    <row r="212" spans="1:1" ht="13.2" x14ac:dyDescent="0.25">
      <c r="A212" s="2"/>
    </row>
    <row r="213" spans="1:1" ht="13.2" x14ac:dyDescent="0.25">
      <c r="A213" s="2"/>
    </row>
    <row r="214" spans="1:1" ht="13.2" x14ac:dyDescent="0.25">
      <c r="A214" s="2"/>
    </row>
    <row r="215" spans="1:1" ht="13.2" x14ac:dyDescent="0.25">
      <c r="A215" s="2"/>
    </row>
    <row r="216" spans="1:1" ht="13.2" x14ac:dyDescent="0.25">
      <c r="A216" s="2"/>
    </row>
    <row r="217" spans="1:1" ht="13.2" x14ac:dyDescent="0.25">
      <c r="A217" s="2"/>
    </row>
    <row r="218" spans="1:1" ht="13.2" x14ac:dyDescent="0.25">
      <c r="A218" s="2"/>
    </row>
    <row r="219" spans="1:1" ht="13.2" x14ac:dyDescent="0.25">
      <c r="A219" s="2"/>
    </row>
    <row r="220" spans="1:1" ht="13.2" x14ac:dyDescent="0.25">
      <c r="A220" s="2"/>
    </row>
    <row r="221" spans="1:1" ht="13.2" x14ac:dyDescent="0.25">
      <c r="A221" s="2"/>
    </row>
    <row r="222" spans="1:1" ht="13.2" x14ac:dyDescent="0.25">
      <c r="A222" s="2"/>
    </row>
    <row r="223" spans="1:1" ht="13.2" x14ac:dyDescent="0.25">
      <c r="A223" s="2"/>
    </row>
    <row r="224" spans="1:1" ht="13.2" x14ac:dyDescent="0.25">
      <c r="A224" s="2"/>
    </row>
    <row r="225" spans="1:1" ht="13.2" x14ac:dyDescent="0.25">
      <c r="A225" s="2"/>
    </row>
    <row r="226" spans="1:1" ht="13.2" x14ac:dyDescent="0.25">
      <c r="A226" s="2"/>
    </row>
    <row r="227" spans="1:1" ht="13.2" x14ac:dyDescent="0.25">
      <c r="A227" s="2"/>
    </row>
    <row r="228" spans="1:1" ht="13.2" x14ac:dyDescent="0.25">
      <c r="A228" s="2"/>
    </row>
    <row r="229" spans="1:1" ht="13.2" x14ac:dyDescent="0.25">
      <c r="A229" s="2"/>
    </row>
    <row r="230" spans="1:1" ht="13.2" x14ac:dyDescent="0.25">
      <c r="A230" s="2"/>
    </row>
    <row r="231" spans="1:1" ht="13.2" x14ac:dyDescent="0.25">
      <c r="A231" s="2"/>
    </row>
    <row r="232" spans="1:1" ht="13.2" x14ac:dyDescent="0.25">
      <c r="A232" s="2"/>
    </row>
    <row r="233" spans="1:1" ht="13.2" x14ac:dyDescent="0.25">
      <c r="A233" s="2"/>
    </row>
    <row r="234" spans="1:1" ht="13.2" x14ac:dyDescent="0.25">
      <c r="A234" s="2"/>
    </row>
    <row r="235" spans="1:1" ht="13.2" x14ac:dyDescent="0.25">
      <c r="A235" s="2"/>
    </row>
    <row r="236" spans="1:1" ht="13.2" x14ac:dyDescent="0.25">
      <c r="A236" s="2"/>
    </row>
    <row r="237" spans="1:1" ht="13.2" x14ac:dyDescent="0.25">
      <c r="A237" s="2"/>
    </row>
    <row r="238" spans="1:1" ht="13.2" x14ac:dyDescent="0.25">
      <c r="A238" s="2"/>
    </row>
    <row r="239" spans="1:1" ht="13.2" x14ac:dyDescent="0.25">
      <c r="A239" s="2"/>
    </row>
    <row r="240" spans="1:1" ht="13.2" x14ac:dyDescent="0.25">
      <c r="A240" s="2"/>
    </row>
    <row r="241" spans="1:1" ht="13.2" x14ac:dyDescent="0.25">
      <c r="A241" s="2"/>
    </row>
    <row r="242" spans="1:1" ht="13.2" x14ac:dyDescent="0.25">
      <c r="A242" s="2"/>
    </row>
    <row r="243" spans="1:1" ht="13.2" x14ac:dyDescent="0.25">
      <c r="A243" s="2"/>
    </row>
    <row r="244" spans="1:1" ht="13.2" x14ac:dyDescent="0.25">
      <c r="A244" s="2"/>
    </row>
    <row r="245" spans="1:1" ht="13.2" x14ac:dyDescent="0.25">
      <c r="A245" s="2"/>
    </row>
    <row r="246" spans="1:1" ht="13.2" x14ac:dyDescent="0.25">
      <c r="A246" s="2"/>
    </row>
    <row r="247" spans="1:1" ht="13.2" x14ac:dyDescent="0.25">
      <c r="A247" s="2"/>
    </row>
    <row r="248" spans="1:1" ht="13.2" x14ac:dyDescent="0.25">
      <c r="A248" s="2"/>
    </row>
    <row r="249" spans="1:1" ht="13.2" x14ac:dyDescent="0.25">
      <c r="A249" s="2"/>
    </row>
    <row r="250" spans="1:1" ht="13.2" x14ac:dyDescent="0.25">
      <c r="A250" s="2"/>
    </row>
    <row r="251" spans="1:1" ht="13.2" x14ac:dyDescent="0.25">
      <c r="A251" s="2"/>
    </row>
    <row r="252" spans="1:1" ht="13.2" x14ac:dyDescent="0.25">
      <c r="A252" s="2"/>
    </row>
    <row r="253" spans="1:1" ht="13.2" x14ac:dyDescent="0.25">
      <c r="A253" s="2"/>
    </row>
    <row r="254" spans="1:1" ht="13.2" x14ac:dyDescent="0.25">
      <c r="A254" s="2"/>
    </row>
    <row r="255" spans="1:1" ht="13.2" x14ac:dyDescent="0.25">
      <c r="A255" s="2"/>
    </row>
    <row r="256" spans="1:1" ht="13.2" x14ac:dyDescent="0.25">
      <c r="A256" s="2"/>
    </row>
    <row r="257" spans="1:1" ht="13.2" x14ac:dyDescent="0.25">
      <c r="A257" s="2"/>
    </row>
    <row r="258" spans="1:1" ht="13.2" x14ac:dyDescent="0.25">
      <c r="A258" s="2"/>
    </row>
    <row r="259" spans="1:1" ht="13.2" x14ac:dyDescent="0.25">
      <c r="A259" s="2"/>
    </row>
    <row r="260" spans="1:1" ht="13.2" x14ac:dyDescent="0.25">
      <c r="A260" s="2"/>
    </row>
    <row r="261" spans="1:1" ht="13.2" x14ac:dyDescent="0.25">
      <c r="A261" s="2"/>
    </row>
    <row r="262" spans="1:1" ht="13.2" x14ac:dyDescent="0.25">
      <c r="A262" s="2"/>
    </row>
    <row r="263" spans="1:1" ht="13.2" x14ac:dyDescent="0.25">
      <c r="A263" s="2"/>
    </row>
    <row r="264" spans="1:1" ht="13.2" x14ac:dyDescent="0.25">
      <c r="A264" s="2"/>
    </row>
    <row r="265" spans="1:1" ht="13.2" x14ac:dyDescent="0.25">
      <c r="A265" s="2"/>
    </row>
    <row r="266" spans="1:1" ht="13.2" x14ac:dyDescent="0.25">
      <c r="A266" s="2"/>
    </row>
    <row r="267" spans="1:1" ht="13.2" x14ac:dyDescent="0.25">
      <c r="A267" s="2"/>
    </row>
    <row r="268" spans="1:1" ht="13.2" x14ac:dyDescent="0.25">
      <c r="A268" s="2"/>
    </row>
    <row r="269" spans="1:1" ht="13.2" x14ac:dyDescent="0.25">
      <c r="A269" s="2"/>
    </row>
    <row r="270" spans="1:1" ht="13.2" x14ac:dyDescent="0.25">
      <c r="A270" s="2"/>
    </row>
    <row r="271" spans="1:1" ht="13.2" x14ac:dyDescent="0.25">
      <c r="A271" s="2"/>
    </row>
    <row r="272" spans="1:1" ht="13.2" x14ac:dyDescent="0.25">
      <c r="A272" s="2"/>
    </row>
    <row r="273" spans="1:1" ht="13.2" x14ac:dyDescent="0.25">
      <c r="A273" s="2"/>
    </row>
    <row r="274" spans="1:1" ht="13.2" x14ac:dyDescent="0.25">
      <c r="A274" s="2"/>
    </row>
    <row r="275" spans="1:1" ht="13.2" x14ac:dyDescent="0.25">
      <c r="A275" s="2"/>
    </row>
    <row r="276" spans="1:1" ht="13.2" x14ac:dyDescent="0.25">
      <c r="A276" s="2"/>
    </row>
    <row r="277" spans="1:1" ht="13.2" x14ac:dyDescent="0.25">
      <c r="A277" s="2"/>
    </row>
    <row r="278" spans="1:1" ht="13.2" x14ac:dyDescent="0.25">
      <c r="A278" s="2"/>
    </row>
    <row r="279" spans="1:1" ht="13.2" x14ac:dyDescent="0.25">
      <c r="A279" s="2"/>
    </row>
    <row r="280" spans="1:1" ht="13.2" x14ac:dyDescent="0.25">
      <c r="A280" s="2"/>
    </row>
    <row r="281" spans="1:1" ht="13.2" x14ac:dyDescent="0.25">
      <c r="A281" s="2"/>
    </row>
    <row r="282" spans="1:1" ht="13.2" x14ac:dyDescent="0.25">
      <c r="A282" s="2"/>
    </row>
    <row r="283" spans="1:1" ht="13.2" x14ac:dyDescent="0.25">
      <c r="A283" s="2"/>
    </row>
    <row r="284" spans="1:1" ht="13.2" x14ac:dyDescent="0.25">
      <c r="A284" s="2"/>
    </row>
    <row r="285" spans="1:1" ht="13.2" x14ac:dyDescent="0.25">
      <c r="A285" s="2"/>
    </row>
    <row r="286" spans="1:1" ht="13.2" x14ac:dyDescent="0.25">
      <c r="A286" s="2"/>
    </row>
    <row r="287" spans="1:1" ht="13.2" x14ac:dyDescent="0.25">
      <c r="A287" s="2"/>
    </row>
    <row r="288" spans="1:1" ht="13.2" x14ac:dyDescent="0.25">
      <c r="A288" s="2"/>
    </row>
    <row r="289" spans="1:1" ht="13.2" x14ac:dyDescent="0.25">
      <c r="A289" s="2"/>
    </row>
    <row r="290" spans="1:1" ht="13.2" x14ac:dyDescent="0.25">
      <c r="A290" s="2"/>
    </row>
    <row r="291" spans="1:1" ht="13.2" x14ac:dyDescent="0.25">
      <c r="A291" s="2"/>
    </row>
    <row r="292" spans="1:1" ht="13.2" x14ac:dyDescent="0.25">
      <c r="A292" s="2"/>
    </row>
    <row r="293" spans="1:1" ht="13.2" x14ac:dyDescent="0.25">
      <c r="A293" s="2"/>
    </row>
    <row r="294" spans="1:1" ht="13.2" x14ac:dyDescent="0.25">
      <c r="A294" s="2"/>
    </row>
    <row r="295" spans="1:1" ht="13.2" x14ac:dyDescent="0.25">
      <c r="A295" s="2"/>
    </row>
    <row r="296" spans="1:1" ht="13.2" x14ac:dyDescent="0.25">
      <c r="A296" s="2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  <row r="994" spans="1:1" ht="13.2" x14ac:dyDescent="0.25">
      <c r="A994" s="2"/>
    </row>
    <row r="995" spans="1:1" ht="13.2" x14ac:dyDescent="0.25">
      <c r="A995" s="2"/>
    </row>
    <row r="996" spans="1:1" ht="13.2" x14ac:dyDescent="0.25">
      <c r="A996" s="2"/>
    </row>
    <row r="997" spans="1:1" ht="13.2" x14ac:dyDescent="0.25">
      <c r="A997" s="2"/>
    </row>
    <row r="998" spans="1:1" ht="13.2" x14ac:dyDescent="0.25">
      <c r="A998" s="2"/>
    </row>
    <row r="999" spans="1:1" ht="13.2" x14ac:dyDescent="0.25">
      <c r="A999" s="2"/>
    </row>
    <row r="1000" spans="1:1" ht="13.2" x14ac:dyDescent="0.25">
      <c r="A1000" s="2"/>
    </row>
    <row r="1001" spans="1:1" ht="13.2" x14ac:dyDescent="0.25">
      <c r="A1001" s="2"/>
    </row>
    <row r="1002" spans="1:1" ht="13.2" x14ac:dyDescent="0.25">
      <c r="A1002" s="2"/>
    </row>
    <row r="1003" spans="1:1" ht="13.2" x14ac:dyDescent="0.25">
      <c r="A1003" s="2"/>
    </row>
    <row r="1004" spans="1:1" ht="13.2" x14ac:dyDescent="0.25">
      <c r="A1004" s="2"/>
    </row>
    <row r="1005" spans="1:1" ht="13.2" x14ac:dyDescent="0.25">
      <c r="A1005" s="2"/>
    </row>
    <row r="1006" spans="1:1" ht="13.2" x14ac:dyDescent="0.25">
      <c r="A1006" s="2"/>
    </row>
    <row r="1007" spans="1:1" ht="13.2" x14ac:dyDescent="0.25">
      <c r="A1007" s="2"/>
    </row>
    <row r="1008" spans="1:1" ht="13.2" x14ac:dyDescent="0.25">
      <c r="A1008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39"/>
  <sheetViews>
    <sheetView workbookViewId="0"/>
  </sheetViews>
  <sheetFormatPr defaultColWidth="14.44140625" defaultRowHeight="15.75" customHeight="1" x14ac:dyDescent="0.25"/>
  <cols>
    <col min="1" max="1" width="29.109375" customWidth="1"/>
    <col min="4" max="4" width="21" customWidth="1"/>
    <col min="5" max="5" width="19.33203125" customWidth="1"/>
    <col min="6" max="6" width="14.44140625" hidden="1"/>
    <col min="8" max="10" width="23.109375" customWidth="1"/>
    <col min="11" max="11" width="27" customWidth="1"/>
    <col min="13" max="13" width="17" customWidth="1"/>
    <col min="14" max="14" width="16.88671875" customWidth="1"/>
    <col min="17" max="17" width="18.33203125" customWidth="1"/>
  </cols>
  <sheetData>
    <row r="1" spans="1:17" ht="13.2" x14ac:dyDescent="0.25">
      <c r="A1" s="4" t="s">
        <v>25</v>
      </c>
      <c r="B1" t="str">
        <f>Controllers!A2</f>
        <v>Mission MC600</v>
      </c>
      <c r="C1" t="str">
        <f>Controllers!$A3</f>
        <v>TM4 CO150</v>
      </c>
      <c r="D1" t="str">
        <f>Controllers!$A4</f>
        <v>Rinehart PM150DX</v>
      </c>
      <c r="E1" t="str">
        <f>Controllers!$A5</f>
        <v>Rinehart PM150DZ</v>
      </c>
      <c r="F1" t="str">
        <f>Controllers!$A6</f>
        <v>Brusa DMC524</v>
      </c>
      <c r="G1" t="str">
        <f>Controllers!$A7</f>
        <v>Tritium WS200</v>
      </c>
      <c r="H1" s="3" t="s">
        <v>26</v>
      </c>
      <c r="I1" s="3"/>
      <c r="J1" s="5" t="s">
        <v>27</v>
      </c>
      <c r="K1" s="5" t="s">
        <v>28</v>
      </c>
      <c r="L1" s="1"/>
      <c r="M1" s="1"/>
      <c r="N1" s="1"/>
      <c r="O1" s="1"/>
    </row>
    <row r="2" spans="1:17" ht="13.2" x14ac:dyDescent="0.25">
      <c r="A2" s="2" t="str">
        <f>Motors!A$2</f>
        <v>Remy HVH-250-90S (cartridge)</v>
      </c>
      <c r="B2">
        <f>MIN(Motors!$L2, Controllers!$H$2/Motors!$B2 * 60)</f>
        <v>5000</v>
      </c>
      <c r="C2">
        <f>MIN(Motors!$L2, Controllers!$H$3/Motors!$B2 * 60)</f>
        <v>5000</v>
      </c>
      <c r="D2">
        <f>MIN(Motors!$L2, Controllers!$H$4/Motors!$B2 * 60)</f>
        <v>5000</v>
      </c>
      <c r="E2">
        <f>MIN(Motors!$L2, Controllers!$H$5/Motors!$B2 * 60)</f>
        <v>5000</v>
      </c>
      <c r="F2">
        <f>MIN(Motors!$L2, Controllers!$H$6/Motors!$B2 * 60)</f>
        <v>0</v>
      </c>
      <c r="G2">
        <f>MIN(Motors!$L2, Controllers!$H$7/Motors!$B2 * 60)</f>
        <v>5000</v>
      </c>
      <c r="H2">
        <f>MIN(Motors!$L2, Controllers!$H$14/Motors!$B2 * 60)</f>
        <v>5000</v>
      </c>
      <c r="J2" s="3">
        <v>0.76800000000000002</v>
      </c>
      <c r="K2" s="2" t="str">
        <f>Motors!A$2</f>
        <v>Remy HVH-250-90S (cartridge)</v>
      </c>
      <c r="L2" s="3">
        <v>0.76800000000000002</v>
      </c>
    </row>
    <row r="3" spans="1:17" ht="26.4" x14ac:dyDescent="0.25">
      <c r="A3" s="2" t="str">
        <f>Motors!A$3</f>
        <v>Remy HVH-250-90D (cartridge)</v>
      </c>
      <c r="B3">
        <f>MIN(Motors!$L3, Controllers!$H$2/Motors!$B3 * 60)</f>
        <v>9000</v>
      </c>
      <c r="C3">
        <f>MIN(Motors!$L3, Controllers!$H$3/Motors!$B3 * 60)</f>
        <v>10000</v>
      </c>
      <c r="D3">
        <f>MIN(Motors!$L3, Controllers!$H$4/Motors!$B3 * 60)</f>
        <v>7200</v>
      </c>
      <c r="E3">
        <f>MIN(Motors!$L3, Controllers!$H$5/Motors!$B3 * 60)</f>
        <v>7200</v>
      </c>
      <c r="F3">
        <f>MIN(Motors!$L3, Controllers!$H$6/Motors!$B3 * 60)</f>
        <v>0</v>
      </c>
      <c r="G3">
        <f>MIN(Motors!$L3, Controllers!$H$7/Motors!$B3 * 60)</f>
        <v>6000</v>
      </c>
      <c r="H3">
        <f>MIN(Motors!$L3, Controllers!$H$14/Motors!$B3 * 60)</f>
        <v>7200</v>
      </c>
      <c r="K3" s="2" t="str">
        <f>Motors!A$3</f>
        <v>Remy HVH-250-90D (cartridge)</v>
      </c>
      <c r="L3" s="3">
        <v>0.76800000000000002</v>
      </c>
    </row>
    <row r="4" spans="1:17" ht="13.2" x14ac:dyDescent="0.25">
      <c r="A4" s="2" t="str">
        <f>Motors!A$4</f>
        <v>EVO AFM-140-4</v>
      </c>
      <c r="B4">
        <f>MIN(Motors!$L4, Controllers!$H$2/Motors!$B4 * 60)</f>
        <v>5000</v>
      </c>
      <c r="C4">
        <f>MIN(Motors!$L4, Controllers!$H$3/Motors!$B4 * 60)</f>
        <v>5000</v>
      </c>
      <c r="D4">
        <f>MIN(Motors!$L4, Controllers!$H$4/Motors!$B4 * 60)</f>
        <v>5000</v>
      </c>
      <c r="E4">
        <f>MIN(Motors!$L4, Controllers!$H$5/Motors!$B4 * 60)</f>
        <v>5000</v>
      </c>
      <c r="F4">
        <f>MIN(Motors!$L4, Controllers!$H$6/Motors!$B4 * 60)</f>
        <v>0</v>
      </c>
      <c r="G4">
        <f>MIN(Motors!$L4, Controllers!$H$7/Motors!$B4 * 60)</f>
        <v>5000</v>
      </c>
      <c r="H4">
        <f>MIN(Motors!$L4, Controllers!$H$14/Motors!$B4 * 60)</f>
        <v>5000</v>
      </c>
      <c r="K4" s="2" t="str">
        <f>Motors!A$4</f>
        <v>EVO AFM-140-4</v>
      </c>
      <c r="L4" s="3">
        <v>0.76800000000000002</v>
      </c>
    </row>
    <row r="5" spans="1:17" ht="13.2" x14ac:dyDescent="0.25">
      <c r="A5" s="2" t="str">
        <f>Motors!A$5</f>
        <v>EVO AFM-130-3</v>
      </c>
      <c r="B5">
        <f>MIN(Motors!$L5, Controllers!$H$2/Motors!$B5 * 60)</f>
        <v>15000</v>
      </c>
      <c r="C5">
        <f>MIN(Motors!$L5, Controllers!$H$3/Motors!$B5 * 60)</f>
        <v>20000</v>
      </c>
      <c r="D5">
        <f>MIN(Motors!$L5, Controllers!$H$4/Motors!$B5 * 60)</f>
        <v>12000</v>
      </c>
      <c r="E5">
        <f>MIN(Motors!$L5, Controllers!$H$5/Motors!$B5 * 60)</f>
        <v>12000</v>
      </c>
      <c r="F5">
        <f>MIN(Motors!$L5, Controllers!$H$6/Motors!$B5 * 60)</f>
        <v>0</v>
      </c>
      <c r="G5">
        <f>MIN(Motors!$L5, Controllers!$H$7/Motors!$B5 * 60)</f>
        <v>10000</v>
      </c>
      <c r="H5">
        <f>MIN(Motors!$L5, Controllers!$H$14/Motors!$B5 * 60)</f>
        <v>12000</v>
      </c>
      <c r="K5" s="2" t="str">
        <f>Motors!A$5</f>
        <v>EVO AFM-130-3</v>
      </c>
      <c r="L5" s="3">
        <v>0.76800000000000002</v>
      </c>
    </row>
    <row r="6" spans="1:17" ht="13.2" x14ac:dyDescent="0.25">
      <c r="A6" s="2" t="str">
        <f>Motors!A$6</f>
        <v>YASA-750 @ 700V</v>
      </c>
      <c r="B6">
        <f>MIN(Motors!$L6, Controllers!$H$2/Motors!$B6 * 60)</f>
        <v>3250</v>
      </c>
      <c r="C6">
        <f>MIN(Motors!$L6, Controllers!$H$3/Motors!$B6 * 60)</f>
        <v>3250</v>
      </c>
      <c r="D6">
        <f>MIN(Motors!$L6, Controllers!$H$4/Motors!$B6 * 60)</f>
        <v>3250</v>
      </c>
      <c r="E6">
        <f>MIN(Motors!$L6, Controllers!$H$5/Motors!$B6 * 60)</f>
        <v>3250</v>
      </c>
      <c r="F6">
        <f>MIN(Motors!$L6, Controllers!$H$6/Motors!$B6 * 60)</f>
        <v>0</v>
      </c>
      <c r="G6">
        <f>MIN(Motors!$L6, Controllers!$H$7/Motors!$B6 * 60)</f>
        <v>3250</v>
      </c>
      <c r="H6">
        <f>MIN(Motors!$L6, Controllers!$H$14/Motors!$B6 * 60)</f>
        <v>3250</v>
      </c>
      <c r="K6" s="2" t="str">
        <f>Motors!A$6</f>
        <v>YASA-750 @ 700V</v>
      </c>
      <c r="L6" s="3">
        <v>0.76800000000000002</v>
      </c>
    </row>
    <row r="7" spans="1:17" ht="13.2" x14ac:dyDescent="0.25">
      <c r="A7" s="2" t="str">
        <f>Motors!A$7</f>
        <v>YASA-400 @ 600V</v>
      </c>
      <c r="B7">
        <f>MIN(Motors!$L7, Controllers!$H$2/Motors!$B7 * 60)</f>
        <v>7500</v>
      </c>
      <c r="C7">
        <f>MIN(Motors!$L7, Controllers!$H$3/Motors!$B7 * 60)</f>
        <v>7500</v>
      </c>
      <c r="D7">
        <f>MIN(Motors!$L7, Controllers!$H$4/Motors!$B7 * 60)</f>
        <v>7200</v>
      </c>
      <c r="E7">
        <f>MIN(Motors!$L7, Controllers!$H$5/Motors!$B7 * 60)</f>
        <v>7200</v>
      </c>
      <c r="F7">
        <f>MIN(Motors!$L7, Controllers!$H$6/Motors!$B7 * 60)</f>
        <v>0</v>
      </c>
      <c r="G7">
        <f>MIN(Motors!$L7, Controllers!$H$7/Motors!$B7 * 60)</f>
        <v>6000</v>
      </c>
      <c r="H7">
        <f>MIN(Motors!$L7, Controllers!$H$14/Motors!$B7 * 60)</f>
        <v>7200</v>
      </c>
      <c r="K7" s="2" t="str">
        <f>Motors!A$7</f>
        <v>YASA-400 @ 600V</v>
      </c>
      <c r="L7" s="3">
        <v>0.76800000000000002</v>
      </c>
    </row>
    <row r="8" spans="1:17" ht="13.2" x14ac:dyDescent="0.25">
      <c r="A8" s="2" t="str">
        <f>Motors!A$8</f>
        <v>YASA-250</v>
      </c>
      <c r="B8">
        <f>MIN(Motors!$L8, Controllers!$H$2/Motors!$B8 * 60)</f>
        <v>9000</v>
      </c>
      <c r="C8">
        <f>MIN(Motors!$L8, Controllers!$H$3/Motors!$B8 * 60)</f>
        <v>9000</v>
      </c>
      <c r="D8">
        <f>MIN(Motors!$L8, Controllers!$H$4/Motors!$B8 * 60)</f>
        <v>7200</v>
      </c>
      <c r="E8">
        <f>MIN(Motors!$L8, Controllers!$H$5/Motors!$B8 * 60)</f>
        <v>7200</v>
      </c>
      <c r="F8">
        <f>MIN(Motors!$L8, Controllers!$H$6/Motors!$B8 * 60)</f>
        <v>0</v>
      </c>
      <c r="G8">
        <f>MIN(Motors!$L8, Controllers!$H$7/Motors!$B8 * 60)</f>
        <v>6000</v>
      </c>
      <c r="H8">
        <f>MIN(Motors!$L8, Controllers!$H$14/Motors!$B8 * 60)</f>
        <v>7200</v>
      </c>
      <c r="K8" s="2" t="str">
        <f>Motors!A$8</f>
        <v>YASA-250</v>
      </c>
      <c r="L8" s="3">
        <v>0.76800000000000002</v>
      </c>
    </row>
    <row r="9" spans="1:17" ht="13.2" x14ac:dyDescent="0.25">
      <c r="A9" s="2" t="str">
        <f>Motors!A$9</f>
        <v>EMRAX 268 MV</v>
      </c>
      <c r="B9">
        <f>MIN(Motors!$L9, Controllers!$H$2/Motors!$B9 * 60)</f>
        <v>4000</v>
      </c>
      <c r="C9">
        <f>MIN(Motors!$L9, Controllers!$H$3/Motors!$B9 * 60)</f>
        <v>4000</v>
      </c>
      <c r="D9">
        <f>MIN(Motors!$L9, Controllers!$H$4/Motors!$B9 * 60)</f>
        <v>3600</v>
      </c>
      <c r="E9">
        <f>MIN(Motors!$L9, Controllers!$H$5/Motors!$B9 * 60)</f>
        <v>3600</v>
      </c>
      <c r="F9">
        <f>MIN(Motors!$L9, Controllers!$H$6/Motors!$B9 * 60)</f>
        <v>0</v>
      </c>
      <c r="G9">
        <f>MIN(Motors!$L9, Controllers!$H$7/Motors!$B9 * 60)</f>
        <v>3000</v>
      </c>
      <c r="H9">
        <f>MIN(Motors!$L9, Controllers!$H$14/Motors!$B9 * 60)</f>
        <v>3600</v>
      </c>
      <c r="K9" s="2" t="str">
        <f>Motors!A$9</f>
        <v>EMRAX 268 MV</v>
      </c>
      <c r="L9" s="3">
        <v>0.76800000000000002</v>
      </c>
    </row>
    <row r="10" spans="1:17" ht="13.2" x14ac:dyDescent="0.25">
      <c r="A10" s="2" t="str">
        <f>Motors!A$10</f>
        <v>EMRAX 228 HV x2</v>
      </c>
      <c r="B10">
        <f>MIN(Motors!$L10, Controllers!$H$2/Motors!$B10 * 60)</f>
        <v>4000</v>
      </c>
      <c r="C10">
        <f>MIN(Motors!$L10, Controllers!$H$3/Motors!$B10 * 60)</f>
        <v>4000</v>
      </c>
      <c r="D10">
        <f>MIN(Motors!$L10, Controllers!$H$4/Motors!$B10 * 60)</f>
        <v>3600</v>
      </c>
      <c r="E10">
        <f>MIN(Motors!$L10, Controllers!$H$5/Motors!$B10 * 60)</f>
        <v>3600</v>
      </c>
      <c r="F10">
        <f>MIN(Motors!$L10, Controllers!$H$6/Motors!$B10 * 60)</f>
        <v>0</v>
      </c>
      <c r="G10">
        <f>MIN(Motors!$L10, Controllers!$H$7/Motors!$B10 * 60)</f>
        <v>3000</v>
      </c>
      <c r="H10">
        <f>MIN(Motors!$L10, Controllers!$H$14/Motors!$B10 * 60)</f>
        <v>3600</v>
      </c>
      <c r="K10" s="2" t="str">
        <f>Motors!A$10</f>
        <v>EMRAX 228 HV x2</v>
      </c>
      <c r="L10" s="3">
        <v>0.76800000000000002</v>
      </c>
    </row>
    <row r="11" spans="1:17" ht="13.2" x14ac:dyDescent="0.25">
      <c r="A11" s="2"/>
    </row>
    <row r="12" spans="1:17" ht="13.2" x14ac:dyDescent="0.25">
      <c r="A12" s="5" t="s">
        <v>64</v>
      </c>
      <c r="B12" t="s">
        <v>8</v>
      </c>
      <c r="C12" t="s">
        <v>29</v>
      </c>
      <c r="D12" t="s">
        <v>65</v>
      </c>
      <c r="E12" t="s">
        <v>66</v>
      </c>
      <c r="F12" t="s">
        <v>36</v>
      </c>
      <c r="G12" t="s">
        <v>37</v>
      </c>
      <c r="H12" s="3" t="s">
        <v>26</v>
      </c>
      <c r="I12" s="3"/>
      <c r="J12" s="5" t="s">
        <v>67</v>
      </c>
      <c r="K12" s="3" t="s">
        <v>8</v>
      </c>
      <c r="L12" s="3" t="s">
        <v>29</v>
      </c>
      <c r="M12" s="3" t="s">
        <v>65</v>
      </c>
      <c r="N12" s="3" t="s">
        <v>66</v>
      </c>
      <c r="O12" s="3" t="s">
        <v>36</v>
      </c>
      <c r="P12" s="3" t="s">
        <v>37</v>
      </c>
      <c r="Q12" s="3" t="s">
        <v>26</v>
      </c>
    </row>
    <row r="13" spans="1:17" ht="26.4" x14ac:dyDescent="0.25">
      <c r="A13" s="2" t="s">
        <v>24</v>
      </c>
      <c r="B13" s="3">
        <f>MIN(Motors!$C2, Controllers!$D$2)</f>
        <v>450</v>
      </c>
      <c r="C13" s="3">
        <f>MIN(Motors!$C2, Controllers!$D$3)</f>
        <v>450</v>
      </c>
      <c r="D13" s="3">
        <f>MIN(Motors!$C2, Controllers!$D$4)</f>
        <v>360</v>
      </c>
      <c r="E13" s="3">
        <f>MIN(Motors!$C2, Controllers!$D$5)</f>
        <v>650</v>
      </c>
      <c r="F13" s="3">
        <f>MIN(Motors!$C2, Controllers!$D$6)</f>
        <v>450</v>
      </c>
      <c r="G13" s="3">
        <f>MIN(Motors!$C2, Controllers!$D$7)</f>
        <v>450</v>
      </c>
      <c r="H13" s="10">
        <f>MIN(Motors!$C2, Controllers!$D$14)</f>
        <v>400</v>
      </c>
      <c r="I13" s="3"/>
      <c r="J13" s="2" t="s">
        <v>24</v>
      </c>
      <c r="K13" s="3">
        <v>390</v>
      </c>
      <c r="L13" s="3">
        <v>390</v>
      </c>
      <c r="M13" s="3">
        <v>310</v>
      </c>
      <c r="O13" s="3">
        <v>390</v>
      </c>
      <c r="P13" s="3">
        <v>390</v>
      </c>
      <c r="Q13" s="3">
        <v>346</v>
      </c>
    </row>
    <row r="14" spans="1:17" ht="26.4" x14ac:dyDescent="0.25">
      <c r="A14" s="2" t="s">
        <v>30</v>
      </c>
      <c r="B14" s="3">
        <f>MIN(Motors!$C3, Controllers!$D$2)</f>
        <v>450</v>
      </c>
      <c r="C14" s="3">
        <f>MIN(Motors!$C3, Controllers!$D$3)</f>
        <v>450</v>
      </c>
      <c r="D14" s="3">
        <f>MIN(Motors!$C3, Controllers!$D$4)</f>
        <v>360</v>
      </c>
      <c r="E14" s="3">
        <f>MIN(Motors!$C3, Controllers!$D$5)</f>
        <v>650</v>
      </c>
      <c r="F14" s="3">
        <f>MIN(Motors!$C3, Controllers!$D$6)</f>
        <v>450</v>
      </c>
      <c r="G14" s="3">
        <f>MIN(Motors!$C3, Controllers!$D$7)</f>
        <v>450</v>
      </c>
      <c r="H14" s="10">
        <f>MIN(Motors!$C3, Controllers!$D$14)</f>
        <v>400</v>
      </c>
      <c r="I14" s="3"/>
      <c r="J14" s="2" t="s">
        <v>30</v>
      </c>
      <c r="K14" s="3">
        <v>390</v>
      </c>
      <c r="L14" s="3">
        <v>390</v>
      </c>
      <c r="M14" s="3">
        <v>310</v>
      </c>
      <c r="O14" s="3">
        <v>390</v>
      </c>
      <c r="P14" s="3">
        <v>390</v>
      </c>
      <c r="Q14" s="3">
        <v>346</v>
      </c>
    </row>
    <row r="15" spans="1:17" ht="13.2" x14ac:dyDescent="0.25">
      <c r="A15" s="2" t="s">
        <v>32</v>
      </c>
      <c r="B15" s="3">
        <f>MIN(Motors!$C4, Controllers!$D$2)</f>
        <v>450</v>
      </c>
      <c r="C15" s="3">
        <f>MIN(Motors!$C4, Controllers!$D$3)</f>
        <v>450</v>
      </c>
      <c r="D15" s="3">
        <f>MIN(Motors!$C4, Controllers!$D$4)</f>
        <v>360</v>
      </c>
      <c r="E15" s="3">
        <f>MIN(Motors!$C4, Controllers!$D$5)</f>
        <v>720</v>
      </c>
      <c r="F15" s="3">
        <f>MIN(Motors!$C4, Controllers!$D$6)</f>
        <v>450</v>
      </c>
      <c r="G15" s="3">
        <f>MIN(Motors!$C4, Controllers!$D$7)</f>
        <v>450</v>
      </c>
      <c r="H15" s="10">
        <f>MIN(Motors!$C4, Controllers!$D$14)</f>
        <v>400</v>
      </c>
      <c r="J15" s="2" t="s">
        <v>32</v>
      </c>
      <c r="K15" s="3">
        <v>390</v>
      </c>
      <c r="L15" s="3">
        <v>390</v>
      </c>
      <c r="M15" s="3">
        <v>310</v>
      </c>
      <c r="N15" s="3">
        <v>620</v>
      </c>
      <c r="O15" s="3">
        <v>390</v>
      </c>
      <c r="P15" s="3">
        <v>390</v>
      </c>
      <c r="Q15" s="3">
        <v>346</v>
      </c>
    </row>
    <row r="16" spans="1:17" ht="13.2" x14ac:dyDescent="0.25">
      <c r="A16" s="2" t="s">
        <v>34</v>
      </c>
      <c r="B16" s="3">
        <f>MIN(Motors!$C5, Controllers!$D$2)</f>
        <v>450</v>
      </c>
      <c r="C16" s="3">
        <f>MIN(Motors!$C5, Controllers!$D$3)</f>
        <v>450</v>
      </c>
      <c r="D16" s="3">
        <f>MIN(Motors!$C5, Controllers!$D$4)</f>
        <v>360</v>
      </c>
      <c r="E16" s="3">
        <f>MIN(Motors!$C5, Controllers!$D$5)</f>
        <v>720</v>
      </c>
      <c r="F16" s="3">
        <f>MIN(Motors!$C5, Controllers!$D$6)</f>
        <v>450</v>
      </c>
      <c r="G16" s="3">
        <f>MIN(Motors!$C5, Controllers!$D$7)</f>
        <v>450</v>
      </c>
      <c r="H16" s="10">
        <f>MIN(Motors!$C5, Controllers!$D$14)</f>
        <v>400</v>
      </c>
      <c r="J16" s="2" t="s">
        <v>34</v>
      </c>
      <c r="K16" s="3">
        <v>390</v>
      </c>
      <c r="L16" s="3">
        <v>390</v>
      </c>
      <c r="M16" s="3">
        <v>310</v>
      </c>
      <c r="N16" s="3">
        <v>620</v>
      </c>
      <c r="O16" s="3">
        <v>390</v>
      </c>
      <c r="P16" s="3">
        <v>390</v>
      </c>
      <c r="Q16" s="3">
        <v>346</v>
      </c>
    </row>
    <row r="17" spans="1:17" ht="13.2" x14ac:dyDescent="0.25">
      <c r="A17" s="2" t="s">
        <v>35</v>
      </c>
      <c r="B17" s="3">
        <f>MIN(Motors!$C6, Controllers!$D$2)</f>
        <v>450</v>
      </c>
      <c r="C17" s="3">
        <f>MIN(Motors!$C6, Controllers!$D$3)</f>
        <v>450</v>
      </c>
      <c r="D17" s="3">
        <f>MIN(Motors!$C6, Controllers!$D$4)</f>
        <v>360</v>
      </c>
      <c r="E17" s="3">
        <f>MIN(Motors!$C6, Controllers!$D$5)</f>
        <v>700</v>
      </c>
      <c r="F17" s="3">
        <f>MIN(Motors!$C6, Controllers!$D$6)</f>
        <v>450</v>
      </c>
      <c r="G17" s="3">
        <f>MIN(Motors!$C6, Controllers!$D$7)</f>
        <v>450</v>
      </c>
      <c r="H17" s="10">
        <f>MIN(Motors!$C6, Controllers!$D$14)</f>
        <v>400</v>
      </c>
      <c r="J17" s="2" t="s">
        <v>35</v>
      </c>
      <c r="K17" s="3">
        <v>390</v>
      </c>
      <c r="L17" s="3">
        <v>390</v>
      </c>
      <c r="M17" s="3">
        <v>310</v>
      </c>
      <c r="O17" s="3">
        <v>390</v>
      </c>
      <c r="P17" s="3">
        <v>390</v>
      </c>
      <c r="Q17" s="3">
        <v>346</v>
      </c>
    </row>
    <row r="18" spans="1:17" ht="13.2" x14ac:dyDescent="0.25">
      <c r="A18" s="2" t="s">
        <v>46</v>
      </c>
      <c r="B18" s="3">
        <f>MIN(Motors!$C7, Controllers!$D$2)</f>
        <v>450</v>
      </c>
      <c r="C18" s="3">
        <f>MIN(Motors!$C7, Controllers!$D$3)</f>
        <v>450</v>
      </c>
      <c r="D18" s="3">
        <f>MIN(Motors!$C7, Controllers!$D$4)</f>
        <v>360</v>
      </c>
      <c r="E18" s="3">
        <f>MIN(Motors!$C7, Controllers!$D$5)</f>
        <v>600</v>
      </c>
      <c r="F18" s="3">
        <f>MIN(Motors!$C7, Controllers!$D$6)</f>
        <v>450</v>
      </c>
      <c r="G18" s="3">
        <f>MIN(Motors!$C7, Controllers!$D$7)</f>
        <v>450</v>
      </c>
      <c r="H18" s="10">
        <f>MIN(Motors!$C7, Controllers!$D$14)</f>
        <v>400</v>
      </c>
      <c r="J18" s="2" t="s">
        <v>46</v>
      </c>
      <c r="K18" s="3">
        <v>390</v>
      </c>
      <c r="L18" s="3">
        <v>390</v>
      </c>
      <c r="M18" s="3">
        <v>310</v>
      </c>
      <c r="O18" s="3">
        <v>390</v>
      </c>
      <c r="P18" s="3">
        <v>390</v>
      </c>
      <c r="Q18" s="3">
        <v>346</v>
      </c>
    </row>
    <row r="19" spans="1:17" ht="13.2" x14ac:dyDescent="0.25">
      <c r="A19" s="2" t="s">
        <v>47</v>
      </c>
      <c r="B19" s="3">
        <f>MIN(Motors!$C8, Controllers!$D$2)</f>
        <v>450</v>
      </c>
      <c r="C19" s="3">
        <f>MIN(Motors!$C8, Controllers!$D$3)</f>
        <v>450</v>
      </c>
      <c r="D19" s="3">
        <f>MIN(Motors!$C8, Controllers!$D$4)</f>
        <v>360</v>
      </c>
      <c r="E19" s="3">
        <f>MIN(Motors!$C8, Controllers!$D$5)</f>
        <v>700</v>
      </c>
      <c r="F19" s="3">
        <f>MIN(Motors!$C8, Controllers!$D$6)</f>
        <v>450</v>
      </c>
      <c r="G19" s="3">
        <f>MIN(Motors!$C8, Controllers!$D$7)</f>
        <v>450</v>
      </c>
      <c r="H19" s="10">
        <f>MIN(Motors!$C8, Controllers!$D$14)</f>
        <v>400</v>
      </c>
      <c r="J19" s="2" t="s">
        <v>47</v>
      </c>
      <c r="K19" s="3">
        <v>390</v>
      </c>
      <c r="L19" s="3">
        <v>390</v>
      </c>
      <c r="M19" s="3">
        <v>310</v>
      </c>
      <c r="O19" s="3">
        <v>390</v>
      </c>
      <c r="P19" s="3">
        <v>390</v>
      </c>
      <c r="Q19" s="3">
        <v>346</v>
      </c>
    </row>
    <row r="20" spans="1:17" ht="13.2" x14ac:dyDescent="0.25">
      <c r="A20" s="2" t="s">
        <v>48</v>
      </c>
      <c r="B20" s="3">
        <f>MIN(Motors!$C9, Controllers!$D$2)</f>
        <v>450</v>
      </c>
      <c r="C20" s="3">
        <f>MIN(Motors!$C9, Controllers!$D$3)</f>
        <v>450</v>
      </c>
      <c r="D20" s="3">
        <f>MIN(Motors!$C9, Controllers!$D$4)</f>
        <v>360</v>
      </c>
      <c r="E20" s="3">
        <f>MIN(Motors!$C9, Controllers!$D$5)</f>
        <v>600</v>
      </c>
      <c r="F20" s="3">
        <f>MIN(Motors!$C9, Controllers!$D$6)</f>
        <v>450</v>
      </c>
      <c r="G20" s="3">
        <f>MIN(Motors!$C9, Controllers!$D$7)</f>
        <v>450</v>
      </c>
      <c r="H20" s="10">
        <f>MIN(Motors!$C9, Controllers!$D$14)</f>
        <v>400</v>
      </c>
      <c r="J20" s="2" t="s">
        <v>48</v>
      </c>
      <c r="K20" s="3">
        <v>390</v>
      </c>
      <c r="L20" s="3">
        <v>390</v>
      </c>
      <c r="M20" s="3">
        <v>310</v>
      </c>
      <c r="N20" s="3">
        <v>620</v>
      </c>
      <c r="O20" s="3">
        <v>390</v>
      </c>
      <c r="P20" s="11">
        <v>390</v>
      </c>
      <c r="Q20" s="3">
        <v>346</v>
      </c>
    </row>
    <row r="21" spans="1:17" ht="13.2" x14ac:dyDescent="0.25">
      <c r="A21" s="2" t="s">
        <v>49</v>
      </c>
      <c r="B21" s="3">
        <f>MIN(Motors!$C10, Controllers!$D$2)</f>
        <v>450</v>
      </c>
      <c r="C21" s="3">
        <f>MIN(Motors!$C10, Controllers!$D$3)</f>
        <v>450</v>
      </c>
      <c r="D21" s="3">
        <f>MIN(Motors!$C10, Controllers!$D$4)</f>
        <v>360</v>
      </c>
      <c r="E21" s="3">
        <f>MIN(Motors!$C10, Controllers!$D$5)</f>
        <v>720</v>
      </c>
      <c r="F21" s="3">
        <f>MIN(Motors!$C10, Controllers!$D$6)</f>
        <v>450</v>
      </c>
      <c r="G21" s="3">
        <f>MIN(Motors!$C10, Controllers!$D$7)</f>
        <v>450</v>
      </c>
      <c r="H21" s="10">
        <f>MIN(Motors!$C10, Controllers!$D$14)</f>
        <v>400</v>
      </c>
      <c r="J21" s="2" t="s">
        <v>49</v>
      </c>
      <c r="K21" s="3">
        <v>390</v>
      </c>
      <c r="L21" s="3">
        <v>390</v>
      </c>
      <c r="M21" s="3">
        <v>310</v>
      </c>
      <c r="N21" s="3">
        <v>620</v>
      </c>
      <c r="O21" s="3">
        <v>390</v>
      </c>
      <c r="P21" s="3">
        <v>390</v>
      </c>
      <c r="Q21" s="3">
        <v>346</v>
      </c>
    </row>
    <row r="22" spans="1:17" ht="13.2" x14ac:dyDescent="0.25">
      <c r="A22" s="5"/>
    </row>
    <row r="23" spans="1:17" ht="13.2" x14ac:dyDescent="0.25">
      <c r="A23" s="5" t="s">
        <v>68</v>
      </c>
      <c r="B23" t="s">
        <v>8</v>
      </c>
      <c r="C23" t="s">
        <v>29</v>
      </c>
      <c r="D23" t="s">
        <v>65</v>
      </c>
      <c r="E23" t="s">
        <v>66</v>
      </c>
      <c r="F23" t="s">
        <v>36</v>
      </c>
      <c r="G23" t="s">
        <v>37</v>
      </c>
      <c r="H23" s="3" t="s">
        <v>26</v>
      </c>
      <c r="I23" s="3"/>
      <c r="J23" s="3"/>
      <c r="K23" s="3"/>
    </row>
    <row r="24" spans="1:17" ht="13.2" x14ac:dyDescent="0.25">
      <c r="A24" s="2" t="str">
        <f>Motors!A$2</f>
        <v>Remy HVH-250-90S (cartridge)</v>
      </c>
      <c r="B24" s="3">
        <f>MIN(MIN(Motors!$D2,Controllers!$E$2)*Motors!I2,Motors!F2)</f>
        <v>312</v>
      </c>
      <c r="C24" s="3">
        <f>MIN(MIN(Motors!$D2,Controllers!$E$3)*Motors!I2,Motors!F2)</f>
        <v>312</v>
      </c>
      <c r="D24" s="3">
        <f>MIN(MIN(Motors!$D2,Controllers!$E$4)*Motors!I2,Motors!F2)</f>
        <v>312</v>
      </c>
      <c r="E24" s="3">
        <f>MIN(MIN(Motors!$D2,Controllers!$E$5)*Motors!I2,Motors!F2)</f>
        <v>234</v>
      </c>
      <c r="F24" s="3">
        <f>MIN(MIN(Motors!$D2,Controllers!$E$6)*Motors!I2,Motors!F2)</f>
        <v>312</v>
      </c>
      <c r="G24" s="3">
        <f>MIN(MIN(Motors!$D2,Controllers!$E$7)*Motors!I2,Motors!F2)</f>
        <v>312</v>
      </c>
      <c r="H24" s="3">
        <f>MIN(MIN(Motors!$D2,Controllers!$E$14)*Motors!I2,Motors!F2)</f>
        <v>312</v>
      </c>
      <c r="I24" s="3"/>
      <c r="J24" s="3"/>
    </row>
    <row r="25" spans="1:17" ht="13.2" x14ac:dyDescent="0.25">
      <c r="A25" s="2" t="str">
        <f>Motors!A$3</f>
        <v>Remy HVH-250-90D (cartridge)</v>
      </c>
      <c r="B25" s="3">
        <f>MIN(MIN(Motors!$D3,Controllers!$E$2)*Motors!I3,Motors!F3)</f>
        <v>0</v>
      </c>
      <c r="C25" s="3">
        <f>MIN(MIN(Motors!$D3,Controllers!$E$3)*Motors!I3,Motors!F3)</f>
        <v>0</v>
      </c>
      <c r="D25" s="3">
        <f>MIN(MIN(Motors!$D3,Controllers!$E$4)*Motors!I3,Motors!F3)</f>
        <v>0</v>
      </c>
      <c r="E25" s="3">
        <f>MIN(MIN(Motors!$D3,Controllers!$E$5)*Motors!I3,Motors!F3)</f>
        <v>0</v>
      </c>
      <c r="F25" s="3">
        <f>MIN(MIN(Motors!$D3,Controllers!$E$6)*Motors!I3,Motors!F3)</f>
        <v>0</v>
      </c>
      <c r="G25" s="3">
        <f>MIN(MIN(Motors!$D3,Controllers!$E$7)*Motors!I3,Motors!F3)</f>
        <v>0</v>
      </c>
      <c r="H25" s="3">
        <f>MIN(MIN(Motors!$D3,Controllers!$E$14)*Motors!I3,Motors!F3)</f>
        <v>0</v>
      </c>
      <c r="I25" s="3"/>
      <c r="J25" s="3"/>
    </row>
    <row r="26" spans="1:17" ht="13.2" x14ac:dyDescent="0.25">
      <c r="A26" s="2" t="str">
        <f>Motors!A$4</f>
        <v>EVO AFM-140-4</v>
      </c>
      <c r="B26" s="3">
        <f>MIN(MIN(Motors!$D4,Controllers!$E$2)*Motors!I4,Motors!F4)</f>
        <v>401.82</v>
      </c>
      <c r="C26" s="3">
        <f>MIN(MIN(Motors!$D4,Controllers!$E$3)*Motors!I4,Motors!F4)</f>
        <v>401.82</v>
      </c>
      <c r="D26" s="3">
        <f>MIN(MIN(Motors!$D4,Controllers!$E$4)*Motors!I4,Motors!F4)</f>
        <v>401.82</v>
      </c>
      <c r="E26" s="3">
        <f>MIN(MIN(Motors!$D4,Controllers!$E$5)*Motors!I4,Motors!F4)</f>
        <v>401.82</v>
      </c>
      <c r="F26" s="3">
        <f>MIN(MIN(Motors!$D4,Controllers!$E$6)*Motors!I4,Motors!F4)</f>
        <v>401.82</v>
      </c>
      <c r="G26" s="3">
        <f>MIN(MIN(Motors!$D4,Controllers!$E$7)*Motors!I4,Motors!F4)</f>
        <v>401.82</v>
      </c>
      <c r="H26" s="3">
        <f>MIN(MIN(Motors!$D4,Controllers!$E$14)*Motors!I4,Motors!F4)</f>
        <v>401.82</v>
      </c>
    </row>
    <row r="27" spans="1:17" ht="13.2" x14ac:dyDescent="0.25">
      <c r="A27" s="2" t="str">
        <f>Motors!A$5</f>
        <v>EVO AFM-130-3</v>
      </c>
      <c r="B27" s="3">
        <f>MIN(MIN(Motors!$D5,Controllers!$E$2)*Motors!I5,Motors!F5)</f>
        <v>424.32000000000005</v>
      </c>
      <c r="C27" s="3">
        <f>MIN(MIN(Motors!$D5,Controllers!$E$3)*Motors!I5,Motors!F5)</f>
        <v>424.32000000000005</v>
      </c>
      <c r="D27" s="3">
        <f>MIN(MIN(Motors!$D5,Controllers!$E$4)*Motors!I5,Motors!F5)</f>
        <v>424.32000000000005</v>
      </c>
      <c r="E27" s="3">
        <f>MIN(MIN(Motors!$D5,Controllers!$E$5)*Motors!I5,Motors!F5)</f>
        <v>306</v>
      </c>
      <c r="F27" s="3">
        <f>MIN(MIN(Motors!$D5,Controllers!$E$6)*Motors!I5,Motors!F5)</f>
        <v>408.00000000000006</v>
      </c>
      <c r="G27" s="3">
        <f>MIN(MIN(Motors!$D5,Controllers!$E$7)*Motors!I5,Motors!F5)</f>
        <v>424.32000000000005</v>
      </c>
      <c r="H27" s="3">
        <f>MIN(MIN(Motors!$D5,Controllers!$E$14)*Motors!I5,Motors!F5)</f>
        <v>424.32000000000005</v>
      </c>
    </row>
    <row r="28" spans="1:17" ht="13.2" x14ac:dyDescent="0.25">
      <c r="A28" s="2" t="str">
        <f>Motors!A$6</f>
        <v>YASA-750 @ 700V</v>
      </c>
      <c r="B28" s="3">
        <f>MIN(MIN(Motors!$D6,Controllers!$E$2)*Motors!I6,Motors!F6)</f>
        <v>790</v>
      </c>
      <c r="C28" s="3">
        <f>MIN(MIN(Motors!$D6,Controllers!$E$3)*Motors!I6,Motors!F6)</f>
        <v>790</v>
      </c>
      <c r="D28" s="3">
        <f>MIN(MIN(Motors!$D6,Controllers!$E$4)*Motors!I6,Motors!F6)</f>
        <v>790</v>
      </c>
      <c r="E28" s="3">
        <f>MIN(MIN(Motors!$D6,Controllers!$E$5)*Motors!I6,Motors!F6)</f>
        <v>517.5</v>
      </c>
      <c r="F28" s="3">
        <f>MIN(MIN(Motors!$D6,Controllers!$E$6)*Motors!I6,Motors!F6)</f>
        <v>690</v>
      </c>
      <c r="G28" s="3">
        <f>MIN(MIN(Motors!$D6,Controllers!$E$7)*Motors!I6,Motors!F6)</f>
        <v>736</v>
      </c>
      <c r="H28" s="3">
        <f>MIN(MIN(Motors!$D6,Controllers!$E$14)*Motors!I6,Motors!F6)</f>
        <v>790</v>
      </c>
    </row>
    <row r="29" spans="1:17" ht="13.2" x14ac:dyDescent="0.25">
      <c r="A29" s="2" t="str">
        <f>Motors!A$7</f>
        <v>YASA-400 @ 600V</v>
      </c>
      <c r="B29" s="3">
        <f>MIN(MIN(Motors!$D7,Controllers!$E$2)*Motors!I7,Motors!F7)</f>
        <v>360</v>
      </c>
      <c r="C29" s="3">
        <f>MIN(MIN(Motors!$D7,Controllers!$E$3)*Motors!I7,Motors!F7)</f>
        <v>360</v>
      </c>
      <c r="D29" s="3">
        <f>MIN(MIN(Motors!$D7,Controllers!$E$4)*Motors!I7,Motors!F7)</f>
        <v>360</v>
      </c>
      <c r="E29" s="3">
        <f>MIN(MIN(Motors!$D7,Controllers!$E$5)*Motors!I7,Motors!F7)</f>
        <v>245.25000000000003</v>
      </c>
      <c r="F29" s="3">
        <f>MIN(MIN(Motors!$D7,Controllers!$E$6)*Motors!I7,Motors!F7)</f>
        <v>327</v>
      </c>
      <c r="G29" s="3">
        <f>MIN(MIN(Motors!$D7,Controllers!$E$7)*Motors!I7,Motors!F7)</f>
        <v>348.8</v>
      </c>
      <c r="H29" s="3">
        <f>MIN(MIN(Motors!$D7,Controllers!$E$14)*Motors!I7,Motors!F7)</f>
        <v>360</v>
      </c>
    </row>
    <row r="30" spans="1:17" ht="13.2" x14ac:dyDescent="0.25">
      <c r="A30" s="2" t="str">
        <f>Motors!A$8</f>
        <v>YASA-250</v>
      </c>
      <c r="B30" s="3">
        <f>MIN(MIN(Motors!$D8,Controllers!$E$2)*Motors!I8,Motors!F8)</f>
        <v>0</v>
      </c>
      <c r="C30" s="3">
        <f>MIN(MIN(Motors!$D8,Controllers!$E$3)*Motors!I8,Motors!F8)</f>
        <v>0</v>
      </c>
      <c r="D30" s="3">
        <f>MIN(MIN(Motors!$D8,Controllers!$E$4)*Motors!I8,Motors!F8)</f>
        <v>0</v>
      </c>
      <c r="E30" s="3">
        <f>MIN(MIN(Motors!$D8,Controllers!$E$5)*Motors!I8,Motors!F8)</f>
        <v>0</v>
      </c>
      <c r="F30" s="3">
        <f>MIN(MIN(Motors!$D8,Controllers!$E$6)*Motors!I8,Motors!F8)</f>
        <v>0</v>
      </c>
      <c r="G30" s="3">
        <f>MIN(MIN(Motors!$D8,Controllers!$E$7)*Motors!I8,Motors!F8)</f>
        <v>0</v>
      </c>
      <c r="H30" s="3">
        <f>MIN(MIN(Motors!$D8,Controllers!$E$14)*Motors!I8,Motors!F8)</f>
        <v>0</v>
      </c>
    </row>
    <row r="31" spans="1:17" ht="13.2" x14ac:dyDescent="0.25">
      <c r="A31" s="2" t="str">
        <f>Motors!A$9</f>
        <v>EMRAX 268 MV</v>
      </c>
      <c r="B31" s="3">
        <f>MIN(MIN(Motors!$D9,Controllers!$E$2)*Motors!I9,Motors!F9)</f>
        <v>450</v>
      </c>
      <c r="C31" s="3">
        <f>MIN(MIN(Motors!$D9,Controllers!$E$3)*Motors!I9,Motors!F9)</f>
        <v>450</v>
      </c>
      <c r="D31" s="3">
        <f>MIN(MIN(Motors!$D9,Controllers!$E$4)*Motors!I9,Motors!F9)</f>
        <v>450</v>
      </c>
      <c r="E31" s="3">
        <f>MIN(MIN(Motors!$D9,Controllers!$E$5)*Motors!I9,Motors!F9)</f>
        <v>315</v>
      </c>
      <c r="F31" s="3">
        <f>MIN(MIN(Motors!$D9,Controllers!$E$6)*Motors!I9,Motors!F9)</f>
        <v>420</v>
      </c>
      <c r="G31" s="3">
        <v>450</v>
      </c>
      <c r="H31" s="3">
        <f>MIN(MIN(Motors!$D9,Controllers!$E$14)*Motors!I9,Motors!F9)</f>
        <v>450</v>
      </c>
      <c r="J31" s="3"/>
    </row>
    <row r="32" spans="1:17" ht="13.2" x14ac:dyDescent="0.25">
      <c r="A32" s="2" t="str">
        <f>Motors!A$10</f>
        <v>EMRAX 228 HV x2</v>
      </c>
      <c r="B32" s="3">
        <f>MIN(MIN(Motors!$D10,Controllers!$E$2)*Motors!I10,Motors!F10)</f>
        <v>480</v>
      </c>
      <c r="C32" s="3">
        <f>MIN(MIN(Motors!$D10,Controllers!$E$3)*Motors!I10,Motors!F10)</f>
        <v>480</v>
      </c>
      <c r="D32" s="3">
        <f>MIN(MIN(Motors!$D10,Controllers!$E$4)*Motors!I10,Motors!F10)</f>
        <v>480</v>
      </c>
      <c r="E32" s="3">
        <f>MIN(MIN(Motors!$D10,Controllers!$E$5)*Motors!I10,Motors!F10)</f>
        <v>247.50000000000003</v>
      </c>
      <c r="F32" s="3">
        <f>MIN(MIN(Motors!$D10,Controllers!$E$6)*Motors!I10,Motors!F10)</f>
        <v>330</v>
      </c>
      <c r="G32" s="3">
        <f>MIN(MIN(Motors!$D10,Controllers!$E$7)*Motors!I10,Motors!F10)</f>
        <v>352</v>
      </c>
      <c r="H32" s="3">
        <f>MIN(MIN(Motors!$D10,Controllers!$E$14)*Motors!I10,Motors!F10)</f>
        <v>480</v>
      </c>
    </row>
    <row r="33" spans="1:11" ht="13.2" x14ac:dyDescent="0.25">
      <c r="A33" s="4"/>
    </row>
    <row r="34" spans="1:11" ht="13.2" x14ac:dyDescent="0.25">
      <c r="A34" s="5" t="s">
        <v>69</v>
      </c>
      <c r="B34" t="s">
        <v>8</v>
      </c>
      <c r="C34" t="s">
        <v>29</v>
      </c>
      <c r="D34" t="s">
        <v>65</v>
      </c>
      <c r="E34" t="s">
        <v>66</v>
      </c>
      <c r="F34" t="s">
        <v>36</v>
      </c>
      <c r="G34" t="s">
        <v>37</v>
      </c>
      <c r="H34" s="3" t="s">
        <v>26</v>
      </c>
      <c r="I34" s="3"/>
      <c r="J34" s="3"/>
      <c r="K34" s="3"/>
    </row>
    <row r="35" spans="1:11" ht="13.2" x14ac:dyDescent="0.25">
      <c r="A35" s="2" t="str">
        <f>Motors!A$2</f>
        <v>Remy HVH-250-90S (cartridge)</v>
      </c>
      <c r="B35" s="3">
        <f>MIN(MIN(Motors!$E2,Controllers!$F$2)*Motors!$I2,Motors!$G2)</f>
        <v>165</v>
      </c>
      <c r="C35" s="3">
        <f>MIN(MIN(Motors!$E2,Controllers!$F$3)*Motors!$I2,Motors!$G2)</f>
        <v>165</v>
      </c>
      <c r="D35" s="3">
        <f>MIN(MIN(Motors!$E2,Controllers!$F$4)*Motors!$I2,Motors!$G2)</f>
        <v>165</v>
      </c>
      <c r="E35" s="3">
        <f>MIN(MIN(Motors!$E2,Controllers!$F$5)*Motors!$I2,Motors!$G2)</f>
        <v>165</v>
      </c>
      <c r="F35" s="3">
        <f>MIN(MIN(Motors!$E2,Controllers!$F$6)*Motors!$I2,Motors!$G2)</f>
        <v>165</v>
      </c>
      <c r="G35" s="3">
        <f>MIN(MIN(Motors!$E2,Controllers!$F$7)*Motors!$I2,Motors!$G2)</f>
        <v>165</v>
      </c>
      <c r="H35" s="3">
        <f>MIN(MIN(Motors!$E2,Controllers!$F$14)*Motors!$I2,Motors!$G2)</f>
        <v>165</v>
      </c>
    </row>
    <row r="36" spans="1:11" ht="13.2" x14ac:dyDescent="0.25">
      <c r="A36" s="2" t="str">
        <f>Motors!A$3</f>
        <v>Remy HVH-250-90D (cartridge)</v>
      </c>
      <c r="B36" s="3">
        <f>MIN(MIN(Motors!$E3,Controllers!$F$2)*Motors!$I3,Motors!$G3)</f>
        <v>0</v>
      </c>
      <c r="C36" s="3">
        <f>MIN(MIN(Motors!$E3,Controllers!$F$3)*Motors!$I3,Motors!$G3)</f>
        <v>0</v>
      </c>
      <c r="D36" s="3">
        <f>MIN(MIN(Motors!$E3,Controllers!$F$4)*Motors!$I3,Motors!$G3)</f>
        <v>0</v>
      </c>
      <c r="E36" s="3">
        <f>MIN(MIN(Motors!$E3,Controllers!$F$5)*Motors!$I3,Motors!$G3)</f>
        <v>0</v>
      </c>
      <c r="F36" s="3">
        <f>MIN(MIN(Motors!$E3,Controllers!$F$6)*Motors!$I3,Motors!$G3)</f>
        <v>0</v>
      </c>
      <c r="G36" s="3">
        <f>MIN(MIN(Motors!$E3,Controllers!$F$7)*Motors!$I3,Motors!$G3)</f>
        <v>0</v>
      </c>
      <c r="H36" s="3">
        <f>MIN(MIN(Motors!$E3,Controllers!$F$14)*Motors!$I3,Motors!$G3)</f>
        <v>0</v>
      </c>
    </row>
    <row r="37" spans="1:11" ht="13.2" x14ac:dyDescent="0.25">
      <c r="A37" s="2" t="str">
        <f>Motors!A$4</f>
        <v>EVO AFM-140-4</v>
      </c>
      <c r="B37" s="3">
        <f>MIN(MIN(Motors!$E4,Controllers!$F$2)*Motors!$I4,Motors!$G4)</f>
        <v>220.82</v>
      </c>
      <c r="C37" s="3">
        <f>MIN(MIN(Motors!$E4,Controllers!$F$3)*Motors!$I4,Motors!$G4)</f>
        <v>220.82</v>
      </c>
      <c r="D37" s="3">
        <f>MIN(MIN(Motors!$E4,Controllers!$F$4)*Motors!$I4,Motors!$G4)</f>
        <v>220.82</v>
      </c>
      <c r="E37" s="3">
        <f>MIN(MIN(Motors!$E4,Controllers!$F$5)*Motors!$I4,Motors!$G4)</f>
        <v>220.82</v>
      </c>
      <c r="F37" s="3">
        <f>MIN(MIN(Motors!$E4,Controllers!$F$6)*Motors!$I4,Motors!$G4)</f>
        <v>220.82</v>
      </c>
      <c r="G37" s="3">
        <f>MIN(MIN(Motors!$E4,Controllers!$F$7)*Motors!$I4,Motors!$G4)</f>
        <v>220.82</v>
      </c>
      <c r="H37" s="3">
        <f>MIN(MIN(Motors!$E4,Controllers!$F$14)*Motors!$I4,Motors!$G4)</f>
        <v>220.82</v>
      </c>
    </row>
    <row r="38" spans="1:11" ht="13.2" x14ac:dyDescent="0.25">
      <c r="A38" s="2" t="str">
        <f>Motors!A$5</f>
        <v>EVO AFM-130-3</v>
      </c>
      <c r="B38" s="3">
        <f>MIN(MIN(Motors!$E5,Controllers!$F$2)*Motors!$I5,Motors!$G5)</f>
        <v>374</v>
      </c>
      <c r="C38" s="3">
        <f>MIN(MIN(Motors!$E5,Controllers!$F$3)*Motors!$I5,Motors!$G5)</f>
        <v>476.00000000000006</v>
      </c>
      <c r="D38" s="3">
        <f>MIN(MIN(Motors!$E5,Controllers!$F$4)*Motors!$I5,Motors!$G5)</f>
        <v>612</v>
      </c>
      <c r="E38" s="3">
        <f>MIN(MIN(Motors!$E5,Controllers!$F$5)*Motors!$I5,Motors!$G5)</f>
        <v>408.00000000000006</v>
      </c>
      <c r="F38" s="3">
        <f>MIN(MIN(Motors!$E5,Controllers!$F$6)*Motors!$I5,Motors!$G5)</f>
        <v>306</v>
      </c>
      <c r="G38" s="3">
        <f>MIN(MIN(Motors!$E5,Controllers!$F$7)*Motors!$I5,Motors!$G5)</f>
        <v>272</v>
      </c>
      <c r="H38" s="3">
        <f>MIN(MIN(Motors!$E5,Controllers!$F$14)*Motors!$I5,Motors!$G5)</f>
        <v>408.00000000000006</v>
      </c>
    </row>
    <row r="39" spans="1:11" ht="13.2" x14ac:dyDescent="0.25">
      <c r="A39" s="2" t="str">
        <f>Motors!A$6</f>
        <v>YASA-750 @ 700V</v>
      </c>
      <c r="B39" s="3">
        <f>MIN(MIN(Motors!$E6,Controllers!$F$2)*Motors!$I6,Motors!$G6)</f>
        <v>400</v>
      </c>
      <c r="C39" s="3">
        <f>MIN(MIN(Motors!$E6,Controllers!$F$3)*Motors!$I6,Motors!$G6)</f>
        <v>400</v>
      </c>
      <c r="D39" s="3">
        <f>MIN(MIN(Motors!$E6,Controllers!$F$4)*Motors!$I6,Motors!$G6)</f>
        <v>400</v>
      </c>
      <c r="E39" s="3">
        <f>MIN(MIN(Motors!$E6,Controllers!$F$5)*Motors!$I6,Motors!$G6)</f>
        <v>400</v>
      </c>
      <c r="F39" s="3">
        <f>MIN(MIN(Motors!$E6,Controllers!$F$6)*Motors!$I6,Motors!$G6)</f>
        <v>400</v>
      </c>
      <c r="G39" s="3">
        <f>MIN(MIN(Motors!$E6,Controllers!$F$7)*Motors!$I6,Motors!$G6)</f>
        <v>400</v>
      </c>
      <c r="H39" s="3">
        <f>MIN(MIN(Motors!$E6,Controllers!$F$14)*Motors!$I6,Motors!$G6)</f>
        <v>400</v>
      </c>
    </row>
    <row r="40" spans="1:11" ht="13.2" x14ac:dyDescent="0.25">
      <c r="A40" s="2" t="str">
        <f>Motors!A$7</f>
        <v>YASA-400 @ 600V</v>
      </c>
      <c r="B40" s="3">
        <f>MIN(MIN(Motors!$E7,Controllers!$F$2)*Motors!$I7,Motors!$G7)</f>
        <v>250</v>
      </c>
      <c r="C40" s="3">
        <f>MIN(MIN(Motors!$E7,Controllers!$F$3)*Motors!$I7,Motors!$G7)</f>
        <v>250</v>
      </c>
      <c r="D40" s="3">
        <f>MIN(MIN(Motors!$E7,Controllers!$F$4)*Motors!$I7,Motors!$G7)</f>
        <v>250</v>
      </c>
      <c r="E40" s="3">
        <f>MIN(MIN(Motors!$E7,Controllers!$F$5)*Motors!$I7,Motors!$G7)</f>
        <v>250</v>
      </c>
      <c r="F40" s="3">
        <f>MIN(MIN(Motors!$E7,Controllers!$F$6)*Motors!$I7,Motors!$G7)</f>
        <v>245.25000000000003</v>
      </c>
      <c r="G40" s="3">
        <f>MIN(MIN(Motors!$E7,Controllers!$F$7)*Motors!$I7,Motors!$G7)</f>
        <v>218.00000000000003</v>
      </c>
      <c r="H40" s="3">
        <f>MIN(MIN(Motors!$E7,Controllers!$F$14)*Motors!$I7,Motors!$G7)</f>
        <v>250</v>
      </c>
    </row>
    <row r="41" spans="1:11" ht="13.2" x14ac:dyDescent="0.25">
      <c r="A41" s="2" t="str">
        <f>Motors!A$8</f>
        <v>YASA-250</v>
      </c>
      <c r="B41" s="3">
        <f>MIN(MIN(Motors!$E8,Controllers!$F$2)*Motors!$I8,Motors!$G8)</f>
        <v>0</v>
      </c>
      <c r="C41" s="3">
        <f>MIN(MIN(Motors!$E8,Controllers!$F$3)*Motors!$I8,Motors!$G8)</f>
        <v>0</v>
      </c>
      <c r="D41" s="3">
        <f>MIN(MIN(Motors!$E8,Controllers!$F$4)*Motors!$I8,Motors!$G8)</f>
        <v>0</v>
      </c>
      <c r="E41" s="3">
        <f>MIN(MIN(Motors!$E8,Controllers!$F$5)*Motors!$I8,Motors!$G8)</f>
        <v>0</v>
      </c>
      <c r="F41" s="3">
        <f>MIN(MIN(Motors!$E8,Controllers!$F$6)*Motors!$I8,Motors!$G8)</f>
        <v>0</v>
      </c>
      <c r="G41" s="3">
        <f>MIN(MIN(Motors!$E8,Controllers!$F$7)*Motors!$I8,Motors!$G8)</f>
        <v>0</v>
      </c>
      <c r="H41" s="3">
        <f>MIN(MIN(Motors!$E8,Controllers!$F$14)*Motors!$I8,Motors!$G8)</f>
        <v>0</v>
      </c>
    </row>
    <row r="42" spans="1:11" ht="13.2" x14ac:dyDescent="0.25">
      <c r="A42" s="2" t="str">
        <f>Motors!A$9</f>
        <v>EMRAX 268 MV</v>
      </c>
      <c r="B42" s="3">
        <f>MIN(MIN(Motors!$E9,Controllers!$F$2)*Motors!$I9,Motors!$G9)</f>
        <v>237.99999999999997</v>
      </c>
      <c r="C42" s="3">
        <f>MIN(MIN(Motors!$E9,Controllers!$F$3)*Motors!$I9,Motors!$G9)</f>
        <v>237.99999999999997</v>
      </c>
      <c r="D42" s="3">
        <f>MIN(MIN(Motors!$E9,Controllers!$F$4)*Motors!$I9,Motors!$G9)</f>
        <v>237.99999999999997</v>
      </c>
      <c r="E42" s="3">
        <f>MIN(MIN(Motors!$E9,Controllers!$F$5)*Motors!$I9,Motors!$G9)</f>
        <v>237.99999999999997</v>
      </c>
      <c r="F42" s="3">
        <f>MIN(MIN(Motors!$E9,Controllers!$F$6)*Motors!$I9,Motors!$G9)</f>
        <v>237.99999999999997</v>
      </c>
      <c r="G42" s="3">
        <v>220</v>
      </c>
      <c r="H42" s="3">
        <f>MIN(MIN(Motors!$E9,Controllers!$F$14)*Motors!$I9,Motors!$G9)</f>
        <v>237.99999999999997</v>
      </c>
    </row>
    <row r="43" spans="1:11" ht="13.2" x14ac:dyDescent="0.25">
      <c r="A43" s="2" t="str">
        <f>Motors!A$10</f>
        <v>EMRAX 228 HV x2</v>
      </c>
      <c r="B43" s="3">
        <f>MIN(MIN(Motors!$E10,Controllers!$F2)*Motors!$I10,Motors!$G10)</f>
        <v>250</v>
      </c>
      <c r="C43" s="3">
        <f>MIN(MIN(Motors!$E10,Controllers!$F$3)*Motors!$I10,Motors!$G10)</f>
        <v>250</v>
      </c>
      <c r="D43" s="3">
        <f>MIN(MIN(Motors!$E10,Controllers!$F$4)*Motors!$I10,Motors!$G10)</f>
        <v>250</v>
      </c>
      <c r="E43" s="3">
        <f>MIN(MIN(Motors!$E10,Controllers!$F$5)*Motors!$I10,Motors!$G10)</f>
        <v>250</v>
      </c>
      <c r="F43" s="3">
        <f>MIN(MIN(Motors!$E10,Controllers!$F$6)*Motors!$I10,Motors!$G10)</f>
        <v>247.50000000000003</v>
      </c>
      <c r="G43" s="3">
        <f>MIN(MIN(Motors!$E10,Controllers!$F$7)*Motors!$I10,Motors!$G10)</f>
        <v>220.00000000000003</v>
      </c>
      <c r="H43" s="3">
        <f>MIN(MIN(Motors!$E10,Controllers!$F$14)*Motors!$I10,Motors!$G10)</f>
        <v>250</v>
      </c>
    </row>
    <row r="44" spans="1:11" ht="13.2" x14ac:dyDescent="0.25">
      <c r="A44" s="4"/>
    </row>
    <row r="45" spans="1:11" ht="13.2" x14ac:dyDescent="0.25">
      <c r="A45" s="4" t="s">
        <v>70</v>
      </c>
      <c r="B45" t="s">
        <v>8</v>
      </c>
      <c r="C45" t="s">
        <v>29</v>
      </c>
      <c r="D45" t="s">
        <v>65</v>
      </c>
      <c r="E45" t="s">
        <v>66</v>
      </c>
      <c r="F45" t="s">
        <v>36</v>
      </c>
      <c r="G45" t="s">
        <v>37</v>
      </c>
      <c r="H45" s="3" t="s">
        <v>26</v>
      </c>
      <c r="I45" s="3"/>
      <c r="J45" s="3"/>
      <c r="K45" s="3"/>
    </row>
    <row r="46" spans="1:11" ht="13.2" x14ac:dyDescent="0.25">
      <c r="A46" s="2" t="str">
        <f>Motors!A$2</f>
        <v>Remy HVH-250-90S (cartridge)</v>
      </c>
      <c r="B46" s="12">
        <f t="shared" ref="B46:F46" si="0">((B2*0.9)*0.104719)/171.875</f>
        <v>2.7417338181818183</v>
      </c>
      <c r="C46" s="12">
        <f t="shared" si="0"/>
        <v>2.7417338181818183</v>
      </c>
      <c r="D46" s="12">
        <f t="shared" si="0"/>
        <v>2.7417338181818183</v>
      </c>
      <c r="E46" s="12">
        <f t="shared" si="0"/>
        <v>2.7417338181818183</v>
      </c>
      <c r="F46" s="12">
        <f t="shared" si="0"/>
        <v>0</v>
      </c>
      <c r="G46" s="12">
        <f t="shared" ref="G46:G54" si="1">((G2*0.9)*0.104719+N("0.104719 rad/s = 1 rpm"))
/
(171.875+N("171.875 rad/s = 55 m/s (required top speed)"))</f>
        <v>2.7417338181818183</v>
      </c>
      <c r="H46">
        <f t="shared" ref="H46:H54" si="2">((H2*0.9)*0.104719)/171.875</f>
        <v>2.7417338181818183</v>
      </c>
      <c r="J46" s="13"/>
    </row>
    <row r="47" spans="1:11" ht="13.2" x14ac:dyDescent="0.25">
      <c r="A47" s="2" t="str">
        <f>Motors!A$3</f>
        <v>Remy HVH-250-90D (cartridge)</v>
      </c>
      <c r="B47" s="12">
        <f t="shared" ref="B47:F47" si="3">((B3*0.9)*0.104719)/171.875</f>
        <v>4.9351208727272731</v>
      </c>
      <c r="C47" s="12">
        <f t="shared" si="3"/>
        <v>5.4834676363636365</v>
      </c>
      <c r="D47" s="12">
        <f t="shared" si="3"/>
        <v>3.9480966981818182</v>
      </c>
      <c r="E47" s="12">
        <f t="shared" si="3"/>
        <v>3.9480966981818182</v>
      </c>
      <c r="F47" s="12">
        <f t="shared" si="3"/>
        <v>0</v>
      </c>
      <c r="G47" s="12">
        <f t="shared" si="1"/>
        <v>3.2900805818181822</v>
      </c>
      <c r="H47">
        <f t="shared" si="2"/>
        <v>3.9480966981818182</v>
      </c>
      <c r="J47" s="13"/>
    </row>
    <row r="48" spans="1:11" ht="13.2" x14ac:dyDescent="0.25">
      <c r="A48" s="2" t="str">
        <f>Motors!A$4</f>
        <v>EVO AFM-140-4</v>
      </c>
      <c r="B48" s="12">
        <f t="shared" ref="B48:F48" si="4">((B4*0.9)*0.104719)/171.875</f>
        <v>2.7417338181818183</v>
      </c>
      <c r="C48" s="12">
        <f t="shared" si="4"/>
        <v>2.7417338181818183</v>
      </c>
      <c r="D48" s="12">
        <f t="shared" si="4"/>
        <v>2.7417338181818183</v>
      </c>
      <c r="E48" s="12">
        <f t="shared" si="4"/>
        <v>2.7417338181818183</v>
      </c>
      <c r="F48" s="12">
        <f t="shared" si="4"/>
        <v>0</v>
      </c>
      <c r="G48" s="12">
        <f t="shared" si="1"/>
        <v>2.7417338181818183</v>
      </c>
      <c r="H48">
        <f t="shared" si="2"/>
        <v>2.7417338181818183</v>
      </c>
      <c r="J48" s="13"/>
    </row>
    <row r="49" spans="1:28" ht="13.2" x14ac:dyDescent="0.25">
      <c r="A49" s="2" t="str">
        <f>Motors!A$5</f>
        <v>EVO AFM-130-3</v>
      </c>
      <c r="B49" s="12">
        <f t="shared" ref="B49:F49" si="5">((B5*0.9)*0.104719)/171.875</f>
        <v>8.2252014545454539</v>
      </c>
      <c r="C49" s="12">
        <f t="shared" si="5"/>
        <v>10.966935272727273</v>
      </c>
      <c r="D49" s="12">
        <f t="shared" si="5"/>
        <v>6.5801611636363644</v>
      </c>
      <c r="E49" s="12">
        <f t="shared" si="5"/>
        <v>6.5801611636363644</v>
      </c>
      <c r="F49" s="12">
        <f t="shared" si="5"/>
        <v>0</v>
      </c>
      <c r="G49" s="12">
        <f t="shared" si="1"/>
        <v>5.4834676363636365</v>
      </c>
      <c r="H49">
        <f t="shared" si="2"/>
        <v>6.5801611636363644</v>
      </c>
    </row>
    <row r="50" spans="1:28" ht="13.2" x14ac:dyDescent="0.25">
      <c r="A50" s="2" t="str">
        <f>Motors!A$6</f>
        <v>YASA-750 @ 700V</v>
      </c>
      <c r="B50" s="12">
        <f t="shared" ref="B50:F50" si="6">((B6*0.9)*0.104719)/171.875</f>
        <v>1.782126981818182</v>
      </c>
      <c r="C50" s="12">
        <f t="shared" si="6"/>
        <v>1.782126981818182</v>
      </c>
      <c r="D50" s="12">
        <f t="shared" si="6"/>
        <v>1.782126981818182</v>
      </c>
      <c r="E50" s="12">
        <f t="shared" si="6"/>
        <v>1.782126981818182</v>
      </c>
      <c r="F50" s="12">
        <f t="shared" si="6"/>
        <v>0</v>
      </c>
      <c r="G50" s="12">
        <f t="shared" si="1"/>
        <v>1.782126981818182</v>
      </c>
      <c r="H50">
        <f t="shared" si="2"/>
        <v>1.782126981818182</v>
      </c>
    </row>
    <row r="51" spans="1:28" ht="13.2" x14ac:dyDescent="0.25">
      <c r="A51" s="2" t="str">
        <f>Motors!A$7</f>
        <v>YASA-400 @ 600V</v>
      </c>
      <c r="B51" s="12">
        <f t="shared" ref="B51:F51" si="7">((B7*0.9)*0.104719)/171.875</f>
        <v>4.112600727272727</v>
      </c>
      <c r="C51" s="12">
        <f t="shared" si="7"/>
        <v>4.112600727272727</v>
      </c>
      <c r="D51" s="12">
        <f t="shared" si="7"/>
        <v>3.9480966981818182</v>
      </c>
      <c r="E51" s="12">
        <f t="shared" si="7"/>
        <v>3.9480966981818182</v>
      </c>
      <c r="F51" s="12">
        <f t="shared" si="7"/>
        <v>0</v>
      </c>
      <c r="G51" s="12">
        <f t="shared" si="1"/>
        <v>3.2900805818181822</v>
      </c>
      <c r="H51">
        <f t="shared" si="2"/>
        <v>3.9480966981818182</v>
      </c>
    </row>
    <row r="52" spans="1:28" ht="13.2" x14ac:dyDescent="0.25">
      <c r="A52" s="2" t="str">
        <f>Motors!A$8</f>
        <v>YASA-250</v>
      </c>
      <c r="B52" s="12">
        <f t="shared" ref="B52:F52" si="8">((B8*0.9)*0.104719)/171.875</f>
        <v>4.9351208727272731</v>
      </c>
      <c r="C52" s="12">
        <f t="shared" si="8"/>
        <v>4.9351208727272731</v>
      </c>
      <c r="D52" s="12">
        <f t="shared" si="8"/>
        <v>3.9480966981818182</v>
      </c>
      <c r="E52" s="12">
        <f t="shared" si="8"/>
        <v>3.9480966981818182</v>
      </c>
      <c r="F52" s="12">
        <f t="shared" si="8"/>
        <v>0</v>
      </c>
      <c r="G52" s="12">
        <f t="shared" si="1"/>
        <v>3.2900805818181822</v>
      </c>
      <c r="H52">
        <f t="shared" si="2"/>
        <v>3.9480966981818182</v>
      </c>
    </row>
    <row r="53" spans="1:28" ht="13.2" x14ac:dyDescent="0.25">
      <c r="A53" s="2" t="str">
        <f>Motors!A$9</f>
        <v>EMRAX 268 MV</v>
      </c>
      <c r="B53" s="12">
        <f t="shared" ref="B53:F53" si="9">((B9*0.9)*0.104719)/171.875</f>
        <v>2.1933870545454548</v>
      </c>
      <c r="C53" s="12">
        <f t="shared" si="9"/>
        <v>2.1933870545454548</v>
      </c>
      <c r="D53" s="12">
        <f t="shared" si="9"/>
        <v>1.9740483490909091</v>
      </c>
      <c r="E53" s="12">
        <f t="shared" si="9"/>
        <v>1.9740483490909091</v>
      </c>
      <c r="F53" s="12">
        <f t="shared" si="9"/>
        <v>0</v>
      </c>
      <c r="G53" s="12">
        <f t="shared" si="1"/>
        <v>1.6450402909090911</v>
      </c>
      <c r="H53">
        <f t="shared" si="2"/>
        <v>1.9740483490909091</v>
      </c>
    </row>
    <row r="54" spans="1:28" ht="13.2" x14ac:dyDescent="0.25">
      <c r="A54" s="2" t="str">
        <f>Motors!A$10</f>
        <v>EMRAX 228 HV x2</v>
      </c>
      <c r="B54" s="12">
        <f t="shared" ref="B54:F54" si="10">((B10*0.9)*0.104719)/171.875</f>
        <v>2.1933870545454548</v>
      </c>
      <c r="C54" s="12">
        <f t="shared" si="10"/>
        <v>2.1933870545454548</v>
      </c>
      <c r="D54" s="12">
        <f t="shared" si="10"/>
        <v>1.9740483490909091</v>
      </c>
      <c r="E54" s="12">
        <f t="shared" si="10"/>
        <v>1.9740483490909091</v>
      </c>
      <c r="F54" s="12">
        <f t="shared" si="10"/>
        <v>0</v>
      </c>
      <c r="G54" s="12">
        <f t="shared" si="1"/>
        <v>1.6450402909090911</v>
      </c>
      <c r="H54">
        <f t="shared" si="2"/>
        <v>1.9740483490909091</v>
      </c>
    </row>
    <row r="55" spans="1:28" ht="13.2" x14ac:dyDescent="0.25">
      <c r="A55" s="2"/>
    </row>
    <row r="56" spans="1:28" ht="13.2" x14ac:dyDescent="0.25">
      <c r="A56" s="4" t="s">
        <v>71</v>
      </c>
      <c r="B56" t="s">
        <v>8</v>
      </c>
      <c r="C56" t="s">
        <v>29</v>
      </c>
      <c r="D56" t="s">
        <v>65</v>
      </c>
      <c r="E56" t="s">
        <v>66</v>
      </c>
      <c r="F56" t="s">
        <v>36</v>
      </c>
      <c r="G56" t="s">
        <v>37</v>
      </c>
      <c r="H56" s="3" t="s">
        <v>26</v>
      </c>
      <c r="I56" s="3"/>
      <c r="J56" s="3"/>
      <c r="K56" s="3"/>
    </row>
    <row r="57" spans="1:28" ht="37.5" customHeight="1" x14ac:dyDescent="0.25">
      <c r="A57" s="14" t="str">
        <f>Motors!A$2</f>
        <v>Remy HVH-250-90S (cartridge)</v>
      </c>
      <c r="B57" s="15">
        <f t="shared" ref="B57:H57" si="11">B46*B24</f>
        <v>855.42095127272728</v>
      </c>
      <c r="C57" s="15">
        <f t="shared" si="11"/>
        <v>855.42095127272728</v>
      </c>
      <c r="D57" s="15">
        <f t="shared" si="11"/>
        <v>855.42095127272728</v>
      </c>
      <c r="E57" s="15">
        <f t="shared" si="11"/>
        <v>641.56571345454552</v>
      </c>
      <c r="F57" s="15">
        <f t="shared" si="11"/>
        <v>0</v>
      </c>
      <c r="G57" s="15">
        <f t="shared" si="11"/>
        <v>855.42095127272728</v>
      </c>
      <c r="H57" s="16">
        <f t="shared" si="11"/>
        <v>855.42095127272728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37.5" customHeight="1" x14ac:dyDescent="0.25">
      <c r="A58" s="14" t="str">
        <f>Motors!A$3</f>
        <v>Remy HVH-250-90D (cartridge)</v>
      </c>
      <c r="B58" s="15">
        <f t="shared" ref="B58:H58" si="12">B47*B25</f>
        <v>0</v>
      </c>
      <c r="C58" s="15">
        <f t="shared" si="12"/>
        <v>0</v>
      </c>
      <c r="D58" s="15">
        <f t="shared" si="12"/>
        <v>0</v>
      </c>
      <c r="E58" s="15">
        <f t="shared" si="12"/>
        <v>0</v>
      </c>
      <c r="F58" s="15">
        <f t="shared" si="12"/>
        <v>0</v>
      </c>
      <c r="G58" s="15">
        <f t="shared" si="12"/>
        <v>0</v>
      </c>
      <c r="H58" s="16">
        <f t="shared" si="12"/>
        <v>0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37.5" customHeight="1" x14ac:dyDescent="0.25">
      <c r="A59" s="14" t="str">
        <f>Motors!A$4</f>
        <v>EVO AFM-140-4</v>
      </c>
      <c r="B59" s="15">
        <f t="shared" ref="B59:H59" si="13">B48*B26</f>
        <v>1101.6834828218182</v>
      </c>
      <c r="C59" s="15">
        <f t="shared" si="13"/>
        <v>1101.6834828218182</v>
      </c>
      <c r="D59" s="15">
        <f t="shared" si="13"/>
        <v>1101.6834828218182</v>
      </c>
      <c r="E59" s="15">
        <f t="shared" si="13"/>
        <v>1101.6834828218182</v>
      </c>
      <c r="F59" s="15">
        <f t="shared" si="13"/>
        <v>0</v>
      </c>
      <c r="G59" s="15">
        <f t="shared" si="13"/>
        <v>1101.6834828218182</v>
      </c>
      <c r="H59" s="16">
        <f t="shared" si="13"/>
        <v>1101.6834828218182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37.5" customHeight="1" x14ac:dyDescent="0.25">
      <c r="A60" s="14" t="str">
        <f>Motors!A$5</f>
        <v>EVO AFM-130-3</v>
      </c>
      <c r="B60" s="15">
        <f t="shared" ref="B60:H60" si="14">B49*B27</f>
        <v>3490.1174811927276</v>
      </c>
      <c r="C60" s="15">
        <f t="shared" si="14"/>
        <v>4653.4899749236374</v>
      </c>
      <c r="D60" s="15">
        <f t="shared" si="14"/>
        <v>2792.0939849541824</v>
      </c>
      <c r="E60" s="15">
        <f t="shared" si="14"/>
        <v>2013.5293160727274</v>
      </c>
      <c r="F60" s="15">
        <f t="shared" si="14"/>
        <v>0</v>
      </c>
      <c r="G60" s="15">
        <f t="shared" si="14"/>
        <v>2326.7449874618187</v>
      </c>
      <c r="H60" s="16">
        <f t="shared" si="14"/>
        <v>2792.0939849541824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37.5" customHeight="1" x14ac:dyDescent="0.25">
      <c r="A61" s="14" t="str">
        <f>Motors!A$6</f>
        <v>YASA-750 @ 700V</v>
      </c>
      <c r="B61" s="15">
        <f t="shared" ref="B61:H61" si="15">B50*B28</f>
        <v>1407.8803156363638</v>
      </c>
      <c r="C61" s="15">
        <f t="shared" si="15"/>
        <v>1407.8803156363638</v>
      </c>
      <c r="D61" s="15">
        <f t="shared" si="15"/>
        <v>1407.8803156363638</v>
      </c>
      <c r="E61" s="15">
        <f t="shared" si="15"/>
        <v>922.25071309090913</v>
      </c>
      <c r="F61" s="15">
        <f t="shared" si="15"/>
        <v>0</v>
      </c>
      <c r="G61" s="15">
        <f t="shared" si="15"/>
        <v>1311.6454586181819</v>
      </c>
      <c r="H61" s="16">
        <f t="shared" si="15"/>
        <v>1407.8803156363638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 ht="37.5" customHeight="1" x14ac:dyDescent="0.25">
      <c r="A62" s="14" t="str">
        <f>Motors!A$7</f>
        <v>YASA-400 @ 600V</v>
      </c>
      <c r="B62" s="15">
        <f t="shared" ref="B62:H62" si="16">B51*B29</f>
        <v>1480.5362618181816</v>
      </c>
      <c r="C62" s="15">
        <f t="shared" si="16"/>
        <v>1480.5362618181816</v>
      </c>
      <c r="D62" s="15">
        <f t="shared" si="16"/>
        <v>1421.3148113454545</v>
      </c>
      <c r="E62" s="15">
        <f t="shared" si="16"/>
        <v>968.27071522909102</v>
      </c>
      <c r="F62" s="15">
        <f t="shared" si="16"/>
        <v>0</v>
      </c>
      <c r="G62" s="15">
        <f t="shared" si="16"/>
        <v>1147.5801069381821</v>
      </c>
      <c r="H62" s="16">
        <f t="shared" si="16"/>
        <v>1421.3148113454545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37.5" customHeight="1" x14ac:dyDescent="0.25">
      <c r="A63" s="14" t="str">
        <f>Motors!A$8</f>
        <v>YASA-250</v>
      </c>
      <c r="B63" s="15">
        <f t="shared" ref="B63:H63" si="17">B52*B30</f>
        <v>0</v>
      </c>
      <c r="C63" s="15">
        <f t="shared" si="17"/>
        <v>0</v>
      </c>
      <c r="D63" s="15">
        <f t="shared" si="17"/>
        <v>0</v>
      </c>
      <c r="E63" s="15">
        <f t="shared" si="17"/>
        <v>0</v>
      </c>
      <c r="F63" s="15">
        <f t="shared" si="17"/>
        <v>0</v>
      </c>
      <c r="G63" s="15">
        <f t="shared" si="17"/>
        <v>0</v>
      </c>
      <c r="H63" s="16">
        <f t="shared" si="17"/>
        <v>0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 ht="37.5" customHeight="1" x14ac:dyDescent="0.25">
      <c r="A64" s="14" t="str">
        <f>Motors!A$9</f>
        <v>EMRAX 268 MV</v>
      </c>
      <c r="B64" s="15">
        <f t="shared" ref="B64:H64" si="18">B53*B31</f>
        <v>987.02417454545468</v>
      </c>
      <c r="C64" s="15">
        <f t="shared" si="18"/>
        <v>987.02417454545468</v>
      </c>
      <c r="D64" s="15">
        <f t="shared" si="18"/>
        <v>888.32175709090905</v>
      </c>
      <c r="E64" s="15">
        <f t="shared" si="18"/>
        <v>621.82522996363639</v>
      </c>
      <c r="F64" s="15">
        <f t="shared" si="18"/>
        <v>0</v>
      </c>
      <c r="G64" s="15">
        <f t="shared" si="18"/>
        <v>740.26813090909104</v>
      </c>
      <c r="H64" s="16">
        <f t="shared" si="18"/>
        <v>888.32175709090905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37.5" customHeight="1" x14ac:dyDescent="0.25">
      <c r="A65" s="14" t="str">
        <f>Motors!A$10</f>
        <v>EMRAX 228 HV x2</v>
      </c>
      <c r="B65" s="15">
        <f t="shared" ref="B65:H65" si="19">B54*B32</f>
        <v>1052.8257861818183</v>
      </c>
      <c r="C65" s="15">
        <f t="shared" si="19"/>
        <v>1052.8257861818183</v>
      </c>
      <c r="D65" s="15">
        <f t="shared" si="19"/>
        <v>947.54320756363632</v>
      </c>
      <c r="E65" s="15">
        <f t="shared" si="19"/>
        <v>488.57696640000006</v>
      </c>
      <c r="F65" s="15">
        <f t="shared" si="19"/>
        <v>0</v>
      </c>
      <c r="G65" s="15">
        <f t="shared" si="19"/>
        <v>579.05418240000006</v>
      </c>
      <c r="H65" s="16">
        <f t="shared" si="19"/>
        <v>947.54320756363632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3.2" x14ac:dyDescent="0.25">
      <c r="A66" s="2"/>
      <c r="H66" s="12"/>
    </row>
    <row r="67" spans="1:28" ht="13.2" x14ac:dyDescent="0.25">
      <c r="A67" s="4" t="s">
        <v>72</v>
      </c>
      <c r="B67" t="s">
        <v>8</v>
      </c>
      <c r="C67" t="s">
        <v>29</v>
      </c>
      <c r="D67" t="s">
        <v>65</v>
      </c>
      <c r="E67" t="s">
        <v>66</v>
      </c>
      <c r="F67" t="s">
        <v>36</v>
      </c>
      <c r="G67" t="s">
        <v>37</v>
      </c>
      <c r="H67" s="18" t="s">
        <v>26</v>
      </c>
      <c r="I67" s="3"/>
      <c r="J67" s="3"/>
      <c r="K67" s="3"/>
    </row>
    <row r="68" spans="1:28" ht="13.2" x14ac:dyDescent="0.25">
      <c r="A68" s="2" t="str">
        <f>Motors!A$2</f>
        <v>Remy HVH-250-90S (cartridge)</v>
      </c>
      <c r="B68">
        <f t="shared" ref="B68:H68" si="20">B46*B35</f>
        <v>452.38607999999999</v>
      </c>
      <c r="C68">
        <f t="shared" si="20"/>
        <v>452.38607999999999</v>
      </c>
      <c r="D68">
        <f t="shared" si="20"/>
        <v>452.38607999999999</v>
      </c>
      <c r="E68">
        <f t="shared" si="20"/>
        <v>452.38607999999999</v>
      </c>
      <c r="F68">
        <f t="shared" si="20"/>
        <v>0</v>
      </c>
      <c r="G68">
        <f t="shared" si="20"/>
        <v>452.38607999999999</v>
      </c>
      <c r="H68" s="19">
        <f t="shared" si="20"/>
        <v>452.38607999999999</v>
      </c>
    </row>
    <row r="69" spans="1:28" ht="13.2" x14ac:dyDescent="0.25">
      <c r="A69" s="2" t="str">
        <f>Motors!A$3</f>
        <v>Remy HVH-250-90D (cartridge)</v>
      </c>
      <c r="B69">
        <f t="shared" ref="B69:H69" si="21">B47*B36</f>
        <v>0</v>
      </c>
      <c r="C69">
        <f t="shared" si="21"/>
        <v>0</v>
      </c>
      <c r="D69">
        <f t="shared" si="21"/>
        <v>0</v>
      </c>
      <c r="E69">
        <f t="shared" si="21"/>
        <v>0</v>
      </c>
      <c r="F69">
        <f t="shared" si="21"/>
        <v>0</v>
      </c>
      <c r="G69">
        <f t="shared" si="21"/>
        <v>0</v>
      </c>
      <c r="H69" s="19">
        <f t="shared" si="21"/>
        <v>0</v>
      </c>
    </row>
    <row r="70" spans="1:28" ht="13.2" x14ac:dyDescent="0.25">
      <c r="A70" s="2" t="str">
        <f>Motors!A$4</f>
        <v>EVO AFM-140-4</v>
      </c>
      <c r="B70">
        <f t="shared" ref="B70:H70" si="22">B48*B37</f>
        <v>605.42966173090906</v>
      </c>
      <c r="C70">
        <f t="shared" si="22"/>
        <v>605.42966173090906</v>
      </c>
      <c r="D70">
        <f t="shared" si="22"/>
        <v>605.42966173090906</v>
      </c>
      <c r="E70">
        <f t="shared" si="22"/>
        <v>605.42966173090906</v>
      </c>
      <c r="F70">
        <f t="shared" si="22"/>
        <v>0</v>
      </c>
      <c r="G70">
        <f t="shared" si="22"/>
        <v>605.42966173090906</v>
      </c>
      <c r="H70" s="19">
        <f t="shared" si="22"/>
        <v>605.42966173090906</v>
      </c>
    </row>
    <row r="71" spans="1:28" ht="13.2" x14ac:dyDescent="0.25">
      <c r="A71" s="2" t="str">
        <f>Motors!A$5</f>
        <v>EVO AFM-130-3</v>
      </c>
      <c r="B71">
        <f t="shared" ref="B71:H71" si="23">B49*B38</f>
        <v>3076.225344</v>
      </c>
      <c r="C71">
        <f t="shared" si="23"/>
        <v>5220.2611898181822</v>
      </c>
      <c r="D71">
        <f t="shared" si="23"/>
        <v>4027.0586321454548</v>
      </c>
      <c r="E71">
        <f t="shared" si="23"/>
        <v>2684.7057547636368</v>
      </c>
      <c r="F71">
        <f t="shared" si="23"/>
        <v>0</v>
      </c>
      <c r="G71">
        <f t="shared" si="23"/>
        <v>1491.5031970909092</v>
      </c>
      <c r="H71" s="19">
        <f t="shared" si="23"/>
        <v>2684.7057547636368</v>
      </c>
    </row>
    <row r="72" spans="1:28" ht="13.2" x14ac:dyDescent="0.25">
      <c r="A72" s="2" t="str">
        <f>Motors!A$6</f>
        <v>YASA-750 @ 700V</v>
      </c>
      <c r="B72">
        <f t="shared" ref="B72:H72" si="24">B50*B39</f>
        <v>712.85079272727273</v>
      </c>
      <c r="C72">
        <f t="shared" si="24"/>
        <v>712.85079272727273</v>
      </c>
      <c r="D72">
        <f t="shared" si="24"/>
        <v>712.85079272727273</v>
      </c>
      <c r="E72">
        <f t="shared" si="24"/>
        <v>712.85079272727273</v>
      </c>
      <c r="F72">
        <f t="shared" si="24"/>
        <v>0</v>
      </c>
      <c r="G72">
        <f t="shared" si="24"/>
        <v>712.85079272727273</v>
      </c>
      <c r="H72" s="19">
        <f t="shared" si="24"/>
        <v>712.85079272727273</v>
      </c>
    </row>
    <row r="73" spans="1:28" ht="13.2" x14ac:dyDescent="0.25">
      <c r="A73" s="2" t="str">
        <f>Motors!A$7</f>
        <v>YASA-400 @ 600V</v>
      </c>
      <c r="B73">
        <f t="shared" ref="B73:H73" si="25">B51*B40</f>
        <v>1028.1501818181816</v>
      </c>
      <c r="C73">
        <f t="shared" si="25"/>
        <v>1028.1501818181816</v>
      </c>
      <c r="D73">
        <f t="shared" si="25"/>
        <v>987.02417454545457</v>
      </c>
      <c r="E73">
        <f t="shared" si="25"/>
        <v>987.02417454545457</v>
      </c>
      <c r="F73">
        <f t="shared" si="25"/>
        <v>0</v>
      </c>
      <c r="G73">
        <f t="shared" si="25"/>
        <v>717.23756683636384</v>
      </c>
      <c r="H73" s="19">
        <f t="shared" si="25"/>
        <v>987.02417454545457</v>
      </c>
    </row>
    <row r="74" spans="1:28" ht="13.2" x14ac:dyDescent="0.25">
      <c r="A74" s="2" t="str">
        <f>Motors!A$8</f>
        <v>YASA-250</v>
      </c>
      <c r="B74">
        <f t="shared" ref="B74:H74" si="26">B52*B41</f>
        <v>0</v>
      </c>
      <c r="C74">
        <f t="shared" si="26"/>
        <v>0</v>
      </c>
      <c r="D74">
        <f t="shared" si="26"/>
        <v>0</v>
      </c>
      <c r="E74">
        <f t="shared" si="26"/>
        <v>0</v>
      </c>
      <c r="F74">
        <f t="shared" si="26"/>
        <v>0</v>
      </c>
      <c r="G74">
        <f t="shared" si="26"/>
        <v>0</v>
      </c>
      <c r="H74" s="19">
        <f t="shared" si="26"/>
        <v>0</v>
      </c>
    </row>
    <row r="75" spans="1:28" ht="13.2" x14ac:dyDescent="0.25">
      <c r="A75" s="2" t="str">
        <f>Motors!A$9</f>
        <v>EMRAX 268 MV</v>
      </c>
      <c r="B75">
        <f t="shared" ref="B75:H75" si="27">B53*B42</f>
        <v>522.02611898181817</v>
      </c>
      <c r="C75">
        <f t="shared" si="27"/>
        <v>522.02611898181817</v>
      </c>
      <c r="D75">
        <f t="shared" si="27"/>
        <v>469.82350708363629</v>
      </c>
      <c r="E75">
        <f t="shared" si="27"/>
        <v>469.82350708363629</v>
      </c>
      <c r="F75">
        <f t="shared" si="27"/>
        <v>0</v>
      </c>
      <c r="G75">
        <f t="shared" si="27"/>
        <v>361.90886400000005</v>
      </c>
      <c r="H75" s="19">
        <f t="shared" si="27"/>
        <v>469.82350708363629</v>
      </c>
    </row>
    <row r="76" spans="1:28" ht="13.2" x14ac:dyDescent="0.25">
      <c r="A76" s="2" t="str">
        <f>Motors!A$10</f>
        <v>EMRAX 228 HV x2</v>
      </c>
      <c r="B76">
        <f t="shared" ref="B76:H76" si="28">B54*B43</f>
        <v>548.34676363636368</v>
      </c>
      <c r="C76">
        <f t="shared" si="28"/>
        <v>548.34676363636368</v>
      </c>
      <c r="D76">
        <f t="shared" si="28"/>
        <v>493.51208727272729</v>
      </c>
      <c r="E76">
        <f t="shared" si="28"/>
        <v>493.51208727272729</v>
      </c>
      <c r="F76">
        <f t="shared" si="28"/>
        <v>0</v>
      </c>
      <c r="G76">
        <f t="shared" si="28"/>
        <v>361.90886400000011</v>
      </c>
      <c r="H76" s="19">
        <f t="shared" si="28"/>
        <v>493.51208727272729</v>
      </c>
    </row>
    <row r="77" spans="1:28" ht="13.2" x14ac:dyDescent="0.25">
      <c r="A77" s="2"/>
    </row>
    <row r="78" spans="1:28" ht="26.4" x14ac:dyDescent="0.25">
      <c r="A78" s="4" t="s">
        <v>1</v>
      </c>
      <c r="B78" t="s">
        <v>8</v>
      </c>
      <c r="C78" t="s">
        <v>29</v>
      </c>
      <c r="D78" t="s">
        <v>65</v>
      </c>
      <c r="E78" t="s">
        <v>66</v>
      </c>
      <c r="F78" t="s">
        <v>36</v>
      </c>
      <c r="G78" t="s">
        <v>37</v>
      </c>
      <c r="H78" s="3" t="s">
        <v>26</v>
      </c>
      <c r="I78" s="3"/>
      <c r="J78" s="4" t="s">
        <v>73</v>
      </c>
      <c r="K78" t="s">
        <v>8</v>
      </c>
      <c r="L78" t="s">
        <v>29</v>
      </c>
      <c r="M78" t="s">
        <v>65</v>
      </c>
      <c r="N78" t="s">
        <v>66</v>
      </c>
      <c r="O78" t="s">
        <v>36</v>
      </c>
      <c r="P78" t="s">
        <v>37</v>
      </c>
      <c r="Q78" s="3" t="s">
        <v>26</v>
      </c>
    </row>
    <row r="79" spans="1:28" ht="26.4" x14ac:dyDescent="0.25">
      <c r="A79" s="2" t="str">
        <f>Motors!A$2</f>
        <v>Remy HVH-250-90S (cartridge)</v>
      </c>
      <c r="B79">
        <f>SQRT(3)*$L2*0.912*B13/SQRT(2)*MIN(Motors!$D2,Controllers!$E2)/1000</f>
        <v>115.80717201848249</v>
      </c>
      <c r="C79">
        <f>SQRT(3)*$L2*0.912*C13/SQRT(2)*MIN(Motors!$D2,Controllers!$E3)/1000</f>
        <v>115.80717201848249</v>
      </c>
      <c r="D79">
        <f>SQRT(3)*$L2*0.912*D13/SQRT(2)*MIN(Motors!$D2,Controllers!$E4)/1000</f>
        <v>92.645737614786</v>
      </c>
      <c r="E79">
        <f>SQRT(3)*$L2*0.912*E13/SQRT(2)*MIN(Motors!$D2,Controllers!$E5)/1000</f>
        <v>125.45776968668939</v>
      </c>
      <c r="F79">
        <f>SQRT(3)*$L2*0.912*F13/SQRT(2)*MIN(Motors!$D2,Controllers!$E6)/1000</f>
        <v>115.80717201848249</v>
      </c>
      <c r="G79">
        <f>SQRT(3)*$L2*0.912*G13/SQRT(2)*MIN(Motors!$D2,Controllers!$E$7)/1000</f>
        <v>115.80717201848249</v>
      </c>
      <c r="H79">
        <f>SQRT(3)*$L2*0.912*H13/SQRT(2)*MIN(Motors!$D2,Controllers!$E$14)/1000</f>
        <v>102.93970846087333</v>
      </c>
      <c r="J79" s="2" t="str">
        <f>Motors!A$2</f>
        <v>Remy HVH-250-90S (cartridge)</v>
      </c>
      <c r="K79">
        <f>SQRT(3)*$L2*0.912*K13/SQRT(2)*MIN(Motors!$D2,Controllers!$E2)/1000</f>
        <v>100.36621574935151</v>
      </c>
      <c r="L79">
        <f>SQRT(3)*$L2*0.912*L13/SQRT(2)*MIN(Motors!$D2,Controllers!$E3)/1000</f>
        <v>100.36621574935151</v>
      </c>
      <c r="M79">
        <f>SQRT(3)*$L2*0.912*M13/SQRT(2)*MIN(Motors!$D2,Controllers!$E4)/1000</f>
        <v>79.778274057176844</v>
      </c>
      <c r="N79">
        <f>SQRT(3)*$L2*0.912*N13/SQRT(2)*MIN(Motors!$D2,Controllers!$E5)/1000</f>
        <v>0</v>
      </c>
      <c r="O79">
        <f>SQRT(3)*$L2*0.912*O13/SQRT(2)*MIN(Motors!$D2,Controllers!$E6)/1000</f>
        <v>100.36621574935151</v>
      </c>
      <c r="P79">
        <f>SQRT(3)*$L2*0.912*P13/SQRT(2)*MIN(Motors!$D2,Controllers!$E$7)/1000</f>
        <v>100.36621574935151</v>
      </c>
      <c r="Q79">
        <f>SQRT(3)*$L2*0.912*Q13/SQRT(2)*MIN(Motors!$D2,Controllers!$E$14)/1000</f>
        <v>89.042847818655446</v>
      </c>
    </row>
    <row r="80" spans="1:28" ht="26.4" x14ac:dyDescent="0.25">
      <c r="A80" s="2" t="str">
        <f>Motors!A$3</f>
        <v>Remy HVH-250-90D (cartridge)</v>
      </c>
      <c r="B80">
        <f>SQRT(3)*$L3*0.912*B14/SQRT(2)*MIN(Motors!$D3,Controllers!$E2)/1000</f>
        <v>231.61434403696498</v>
      </c>
      <c r="C80">
        <f>SQRT(3)*$L3*0.912*C14/SQRT(2)*MIN(Motors!$D3,Controllers!$E3)/1000</f>
        <v>221.96374636875811</v>
      </c>
      <c r="D80">
        <f>SQRT(3)*$L3*0.912*D14/SQRT(2)*MIN(Motors!$D3,Controllers!$E4)/1000</f>
        <v>138.96860642217899</v>
      </c>
      <c r="E80">
        <f>SQRT(3)*$L3*0.912*E14/SQRT(2)*MIN(Motors!$D3,Controllers!$E5)/1000</f>
        <v>125.45776968668939</v>
      </c>
      <c r="F80">
        <f>SQRT(3)*$L3*0.912*F14/SQRT(2)*MIN(Motors!$D3,Controllers!$E6)/1000</f>
        <v>115.80717201848249</v>
      </c>
      <c r="G80">
        <f>SQRT(3)*$L3*0.912*G14/SQRT(2)*MIN(Motors!$D3,Controllers!$E$7)/1000</f>
        <v>123.527650153048</v>
      </c>
      <c r="H80">
        <f>SQRT(3)*$L3*0.912*H14/SQRT(2)*MIN(Motors!$D3,Controllers!$E$14)/1000</f>
        <v>154.40956269131001</v>
      </c>
      <c r="J80" s="2" t="str">
        <f>Motors!A$3</f>
        <v>Remy HVH-250-90D (cartridge)</v>
      </c>
      <c r="K80">
        <f>SQRT(3)*$L3*0.912*K14/SQRT(2)*MIN(Motors!$D3,Controllers!$E2)/1000</f>
        <v>200.73243149870302</v>
      </c>
      <c r="L80">
        <f>SQRT(3)*$L3*0.912*L14/SQRT(2)*MIN(Motors!$D3,Controllers!$E3)/1000</f>
        <v>192.36858018625705</v>
      </c>
      <c r="M80">
        <f>SQRT(3)*$L3*0.912*M14/SQRT(2)*MIN(Motors!$D3,Controllers!$E4)/1000</f>
        <v>119.66741108576527</v>
      </c>
      <c r="N80">
        <f>SQRT(3)*$L3*0.912*N14/SQRT(2)*MIN(Motors!$D3,Controllers!$E5)/1000</f>
        <v>0</v>
      </c>
      <c r="O80">
        <f>SQRT(3)*$L3*0.912*O14/SQRT(2)*MIN(Motors!$D3,Controllers!$E6)/1000</f>
        <v>100.36621574935151</v>
      </c>
      <c r="P80">
        <f>SQRT(3)*$L3*0.912*P14/SQRT(2)*MIN(Motors!$D3,Controllers!$E$7)/1000</f>
        <v>107.05729679930828</v>
      </c>
      <c r="Q80">
        <f>SQRT(3)*$L3*0.912*Q14/SQRT(2)*MIN(Motors!$D3,Controllers!$E$14)/1000</f>
        <v>133.56427172798317</v>
      </c>
    </row>
    <row r="81" spans="1:17" ht="13.2" x14ac:dyDescent="0.25">
      <c r="A81" s="2" t="str">
        <f>Motors!A$4</f>
        <v>EVO AFM-140-4</v>
      </c>
      <c r="B81">
        <f>SQRT(3)*$L4*0.912*B15/SQRT(2)*MIN(Motors!$D4,Controllers!$E2)/1000</f>
        <v>85.697307293677042</v>
      </c>
      <c r="C81">
        <f>SQRT(3)*$L4*0.912*C15/SQRT(2)*MIN(Motors!$D4,Controllers!$E3)/1000</f>
        <v>85.697307293677042</v>
      </c>
      <c r="D81">
        <f>SQRT(3)*$L4*0.912*D15/SQRT(2)*MIN(Motors!$D4,Controllers!$E4)/1000</f>
        <v>68.557845834941645</v>
      </c>
      <c r="E81">
        <f>SQRT(3)*$L4*0.912*E15/SQRT(2)*MIN(Motors!$D4,Controllers!$E5)/1000</f>
        <v>137.11569166988329</v>
      </c>
      <c r="F81">
        <f>SQRT(3)*$L4*0.912*F15/SQRT(2)*MIN(Motors!$D4,Controllers!$E6)/1000</f>
        <v>85.697307293677042</v>
      </c>
      <c r="G81">
        <f>SQRT(3)*$L4*0.912*G15/SQRT(2)*MIN(Motors!$D4,Controllers!$E$7)/1000</f>
        <v>85.697307293677042</v>
      </c>
      <c r="H81">
        <f>SQRT(3)*$L4*0.912*H15/SQRT(2)*MIN(Motors!$D4,Controllers!$E$14)/1000</f>
        <v>76.175384261046261</v>
      </c>
      <c r="J81" s="2" t="str">
        <f>Motors!A$4</f>
        <v>EVO AFM-140-4</v>
      </c>
      <c r="K81">
        <f>SQRT(3)*$L4*0.912*K15/SQRT(2)*MIN(Motors!$D4,Controllers!$E2)/1000</f>
        <v>74.270999654520111</v>
      </c>
      <c r="L81">
        <f>SQRT(3)*$L4*0.912*L15/SQRT(2)*MIN(Motors!$D4,Controllers!$E3)/1000</f>
        <v>74.270999654520111</v>
      </c>
      <c r="M81">
        <f>SQRT(3)*$L4*0.912*M15/SQRT(2)*MIN(Motors!$D4,Controllers!$E4)/1000</f>
        <v>59.035922802310864</v>
      </c>
      <c r="N81">
        <f>SQRT(3)*$L4*0.912*N15/SQRT(2)*MIN(Motors!$D4,Controllers!$E5)/1000</f>
        <v>118.07184560462173</v>
      </c>
      <c r="O81">
        <f>SQRT(3)*$L4*0.912*O15/SQRT(2)*MIN(Motors!$D4,Controllers!$E6)/1000</f>
        <v>74.270999654520111</v>
      </c>
      <c r="P81">
        <f>SQRT(3)*$L4*0.912*P15/SQRT(2)*MIN(Motors!$D4,Controllers!$E$7)/1000</f>
        <v>74.270999654520111</v>
      </c>
      <c r="Q81">
        <f>SQRT(3)*$L4*0.912*Q15/SQRT(2)*MIN(Motors!$D4,Controllers!$E$14)/1000</f>
        <v>65.891707385805034</v>
      </c>
    </row>
    <row r="82" spans="1:17" ht="13.2" x14ac:dyDescent="0.25">
      <c r="A82" s="2" t="str">
        <f>Motors!A$5</f>
        <v>EVO AFM-130-3</v>
      </c>
      <c r="B82">
        <f>SQRT(3)*$L5*0.912*B16/SQRT(2)*MIN(Motors!$D5,Controllers!$E2)/1000</f>
        <v>120.4394588992218</v>
      </c>
      <c r="C82">
        <f>SQRT(3)*$L5*0.912*C16/SQRT(2)*MIN(Motors!$D5,Controllers!$E3)/1000</f>
        <v>120.4394588992218</v>
      </c>
      <c r="D82">
        <f>SQRT(3)*$L5*0.912*D16/SQRT(2)*MIN(Motors!$D5,Controllers!$E4)/1000</f>
        <v>96.351567119377449</v>
      </c>
      <c r="E82">
        <f>SQRT(3)*$L5*0.912*E16/SQRT(2)*MIN(Motors!$D5,Controllers!$E5)/1000</f>
        <v>138.96860642217899</v>
      </c>
      <c r="F82">
        <f>SQRT(3)*$L5*0.912*F16/SQRT(2)*MIN(Motors!$D5,Controllers!$E6)/1000</f>
        <v>115.80717201848249</v>
      </c>
      <c r="G82">
        <f>SQRT(3)*$L5*0.912*G16/SQRT(2)*MIN(Motors!$D5,Controllers!$E$7)/1000</f>
        <v>120.4394588992218</v>
      </c>
      <c r="H82">
        <f>SQRT(3)*$L5*0.912*H16/SQRT(2)*MIN(Motors!$D5,Controllers!$E$14)/1000</f>
        <v>107.05729679930828</v>
      </c>
      <c r="J82" s="2" t="str">
        <f>Motors!A$5</f>
        <v>EVO AFM-130-3</v>
      </c>
      <c r="K82">
        <f>SQRT(3)*$L5*0.912*K16/SQRT(2)*MIN(Motors!$D5,Controllers!$E2)/1000</f>
        <v>104.38086437932557</v>
      </c>
      <c r="L82">
        <f>SQRT(3)*$L5*0.912*L16/SQRT(2)*MIN(Motors!$D5,Controllers!$E3)/1000</f>
        <v>104.38086437932557</v>
      </c>
      <c r="M82">
        <f>SQRT(3)*$L5*0.912*M16/SQRT(2)*MIN(Motors!$D5,Controllers!$E4)/1000</f>
        <v>82.969405019463906</v>
      </c>
      <c r="N82">
        <f>SQRT(3)*$L5*0.912*N16/SQRT(2)*MIN(Motors!$D5,Controllers!$E5)/1000</f>
        <v>119.66741108576527</v>
      </c>
      <c r="O82">
        <f>SQRT(3)*$L5*0.912*O16/SQRT(2)*MIN(Motors!$D5,Controllers!$E6)/1000</f>
        <v>100.36621574935151</v>
      </c>
      <c r="P82">
        <f>SQRT(3)*$L5*0.912*P16/SQRT(2)*MIN(Motors!$D5,Controllers!$E$7)/1000</f>
        <v>104.38086437932557</v>
      </c>
      <c r="Q82">
        <f>SQRT(3)*$L5*0.912*Q16/SQRT(2)*MIN(Motors!$D5,Controllers!$E$14)/1000</f>
        <v>92.60456173140166</v>
      </c>
    </row>
    <row r="83" spans="1:17" ht="13.2" x14ac:dyDescent="0.25">
      <c r="A83" s="2" t="str">
        <f>Motors!A$6</f>
        <v>YASA-750 @ 700V</v>
      </c>
      <c r="B83">
        <f>SQRT(3)*$L6*0.912*B17/SQRT(2)*MIN(Motors!$D6,Controllers!$E2)/1000</f>
        <v>173.71075802772376</v>
      </c>
      <c r="C83">
        <f>SQRT(3)*$L6*0.912*C17/SQRT(2)*MIN(Motors!$D6,Controllers!$E3)/1000</f>
        <v>173.71075802772376</v>
      </c>
      <c r="D83">
        <f>SQRT(3)*$L6*0.912*D17/SQRT(2)*MIN(Motors!$D6,Controllers!$E4)/1000</f>
        <v>138.96860642217899</v>
      </c>
      <c r="E83">
        <f>SQRT(3)*$L6*0.912*E17/SQRT(2)*MIN(Motors!$D6,Controllers!$E5)/1000</f>
        <v>135.10836735489625</v>
      </c>
      <c r="F83">
        <f>SQRT(3)*$L6*0.912*F17/SQRT(2)*MIN(Motors!$D6,Controllers!$E6)/1000</f>
        <v>115.80717201848249</v>
      </c>
      <c r="G83">
        <f>SQRT(3)*$L6*0.912*G17/SQRT(2)*MIN(Motors!$D6,Controllers!$E$7)/1000</f>
        <v>123.527650153048</v>
      </c>
      <c r="H83">
        <f>SQRT(3)*$L6*0.912*H17/SQRT(2)*MIN(Motors!$D6,Controllers!$E$14)/1000</f>
        <v>154.40956269131001</v>
      </c>
      <c r="J83" s="2" t="str">
        <f>Motors!A$6</f>
        <v>YASA-750 @ 700V</v>
      </c>
      <c r="K83">
        <f>SQRT(3)*$L6*0.912*K17/SQRT(2)*MIN(Motors!$D6,Controllers!$E2)/1000</f>
        <v>150.54932362402727</v>
      </c>
      <c r="L83">
        <f>SQRT(3)*$L6*0.912*L17/SQRT(2)*MIN(Motors!$D6,Controllers!$E3)/1000</f>
        <v>150.54932362402727</v>
      </c>
      <c r="M83">
        <f>SQRT(3)*$L6*0.912*M17/SQRT(2)*MIN(Motors!$D6,Controllers!$E4)/1000</f>
        <v>119.66741108576527</v>
      </c>
      <c r="N83">
        <f>SQRT(3)*$L6*0.912*N17/SQRT(2)*MIN(Motors!$D6,Controllers!$E5)/1000</f>
        <v>0</v>
      </c>
      <c r="O83">
        <f>SQRT(3)*$L6*0.912*O17/SQRT(2)*MIN(Motors!$D6,Controllers!$E6)/1000</f>
        <v>100.36621574935151</v>
      </c>
      <c r="P83">
        <f>SQRT(3)*$L6*0.912*P17/SQRT(2)*MIN(Motors!$D6,Controllers!$E$7)/1000</f>
        <v>107.05729679930828</v>
      </c>
      <c r="Q83">
        <f>SQRT(3)*$L6*0.912*Q17/SQRT(2)*MIN(Motors!$D6,Controllers!$E$14)/1000</f>
        <v>133.56427172798317</v>
      </c>
    </row>
    <row r="84" spans="1:17" ht="13.2" x14ac:dyDescent="0.25">
      <c r="A84" s="2" t="str">
        <f>Motors!A$7</f>
        <v>YASA-400 @ 600V</v>
      </c>
      <c r="B84">
        <f>SQRT(3)*$L7*0.912*B18/SQRT(2)*MIN(Motors!$D7,Controllers!$E2)/1000</f>
        <v>173.71075802772376</v>
      </c>
      <c r="C84">
        <f>SQRT(3)*$L7*0.912*C18/SQRT(2)*MIN(Motors!$D7,Controllers!$E3)/1000</f>
        <v>173.71075802772376</v>
      </c>
      <c r="D84">
        <f>SQRT(3)*$L7*0.912*D18/SQRT(2)*MIN(Motors!$D7,Controllers!$E4)/1000</f>
        <v>138.96860642217899</v>
      </c>
      <c r="E84">
        <f>SQRT(3)*$L7*0.912*E18/SQRT(2)*MIN(Motors!$D7,Controllers!$E5)/1000</f>
        <v>115.8071720184825</v>
      </c>
      <c r="F84">
        <f>SQRT(3)*$L7*0.912*F18/SQRT(2)*MIN(Motors!$D7,Controllers!$E6)/1000</f>
        <v>115.80717201848249</v>
      </c>
      <c r="G84">
        <f>SQRT(3)*$L7*0.912*G18/SQRT(2)*MIN(Motors!$D7,Controllers!$E$7)/1000</f>
        <v>123.527650153048</v>
      </c>
      <c r="H84">
        <f>SQRT(3)*$L7*0.912*H18/SQRT(2)*MIN(Motors!$D7,Controllers!$E$14)/1000</f>
        <v>154.40956269131001</v>
      </c>
      <c r="J84" s="2" t="str">
        <f>Motors!A$7</f>
        <v>YASA-400 @ 600V</v>
      </c>
      <c r="K84">
        <f>SQRT(3)*$L7*0.912*K18/SQRT(2)*MIN(Motors!$D7,Controllers!$E2)/1000</f>
        <v>150.54932362402727</v>
      </c>
      <c r="L84">
        <f>SQRT(3)*$L7*0.912*L18/SQRT(2)*MIN(Motors!$D7,Controllers!$E3)/1000</f>
        <v>150.54932362402727</v>
      </c>
      <c r="M84">
        <f>SQRT(3)*$L7*0.912*M18/SQRT(2)*MIN(Motors!$D7,Controllers!$E4)/1000</f>
        <v>119.66741108576527</v>
      </c>
      <c r="N84">
        <f>SQRT(3)*$L7*0.912*N18/SQRT(2)*MIN(Motors!$D7,Controllers!$E5)/1000</f>
        <v>0</v>
      </c>
      <c r="O84">
        <f>SQRT(3)*$L7*0.912*O18/SQRT(2)*MIN(Motors!$D7,Controllers!$E6)/1000</f>
        <v>100.36621574935151</v>
      </c>
      <c r="P84">
        <f>SQRT(3)*$L7*0.912*P18/SQRT(2)*MIN(Motors!$D7,Controllers!$E$7)/1000</f>
        <v>107.05729679930828</v>
      </c>
      <c r="Q84">
        <f>SQRT(3)*$L7*0.912*Q18/SQRT(2)*MIN(Motors!$D7,Controllers!$E$14)/1000</f>
        <v>133.56427172798317</v>
      </c>
    </row>
    <row r="85" spans="1:17" ht="13.2" x14ac:dyDescent="0.25">
      <c r="A85" s="2" t="str">
        <f>Motors!A$8</f>
        <v>YASA-250</v>
      </c>
      <c r="B85">
        <f>SQRT(3)*$L8*0.912*B19/SQRT(2)*MIN(Motors!$D8,Controllers!$E2)/1000</f>
        <v>231.61434403696498</v>
      </c>
      <c r="C85">
        <f>SQRT(3)*$L8*0.912*C19/SQRT(2)*MIN(Motors!$D8,Controllers!$E3)/1000</f>
        <v>221.96374636875811</v>
      </c>
      <c r="D85">
        <f>SQRT(3)*$L8*0.912*D19/SQRT(2)*MIN(Motors!$D8,Controllers!$E4)/1000</f>
        <v>138.96860642217899</v>
      </c>
      <c r="E85">
        <f>SQRT(3)*$L8*0.912*E19/SQRT(2)*MIN(Motors!$D8,Controllers!$E5)/1000</f>
        <v>135.10836735489625</v>
      </c>
      <c r="F85">
        <f>SQRT(3)*$L8*0.912*F19/SQRT(2)*MIN(Motors!$D8,Controllers!$E6)/1000</f>
        <v>115.80717201848249</v>
      </c>
      <c r="G85">
        <f>SQRT(3)*$L8*0.912*G19/SQRT(2)*MIN(Motors!$D8,Controllers!$E$7)/1000</f>
        <v>123.527650153048</v>
      </c>
      <c r="H85">
        <f>SQRT(3)*$L8*0.912*H19/SQRT(2)*MIN(Motors!$D8,Controllers!$E$14)/1000</f>
        <v>154.40956269131001</v>
      </c>
      <c r="J85" s="2" t="str">
        <f>Motors!A$8</f>
        <v>YASA-250</v>
      </c>
      <c r="K85">
        <f>SQRT(3)*$L8*0.912*K19/SQRT(2)*MIN(Motors!$D8,Controllers!$E2)/1000</f>
        <v>200.73243149870302</v>
      </c>
      <c r="L85">
        <f>SQRT(3)*$L8*0.912*L19/SQRT(2)*MIN(Motors!$D8,Controllers!$E3)/1000</f>
        <v>192.36858018625705</v>
      </c>
      <c r="M85">
        <f>SQRT(3)*$L8*0.912*M19/SQRT(2)*MIN(Motors!$D8,Controllers!$E4)/1000</f>
        <v>119.66741108576527</v>
      </c>
      <c r="N85">
        <f>SQRT(3)*$L8*0.912*N19/SQRT(2)*MIN(Motors!$D8,Controllers!$E5)/1000</f>
        <v>0</v>
      </c>
      <c r="O85">
        <f>SQRT(3)*$L8*0.912*O19/SQRT(2)*MIN(Motors!$D8,Controllers!$E6)/1000</f>
        <v>100.36621574935151</v>
      </c>
      <c r="P85">
        <f>SQRT(3)*$L8*0.912*P19/SQRT(2)*MIN(Motors!$D8,Controllers!$E$7)/1000</f>
        <v>107.05729679930828</v>
      </c>
      <c r="Q85">
        <f>SQRT(3)*$L8*0.912*Q19/SQRT(2)*MIN(Motors!$D8,Controllers!$E$14)/1000</f>
        <v>133.56427172798317</v>
      </c>
    </row>
    <row r="86" spans="1:17" ht="13.2" x14ac:dyDescent="0.25">
      <c r="A86" s="2" t="str">
        <f>Motors!A$9</f>
        <v>EMRAX 268 MV</v>
      </c>
      <c r="B86">
        <f>SQRT(3)*$L9*0.912*B20/SQRT(2)*MIN(Motors!$D9,Controllers!$E2)/1000</f>
        <v>135.10836735489625</v>
      </c>
      <c r="C86">
        <f>SQRT(3)*$L9*0.912*C20/SQRT(2)*MIN(Motors!$D9,Controllers!$E3)/1000</f>
        <v>135.10836735489625</v>
      </c>
      <c r="D86">
        <f>SQRT(3)*$L9*0.912*D20/SQRT(2)*MIN(Motors!$D9,Controllers!$E4)/1000</f>
        <v>108.08669388391701</v>
      </c>
      <c r="E86">
        <f>SQRT(3)*$L9*0.912*E20/SQRT(2)*MIN(Motors!$D9,Controllers!$E5)/1000</f>
        <v>115.8071720184825</v>
      </c>
      <c r="F86">
        <f>SQRT(3)*$L9*0.912*F20/SQRT(2)*MIN(Motors!$D9,Controllers!$E6)/1000</f>
        <v>115.80717201848249</v>
      </c>
      <c r="G86">
        <f>SQRT(3)*$L9*0.912*G20/SQRT(2)*MIN(Motors!$D9,Controllers!$E$7)/1000</f>
        <v>123.527650153048</v>
      </c>
      <c r="H86">
        <f>SQRT(3)*$L9*0.912*H20/SQRT(2)*MIN(Motors!$D9,Controllers!$E$14)/1000</f>
        <v>120.09632653768556</v>
      </c>
      <c r="J86" s="2" t="str">
        <f>Motors!A$9</f>
        <v>EMRAX 268 MV</v>
      </c>
      <c r="K86">
        <f>SQRT(3)*$L9*0.912*K20/SQRT(2)*MIN(Motors!$D9,Controllers!$E2)/1000</f>
        <v>117.09391837424343</v>
      </c>
      <c r="L86">
        <f>SQRT(3)*$L9*0.912*L20/SQRT(2)*MIN(Motors!$D9,Controllers!$E3)/1000</f>
        <v>117.09391837424343</v>
      </c>
      <c r="M86">
        <f>SQRT(3)*$L9*0.912*M20/SQRT(2)*MIN(Motors!$D9,Controllers!$E4)/1000</f>
        <v>93.074653066706318</v>
      </c>
      <c r="N86">
        <f>SQRT(3)*$L9*0.912*N20/SQRT(2)*MIN(Motors!$D9,Controllers!$E5)/1000</f>
        <v>119.66741108576527</v>
      </c>
      <c r="O86">
        <f>SQRT(3)*$L9*0.912*O20/SQRT(2)*MIN(Motors!$D9,Controllers!$E6)/1000</f>
        <v>100.36621574935151</v>
      </c>
      <c r="P86">
        <f>SQRT(3)*$L9*0.912*P20/SQRT(2)*MIN(Motors!$D9,Controllers!$E$7)/1000</f>
        <v>107.05729679930828</v>
      </c>
      <c r="Q86">
        <f>SQRT(3)*$L9*0.912*Q20/SQRT(2)*MIN(Motors!$D9,Controllers!$E$14)/1000</f>
        <v>103.88332245509801</v>
      </c>
    </row>
    <row r="87" spans="1:17" ht="13.2" x14ac:dyDescent="0.25">
      <c r="A87" s="2" t="str">
        <f>Motors!A$10</f>
        <v>EMRAX 228 HV x2</v>
      </c>
      <c r="B87">
        <f>SQRT(3)*$L10*0.912*B21/SQRT(2)*MIN(Motors!$D10,Controllers!$E2)/1000</f>
        <v>185.291475229572</v>
      </c>
      <c r="C87">
        <f>SQRT(3)*$L10*0.912*C21/SQRT(2)*MIN(Motors!$D10,Controllers!$E3)/1000</f>
        <v>185.291475229572</v>
      </c>
      <c r="D87">
        <f>SQRT(3)*$L10*0.912*D21/SQRT(2)*MIN(Motors!$D10,Controllers!$E4)/1000</f>
        <v>138.96860642217899</v>
      </c>
      <c r="E87">
        <f>SQRT(3)*$L10*0.912*E21/SQRT(2)*MIN(Motors!$D10,Controllers!$E5)/1000</f>
        <v>138.96860642217899</v>
      </c>
      <c r="F87">
        <f>SQRT(3)*$L10*0.912*F21/SQRT(2)*MIN(Motors!$D10,Controllers!$E6)/1000</f>
        <v>115.80717201848249</v>
      </c>
      <c r="G87">
        <f>SQRT(3)*$L10*0.912*G21/SQRT(2)*MIN(Motors!$D10,Controllers!$E$7)/1000</f>
        <v>123.527650153048</v>
      </c>
      <c r="H87">
        <f>SQRT(3)*$L10*0.912*H21/SQRT(2)*MIN(Motors!$D10,Controllers!$E$14)/1000</f>
        <v>154.40956269131001</v>
      </c>
      <c r="J87" s="2" t="str">
        <f>Motors!A$10</f>
        <v>EMRAX 228 HV x2</v>
      </c>
      <c r="K87">
        <f>SQRT(3)*$L10*0.912*K21/SQRT(2)*MIN(Motors!$D10,Controllers!$E2)/1000</f>
        <v>160.58594519896241</v>
      </c>
      <c r="L87">
        <f>SQRT(3)*$L10*0.912*L21/SQRT(2)*MIN(Motors!$D10,Controllers!$E3)/1000</f>
        <v>160.58594519896241</v>
      </c>
      <c r="M87">
        <f>SQRT(3)*$L10*0.912*M21/SQRT(2)*MIN(Motors!$D10,Controllers!$E4)/1000</f>
        <v>119.66741108576527</v>
      </c>
      <c r="N87">
        <f>SQRT(3)*$L10*0.912*N21/SQRT(2)*MIN(Motors!$D10,Controllers!$E5)/1000</f>
        <v>119.66741108576527</v>
      </c>
      <c r="O87">
        <f>SQRT(3)*$L10*0.912*O21/SQRT(2)*MIN(Motors!$D10,Controllers!$E6)/1000</f>
        <v>100.36621574935151</v>
      </c>
      <c r="P87">
        <f>SQRT(3)*$L10*0.912*P21/SQRT(2)*MIN(Motors!$D10,Controllers!$E$7)/1000</f>
        <v>107.05729679930828</v>
      </c>
      <c r="Q87">
        <f>SQRT(3)*$L10*0.912*Q21/SQRT(2)*MIN(Motors!$D10,Controllers!$E$14)/1000</f>
        <v>133.56427172798317</v>
      </c>
    </row>
    <row r="88" spans="1:17" ht="13.2" x14ac:dyDescent="0.25">
      <c r="A88" s="2"/>
    </row>
    <row r="89" spans="1:17" ht="13.2" x14ac:dyDescent="0.25">
      <c r="A89" s="4" t="s">
        <v>2</v>
      </c>
      <c r="B89" t="s">
        <v>8</v>
      </c>
      <c r="C89" t="s">
        <v>29</v>
      </c>
      <c r="D89" t="s">
        <v>65</v>
      </c>
      <c r="E89" t="s">
        <v>66</v>
      </c>
      <c r="F89" t="s">
        <v>36</v>
      </c>
      <c r="G89" t="s">
        <v>37</v>
      </c>
      <c r="H89" s="3" t="s">
        <v>26</v>
      </c>
      <c r="I89" s="3"/>
      <c r="J89" s="3"/>
      <c r="K89" s="3"/>
    </row>
    <row r="90" spans="1:17" ht="13.2" x14ac:dyDescent="0.25">
      <c r="A90" s="2" t="str">
        <f>Motors!A$2</f>
        <v>Remy HVH-250-90S (cartridge)</v>
      </c>
      <c r="B90">
        <f>SQRT(3)*$L2*0.912*B13/SQRT(2)*MIN(Motors!$E2,Controllers!$F2)/1000</f>
        <v>77.204781345654993</v>
      </c>
      <c r="C90">
        <f>SQRT(3)*$L2*0.912*C13/SQRT(2)*MIN(Motors!$E2,Controllers!$F3)/1000</f>
        <v>77.204781345654993</v>
      </c>
      <c r="D90">
        <f>SQRT(3)*$L2*0.912*D13/SQRT(2)*MIN(Motors!$E2,Controllers!$F4)/1000</f>
        <v>61.763825076524007</v>
      </c>
      <c r="E90">
        <f>SQRT(3)*$L2*0.912*E13/SQRT(2)*MIN(Motors!$E2,Controllers!$F5)/1000</f>
        <v>111.51801749927945</v>
      </c>
      <c r="F90">
        <f>SQRT(3)*$L2*0.912*F13/SQRT(2)*MIN(Motors!$E2,Controllers!$F6)/1000</f>
        <v>77.204781345654993</v>
      </c>
      <c r="G90">
        <f>SQRT(3)*$L2*0.912*G13/SQRT(2)*MIN(Motors!$E2,Controllers!$F7)/1000</f>
        <v>77.204781345654993</v>
      </c>
      <c r="H90">
        <f>SQRT(3)*$L2*0.912*H13/SQRT(2)*MIN(Motors!$E2,Controllers!$F14)/1000</f>
        <v>68.626472307248889</v>
      </c>
    </row>
    <row r="91" spans="1:17" ht="13.2" x14ac:dyDescent="0.25">
      <c r="A91" s="2" t="str">
        <f>Motors!A$3</f>
        <v>Remy HVH-250-90D (cartridge)</v>
      </c>
      <c r="B91">
        <f>SQRT(3)*$L3*0.912*B14/SQRT(2)*MIN(Motors!$E3,Controllers!$F3)/1000</f>
        <v>135.10836735489625</v>
      </c>
      <c r="C91">
        <f>SQRT(3)*$L3*0.912*C14/SQRT(2)*MIN(Motors!$E3,Controllers!$F4)/1000</f>
        <v>154.40956269130999</v>
      </c>
      <c r="D91">
        <f>SQRT(3)*$L3*0.912*D14/SQRT(2)*MIN(Motors!$E3,Controllers!$F5)/1000</f>
        <v>92.645737614786</v>
      </c>
      <c r="E91">
        <f>SQRT(3)*$L3*0.912*E14/SQRT(2)*MIN(Motors!$E3,Controllers!$F6)/1000</f>
        <v>125.45776968668939</v>
      </c>
      <c r="F91">
        <f>SQRT(3)*$L3*0.912*F14/SQRT(2)*MIN(Motors!$E3,Controllers!$F7)/1000</f>
        <v>77.204781345654993</v>
      </c>
      <c r="G91">
        <f>SQRT(3)*$L3*0.912*G14/SQRT(2)*MIN(Motors!$E3,Controllers!$F8)/1000</f>
        <v>71.414422744730885</v>
      </c>
      <c r="H91">
        <f>SQRT(3)*$L3*0.912*H14/SQRT(2)*MIN(Motors!$E3,Controllers!$F14)/1000</f>
        <v>102.93970846087333</v>
      </c>
    </row>
    <row r="92" spans="1:17" ht="13.2" x14ac:dyDescent="0.25">
      <c r="A92" s="2" t="str">
        <f>Motors!A$4</f>
        <v>EVO AFM-140-4</v>
      </c>
      <c r="B92">
        <f>SQRT(3)*$L4*0.912*B15/SQRT(2)*MIN(Motors!$E4,Controllers!$F2)/1000</f>
        <v>47.094916620849553</v>
      </c>
      <c r="C92">
        <f>SQRT(3)*$L4*0.912*C15/SQRT(2)*MIN(Motors!$E4,Controllers!$F3)/1000</f>
        <v>47.094916620849553</v>
      </c>
      <c r="D92">
        <f>SQRT(3)*$L4*0.912*D15/SQRT(2)*MIN(Motors!$E4,Controllers!$F4)/1000</f>
        <v>37.675933296679645</v>
      </c>
      <c r="E92">
        <f>SQRT(3)*$L4*0.912*E15/SQRT(2)*MIN(Motors!$E4,Controllers!$F5)/1000</f>
        <v>75.35186659335929</v>
      </c>
      <c r="F92">
        <f>SQRT(3)*$L4*0.912*F15/SQRT(2)*MIN(Motors!$E4,Controllers!$F6)/1000</f>
        <v>47.094916620849553</v>
      </c>
      <c r="G92">
        <f>SQRT(3)*$L4*0.912*G15/SQRT(2)*MIN(Motors!$E4,Controllers!$F7)/1000</f>
        <v>47.094916620849553</v>
      </c>
      <c r="H92">
        <f>SQRT(3)*$L4*0.912*H15/SQRT(2)*MIN(Motors!$E4,Controllers!$F14)/1000</f>
        <v>41.862148107421824</v>
      </c>
    </row>
    <row r="93" spans="1:17" ht="13.2" x14ac:dyDescent="0.25">
      <c r="A93" s="2" t="str">
        <f>Motors!A$5</f>
        <v>EVO AFM-130-3</v>
      </c>
      <c r="B93">
        <f>SQRT(3)*$L5*0.912*B16/SQRT(2)*MIN(Motors!$E5,Controllers!$F2)/1000</f>
        <v>106.15657435027562</v>
      </c>
      <c r="C93">
        <f>SQRT(3)*$L5*0.912*C16/SQRT(2)*MIN(Motors!$E5,Controllers!$F3)/1000</f>
        <v>135.10836735489625</v>
      </c>
      <c r="D93">
        <f>SQRT(3)*$L5*0.912*D16/SQRT(2)*MIN(Motors!$E5,Controllers!$F4)/1000</f>
        <v>138.96860642217899</v>
      </c>
      <c r="E93">
        <f>SQRT(3)*$L5*0.912*E16/SQRT(2)*MIN(Motors!$E5,Controllers!$F5)/1000</f>
        <v>185.291475229572</v>
      </c>
      <c r="F93">
        <f>SQRT(3)*$L5*0.912*F16/SQRT(2)*MIN(Motors!$E5,Controllers!$F6)/1000</f>
        <v>86.855379013861878</v>
      </c>
      <c r="G93">
        <f>SQRT(3)*$L5*0.912*G16/SQRT(2)*MIN(Motors!$E5,Controllers!$F7)/1000</f>
        <v>77.204781345654993</v>
      </c>
      <c r="H93">
        <f>SQRT(3)*$L5*0.912*H16/SQRT(2)*MIN(Motors!$E5,Controllers!$F14)/1000</f>
        <v>102.93970846087333</v>
      </c>
    </row>
    <row r="94" spans="1:17" ht="13.2" x14ac:dyDescent="0.25">
      <c r="A94" s="2" t="str">
        <f>Motors!A$6</f>
        <v>YASA-750 @ 700V</v>
      </c>
      <c r="B94">
        <f>SQRT(3)*$L6*0.912*B17/SQRT(2)*MIN(Motors!$E6,Controllers!$F2)/1000</f>
        <v>106.15657435027562</v>
      </c>
      <c r="C94">
        <f>SQRT(3)*$L6*0.912*C17/SQRT(2)*MIN(Motors!$E6,Controllers!$F3)/1000</f>
        <v>121.59753061940663</v>
      </c>
      <c r="D94">
        <f>SQRT(3)*$L6*0.912*D17/SQRT(2)*MIN(Motors!$E6,Controllers!$F4)/1000</f>
        <v>97.278024495525315</v>
      </c>
      <c r="E94">
        <f>SQRT(3)*$L6*0.912*E17/SQRT(2)*MIN(Motors!$E6,Controllers!$F5)/1000</f>
        <v>180.14448980652836</v>
      </c>
      <c r="F94">
        <f>SQRT(3)*$L6*0.912*F17/SQRT(2)*MIN(Motors!$E6,Controllers!$F6)/1000</f>
        <v>86.855379013861878</v>
      </c>
      <c r="G94">
        <f>SQRT(3)*$L6*0.912*G17/SQRT(2)*MIN(Motors!$E6,Controllers!$F7)/1000</f>
        <v>77.204781345654993</v>
      </c>
      <c r="H94">
        <f>SQRT(3)*$L6*0.912*H17/SQRT(2)*MIN(Motors!$E6,Controllers!$F14)/1000</f>
        <v>102.93970846087333</v>
      </c>
    </row>
    <row r="95" spans="1:17" ht="13.2" x14ac:dyDescent="0.25">
      <c r="A95" s="2" t="str">
        <f>Motors!A$7</f>
        <v>YASA-400 @ 600V</v>
      </c>
      <c r="B95">
        <f>SQRT(3)*$L7*0.912*B18/SQRT(2)*MIN(Motors!$E7,Controllers!$F2)/1000</f>
        <v>88.5375932863016</v>
      </c>
      <c r="C95">
        <f>SQRT(3)*$L7*0.912*C18/SQRT(2)*MIN(Motors!$E7,Controllers!$F3)/1000</f>
        <v>88.5375932863016</v>
      </c>
      <c r="D95">
        <f>SQRT(3)*$L7*0.912*D18/SQRT(2)*MIN(Motors!$E7,Controllers!$F4)/1000</f>
        <v>70.830074629041292</v>
      </c>
      <c r="E95">
        <f>SQRT(3)*$L7*0.912*E18/SQRT(2)*MIN(Motors!$E7,Controllers!$F5)/1000</f>
        <v>118.05012438173549</v>
      </c>
      <c r="F95">
        <f>SQRT(3)*$L7*0.912*F18/SQRT(2)*MIN(Motors!$E7,Controllers!$F6)/1000</f>
        <v>86.855379013861878</v>
      </c>
      <c r="G95">
        <f>SQRT(3)*$L7*0.912*G18/SQRT(2)*MIN(Motors!$E7,Controllers!$F7)/1000</f>
        <v>77.204781345654993</v>
      </c>
      <c r="H95">
        <f>SQRT(3)*$L7*0.912*H18/SQRT(2)*MIN(Motors!$E7,Controllers!$F14)/1000</f>
        <v>78.700082921156977</v>
      </c>
    </row>
    <row r="96" spans="1:17" ht="13.2" x14ac:dyDescent="0.25">
      <c r="A96" s="2" t="str">
        <f>Motors!A$8</f>
        <v>YASA-250</v>
      </c>
      <c r="B96">
        <f>SQRT(3)*$L8*0.912*B19/SQRT(2)*MIN(Motors!$E8,Controllers!$F2)/1000</f>
        <v>106.15657435027562</v>
      </c>
      <c r="C96">
        <f>SQRT(3)*$L8*0.912*C19/SQRT(2)*MIN(Motors!$E8,Controllers!$F3)/1000</f>
        <v>135.10836735489625</v>
      </c>
      <c r="D96">
        <f>SQRT(3)*$L8*0.912*D19/SQRT(2)*MIN(Motors!$E8,Controllers!$F4)/1000</f>
        <v>138.96860642217899</v>
      </c>
      <c r="E96">
        <f>SQRT(3)*$L8*0.912*E19/SQRT(2)*MIN(Motors!$E8,Controllers!$F5)/1000</f>
        <v>180.14448980652836</v>
      </c>
      <c r="F96">
        <f>SQRT(3)*$L8*0.912*F19/SQRT(2)*MIN(Motors!$E8,Controllers!$F6)/1000</f>
        <v>86.855379013861878</v>
      </c>
      <c r="G96">
        <f>SQRT(3)*$L8*0.912*G19/SQRT(2)*MIN(Motors!$E8,Controllers!$F7)/1000</f>
        <v>77.204781345654993</v>
      </c>
      <c r="H96">
        <f>SQRT(3)*$L8*0.912*H19/SQRT(2)*MIN(Motors!$E8,Controllers!$F14)/1000</f>
        <v>102.93970846087333</v>
      </c>
    </row>
    <row r="97" spans="1:8" ht="13.2" x14ac:dyDescent="0.25">
      <c r="A97" s="2" t="str">
        <f>Motors!A$9</f>
        <v>EMRAX 268 MV</v>
      </c>
      <c r="B97">
        <f>SQRT(3)*$L9*0.912*B20/SQRT(2)*MIN(Motors!$E9,Controllers!$F2)/1000</f>
        <v>65.624064143806748</v>
      </c>
      <c r="C97">
        <f>SQRT(3)*$L9*0.912*C20/SQRT(2)*MIN(Motors!$E9,Controllers!$F3)/1000</f>
        <v>65.624064143806748</v>
      </c>
      <c r="D97">
        <f>SQRT(3)*$L9*0.912*D20/SQRT(2)*MIN(Motors!$E9,Controllers!$F4)/1000</f>
        <v>52.499251315045406</v>
      </c>
      <c r="E97">
        <f>SQRT(3)*$L9*0.912*E20/SQRT(2)*MIN(Motors!$E9,Controllers!$F5)/1000</f>
        <v>87.498752191742341</v>
      </c>
      <c r="F97">
        <f>SQRT(3)*$L9*0.912*F20/SQRT(2)*MIN(Motors!$E9,Controllers!$F6)/1000</f>
        <v>65.624064143806748</v>
      </c>
      <c r="G97">
        <f>SQRT(3)*$L9*0.912*G20/SQRT(2)*MIN(Motors!$E9,Controllers!$F7)/1000</f>
        <v>65.624064143806748</v>
      </c>
      <c r="H97">
        <f>SQRT(3)*$L9*0.912*H20/SQRT(2)*MIN(Motors!$E9,Controllers!$F14)/1000</f>
        <v>58.332501461161556</v>
      </c>
    </row>
    <row r="98" spans="1:8" ht="13.2" x14ac:dyDescent="0.25">
      <c r="A98" s="2" t="str">
        <f>Motors!A$10</f>
        <v>EMRAX 228 HV x2</v>
      </c>
      <c r="B98">
        <f>SQRT(3)*$L10*0.912*B21/SQRT(2)*MIN(Motors!$E10,Controllers!$F2)/1000</f>
        <v>92.645737614786</v>
      </c>
      <c r="C98">
        <f>SQRT(3)*$L10*0.912*C21/SQRT(2)*MIN(Motors!$E10,Controllers!$F3)/1000</f>
        <v>92.645737614786</v>
      </c>
      <c r="D98">
        <f>SQRT(3)*$L10*0.912*D21/SQRT(2)*MIN(Motors!$E10,Controllers!$F4)/1000</f>
        <v>74.116590091828812</v>
      </c>
      <c r="E98">
        <f>SQRT(3)*$L10*0.912*E21/SQRT(2)*MIN(Motors!$E10,Controllers!$F5)/1000</f>
        <v>148.23318018365762</v>
      </c>
      <c r="F98">
        <f>SQRT(3)*$L10*0.912*F21/SQRT(2)*MIN(Motors!$E10,Controllers!$F6)/1000</f>
        <v>86.855379013861878</v>
      </c>
      <c r="G98">
        <f>SQRT(3)*$L10*0.912*G21/SQRT(2)*MIN(Motors!$E10,Controllers!$F7)/1000</f>
        <v>77.204781345654993</v>
      </c>
      <c r="H98">
        <f>SQRT(3)*$L10*0.912*H21/SQRT(2)*MIN(Motors!$E10,Controllers!$F14)/1000</f>
        <v>82.351766768698667</v>
      </c>
    </row>
    <row r="99" spans="1:8" ht="13.2" x14ac:dyDescent="0.25">
      <c r="A99" s="2"/>
    </row>
    <row r="100" spans="1:8" ht="13.2" x14ac:dyDescent="0.25">
      <c r="A100" s="2"/>
    </row>
    <row r="101" spans="1:8" ht="13.2" x14ac:dyDescent="0.25">
      <c r="A101" s="2"/>
    </row>
    <row r="102" spans="1:8" ht="13.2" x14ac:dyDescent="0.25">
      <c r="A102" s="2"/>
      <c r="B102" s="20"/>
    </row>
    <row r="103" spans="1:8" ht="13.2" x14ac:dyDescent="0.25">
      <c r="A103" s="2"/>
    </row>
    <row r="104" spans="1:8" ht="13.2" x14ac:dyDescent="0.25">
      <c r="A104" s="2"/>
    </row>
    <row r="105" spans="1:8" ht="13.2" x14ac:dyDescent="0.25">
      <c r="A105" s="2"/>
    </row>
    <row r="106" spans="1:8" ht="13.2" x14ac:dyDescent="0.25">
      <c r="A106" s="2"/>
    </row>
    <row r="107" spans="1:8" ht="13.2" x14ac:dyDescent="0.25">
      <c r="A107" s="2"/>
    </row>
    <row r="108" spans="1:8" ht="13.2" x14ac:dyDescent="0.25">
      <c r="A108" s="2"/>
    </row>
    <row r="109" spans="1:8" ht="13.2" x14ac:dyDescent="0.25">
      <c r="A109" s="2"/>
      <c r="B109" s="20"/>
    </row>
    <row r="110" spans="1:8" ht="13.2" x14ac:dyDescent="0.25">
      <c r="A110" s="2"/>
    </row>
    <row r="111" spans="1:8" ht="13.2" x14ac:dyDescent="0.25">
      <c r="A111" s="2"/>
    </row>
    <row r="112" spans="1:8" ht="13.2" x14ac:dyDescent="0.25">
      <c r="A112" s="2"/>
    </row>
    <row r="113" spans="1:1" ht="13.2" x14ac:dyDescent="0.25">
      <c r="A113" s="2"/>
    </row>
    <row r="114" spans="1:1" ht="13.2" x14ac:dyDescent="0.25">
      <c r="A114" s="2"/>
    </row>
    <row r="115" spans="1:1" ht="13.2" x14ac:dyDescent="0.25">
      <c r="A115" s="2"/>
    </row>
    <row r="116" spans="1:1" ht="13.2" x14ac:dyDescent="0.25">
      <c r="A116" s="2"/>
    </row>
    <row r="117" spans="1:1" ht="13.2" x14ac:dyDescent="0.25">
      <c r="A117" s="2"/>
    </row>
    <row r="118" spans="1:1" ht="13.2" x14ac:dyDescent="0.25">
      <c r="A118" s="2"/>
    </row>
    <row r="119" spans="1:1" ht="13.2" x14ac:dyDescent="0.25">
      <c r="A119" s="2"/>
    </row>
    <row r="120" spans="1:1" ht="13.2" x14ac:dyDescent="0.25">
      <c r="A120" s="2"/>
    </row>
    <row r="121" spans="1:1" ht="13.2" x14ac:dyDescent="0.25">
      <c r="A121" s="2"/>
    </row>
    <row r="122" spans="1:1" ht="13.2" x14ac:dyDescent="0.25">
      <c r="A122" s="2"/>
    </row>
    <row r="123" spans="1:1" ht="13.2" x14ac:dyDescent="0.25">
      <c r="A123" s="2"/>
    </row>
    <row r="124" spans="1:1" ht="13.2" x14ac:dyDescent="0.25">
      <c r="A124" s="2"/>
    </row>
    <row r="125" spans="1:1" ht="13.2" x14ac:dyDescent="0.25">
      <c r="A125" s="2"/>
    </row>
    <row r="126" spans="1:1" ht="13.2" x14ac:dyDescent="0.25">
      <c r="A126" s="2"/>
    </row>
    <row r="127" spans="1:1" ht="13.2" x14ac:dyDescent="0.25">
      <c r="A127" s="2"/>
    </row>
    <row r="128" spans="1:1" ht="13.2" x14ac:dyDescent="0.25">
      <c r="A128" s="2"/>
    </row>
    <row r="129" spans="1:1" ht="13.2" x14ac:dyDescent="0.25">
      <c r="A129" s="2"/>
    </row>
    <row r="130" spans="1:1" ht="13.2" x14ac:dyDescent="0.25">
      <c r="A130" s="2"/>
    </row>
    <row r="131" spans="1:1" ht="13.2" x14ac:dyDescent="0.25">
      <c r="A131" s="2"/>
    </row>
    <row r="132" spans="1:1" ht="13.2" x14ac:dyDescent="0.25">
      <c r="A132" s="2"/>
    </row>
    <row r="133" spans="1:1" ht="13.2" x14ac:dyDescent="0.25">
      <c r="A133" s="2"/>
    </row>
    <row r="134" spans="1:1" ht="13.2" x14ac:dyDescent="0.25">
      <c r="A134" s="2"/>
    </row>
    <row r="135" spans="1:1" ht="13.2" x14ac:dyDescent="0.25">
      <c r="A135" s="2"/>
    </row>
    <row r="136" spans="1:1" ht="13.2" x14ac:dyDescent="0.25">
      <c r="A136" s="2"/>
    </row>
    <row r="137" spans="1:1" ht="13.2" x14ac:dyDescent="0.25">
      <c r="A137" s="2"/>
    </row>
    <row r="138" spans="1:1" ht="13.2" x14ac:dyDescent="0.25">
      <c r="A138" s="2"/>
    </row>
    <row r="139" spans="1:1" ht="13.2" x14ac:dyDescent="0.25">
      <c r="A139" s="2"/>
    </row>
    <row r="140" spans="1:1" ht="13.2" x14ac:dyDescent="0.25">
      <c r="A140" s="2"/>
    </row>
    <row r="141" spans="1:1" ht="13.2" x14ac:dyDescent="0.25">
      <c r="A141" s="2"/>
    </row>
    <row r="142" spans="1:1" ht="13.2" x14ac:dyDescent="0.25">
      <c r="A142" s="2"/>
    </row>
    <row r="143" spans="1:1" ht="13.2" x14ac:dyDescent="0.25">
      <c r="A143" s="2"/>
    </row>
    <row r="144" spans="1:1" ht="13.2" x14ac:dyDescent="0.25">
      <c r="A144" s="2"/>
    </row>
    <row r="145" spans="1:1" ht="13.2" x14ac:dyDescent="0.25">
      <c r="A145" s="2"/>
    </row>
    <row r="146" spans="1:1" ht="13.2" x14ac:dyDescent="0.25">
      <c r="A146" s="2"/>
    </row>
    <row r="147" spans="1:1" ht="13.2" x14ac:dyDescent="0.25">
      <c r="A147" s="2"/>
    </row>
    <row r="148" spans="1:1" ht="13.2" x14ac:dyDescent="0.25">
      <c r="A148" s="2"/>
    </row>
    <row r="149" spans="1:1" ht="13.2" x14ac:dyDescent="0.25">
      <c r="A149" s="2"/>
    </row>
    <row r="150" spans="1:1" ht="13.2" x14ac:dyDescent="0.25">
      <c r="A150" s="2"/>
    </row>
    <row r="151" spans="1:1" ht="13.2" x14ac:dyDescent="0.25">
      <c r="A151" s="2"/>
    </row>
    <row r="152" spans="1:1" ht="13.2" x14ac:dyDescent="0.25">
      <c r="A152" s="2"/>
    </row>
    <row r="153" spans="1:1" ht="13.2" x14ac:dyDescent="0.25">
      <c r="A153" s="2"/>
    </row>
    <row r="154" spans="1:1" ht="13.2" x14ac:dyDescent="0.25">
      <c r="A154" s="2"/>
    </row>
    <row r="155" spans="1:1" ht="13.2" x14ac:dyDescent="0.25">
      <c r="A155" s="2"/>
    </row>
    <row r="156" spans="1:1" ht="13.2" x14ac:dyDescent="0.25">
      <c r="A156" s="2"/>
    </row>
    <row r="157" spans="1:1" ht="13.2" x14ac:dyDescent="0.25">
      <c r="A157" s="2"/>
    </row>
    <row r="158" spans="1:1" ht="13.2" x14ac:dyDescent="0.25">
      <c r="A158" s="2"/>
    </row>
    <row r="159" spans="1:1" ht="13.2" x14ac:dyDescent="0.25">
      <c r="A159" s="2"/>
    </row>
    <row r="160" spans="1:1" ht="13.2" x14ac:dyDescent="0.25">
      <c r="A160" s="2"/>
    </row>
    <row r="161" spans="1:1" ht="13.2" x14ac:dyDescent="0.25">
      <c r="A161" s="2"/>
    </row>
    <row r="162" spans="1:1" ht="13.2" x14ac:dyDescent="0.25">
      <c r="A162" s="2"/>
    </row>
    <row r="163" spans="1:1" ht="13.2" x14ac:dyDescent="0.25">
      <c r="A163" s="2"/>
    </row>
    <row r="164" spans="1:1" ht="13.2" x14ac:dyDescent="0.25">
      <c r="A164" s="2"/>
    </row>
    <row r="165" spans="1:1" ht="13.2" x14ac:dyDescent="0.25">
      <c r="A165" s="2"/>
    </row>
    <row r="166" spans="1:1" ht="13.2" x14ac:dyDescent="0.25">
      <c r="A166" s="2"/>
    </row>
    <row r="167" spans="1:1" ht="13.2" x14ac:dyDescent="0.25">
      <c r="A167" s="2"/>
    </row>
    <row r="168" spans="1:1" ht="13.2" x14ac:dyDescent="0.25">
      <c r="A168" s="2"/>
    </row>
    <row r="169" spans="1:1" ht="13.2" x14ac:dyDescent="0.25">
      <c r="A169" s="2"/>
    </row>
    <row r="170" spans="1:1" ht="13.2" x14ac:dyDescent="0.25">
      <c r="A170" s="2"/>
    </row>
    <row r="171" spans="1:1" ht="13.2" x14ac:dyDescent="0.25">
      <c r="A171" s="2"/>
    </row>
    <row r="172" spans="1:1" ht="13.2" x14ac:dyDescent="0.25">
      <c r="A172" s="2"/>
    </row>
    <row r="173" spans="1:1" ht="13.2" x14ac:dyDescent="0.25">
      <c r="A173" s="2"/>
    </row>
    <row r="174" spans="1:1" ht="13.2" x14ac:dyDescent="0.25">
      <c r="A174" s="2"/>
    </row>
    <row r="175" spans="1:1" ht="13.2" x14ac:dyDescent="0.25">
      <c r="A175" s="2"/>
    </row>
    <row r="176" spans="1:1" ht="13.2" x14ac:dyDescent="0.25">
      <c r="A176" s="2"/>
    </row>
    <row r="177" spans="1:1" ht="13.2" x14ac:dyDescent="0.25">
      <c r="A177" s="2"/>
    </row>
    <row r="178" spans="1:1" ht="13.2" x14ac:dyDescent="0.25">
      <c r="A178" s="2"/>
    </row>
    <row r="179" spans="1:1" ht="13.2" x14ac:dyDescent="0.25">
      <c r="A179" s="2"/>
    </row>
    <row r="180" spans="1:1" ht="13.2" x14ac:dyDescent="0.25">
      <c r="A180" s="2"/>
    </row>
    <row r="181" spans="1:1" ht="13.2" x14ac:dyDescent="0.25">
      <c r="A181" s="2"/>
    </row>
    <row r="182" spans="1:1" ht="13.2" x14ac:dyDescent="0.25">
      <c r="A182" s="2"/>
    </row>
    <row r="183" spans="1:1" ht="13.2" x14ac:dyDescent="0.25">
      <c r="A183" s="2"/>
    </row>
    <row r="184" spans="1:1" ht="13.2" x14ac:dyDescent="0.25">
      <c r="A184" s="2"/>
    </row>
    <row r="185" spans="1:1" ht="13.2" x14ac:dyDescent="0.25">
      <c r="A185" s="2"/>
    </row>
    <row r="186" spans="1:1" ht="13.2" x14ac:dyDescent="0.25">
      <c r="A186" s="2"/>
    </row>
    <row r="187" spans="1:1" ht="13.2" x14ac:dyDescent="0.25">
      <c r="A187" s="2"/>
    </row>
    <row r="188" spans="1:1" ht="13.2" x14ac:dyDescent="0.25">
      <c r="A188" s="2"/>
    </row>
    <row r="189" spans="1:1" ht="13.2" x14ac:dyDescent="0.25">
      <c r="A189" s="2"/>
    </row>
    <row r="190" spans="1:1" ht="13.2" x14ac:dyDescent="0.25">
      <c r="A190" s="2"/>
    </row>
    <row r="191" spans="1:1" ht="13.2" x14ac:dyDescent="0.25">
      <c r="A191" s="2"/>
    </row>
    <row r="192" spans="1:1" ht="13.2" x14ac:dyDescent="0.25">
      <c r="A192" s="2"/>
    </row>
    <row r="193" spans="1:1" ht="13.2" x14ac:dyDescent="0.25">
      <c r="A193" s="2"/>
    </row>
    <row r="194" spans="1:1" ht="13.2" x14ac:dyDescent="0.25">
      <c r="A194" s="2"/>
    </row>
    <row r="195" spans="1:1" ht="13.2" x14ac:dyDescent="0.25">
      <c r="A195" s="2"/>
    </row>
    <row r="196" spans="1:1" ht="13.2" x14ac:dyDescent="0.25">
      <c r="A196" s="2"/>
    </row>
    <row r="197" spans="1:1" ht="13.2" x14ac:dyDescent="0.25">
      <c r="A197" s="2"/>
    </row>
    <row r="198" spans="1:1" ht="13.2" x14ac:dyDescent="0.25">
      <c r="A198" s="2"/>
    </row>
    <row r="199" spans="1:1" ht="13.2" x14ac:dyDescent="0.25">
      <c r="A199" s="2"/>
    </row>
    <row r="200" spans="1:1" ht="13.2" x14ac:dyDescent="0.25">
      <c r="A200" s="2"/>
    </row>
    <row r="201" spans="1:1" ht="13.2" x14ac:dyDescent="0.25">
      <c r="A201" s="2"/>
    </row>
    <row r="202" spans="1:1" ht="13.2" x14ac:dyDescent="0.25">
      <c r="A202" s="2"/>
    </row>
    <row r="203" spans="1:1" ht="13.2" x14ac:dyDescent="0.25">
      <c r="A203" s="2"/>
    </row>
    <row r="204" spans="1:1" ht="13.2" x14ac:dyDescent="0.25">
      <c r="A204" s="2"/>
    </row>
    <row r="205" spans="1:1" ht="13.2" x14ac:dyDescent="0.25">
      <c r="A205" s="2"/>
    </row>
    <row r="206" spans="1:1" ht="13.2" x14ac:dyDescent="0.25">
      <c r="A206" s="2"/>
    </row>
    <row r="207" spans="1:1" ht="13.2" x14ac:dyDescent="0.25">
      <c r="A207" s="2"/>
    </row>
    <row r="208" spans="1:1" ht="13.2" x14ac:dyDescent="0.25">
      <c r="A208" s="2"/>
    </row>
    <row r="209" spans="1:1" ht="13.2" x14ac:dyDescent="0.25">
      <c r="A209" s="2"/>
    </row>
    <row r="210" spans="1:1" ht="13.2" x14ac:dyDescent="0.25">
      <c r="A210" s="2"/>
    </row>
    <row r="211" spans="1:1" ht="13.2" x14ac:dyDescent="0.25">
      <c r="A211" s="2"/>
    </row>
    <row r="212" spans="1:1" ht="13.2" x14ac:dyDescent="0.25">
      <c r="A212" s="2"/>
    </row>
    <row r="213" spans="1:1" ht="13.2" x14ac:dyDescent="0.25">
      <c r="A213" s="2"/>
    </row>
    <row r="214" spans="1:1" ht="13.2" x14ac:dyDescent="0.25">
      <c r="A214" s="2"/>
    </row>
    <row r="215" spans="1:1" ht="13.2" x14ac:dyDescent="0.25">
      <c r="A215" s="2"/>
    </row>
    <row r="216" spans="1:1" ht="13.2" x14ac:dyDescent="0.25">
      <c r="A216" s="2"/>
    </row>
    <row r="217" spans="1:1" ht="13.2" x14ac:dyDescent="0.25">
      <c r="A217" s="2"/>
    </row>
    <row r="218" spans="1:1" ht="13.2" x14ac:dyDescent="0.25">
      <c r="A218" s="2"/>
    </row>
    <row r="219" spans="1:1" ht="13.2" x14ac:dyDescent="0.25">
      <c r="A219" s="2"/>
    </row>
    <row r="220" spans="1:1" ht="13.2" x14ac:dyDescent="0.25">
      <c r="A220" s="2"/>
    </row>
    <row r="221" spans="1:1" ht="13.2" x14ac:dyDescent="0.25">
      <c r="A221" s="2"/>
    </row>
    <row r="222" spans="1:1" ht="13.2" x14ac:dyDescent="0.25">
      <c r="A222" s="2"/>
    </row>
    <row r="223" spans="1:1" ht="13.2" x14ac:dyDescent="0.25">
      <c r="A223" s="2"/>
    </row>
    <row r="224" spans="1:1" ht="13.2" x14ac:dyDescent="0.25">
      <c r="A224" s="2"/>
    </row>
    <row r="225" spans="1:1" ht="13.2" x14ac:dyDescent="0.25">
      <c r="A225" s="2"/>
    </row>
    <row r="226" spans="1:1" ht="13.2" x14ac:dyDescent="0.25">
      <c r="A226" s="2"/>
    </row>
    <row r="227" spans="1:1" ht="13.2" x14ac:dyDescent="0.25">
      <c r="A227" s="2"/>
    </row>
    <row r="228" spans="1:1" ht="13.2" x14ac:dyDescent="0.25">
      <c r="A228" s="2"/>
    </row>
    <row r="229" spans="1:1" ht="13.2" x14ac:dyDescent="0.25">
      <c r="A229" s="2"/>
    </row>
    <row r="230" spans="1:1" ht="13.2" x14ac:dyDescent="0.25">
      <c r="A230" s="2"/>
    </row>
    <row r="231" spans="1:1" ht="13.2" x14ac:dyDescent="0.25">
      <c r="A231" s="2"/>
    </row>
    <row r="232" spans="1:1" ht="13.2" x14ac:dyDescent="0.25">
      <c r="A232" s="2"/>
    </row>
    <row r="233" spans="1:1" ht="13.2" x14ac:dyDescent="0.25">
      <c r="A233" s="2"/>
    </row>
    <row r="234" spans="1:1" ht="13.2" x14ac:dyDescent="0.25">
      <c r="A234" s="2"/>
    </row>
    <row r="235" spans="1:1" ht="13.2" x14ac:dyDescent="0.25">
      <c r="A235" s="2"/>
    </row>
    <row r="236" spans="1:1" ht="13.2" x14ac:dyDescent="0.25">
      <c r="A236" s="2"/>
    </row>
    <row r="237" spans="1:1" ht="13.2" x14ac:dyDescent="0.25">
      <c r="A237" s="2"/>
    </row>
    <row r="238" spans="1:1" ht="13.2" x14ac:dyDescent="0.25">
      <c r="A238" s="2"/>
    </row>
    <row r="239" spans="1:1" ht="13.2" x14ac:dyDescent="0.25">
      <c r="A239" s="2"/>
    </row>
    <row r="240" spans="1:1" ht="13.2" x14ac:dyDescent="0.25">
      <c r="A240" s="2"/>
    </row>
    <row r="241" spans="1:1" ht="13.2" x14ac:dyDescent="0.25">
      <c r="A241" s="2"/>
    </row>
    <row r="242" spans="1:1" ht="13.2" x14ac:dyDescent="0.25">
      <c r="A242" s="2"/>
    </row>
    <row r="243" spans="1:1" ht="13.2" x14ac:dyDescent="0.25">
      <c r="A243" s="2"/>
    </row>
    <row r="244" spans="1:1" ht="13.2" x14ac:dyDescent="0.25">
      <c r="A244" s="2"/>
    </row>
    <row r="245" spans="1:1" ht="13.2" x14ac:dyDescent="0.25">
      <c r="A245" s="2"/>
    </row>
    <row r="246" spans="1:1" ht="13.2" x14ac:dyDescent="0.25">
      <c r="A246" s="2"/>
    </row>
    <row r="247" spans="1:1" ht="13.2" x14ac:dyDescent="0.25">
      <c r="A247" s="2"/>
    </row>
    <row r="248" spans="1:1" ht="13.2" x14ac:dyDescent="0.25">
      <c r="A248" s="2"/>
    </row>
    <row r="249" spans="1:1" ht="13.2" x14ac:dyDescent="0.25">
      <c r="A249" s="2"/>
    </row>
    <row r="250" spans="1:1" ht="13.2" x14ac:dyDescent="0.25">
      <c r="A250" s="2"/>
    </row>
    <row r="251" spans="1:1" ht="13.2" x14ac:dyDescent="0.25">
      <c r="A251" s="2"/>
    </row>
    <row r="252" spans="1:1" ht="13.2" x14ac:dyDescent="0.25">
      <c r="A252" s="2"/>
    </row>
    <row r="253" spans="1:1" ht="13.2" x14ac:dyDescent="0.25">
      <c r="A253" s="2"/>
    </row>
    <row r="254" spans="1:1" ht="13.2" x14ac:dyDescent="0.25">
      <c r="A254" s="2"/>
    </row>
    <row r="255" spans="1:1" ht="13.2" x14ac:dyDescent="0.25">
      <c r="A255" s="2"/>
    </row>
    <row r="256" spans="1:1" ht="13.2" x14ac:dyDescent="0.25">
      <c r="A256" s="2"/>
    </row>
    <row r="257" spans="1:1" ht="13.2" x14ac:dyDescent="0.25">
      <c r="A257" s="2"/>
    </row>
    <row r="258" spans="1:1" ht="13.2" x14ac:dyDescent="0.25">
      <c r="A258" s="2"/>
    </row>
    <row r="259" spans="1:1" ht="13.2" x14ac:dyDescent="0.25">
      <c r="A259" s="2"/>
    </row>
    <row r="260" spans="1:1" ht="13.2" x14ac:dyDescent="0.25">
      <c r="A260" s="2"/>
    </row>
    <row r="261" spans="1:1" ht="13.2" x14ac:dyDescent="0.25">
      <c r="A261" s="2"/>
    </row>
    <row r="262" spans="1:1" ht="13.2" x14ac:dyDescent="0.25">
      <c r="A262" s="2"/>
    </row>
    <row r="263" spans="1:1" ht="13.2" x14ac:dyDescent="0.25">
      <c r="A263" s="2"/>
    </row>
    <row r="264" spans="1:1" ht="13.2" x14ac:dyDescent="0.25">
      <c r="A264" s="2"/>
    </row>
    <row r="265" spans="1:1" ht="13.2" x14ac:dyDescent="0.25">
      <c r="A265" s="2"/>
    </row>
    <row r="266" spans="1:1" ht="13.2" x14ac:dyDescent="0.25">
      <c r="A266" s="2"/>
    </row>
    <row r="267" spans="1:1" ht="13.2" x14ac:dyDescent="0.25">
      <c r="A267" s="2"/>
    </row>
    <row r="268" spans="1:1" ht="13.2" x14ac:dyDescent="0.25">
      <c r="A268" s="2"/>
    </row>
    <row r="269" spans="1:1" ht="13.2" x14ac:dyDescent="0.25">
      <c r="A269" s="2"/>
    </row>
    <row r="270" spans="1:1" ht="13.2" x14ac:dyDescent="0.25">
      <c r="A270" s="2"/>
    </row>
    <row r="271" spans="1:1" ht="13.2" x14ac:dyDescent="0.25">
      <c r="A271" s="2"/>
    </row>
    <row r="272" spans="1:1" ht="13.2" x14ac:dyDescent="0.25">
      <c r="A272" s="2"/>
    </row>
    <row r="273" spans="1:1" ht="13.2" x14ac:dyDescent="0.25">
      <c r="A273" s="2"/>
    </row>
    <row r="274" spans="1:1" ht="13.2" x14ac:dyDescent="0.25">
      <c r="A274" s="2"/>
    </row>
    <row r="275" spans="1:1" ht="13.2" x14ac:dyDescent="0.25">
      <c r="A275" s="2"/>
    </row>
    <row r="276" spans="1:1" ht="13.2" x14ac:dyDescent="0.25">
      <c r="A276" s="2"/>
    </row>
    <row r="277" spans="1:1" ht="13.2" x14ac:dyDescent="0.25">
      <c r="A277" s="2"/>
    </row>
    <row r="278" spans="1:1" ht="13.2" x14ac:dyDescent="0.25">
      <c r="A278" s="2"/>
    </row>
    <row r="279" spans="1:1" ht="13.2" x14ac:dyDescent="0.25">
      <c r="A279" s="2"/>
    </row>
    <row r="280" spans="1:1" ht="13.2" x14ac:dyDescent="0.25">
      <c r="A280" s="2"/>
    </row>
    <row r="281" spans="1:1" ht="13.2" x14ac:dyDescent="0.25">
      <c r="A281" s="2"/>
    </row>
    <row r="282" spans="1:1" ht="13.2" x14ac:dyDescent="0.25">
      <c r="A282" s="2"/>
    </row>
    <row r="283" spans="1:1" ht="13.2" x14ac:dyDescent="0.25">
      <c r="A283" s="2"/>
    </row>
    <row r="284" spans="1:1" ht="13.2" x14ac:dyDescent="0.25">
      <c r="A284" s="2"/>
    </row>
    <row r="285" spans="1:1" ht="13.2" x14ac:dyDescent="0.25">
      <c r="A285" s="2"/>
    </row>
    <row r="286" spans="1:1" ht="13.2" x14ac:dyDescent="0.25">
      <c r="A286" s="2"/>
    </row>
    <row r="287" spans="1:1" ht="13.2" x14ac:dyDescent="0.25">
      <c r="A287" s="2"/>
    </row>
    <row r="288" spans="1:1" ht="13.2" x14ac:dyDescent="0.25">
      <c r="A288" s="2"/>
    </row>
    <row r="289" spans="1:1" ht="13.2" x14ac:dyDescent="0.25">
      <c r="A289" s="2"/>
    </row>
    <row r="290" spans="1:1" ht="13.2" x14ac:dyDescent="0.25">
      <c r="A290" s="2"/>
    </row>
    <row r="291" spans="1:1" ht="13.2" x14ac:dyDescent="0.25">
      <c r="A291" s="2"/>
    </row>
    <row r="292" spans="1:1" ht="13.2" x14ac:dyDescent="0.25">
      <c r="A292" s="2"/>
    </row>
    <row r="293" spans="1:1" ht="13.2" x14ac:dyDescent="0.25">
      <c r="A293" s="2"/>
    </row>
    <row r="294" spans="1:1" ht="13.2" x14ac:dyDescent="0.25">
      <c r="A294" s="2"/>
    </row>
    <row r="295" spans="1:1" ht="13.2" x14ac:dyDescent="0.25">
      <c r="A295" s="2"/>
    </row>
    <row r="296" spans="1:1" ht="13.2" x14ac:dyDescent="0.25">
      <c r="A296" s="2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  <row r="994" spans="1:1" ht="13.2" x14ac:dyDescent="0.25">
      <c r="A994" s="2"/>
    </row>
    <row r="995" spans="1:1" ht="13.2" x14ac:dyDescent="0.25">
      <c r="A995" s="2"/>
    </row>
    <row r="996" spans="1:1" ht="13.2" x14ac:dyDescent="0.25">
      <c r="A996" s="2"/>
    </row>
    <row r="997" spans="1:1" ht="13.2" x14ac:dyDescent="0.25">
      <c r="A997" s="2"/>
    </row>
    <row r="998" spans="1:1" ht="13.2" x14ac:dyDescent="0.25">
      <c r="A998" s="2"/>
    </row>
    <row r="999" spans="1:1" ht="13.2" x14ac:dyDescent="0.25">
      <c r="A999" s="2"/>
    </row>
    <row r="1000" spans="1:1" ht="13.2" x14ac:dyDescent="0.25">
      <c r="A1000" s="2"/>
    </row>
    <row r="1001" spans="1:1" ht="13.2" x14ac:dyDescent="0.25">
      <c r="A1001" s="2"/>
    </row>
    <row r="1002" spans="1:1" ht="13.2" x14ac:dyDescent="0.25">
      <c r="A1002" s="2"/>
    </row>
    <row r="1003" spans="1:1" ht="13.2" x14ac:dyDescent="0.25">
      <c r="A1003" s="2"/>
    </row>
    <row r="1004" spans="1:1" ht="13.2" x14ac:dyDescent="0.25">
      <c r="A1004" s="2"/>
    </row>
    <row r="1005" spans="1:1" ht="13.2" x14ac:dyDescent="0.25">
      <c r="A1005" s="2"/>
    </row>
    <row r="1006" spans="1:1" ht="13.2" x14ac:dyDescent="0.25">
      <c r="A1006" s="2"/>
    </row>
    <row r="1007" spans="1:1" ht="13.2" x14ac:dyDescent="0.25">
      <c r="A1007" s="2"/>
    </row>
    <row r="1008" spans="1:1" ht="13.2" x14ac:dyDescent="0.25">
      <c r="A1008" s="2"/>
    </row>
    <row r="1009" spans="1:1" ht="13.2" x14ac:dyDescent="0.25">
      <c r="A1009" s="2"/>
    </row>
    <row r="1010" spans="1:1" ht="13.2" x14ac:dyDescent="0.25">
      <c r="A1010" s="2"/>
    </row>
    <row r="1011" spans="1:1" ht="13.2" x14ac:dyDescent="0.25">
      <c r="A1011" s="2"/>
    </row>
    <row r="1012" spans="1:1" ht="13.2" x14ac:dyDescent="0.25">
      <c r="A1012" s="2"/>
    </row>
    <row r="1013" spans="1:1" ht="13.2" x14ac:dyDescent="0.25">
      <c r="A1013" s="2"/>
    </row>
    <row r="1014" spans="1:1" ht="13.2" x14ac:dyDescent="0.25">
      <c r="A1014" s="2"/>
    </row>
    <row r="1015" spans="1:1" ht="13.2" x14ac:dyDescent="0.25">
      <c r="A1015" s="2"/>
    </row>
    <row r="1016" spans="1:1" ht="13.2" x14ac:dyDescent="0.25">
      <c r="A1016" s="2"/>
    </row>
    <row r="1017" spans="1:1" ht="13.2" x14ac:dyDescent="0.25">
      <c r="A1017" s="2"/>
    </row>
    <row r="1018" spans="1:1" ht="13.2" x14ac:dyDescent="0.25">
      <c r="A1018" s="2"/>
    </row>
    <row r="1019" spans="1:1" ht="13.2" x14ac:dyDescent="0.25">
      <c r="A1019" s="2"/>
    </row>
    <row r="1020" spans="1:1" ht="13.2" x14ac:dyDescent="0.25">
      <c r="A1020" s="2"/>
    </row>
    <row r="1021" spans="1:1" ht="13.2" x14ac:dyDescent="0.25">
      <c r="A1021" s="2"/>
    </row>
    <row r="1022" spans="1:1" ht="13.2" x14ac:dyDescent="0.25">
      <c r="A1022" s="2"/>
    </row>
    <row r="1023" spans="1:1" ht="13.2" x14ac:dyDescent="0.25">
      <c r="A1023" s="2"/>
    </row>
    <row r="1024" spans="1:1" ht="13.2" x14ac:dyDescent="0.25">
      <c r="A1024" s="2"/>
    </row>
    <row r="1025" spans="1:1" ht="13.2" x14ac:dyDescent="0.25">
      <c r="A1025" s="2"/>
    </row>
    <row r="1026" spans="1:1" ht="13.2" x14ac:dyDescent="0.25">
      <c r="A1026" s="2"/>
    </row>
    <row r="1027" spans="1:1" ht="13.2" x14ac:dyDescent="0.25">
      <c r="A1027" s="2"/>
    </row>
    <row r="1028" spans="1:1" ht="13.2" x14ac:dyDescent="0.25">
      <c r="A1028" s="2"/>
    </row>
    <row r="1029" spans="1:1" ht="13.2" x14ac:dyDescent="0.25">
      <c r="A1029" s="2"/>
    </row>
    <row r="1030" spans="1:1" ht="13.2" x14ac:dyDescent="0.25">
      <c r="A1030" s="2"/>
    </row>
    <row r="1031" spans="1:1" ht="13.2" x14ac:dyDescent="0.25">
      <c r="A1031" s="2"/>
    </row>
    <row r="1032" spans="1:1" ht="13.2" x14ac:dyDescent="0.25">
      <c r="A1032" s="2"/>
    </row>
    <row r="1033" spans="1:1" ht="13.2" x14ac:dyDescent="0.25">
      <c r="A1033" s="2"/>
    </row>
    <row r="1034" spans="1:1" ht="13.2" x14ac:dyDescent="0.25">
      <c r="A1034" s="2"/>
    </row>
    <row r="1035" spans="1:1" ht="13.2" x14ac:dyDescent="0.25">
      <c r="A1035" s="2"/>
    </row>
    <row r="1036" spans="1:1" ht="13.2" x14ac:dyDescent="0.25">
      <c r="A1036" s="2"/>
    </row>
    <row r="1037" spans="1:1" ht="13.2" x14ac:dyDescent="0.25">
      <c r="A1037" s="2"/>
    </row>
    <row r="1038" spans="1:1" ht="13.2" x14ac:dyDescent="0.25">
      <c r="A1038" s="2"/>
    </row>
    <row r="1039" spans="1:1" ht="13.2" x14ac:dyDescent="0.25">
      <c r="A1039" s="2"/>
    </row>
  </sheetData>
  <conditionalFormatting sqref="Q79:Q87">
    <cfRule type="cellIs" dxfId="19" priority="1" operator="greaterThan">
      <formula>95</formula>
    </cfRule>
  </conditionalFormatting>
  <conditionalFormatting sqref="Q79:Q87">
    <cfRule type="cellIs" dxfId="18" priority="2" operator="lessThan">
      <formula>95</formula>
    </cfRule>
  </conditionalFormatting>
  <conditionalFormatting sqref="H90:H98">
    <cfRule type="cellIs" dxfId="17" priority="3" operator="greaterThan">
      <formula>35</formula>
    </cfRule>
  </conditionalFormatting>
  <conditionalFormatting sqref="H90:H98">
    <cfRule type="cellIs" dxfId="16" priority="4" operator="lessThan">
      <formula>35</formula>
    </cfRule>
  </conditionalFormatting>
  <conditionalFormatting sqref="H79:H87">
    <cfRule type="cellIs" dxfId="15" priority="5" operator="greaterThan">
      <formula>95</formula>
    </cfRule>
  </conditionalFormatting>
  <conditionalFormatting sqref="H79:H87">
    <cfRule type="cellIs" dxfId="14" priority="6" operator="lessThan">
      <formula>95</formula>
    </cfRule>
  </conditionalFormatting>
  <conditionalFormatting sqref="H68:H76">
    <cfRule type="cellIs" dxfId="13" priority="7" operator="greaterThan">
      <formula>552</formula>
    </cfRule>
  </conditionalFormatting>
  <conditionalFormatting sqref="H68:H76">
    <cfRule type="cellIs" dxfId="12" priority="8" operator="lessThan">
      <formula>552</formula>
    </cfRule>
  </conditionalFormatting>
  <conditionalFormatting sqref="H57:H65">
    <cfRule type="cellIs" dxfId="11" priority="9" operator="greaterThan">
      <formula>552</formula>
    </cfRule>
  </conditionalFormatting>
  <conditionalFormatting sqref="H57:H65">
    <cfRule type="cellIs" dxfId="10" priority="10" operator="lessThan">
      <formula>552</formula>
    </cfRule>
  </conditionalFormatting>
  <conditionalFormatting sqref="B90:G98">
    <cfRule type="cellIs" dxfId="9" priority="11" operator="greaterThan">
      <formula>35</formula>
    </cfRule>
  </conditionalFormatting>
  <conditionalFormatting sqref="B90:G98">
    <cfRule type="cellIs" dxfId="8" priority="12" operator="lessThan">
      <formula>35</formula>
    </cfRule>
  </conditionalFormatting>
  <conditionalFormatting sqref="B79:G87 K79:P87">
    <cfRule type="cellIs" dxfId="7" priority="13" operator="greaterThan">
      <formula>95</formula>
    </cfRule>
  </conditionalFormatting>
  <conditionalFormatting sqref="B79:G87 K79:P87">
    <cfRule type="cellIs" dxfId="6" priority="14" operator="lessThan">
      <formula>95</formula>
    </cfRule>
  </conditionalFormatting>
  <conditionalFormatting sqref="B68:G76">
    <cfRule type="cellIs" dxfId="5" priority="15" operator="greaterThan">
      <formula>552</formula>
    </cfRule>
  </conditionalFormatting>
  <conditionalFormatting sqref="B68:G76">
    <cfRule type="cellIs" dxfId="4" priority="16" operator="lessThan">
      <formula>552</formula>
    </cfRule>
  </conditionalFormatting>
  <conditionalFormatting sqref="B57:G65">
    <cfRule type="cellIs" dxfId="3" priority="17" operator="greaterThan">
      <formula>552</formula>
    </cfRule>
  </conditionalFormatting>
  <conditionalFormatting sqref="B57:G65">
    <cfRule type="cellIs" dxfId="2" priority="18" operator="lessThan">
      <formula>552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4"/>
  <sheetViews>
    <sheetView tabSelected="1" workbookViewId="0">
      <selection activeCell="I17" sqref="I17"/>
    </sheetView>
  </sheetViews>
  <sheetFormatPr defaultColWidth="14.44140625" defaultRowHeight="15.75" customHeight="1" x14ac:dyDescent="0.25"/>
  <cols>
    <col min="1" max="1" width="24.5546875" customWidth="1"/>
    <col min="3" max="3" width="16" customWidth="1"/>
    <col min="5" max="5" width="16.5546875" customWidth="1"/>
    <col min="6" max="6" width="22.33203125" customWidth="1"/>
    <col min="7" max="7" width="18.33203125" customWidth="1"/>
    <col min="8" max="8" width="20" customWidth="1"/>
  </cols>
  <sheetData>
    <row r="1" spans="1:28" ht="46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74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3" t="s">
        <v>8</v>
      </c>
      <c r="D2" s="3">
        <v>450</v>
      </c>
      <c r="E2" s="3">
        <v>600</v>
      </c>
      <c r="F2" s="3">
        <v>275</v>
      </c>
      <c r="G2" s="3">
        <v>16</v>
      </c>
      <c r="H2" s="3">
        <v>750</v>
      </c>
      <c r="I2" s="3">
        <v>1</v>
      </c>
    </row>
    <row r="3" spans="1:28" ht="15.75" customHeight="1" x14ac:dyDescent="0.25">
      <c r="A3" s="3" t="s">
        <v>29</v>
      </c>
      <c r="D3" s="3">
        <v>450</v>
      </c>
      <c r="E3" s="3">
        <v>575</v>
      </c>
      <c r="F3" s="3">
        <v>350</v>
      </c>
      <c r="G3" s="3">
        <v>20</v>
      </c>
      <c r="H3" s="3">
        <v>1000</v>
      </c>
    </row>
    <row r="4" spans="1:28" ht="15.75" customHeight="1" x14ac:dyDescent="0.25">
      <c r="A4" s="3" t="s">
        <v>31</v>
      </c>
      <c r="D4" s="3">
        <v>360</v>
      </c>
      <c r="E4" s="3">
        <v>450</v>
      </c>
      <c r="F4" s="3">
        <v>450</v>
      </c>
      <c r="G4" s="3">
        <v>12</v>
      </c>
      <c r="H4">
        <f t="shared" ref="H4:H5" si="0">500/10000*(G4*1000)</f>
        <v>600</v>
      </c>
      <c r="I4" s="3">
        <v>1</v>
      </c>
    </row>
    <row r="5" spans="1:28" ht="15.75" customHeight="1" x14ac:dyDescent="0.25">
      <c r="A5" s="3" t="s">
        <v>33</v>
      </c>
      <c r="D5" s="3">
        <v>720</v>
      </c>
      <c r="E5" s="3">
        <v>225</v>
      </c>
      <c r="F5" s="3">
        <v>300</v>
      </c>
      <c r="G5" s="3">
        <v>12</v>
      </c>
      <c r="H5">
        <f t="shared" si="0"/>
        <v>600</v>
      </c>
      <c r="I5" s="3">
        <v>1</v>
      </c>
    </row>
    <row r="6" spans="1:28" ht="15.75" customHeight="1" x14ac:dyDescent="0.25">
      <c r="A6" s="3" t="s">
        <v>36</v>
      </c>
      <c r="D6" s="3">
        <v>450</v>
      </c>
      <c r="E6" s="3">
        <v>300</v>
      </c>
      <c r="F6" s="3">
        <v>225</v>
      </c>
    </row>
    <row r="7" spans="1:28" ht="15.75" customHeight="1" x14ac:dyDescent="0.25">
      <c r="A7" s="3" t="s">
        <v>37</v>
      </c>
      <c r="D7" s="3">
        <v>450</v>
      </c>
      <c r="E7" s="3">
        <v>320</v>
      </c>
      <c r="F7" s="3">
        <v>200</v>
      </c>
      <c r="H7" s="3">
        <v>500</v>
      </c>
    </row>
    <row r="8" spans="1:28" ht="15.75" customHeight="1" x14ac:dyDescent="0.25">
      <c r="A8" s="3" t="s">
        <v>38</v>
      </c>
      <c r="B8" s="3">
        <v>135</v>
      </c>
      <c r="C8" s="3">
        <v>77</v>
      </c>
      <c r="D8" s="3">
        <v>400</v>
      </c>
      <c r="E8" s="3">
        <v>325</v>
      </c>
      <c r="F8" s="3">
        <v>185</v>
      </c>
      <c r="G8" s="3">
        <v>4</v>
      </c>
    </row>
    <row r="9" spans="1:28" ht="15.75" customHeight="1" x14ac:dyDescent="0.25">
      <c r="A9" s="3" t="s">
        <v>39</v>
      </c>
      <c r="B9" s="3">
        <v>160</v>
      </c>
      <c r="C9" s="3">
        <v>93.5</v>
      </c>
      <c r="D9" s="3">
        <v>400</v>
      </c>
      <c r="E9" s="3">
        <v>400</v>
      </c>
      <c r="F9" s="3">
        <v>225</v>
      </c>
      <c r="G9" s="3">
        <v>4</v>
      </c>
    </row>
    <row r="10" spans="1:28" ht="15.75" customHeight="1" x14ac:dyDescent="0.25">
      <c r="A10" s="3" t="s">
        <v>40</v>
      </c>
      <c r="B10" s="3">
        <v>155</v>
      </c>
      <c r="C10" s="3">
        <v>90</v>
      </c>
      <c r="D10" s="3">
        <v>600</v>
      </c>
      <c r="E10" s="3">
        <v>225</v>
      </c>
      <c r="F10" s="3">
        <v>130</v>
      </c>
      <c r="G10" s="3">
        <v>4</v>
      </c>
    </row>
    <row r="11" spans="1:28" ht="15.75" customHeight="1" x14ac:dyDescent="0.25">
      <c r="A11" s="3" t="s">
        <v>41</v>
      </c>
      <c r="D11" s="3">
        <v>800</v>
      </c>
      <c r="E11" s="3">
        <v>400</v>
      </c>
      <c r="F11" s="3">
        <v>225</v>
      </c>
    </row>
    <row r="12" spans="1:28" ht="15.75" customHeight="1" x14ac:dyDescent="0.25">
      <c r="A12" s="3" t="s">
        <v>42</v>
      </c>
      <c r="D12" s="3">
        <v>800</v>
      </c>
      <c r="E12" s="3">
        <v>150</v>
      </c>
      <c r="F12" s="3">
        <v>100</v>
      </c>
    </row>
    <row r="13" spans="1:28" ht="15.75" customHeight="1" x14ac:dyDescent="0.25">
      <c r="A13" s="3" t="s">
        <v>43</v>
      </c>
      <c r="D13" s="3" t="s">
        <v>44</v>
      </c>
      <c r="E13" s="3">
        <v>650</v>
      </c>
      <c r="F13" s="3">
        <v>265</v>
      </c>
    </row>
    <row r="14" spans="1:28" ht="15.75" customHeight="1" x14ac:dyDescent="0.25">
      <c r="A14" s="3" t="s">
        <v>45</v>
      </c>
      <c r="B14" s="3">
        <v>100</v>
      </c>
      <c r="D14" s="3">
        <v>400</v>
      </c>
      <c r="E14" s="3">
        <v>450</v>
      </c>
      <c r="F14" s="3">
        <v>300</v>
      </c>
      <c r="G14" s="3">
        <v>12</v>
      </c>
      <c r="H14" s="3">
        <v>600</v>
      </c>
      <c r="I14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Motors</vt:lpstr>
      <vt:lpstr>Motor and Controller Pairing</vt:lpstr>
      <vt:lpstr>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 Chen</cp:lastModifiedBy>
  <dcterms:modified xsi:type="dcterms:W3CDTF">2018-08-18T23:23:08Z</dcterms:modified>
</cp:coreProperties>
</file>