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8010" tabRatio="22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L2" i="1" l="1"/>
  <c r="E13" i="1" l="1"/>
  <c r="E4" i="1"/>
  <c r="E7" i="1" s="1"/>
  <c r="E10" i="1" s="1"/>
  <c r="E15" i="1" s="1"/>
  <c r="E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0" i="1"/>
  <c r="I21" i="1"/>
  <c r="K19" i="1"/>
  <c r="I18" i="1"/>
  <c r="I19" i="1"/>
  <c r="E19" i="1"/>
  <c r="K16" i="1"/>
  <c r="I20" i="1"/>
  <c r="K15" i="1"/>
  <c r="K13" i="1"/>
  <c r="K14" i="1"/>
  <c r="K12" i="1"/>
  <c r="I13" i="1"/>
  <c r="K11" i="1"/>
  <c r="I12" i="1"/>
  <c r="I14" i="1"/>
  <c r="I15" i="1"/>
  <c r="I16" i="1"/>
  <c r="K10" i="1"/>
  <c r="K8" i="1"/>
  <c r="K9" i="1"/>
  <c r="I9" i="1"/>
  <c r="I10" i="1"/>
  <c r="I11" i="1"/>
  <c r="I8" i="1"/>
  <c r="K7" i="1"/>
  <c r="K6" i="1"/>
  <c r="K5" i="1"/>
  <c r="K4" i="1"/>
  <c r="E20" i="1" l="1"/>
  <c r="E21" i="1" s="1"/>
  <c r="I5" i="1"/>
  <c r="I6" i="1"/>
  <c r="I7" i="1"/>
  <c r="I4" i="1"/>
  <c r="K3" i="1"/>
  <c r="I3" i="1"/>
  <c r="I2" i="1" l="1"/>
  <c r="K18" i="1" l="1"/>
  <c r="K17" i="1"/>
  <c r="I17" i="1"/>
</calcChain>
</file>

<file path=xl/sharedStrings.xml><?xml version="1.0" encoding="utf-8"?>
<sst xmlns="http://schemas.openxmlformats.org/spreadsheetml/2006/main" count="77" uniqueCount="41">
  <si>
    <t>zbiornik</t>
  </si>
  <si>
    <t>pompownia</t>
  </si>
  <si>
    <t>zwiększenie średnicy</t>
  </si>
  <si>
    <t>zmniejszenie średnicy</t>
  </si>
  <si>
    <t>nazwa elementu</t>
  </si>
  <si>
    <t xml:space="preserve">studzienka </t>
  </si>
  <si>
    <t>długość kanału [m]</t>
  </si>
  <si>
    <t>zagłębienie [m]</t>
  </si>
  <si>
    <t>rzędna dna kanału [m]</t>
  </si>
  <si>
    <t>rzędna terenu  [m]</t>
  </si>
  <si>
    <t xml:space="preserve">wpust </t>
  </si>
  <si>
    <t>spływ całkowity [l/s]</t>
  </si>
  <si>
    <t>średnica kanału [m]</t>
  </si>
  <si>
    <t>wpust</t>
  </si>
  <si>
    <t>studzienka</t>
  </si>
  <si>
    <t>Lp.</t>
  </si>
  <si>
    <t>S7</t>
  </si>
  <si>
    <t>brak zmiany</t>
  </si>
  <si>
    <t>spadekkanału [%]</t>
  </si>
  <si>
    <t>spadek terenu [%]</t>
  </si>
  <si>
    <t xml:space="preserve">Węzeł początkowy </t>
  </si>
  <si>
    <t>S1</t>
  </si>
  <si>
    <t>S2</t>
  </si>
  <si>
    <t>Węzeł końcowy</t>
  </si>
  <si>
    <t>S3</t>
  </si>
  <si>
    <t>S4</t>
  </si>
  <si>
    <t>S4b</t>
  </si>
  <si>
    <t>S5</t>
  </si>
  <si>
    <t>S6</t>
  </si>
  <si>
    <t>S6a</t>
  </si>
  <si>
    <t>W1</t>
  </si>
  <si>
    <t>W2</t>
  </si>
  <si>
    <t>W3</t>
  </si>
  <si>
    <t>W4</t>
  </si>
  <si>
    <t>W5</t>
  </si>
  <si>
    <t>W6</t>
  </si>
  <si>
    <t>S4a</t>
  </si>
  <si>
    <t>W7</t>
  </si>
  <si>
    <t>W8</t>
  </si>
  <si>
    <t>W9</t>
  </si>
  <si>
    <t>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</si>
</sst>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Normal="100" workbookViewId="0">
      <selection activeCell="C6" sqref="C6"/>
    </sheetView>
  </sheetViews>
  <sheetFormatPr defaultRowHeight="15" x14ac:dyDescent="0.25"/>
  <cols>
    <col min="2" max="4" width="18.140625" customWidth="1"/>
    <col min="5" max="5" width="21.5703125" customWidth="1"/>
    <col min="6" max="6" width="21.5703125" bestFit="1" customWidth="1"/>
    <col min="7" max="8" width="20.85546875" customWidth="1"/>
    <col min="9" max="9" width="14.85546875" bestFit="1" customWidth="1"/>
    <col min="10" max="10" width="17.85546875" bestFit="1" customWidth="1"/>
    <col min="11" max="11" width="16.7109375" bestFit="1" customWidth="1"/>
    <col min="12" max="12" width="17.42578125" bestFit="1" customWidth="1"/>
    <col min="13" max="13" width="11.5703125" bestFit="1" customWidth="1"/>
    <col min="14" max="14" width="19.85546875" bestFit="1" customWidth="1"/>
    <col min="15" max="15" width="20.85546875" bestFit="1" customWidth="1"/>
    <col min="16" max="16" width="11.5703125" bestFit="1" customWidth="1"/>
  </cols>
  <sheetData>
    <row r="1" spans="1:17" ht="15.75" thickBot="1" x14ac:dyDescent="0.3">
      <c r="A1" s="3" t="s">
        <v>15</v>
      </c>
      <c r="B1" s="4" t="s">
        <v>20</v>
      </c>
      <c r="C1" s="4" t="s">
        <v>23</v>
      </c>
      <c r="D1" s="2" t="s">
        <v>4</v>
      </c>
      <c r="E1" s="2" t="s">
        <v>11</v>
      </c>
      <c r="F1" s="2" t="s">
        <v>9</v>
      </c>
      <c r="G1" s="2" t="s">
        <v>8</v>
      </c>
      <c r="H1" s="2" t="s">
        <v>12</v>
      </c>
      <c r="I1" s="2" t="s">
        <v>7</v>
      </c>
      <c r="J1" s="2" t="s">
        <v>6</v>
      </c>
      <c r="K1" s="6" t="s">
        <v>18</v>
      </c>
      <c r="L1" s="6" t="s">
        <v>19</v>
      </c>
      <c r="M1" s="7" t="s">
        <v>17</v>
      </c>
      <c r="N1" s="8" t="s">
        <v>2</v>
      </c>
      <c r="O1" s="8" t="s">
        <v>3</v>
      </c>
      <c r="P1" s="8" t="s">
        <v>1</v>
      </c>
      <c r="Q1" s="9" t="s">
        <v>0</v>
      </c>
    </row>
    <row r="2" spans="1:17" x14ac:dyDescent="0.25">
      <c r="A2" s="13">
        <v>1</v>
      </c>
      <c r="B2" s="14" t="s">
        <v>30</v>
      </c>
      <c r="C2" s="5" t="s">
        <v>21</v>
      </c>
      <c r="D2" s="14" t="s">
        <v>13</v>
      </c>
      <c r="E2" s="14">
        <v>4</v>
      </c>
      <c r="F2" s="14">
        <v>149.08000000000001</v>
      </c>
      <c r="G2" s="14">
        <v>147.28</v>
      </c>
      <c r="H2" s="14">
        <v>0.2</v>
      </c>
      <c r="I2" s="14">
        <f>F2-G2</f>
        <v>1.8000000000000114</v>
      </c>
      <c r="J2" s="14">
        <v>8.1</v>
      </c>
      <c r="K2" s="14">
        <v>5.56</v>
      </c>
      <c r="L2" s="14">
        <f>(F2-F4)*J2</f>
        <v>-1.9439999999998434</v>
      </c>
      <c r="M2" s="14">
        <v>1</v>
      </c>
      <c r="N2" s="14">
        <v>0</v>
      </c>
      <c r="O2" s="14">
        <v>0</v>
      </c>
      <c r="P2" s="14">
        <v>0</v>
      </c>
      <c r="Q2" s="15">
        <v>0</v>
      </c>
    </row>
    <row r="3" spans="1:17" x14ac:dyDescent="0.25">
      <c r="A3" s="16">
        <f>A2+1</f>
        <v>2</v>
      </c>
      <c r="B3" s="10" t="s">
        <v>31</v>
      </c>
      <c r="C3" s="10" t="s">
        <v>21</v>
      </c>
      <c r="D3" s="10" t="s">
        <v>13</v>
      </c>
      <c r="E3" s="10">
        <v>3</v>
      </c>
      <c r="F3" s="10">
        <v>149.06</v>
      </c>
      <c r="G3" s="10">
        <v>147.96</v>
      </c>
      <c r="H3" s="10">
        <v>0.2</v>
      </c>
      <c r="I3" s="10">
        <f>F3-G3</f>
        <v>1.0999999999999943</v>
      </c>
      <c r="J3" s="10">
        <v>8.1999999999999993</v>
      </c>
      <c r="K3" s="11">
        <f>((147.96-147.06)/J3)*100</f>
        <v>10.975609756097631</v>
      </c>
      <c r="L3" s="11"/>
      <c r="M3" s="10">
        <v>1</v>
      </c>
      <c r="N3" s="10">
        <v>0</v>
      </c>
      <c r="O3" s="10">
        <v>0</v>
      </c>
      <c r="P3" s="10">
        <v>0</v>
      </c>
      <c r="Q3" s="17">
        <v>0</v>
      </c>
    </row>
    <row r="4" spans="1:17" x14ac:dyDescent="0.25">
      <c r="A4" s="16">
        <f t="shared" ref="A4:A21" si="0">A3+1</f>
        <v>3</v>
      </c>
      <c r="B4" s="10" t="s">
        <v>21</v>
      </c>
      <c r="C4" s="10" t="s">
        <v>22</v>
      </c>
      <c r="D4" s="10" t="s">
        <v>14</v>
      </c>
      <c r="E4" s="10">
        <f>E2+E3</f>
        <v>7</v>
      </c>
      <c r="F4" s="10">
        <v>149.32</v>
      </c>
      <c r="G4" s="10">
        <v>146.47</v>
      </c>
      <c r="H4" s="10">
        <v>0.6</v>
      </c>
      <c r="I4" s="10">
        <f>F4-G4</f>
        <v>2.8499999999999943</v>
      </c>
      <c r="J4" s="10">
        <v>27.1</v>
      </c>
      <c r="K4" s="11">
        <f>((G4-G7)/J4)*100</f>
        <v>0.22140221402214857</v>
      </c>
      <c r="L4" s="11"/>
      <c r="M4" s="10">
        <v>1</v>
      </c>
      <c r="N4" s="10">
        <v>0</v>
      </c>
      <c r="O4" s="10">
        <v>0</v>
      </c>
      <c r="P4" s="10">
        <v>0</v>
      </c>
      <c r="Q4" s="17">
        <v>0</v>
      </c>
    </row>
    <row r="5" spans="1:17" x14ac:dyDescent="0.25">
      <c r="A5" s="16">
        <f t="shared" si="0"/>
        <v>4</v>
      </c>
      <c r="B5" s="10" t="s">
        <v>32</v>
      </c>
      <c r="C5" s="10" t="s">
        <v>22</v>
      </c>
      <c r="D5" s="10" t="s">
        <v>13</v>
      </c>
      <c r="E5" s="10">
        <v>4</v>
      </c>
      <c r="F5" s="10">
        <v>148.86000000000001</v>
      </c>
      <c r="G5" s="10">
        <v>147.12</v>
      </c>
      <c r="H5" s="10">
        <v>0.2</v>
      </c>
      <c r="I5" s="10">
        <f t="shared" ref="I5:I6" si="1">F5-G5</f>
        <v>1.7400000000000091</v>
      </c>
      <c r="J5" s="12">
        <v>11.1</v>
      </c>
      <c r="K5" s="11">
        <f>((G5-146.85)/J5)*100</f>
        <v>2.4324324324325248</v>
      </c>
      <c r="L5" s="11"/>
      <c r="M5" s="10">
        <v>1</v>
      </c>
      <c r="N5" s="10">
        <v>0</v>
      </c>
      <c r="O5" s="10">
        <v>0</v>
      </c>
      <c r="P5" s="10">
        <v>0</v>
      </c>
      <c r="Q5" s="17">
        <v>0</v>
      </c>
    </row>
    <row r="6" spans="1:17" x14ac:dyDescent="0.25">
      <c r="A6" s="16">
        <f t="shared" si="0"/>
        <v>5</v>
      </c>
      <c r="B6" s="10" t="s">
        <v>33</v>
      </c>
      <c r="C6" s="10" t="s">
        <v>22</v>
      </c>
      <c r="D6" s="10" t="s">
        <v>13</v>
      </c>
      <c r="E6" s="10">
        <v>3</v>
      </c>
      <c r="F6" s="10">
        <v>148.82</v>
      </c>
      <c r="G6" s="10">
        <v>147.80000000000001</v>
      </c>
      <c r="H6" s="10">
        <v>0.2</v>
      </c>
      <c r="I6" s="10">
        <f t="shared" si="1"/>
        <v>1.0199999999999818</v>
      </c>
      <c r="J6" s="10">
        <v>5.6</v>
      </c>
      <c r="K6" s="11">
        <f>((G6-147.6)/J6)*100</f>
        <v>3.5714285714288758</v>
      </c>
      <c r="L6" s="11"/>
      <c r="M6" s="10">
        <v>1</v>
      </c>
      <c r="N6" s="10">
        <v>0</v>
      </c>
      <c r="O6" s="10">
        <v>0</v>
      </c>
      <c r="P6" s="10">
        <v>0</v>
      </c>
      <c r="Q6" s="17">
        <v>0</v>
      </c>
    </row>
    <row r="7" spans="1:17" x14ac:dyDescent="0.25">
      <c r="A7" s="16">
        <f t="shared" si="0"/>
        <v>6</v>
      </c>
      <c r="B7" s="10" t="s">
        <v>22</v>
      </c>
      <c r="C7" s="10" t="s">
        <v>24</v>
      </c>
      <c r="D7" s="10" t="s">
        <v>14</v>
      </c>
      <c r="E7" s="10">
        <f>E6+E5+E4</f>
        <v>14</v>
      </c>
      <c r="F7" s="10">
        <v>148.91999999999999</v>
      </c>
      <c r="G7" s="10">
        <v>146.41</v>
      </c>
      <c r="H7" s="10">
        <v>0.6</v>
      </c>
      <c r="I7" s="10">
        <f>F7-G7</f>
        <v>2.5099999999999909</v>
      </c>
      <c r="J7" s="10">
        <v>38.1</v>
      </c>
      <c r="K7" s="11">
        <f>((G4-G7)/J7)*100</f>
        <v>0.15748031496063589</v>
      </c>
      <c r="L7" s="11"/>
      <c r="M7" s="10">
        <v>1</v>
      </c>
      <c r="N7" s="10">
        <v>0</v>
      </c>
      <c r="O7" s="10">
        <v>0</v>
      </c>
      <c r="P7" s="10">
        <v>0</v>
      </c>
      <c r="Q7" s="17">
        <v>0</v>
      </c>
    </row>
    <row r="8" spans="1:17" x14ac:dyDescent="0.25">
      <c r="A8" s="16">
        <f t="shared" si="0"/>
        <v>7</v>
      </c>
      <c r="B8" s="10" t="s">
        <v>34</v>
      </c>
      <c r="C8" s="10" t="s">
        <v>24</v>
      </c>
      <c r="D8" s="10" t="s">
        <v>13</v>
      </c>
      <c r="E8" s="10">
        <v>4</v>
      </c>
      <c r="F8" s="10">
        <v>148.61000000000001</v>
      </c>
      <c r="G8" s="10">
        <v>146.82</v>
      </c>
      <c r="H8" s="10">
        <v>0.25</v>
      </c>
      <c r="I8" s="10">
        <f>F8-G8</f>
        <v>1.7900000000000205</v>
      </c>
      <c r="J8" s="10">
        <v>16.14</v>
      </c>
      <c r="K8" s="11">
        <f>((G9-146.72)/J9)*100</f>
        <v>1.0383386581469285</v>
      </c>
      <c r="L8" s="11"/>
      <c r="M8" s="10">
        <v>1</v>
      </c>
      <c r="N8" s="10">
        <v>0</v>
      </c>
      <c r="O8" s="10">
        <v>0</v>
      </c>
      <c r="P8" s="10">
        <v>0</v>
      </c>
      <c r="Q8" s="17">
        <v>0</v>
      </c>
    </row>
    <row r="9" spans="1:17" x14ac:dyDescent="0.25">
      <c r="A9" s="16">
        <f t="shared" si="0"/>
        <v>8</v>
      </c>
      <c r="B9" s="10" t="s">
        <v>35</v>
      </c>
      <c r="C9" s="10" t="s">
        <v>24</v>
      </c>
      <c r="D9" s="10" t="s">
        <v>13</v>
      </c>
      <c r="E9" s="10">
        <v>3</v>
      </c>
      <c r="F9" s="10">
        <v>148.61000000000001</v>
      </c>
      <c r="G9" s="10">
        <v>146.85</v>
      </c>
      <c r="H9" s="10">
        <v>0.25</v>
      </c>
      <c r="I9" s="10">
        <f t="shared" ref="I9:I16" si="2">F9-G9</f>
        <v>1.7600000000000193</v>
      </c>
      <c r="J9" s="10">
        <v>12.52</v>
      </c>
      <c r="K9" s="11">
        <f>((G9-146.72)/J9)*100</f>
        <v>1.0383386581469285</v>
      </c>
      <c r="L9" s="11"/>
      <c r="M9" s="10">
        <v>1</v>
      </c>
      <c r="N9" s="10">
        <v>0</v>
      </c>
      <c r="O9" s="10">
        <v>0</v>
      </c>
      <c r="P9" s="10">
        <v>0</v>
      </c>
      <c r="Q9" s="17">
        <v>0</v>
      </c>
    </row>
    <row r="10" spans="1:17" x14ac:dyDescent="0.25">
      <c r="A10" s="16">
        <f t="shared" si="0"/>
        <v>9</v>
      </c>
      <c r="B10" s="10" t="s">
        <v>24</v>
      </c>
      <c r="C10" s="10" t="s">
        <v>25</v>
      </c>
      <c r="D10" s="10" t="s">
        <v>14</v>
      </c>
      <c r="E10" s="10">
        <f>E9+E8+E7</f>
        <v>21</v>
      </c>
      <c r="F10" s="10">
        <v>148.66</v>
      </c>
      <c r="G10" s="10">
        <v>146.24</v>
      </c>
      <c r="H10" s="10">
        <v>0.6</v>
      </c>
      <c r="I10" s="10">
        <f t="shared" si="2"/>
        <v>2.4199999999999875</v>
      </c>
      <c r="J10" s="10">
        <v>40</v>
      </c>
      <c r="K10" s="10">
        <f>((G7-G10)/J10)*100</f>
        <v>0.42499999999996874</v>
      </c>
      <c r="L10" s="10"/>
      <c r="M10" s="10">
        <v>1</v>
      </c>
      <c r="N10" s="10">
        <v>0</v>
      </c>
      <c r="O10" s="10">
        <v>0</v>
      </c>
      <c r="P10" s="10">
        <v>0</v>
      </c>
      <c r="Q10" s="17">
        <v>0</v>
      </c>
    </row>
    <row r="11" spans="1:17" x14ac:dyDescent="0.25">
      <c r="A11" s="16">
        <f t="shared" si="0"/>
        <v>10</v>
      </c>
      <c r="B11" s="10" t="s">
        <v>36</v>
      </c>
      <c r="C11" s="10" t="s">
        <v>26</v>
      </c>
      <c r="D11" s="10" t="s">
        <v>14</v>
      </c>
      <c r="E11" s="10">
        <v>1</v>
      </c>
      <c r="F11" s="10">
        <v>148.47999999999999</v>
      </c>
      <c r="G11" s="10">
        <v>145.96</v>
      </c>
      <c r="H11" s="10">
        <v>0.4</v>
      </c>
      <c r="I11" s="10">
        <f>F11-G11</f>
        <v>2.5199999999999818</v>
      </c>
      <c r="J11" s="10">
        <v>20.9</v>
      </c>
      <c r="K11" s="11">
        <f>((G11-146.02)/J11)*100</f>
        <v>-0.28708133971292954</v>
      </c>
      <c r="L11" s="11"/>
      <c r="M11" s="10">
        <v>1</v>
      </c>
      <c r="N11" s="10">
        <v>0</v>
      </c>
      <c r="O11" s="10">
        <v>0</v>
      </c>
      <c r="P11" s="10">
        <v>0</v>
      </c>
      <c r="Q11" s="17">
        <v>0</v>
      </c>
    </row>
    <row r="12" spans="1:17" x14ac:dyDescent="0.25">
      <c r="A12" s="16">
        <f t="shared" si="0"/>
        <v>11</v>
      </c>
      <c r="B12" s="10" t="s">
        <v>37</v>
      </c>
      <c r="C12" s="10" t="s">
        <v>26</v>
      </c>
      <c r="D12" s="10" t="s">
        <v>13</v>
      </c>
      <c r="E12" s="10">
        <v>3</v>
      </c>
      <c r="F12" s="10">
        <v>148.16999999999999</v>
      </c>
      <c r="G12" s="10">
        <v>146.74</v>
      </c>
      <c r="H12" s="10">
        <v>0.2</v>
      </c>
      <c r="I12" s="10">
        <f>F12-G12</f>
        <v>1.4299999999999784</v>
      </c>
      <c r="J12" s="10">
        <v>8.8000000000000007</v>
      </c>
      <c r="K12" s="11">
        <f>((G12-G13)/J12)*100</f>
        <v>8.1818181818181674</v>
      </c>
      <c r="L12" s="11"/>
      <c r="M12" s="10">
        <v>1</v>
      </c>
      <c r="N12" s="10">
        <v>0</v>
      </c>
      <c r="O12" s="10">
        <v>0</v>
      </c>
      <c r="P12" s="10">
        <v>0</v>
      </c>
      <c r="Q12" s="17">
        <v>0</v>
      </c>
    </row>
    <row r="13" spans="1:17" x14ac:dyDescent="0.25">
      <c r="A13" s="16">
        <f t="shared" si="0"/>
        <v>12</v>
      </c>
      <c r="B13" s="10" t="s">
        <v>26</v>
      </c>
      <c r="C13" s="10" t="s">
        <v>25</v>
      </c>
      <c r="D13" s="10" t="s">
        <v>14</v>
      </c>
      <c r="E13" s="10">
        <f>E11+E12</f>
        <v>4</v>
      </c>
      <c r="F13" s="10">
        <v>148.26</v>
      </c>
      <c r="G13" s="10">
        <v>146.02000000000001</v>
      </c>
      <c r="H13" s="10">
        <v>0.4</v>
      </c>
      <c r="I13" s="10">
        <f>F13-G13</f>
        <v>2.2399999999999807</v>
      </c>
      <c r="J13" s="10">
        <v>6.1</v>
      </c>
      <c r="K13" s="11">
        <f>((G13-G15)/J13)*100</f>
        <v>0.98360655737708658</v>
      </c>
      <c r="L13" s="11"/>
      <c r="M13" s="10">
        <v>1</v>
      </c>
      <c r="N13" s="10">
        <v>0</v>
      </c>
      <c r="O13" s="10">
        <v>0</v>
      </c>
      <c r="P13" s="10">
        <v>0</v>
      </c>
      <c r="Q13" s="17">
        <v>0</v>
      </c>
    </row>
    <row r="14" spans="1:17" x14ac:dyDescent="0.25">
      <c r="A14" s="16">
        <f t="shared" si="0"/>
        <v>13</v>
      </c>
      <c r="B14" s="10" t="s">
        <v>38</v>
      </c>
      <c r="C14" s="10" t="s">
        <v>25</v>
      </c>
      <c r="D14" s="10" t="s">
        <v>13</v>
      </c>
      <c r="E14" s="10">
        <v>3</v>
      </c>
      <c r="F14" s="10">
        <v>148.13999999999999</v>
      </c>
      <c r="G14" s="10">
        <v>146.99</v>
      </c>
      <c r="H14" s="10">
        <v>0.2</v>
      </c>
      <c r="I14" s="10">
        <f t="shared" si="2"/>
        <v>1.1499999999999773</v>
      </c>
      <c r="J14" s="10">
        <v>5.3</v>
      </c>
      <c r="K14" s="11">
        <f>((G14-G15)/J14)*100</f>
        <v>19.433962264150967</v>
      </c>
      <c r="L14" s="11"/>
      <c r="M14" s="10">
        <v>1</v>
      </c>
      <c r="N14" s="10">
        <v>0</v>
      </c>
      <c r="O14" s="10">
        <v>0</v>
      </c>
      <c r="P14" s="10">
        <v>0</v>
      </c>
      <c r="Q14" s="17">
        <v>0</v>
      </c>
    </row>
    <row r="15" spans="1:17" x14ac:dyDescent="0.25">
      <c r="A15" s="16">
        <f t="shared" si="0"/>
        <v>14</v>
      </c>
      <c r="B15" s="10" t="s">
        <v>25</v>
      </c>
      <c r="C15" s="10" t="s">
        <v>27</v>
      </c>
      <c r="D15" s="10" t="s">
        <v>14</v>
      </c>
      <c r="E15" s="10">
        <f>E14+E13+E10</f>
        <v>28</v>
      </c>
      <c r="F15" s="10">
        <v>148.13999999999999</v>
      </c>
      <c r="G15" s="10">
        <v>145.96</v>
      </c>
      <c r="H15" s="10">
        <v>0.6</v>
      </c>
      <c r="I15" s="10">
        <f t="shared" si="2"/>
        <v>2.1799999999999784</v>
      </c>
      <c r="J15" s="10">
        <v>55.5</v>
      </c>
      <c r="K15" s="11">
        <f>((G15-G16)/J15)*100</f>
        <v>0.82882882882884312</v>
      </c>
      <c r="L15" s="11"/>
      <c r="M15" s="10">
        <v>1</v>
      </c>
      <c r="N15" s="10">
        <v>0</v>
      </c>
      <c r="O15" s="10">
        <v>0</v>
      </c>
      <c r="P15" s="10">
        <v>0</v>
      </c>
      <c r="Q15" s="17">
        <v>0</v>
      </c>
    </row>
    <row r="16" spans="1:17" x14ac:dyDescent="0.25">
      <c r="A16" s="16">
        <f t="shared" si="0"/>
        <v>15</v>
      </c>
      <c r="B16" s="10" t="s">
        <v>27</v>
      </c>
      <c r="C16" s="10" t="s">
        <v>28</v>
      </c>
      <c r="D16" s="10" t="s">
        <v>14</v>
      </c>
      <c r="E16" s="10">
        <f>E15</f>
        <v>28</v>
      </c>
      <c r="F16" s="10">
        <v>147.97999999999999</v>
      </c>
      <c r="G16" s="10">
        <v>145.5</v>
      </c>
      <c r="H16" s="10">
        <v>0.6</v>
      </c>
      <c r="I16" s="10">
        <f t="shared" si="2"/>
        <v>2.4799999999999898</v>
      </c>
      <c r="J16" s="10">
        <v>4.75</v>
      </c>
      <c r="K16" s="11">
        <f>((G16-G20)/J16)*100</f>
        <v>3.5789473684207893</v>
      </c>
      <c r="L16" s="11"/>
      <c r="M16" s="10">
        <v>1</v>
      </c>
      <c r="N16" s="10">
        <v>0</v>
      </c>
      <c r="O16" s="10">
        <v>0</v>
      </c>
      <c r="P16" s="10">
        <v>0</v>
      </c>
      <c r="Q16" s="17">
        <v>0</v>
      </c>
    </row>
    <row r="17" spans="1:17" x14ac:dyDescent="0.25">
      <c r="A17" s="16">
        <f t="shared" si="0"/>
        <v>16</v>
      </c>
      <c r="B17" s="10" t="s">
        <v>39</v>
      </c>
      <c r="C17" s="10" t="s">
        <v>29</v>
      </c>
      <c r="D17" s="10" t="s">
        <v>10</v>
      </c>
      <c r="E17" s="10">
        <v>3</v>
      </c>
      <c r="F17" s="10">
        <v>147.91</v>
      </c>
      <c r="G17" s="10">
        <v>146.31</v>
      </c>
      <c r="H17" s="10">
        <v>0.25</v>
      </c>
      <c r="I17" s="10">
        <f>F17-G17</f>
        <v>1.5999999999999943</v>
      </c>
      <c r="J17" s="10">
        <v>11.5</v>
      </c>
      <c r="K17" s="11">
        <f>((146.31-145.9)/J17)*100</f>
        <v>3.5652173913043184</v>
      </c>
      <c r="L17" s="11"/>
      <c r="M17" s="10">
        <v>1</v>
      </c>
      <c r="N17" s="10">
        <v>0</v>
      </c>
      <c r="O17" s="10">
        <v>0</v>
      </c>
      <c r="P17" s="10">
        <v>0</v>
      </c>
      <c r="Q17" s="17">
        <v>0</v>
      </c>
    </row>
    <row r="18" spans="1:17" x14ac:dyDescent="0.25">
      <c r="A18" s="16">
        <f t="shared" si="0"/>
        <v>17</v>
      </c>
      <c r="B18" s="10" t="s">
        <v>40</v>
      </c>
      <c r="C18" s="10" t="s">
        <v>29</v>
      </c>
      <c r="D18" s="10" t="s">
        <v>10</v>
      </c>
      <c r="E18" s="10">
        <v>3</v>
      </c>
      <c r="F18" s="10">
        <v>147.85</v>
      </c>
      <c r="G18" s="10">
        <v>146.25</v>
      </c>
      <c r="H18" s="10">
        <v>0.25</v>
      </c>
      <c r="I18" s="10">
        <f>F18-G18</f>
        <v>1.5999999999999943</v>
      </c>
      <c r="J18" s="10">
        <v>5.6</v>
      </c>
      <c r="K18" s="11">
        <f>((G18-146.03)/J18)*100</f>
        <v>3.9285714285714084</v>
      </c>
      <c r="L18" s="11"/>
      <c r="M18" s="10">
        <v>1</v>
      </c>
      <c r="N18" s="10">
        <v>0</v>
      </c>
      <c r="O18" s="10">
        <v>0</v>
      </c>
      <c r="P18" s="10">
        <v>0</v>
      </c>
      <c r="Q18" s="17">
        <v>0</v>
      </c>
    </row>
    <row r="19" spans="1:17" x14ac:dyDescent="0.25">
      <c r="A19" s="16">
        <f t="shared" si="0"/>
        <v>18</v>
      </c>
      <c r="B19" s="10" t="s">
        <v>29</v>
      </c>
      <c r="C19" s="10" t="s">
        <v>28</v>
      </c>
      <c r="D19" s="10" t="s">
        <v>5</v>
      </c>
      <c r="E19" s="10">
        <f>E17+E18</f>
        <v>6</v>
      </c>
      <c r="F19" s="10">
        <v>147.97999999999999</v>
      </c>
      <c r="G19" s="10">
        <v>145.84</v>
      </c>
      <c r="H19" s="10">
        <v>0.3</v>
      </c>
      <c r="I19" s="10">
        <f>F19-G19</f>
        <v>2.1399999999999864</v>
      </c>
      <c r="J19" s="10">
        <v>10.6</v>
      </c>
      <c r="K19" s="11">
        <f>((G19-G20)/J19)*100</f>
        <v>4.8113207547168955</v>
      </c>
      <c r="L19" s="11"/>
      <c r="M19" s="10">
        <v>1</v>
      </c>
      <c r="N19" s="10">
        <v>0</v>
      </c>
      <c r="O19" s="10">
        <v>0</v>
      </c>
      <c r="P19" s="10">
        <v>0</v>
      </c>
      <c r="Q19" s="17">
        <v>0</v>
      </c>
    </row>
    <row r="20" spans="1:17" x14ac:dyDescent="0.25">
      <c r="A20" s="16">
        <f t="shared" si="0"/>
        <v>19</v>
      </c>
      <c r="B20" s="10" t="s">
        <v>29</v>
      </c>
      <c r="C20" s="10" t="s">
        <v>16</v>
      </c>
      <c r="D20" s="10" t="s">
        <v>14</v>
      </c>
      <c r="E20" s="10">
        <f>E16+E19</f>
        <v>34</v>
      </c>
      <c r="F20" s="10">
        <v>147.81</v>
      </c>
      <c r="G20" s="10">
        <v>145.33000000000001</v>
      </c>
      <c r="H20" s="10">
        <v>0.6</v>
      </c>
      <c r="I20" s="10">
        <f>F20-G20</f>
        <v>2.4799999999999898</v>
      </c>
      <c r="J20" s="10">
        <v>3.3</v>
      </c>
      <c r="K20" s="11">
        <f>((G20-G21)/J20)*100</f>
        <v>0.90909090909094359</v>
      </c>
      <c r="L20" s="11"/>
      <c r="M20" s="10">
        <v>1</v>
      </c>
      <c r="N20" s="10">
        <v>0</v>
      </c>
      <c r="O20" s="10">
        <v>0</v>
      </c>
      <c r="P20" s="10">
        <v>0</v>
      </c>
      <c r="Q20" s="17">
        <v>0</v>
      </c>
    </row>
    <row r="21" spans="1:17" ht="15.75" thickBot="1" x14ac:dyDescent="0.3">
      <c r="A21" s="18">
        <f t="shared" si="0"/>
        <v>20</v>
      </c>
      <c r="B21" s="19" t="s">
        <v>16</v>
      </c>
      <c r="C21" s="19" t="s">
        <v>16</v>
      </c>
      <c r="D21" s="19" t="s">
        <v>14</v>
      </c>
      <c r="E21" s="19">
        <f>E20</f>
        <v>34</v>
      </c>
      <c r="F21" s="19">
        <v>147.88</v>
      </c>
      <c r="G21" s="19">
        <v>145.30000000000001</v>
      </c>
      <c r="H21" s="19">
        <v>0.6</v>
      </c>
      <c r="I21" s="19">
        <f>F21-G21</f>
        <v>2.5799999999999841</v>
      </c>
      <c r="J21" s="19"/>
      <c r="K21" s="19"/>
      <c r="L21" s="19"/>
      <c r="M21" s="19"/>
      <c r="N21" s="19"/>
      <c r="O21" s="19"/>
      <c r="P21" s="19"/>
      <c r="Q21" s="20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2022-06-25T03:14:24Z</dcterms:created>
  <dcterms:modified xsi:type="dcterms:W3CDTF">2022-07-26T04:10:48Z</dcterms:modified>
</cp:coreProperties>
</file>