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8010" tabRatio="22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4" i="1"/>
  <c r="J3" i="1"/>
  <c r="D13" i="1" l="1"/>
  <c r="D4" i="1"/>
  <c r="D7" i="1" s="1"/>
  <c r="D1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H21" i="1"/>
  <c r="H18" i="1"/>
  <c r="H19" i="1"/>
  <c r="D19" i="1"/>
  <c r="H20" i="1"/>
  <c r="H13" i="1"/>
  <c r="H12" i="1"/>
  <c r="H14" i="1"/>
  <c r="H15" i="1"/>
  <c r="H16" i="1"/>
  <c r="H9" i="1"/>
  <c r="H10" i="1"/>
  <c r="H11" i="1"/>
  <c r="H8" i="1"/>
  <c r="D15" i="1" l="1"/>
  <c r="D16" i="1" s="1"/>
  <c r="D20" i="1" s="1"/>
  <c r="D21" i="1" s="1"/>
  <c r="H5" i="1"/>
  <c r="H6" i="1"/>
  <c r="H7" i="1"/>
  <c r="H4" i="1"/>
  <c r="H3" i="1"/>
  <c r="H2" i="1" l="1"/>
  <c r="H17" i="1" l="1"/>
</calcChain>
</file>

<file path=xl/sharedStrings.xml><?xml version="1.0" encoding="utf-8"?>
<sst xmlns="http://schemas.openxmlformats.org/spreadsheetml/2006/main" count="50" uniqueCount="30">
  <si>
    <t>Lp.</t>
  </si>
  <si>
    <t>S7</t>
  </si>
  <si>
    <t>S1</t>
  </si>
  <si>
    <t>S2</t>
  </si>
  <si>
    <t>S3</t>
  </si>
  <si>
    <t>S4</t>
  </si>
  <si>
    <t>S4b</t>
  </si>
  <si>
    <t>S5</t>
  </si>
  <si>
    <t>S6</t>
  </si>
  <si>
    <t>S6a</t>
  </si>
  <si>
    <t>W1</t>
  </si>
  <si>
    <t>W2</t>
  </si>
  <si>
    <t>W3</t>
  </si>
  <si>
    <t>W4</t>
  </si>
  <si>
    <t>W5</t>
  </si>
  <si>
    <t>W6</t>
  </si>
  <si>
    <t>S4a</t>
  </si>
  <si>
    <t>W7</t>
  </si>
  <si>
    <t>W8</t>
  </si>
  <si>
    <t>W9</t>
  </si>
  <si>
    <t>W10</t>
  </si>
  <si>
    <t>Start node</t>
  </si>
  <si>
    <t>End node</t>
  </si>
  <si>
    <t>Flow [l/s]</t>
  </si>
  <si>
    <t>Land elevation  [m]</t>
  </si>
  <si>
    <t>Channel bottom [m]</t>
  </si>
  <si>
    <t>Diameter [m]</t>
  </si>
  <si>
    <t>pipe dip [m]</t>
  </si>
  <si>
    <t>Length [m]</t>
  </si>
  <si>
    <t>slope [‰]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</si>
</sst>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>
      <selection activeCell="D12" sqref="D12"/>
    </sheetView>
  </sheetViews>
  <sheetFormatPr defaultRowHeight="15" x14ac:dyDescent="0.25"/>
  <cols>
    <col min="1" max="1" width="3.5703125" bestFit="1" customWidth="1"/>
    <col min="2" max="2" width="10.140625" bestFit="1" customWidth="1"/>
    <col min="3" max="3" width="9.28515625" bestFit="1" customWidth="1"/>
    <col min="4" max="4" width="9.42578125" bestFit="1" customWidth="1"/>
    <col min="5" max="5" width="18.28515625" bestFit="1" customWidth="1"/>
    <col min="6" max="6" width="20.85546875" customWidth="1"/>
    <col min="7" max="7" width="12.85546875" bestFit="1" customWidth="1"/>
    <col min="8" max="8" width="11.85546875" bestFit="1" customWidth="1"/>
    <col min="9" max="9" width="10.5703125" bestFit="1" customWidth="1"/>
    <col min="10" max="10" width="16.7109375" bestFit="1" customWidth="1"/>
  </cols>
  <sheetData>
    <row r="1" spans="1:10" ht="15.75" thickBot="1" x14ac:dyDescent="0.3">
      <c r="A1" s="11" t="s">
        <v>0</v>
      </c>
      <c r="B1" s="12" t="s">
        <v>21</v>
      </c>
      <c r="C1" s="12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4" t="s">
        <v>29</v>
      </c>
    </row>
    <row r="2" spans="1:10" x14ac:dyDescent="0.25">
      <c r="A2" s="5">
        <v>1</v>
      </c>
      <c r="B2" s="6" t="s">
        <v>10</v>
      </c>
      <c r="C2" s="2" t="s">
        <v>2</v>
      </c>
      <c r="D2" s="6">
        <v>26</v>
      </c>
      <c r="E2" s="6">
        <v>149.08000000000001</v>
      </c>
      <c r="F2" s="6">
        <v>147.28</v>
      </c>
      <c r="G2" s="6">
        <v>0.2</v>
      </c>
      <c r="H2" s="6">
        <f>E2-F2</f>
        <v>1.8000000000000114</v>
      </c>
      <c r="I2" s="6">
        <v>8.1</v>
      </c>
      <c r="J2" s="15">
        <v>50.56</v>
      </c>
    </row>
    <row r="3" spans="1:10" x14ac:dyDescent="0.25">
      <c r="A3" s="7">
        <f>A2+1</f>
        <v>2</v>
      </c>
      <c r="B3" s="3" t="s">
        <v>11</v>
      </c>
      <c r="C3" s="3" t="s">
        <v>2</v>
      </c>
      <c r="D3" s="3">
        <v>18</v>
      </c>
      <c r="E3" s="3">
        <v>149.06</v>
      </c>
      <c r="F3" s="3">
        <v>147.96</v>
      </c>
      <c r="G3" s="3">
        <v>0.2</v>
      </c>
      <c r="H3" s="3">
        <f>E3-F3</f>
        <v>1.0999999999999943</v>
      </c>
      <c r="I3" s="3">
        <v>8.1999999999999993</v>
      </c>
      <c r="J3" s="16">
        <f>((147.96-147.06)/I3)*1000</f>
        <v>109.75609756097631</v>
      </c>
    </row>
    <row r="4" spans="1:10" x14ac:dyDescent="0.25">
      <c r="A4" s="7">
        <f t="shared" ref="A4:A21" si="0">A3+1</f>
        <v>3</v>
      </c>
      <c r="B4" s="3" t="s">
        <v>2</v>
      </c>
      <c r="C4" s="3" t="s">
        <v>3</v>
      </c>
      <c r="D4" s="3">
        <f>D2+D3</f>
        <v>44</v>
      </c>
      <c r="E4" s="3">
        <v>149.32</v>
      </c>
      <c r="F4" s="3">
        <v>146.47</v>
      </c>
      <c r="G4" s="3">
        <v>0.6</v>
      </c>
      <c r="H4" s="3">
        <f>E4-F4</f>
        <v>2.8499999999999943</v>
      </c>
      <c r="I4" s="3">
        <v>27.1</v>
      </c>
      <c r="J4" s="16">
        <f>((F4-F7)/I4)*1000</f>
        <v>2.2140221402214859</v>
      </c>
    </row>
    <row r="5" spans="1:10" x14ac:dyDescent="0.25">
      <c r="A5" s="7">
        <f t="shared" si="0"/>
        <v>4</v>
      </c>
      <c r="B5" s="3" t="s">
        <v>12</v>
      </c>
      <c r="C5" s="3" t="s">
        <v>3</v>
      </c>
      <c r="D5" s="3">
        <v>24</v>
      </c>
      <c r="E5" s="3">
        <v>148.86000000000001</v>
      </c>
      <c r="F5" s="3">
        <v>147.12</v>
      </c>
      <c r="G5" s="3">
        <v>0.2</v>
      </c>
      <c r="H5" s="3">
        <f t="shared" ref="H5:H6" si="1">E5-F5</f>
        <v>1.7400000000000091</v>
      </c>
      <c r="I5" s="4">
        <v>11.1</v>
      </c>
      <c r="J5" s="16">
        <f>((F5-146.85)/I5)*1000</f>
        <v>24.32432432432525</v>
      </c>
    </row>
    <row r="6" spans="1:10" x14ac:dyDescent="0.25">
      <c r="A6" s="7">
        <f t="shared" si="0"/>
        <v>5</v>
      </c>
      <c r="B6" s="3" t="s">
        <v>13</v>
      </c>
      <c r="C6" s="3" t="s">
        <v>3</v>
      </c>
      <c r="D6" s="3">
        <v>19</v>
      </c>
      <c r="E6" s="3">
        <v>148.82</v>
      </c>
      <c r="F6" s="3">
        <v>147.80000000000001</v>
      </c>
      <c r="G6" s="3">
        <v>0.2</v>
      </c>
      <c r="H6" s="3">
        <f t="shared" si="1"/>
        <v>1.0199999999999818</v>
      </c>
      <c r="I6" s="3">
        <v>5.6</v>
      </c>
      <c r="J6" s="16">
        <f>((F6-147.6)/I6)*1000</f>
        <v>35.714285714288756</v>
      </c>
    </row>
    <row r="7" spans="1:10" x14ac:dyDescent="0.25">
      <c r="A7" s="7">
        <f t="shared" si="0"/>
        <v>6</v>
      </c>
      <c r="B7" s="3" t="s">
        <v>3</v>
      </c>
      <c r="C7" s="3" t="s">
        <v>4</v>
      </c>
      <c r="D7" s="3">
        <f>D6+D5+D4</f>
        <v>87</v>
      </c>
      <c r="E7" s="3">
        <v>148.91999999999999</v>
      </c>
      <c r="F7" s="3">
        <v>146.41</v>
      </c>
      <c r="G7" s="3">
        <v>0.6</v>
      </c>
      <c r="H7" s="3">
        <f>E7-F7</f>
        <v>2.5099999999999909</v>
      </c>
      <c r="I7" s="3">
        <v>38.1</v>
      </c>
      <c r="J7" s="16">
        <f>((F4-F7)/I7)*1000</f>
        <v>1.5748031496063588</v>
      </c>
    </row>
    <row r="8" spans="1:10" x14ac:dyDescent="0.25">
      <c r="A8" s="7">
        <f t="shared" si="0"/>
        <v>7</v>
      </c>
      <c r="B8" s="3" t="s">
        <v>14</v>
      </c>
      <c r="C8" s="3" t="s">
        <v>4</v>
      </c>
      <c r="D8" s="3">
        <v>16</v>
      </c>
      <c r="E8" s="3">
        <v>148.61000000000001</v>
      </c>
      <c r="F8" s="3">
        <v>146.82</v>
      </c>
      <c r="G8" s="3">
        <v>0.25</v>
      </c>
      <c r="H8" s="3">
        <f>E8-F8</f>
        <v>1.7900000000000205</v>
      </c>
      <c r="I8" s="3">
        <v>16.14</v>
      </c>
      <c r="J8" s="16">
        <f>((F9-146.72)/I9)*1000</f>
        <v>10.383386581469285</v>
      </c>
    </row>
    <row r="9" spans="1:10" x14ac:dyDescent="0.25">
      <c r="A9" s="7">
        <f t="shared" si="0"/>
        <v>8</v>
      </c>
      <c r="B9" s="3" t="s">
        <v>15</v>
      </c>
      <c r="C9" s="3" t="s">
        <v>4</v>
      </c>
      <c r="D9" s="3">
        <v>15</v>
      </c>
      <c r="E9" s="3">
        <v>148.61000000000001</v>
      </c>
      <c r="F9" s="3">
        <v>146.85</v>
      </c>
      <c r="G9" s="3">
        <v>0.25</v>
      </c>
      <c r="H9" s="3">
        <f t="shared" ref="H9:H16" si="2">E9-F9</f>
        <v>1.7600000000000193</v>
      </c>
      <c r="I9" s="3">
        <v>12.52</v>
      </c>
      <c r="J9" s="16">
        <f>((F9-146.72)/I9)*1000</f>
        <v>10.383386581469285</v>
      </c>
    </row>
    <row r="10" spans="1:10" x14ac:dyDescent="0.25">
      <c r="A10" s="7">
        <f t="shared" si="0"/>
        <v>9</v>
      </c>
      <c r="B10" s="3" t="s">
        <v>4</v>
      </c>
      <c r="C10" s="3" t="s">
        <v>5</v>
      </c>
      <c r="D10" s="3">
        <f>D9+D8+D7</f>
        <v>118</v>
      </c>
      <c r="E10" s="3">
        <v>148.66</v>
      </c>
      <c r="F10" s="3">
        <v>146.24</v>
      </c>
      <c r="G10" s="3">
        <v>0.6</v>
      </c>
      <c r="H10" s="3">
        <f t="shared" si="2"/>
        <v>2.4199999999999875</v>
      </c>
      <c r="I10" s="3">
        <v>40</v>
      </c>
      <c r="J10" s="16">
        <f>((F7-F10)/I10)*1000</f>
        <v>4.2499999999996874</v>
      </c>
    </row>
    <row r="11" spans="1:10" x14ac:dyDescent="0.25">
      <c r="A11" s="7">
        <f t="shared" si="0"/>
        <v>10</v>
      </c>
      <c r="B11" s="3" t="s">
        <v>16</v>
      </c>
      <c r="C11" s="3" t="s">
        <v>6</v>
      </c>
      <c r="D11" s="3">
        <v>14</v>
      </c>
      <c r="E11" s="3">
        <v>148.47999999999999</v>
      </c>
      <c r="F11" s="3">
        <v>145.96</v>
      </c>
      <c r="G11" s="3">
        <v>0.4</v>
      </c>
      <c r="H11" s="3">
        <f>E11-F11</f>
        <v>2.5199999999999818</v>
      </c>
      <c r="I11" s="3">
        <v>20.9</v>
      </c>
      <c r="J11" s="16">
        <v>1</v>
      </c>
    </row>
    <row r="12" spans="1:10" x14ac:dyDescent="0.25">
      <c r="A12" s="7">
        <f t="shared" si="0"/>
        <v>11</v>
      </c>
      <c r="B12" s="3" t="s">
        <v>17</v>
      </c>
      <c r="C12" s="3" t="s">
        <v>6</v>
      </c>
      <c r="D12" s="3">
        <v>16</v>
      </c>
      <c r="E12" s="3">
        <v>148.16999999999999</v>
      </c>
      <c r="F12" s="3">
        <v>146.74</v>
      </c>
      <c r="G12" s="3">
        <v>0.2</v>
      </c>
      <c r="H12" s="3">
        <f>E12-F12</f>
        <v>1.4299999999999784</v>
      </c>
      <c r="I12" s="3">
        <v>8.8000000000000007</v>
      </c>
      <c r="J12" s="16">
        <f>((F12-F13)/I12)*1000</f>
        <v>81.818181818181685</v>
      </c>
    </row>
    <row r="13" spans="1:10" x14ac:dyDescent="0.25">
      <c r="A13" s="7">
        <f t="shared" si="0"/>
        <v>12</v>
      </c>
      <c r="B13" s="3" t="s">
        <v>6</v>
      </c>
      <c r="C13" s="3" t="s">
        <v>5</v>
      </c>
      <c r="D13" s="3">
        <f>D11+D12</f>
        <v>30</v>
      </c>
      <c r="E13" s="3">
        <v>148.26</v>
      </c>
      <c r="F13" s="3">
        <v>146.02000000000001</v>
      </c>
      <c r="G13" s="3">
        <v>0.4</v>
      </c>
      <c r="H13" s="3">
        <f>E13-F13</f>
        <v>2.2399999999999807</v>
      </c>
      <c r="I13" s="3">
        <v>6.1</v>
      </c>
      <c r="J13" s="16">
        <f>((F13-F15)/I13)*1000</f>
        <v>9.8360655737708651</v>
      </c>
    </row>
    <row r="14" spans="1:10" x14ac:dyDescent="0.25">
      <c r="A14" s="7">
        <f t="shared" si="0"/>
        <v>13</v>
      </c>
      <c r="B14" s="3" t="s">
        <v>18</v>
      </c>
      <c r="C14" s="3" t="s">
        <v>5</v>
      </c>
      <c r="D14" s="3">
        <v>18</v>
      </c>
      <c r="E14" s="3">
        <v>148.13999999999999</v>
      </c>
      <c r="F14" s="3">
        <v>146.99</v>
      </c>
      <c r="G14" s="3">
        <v>0.2</v>
      </c>
      <c r="H14" s="3">
        <f t="shared" si="2"/>
        <v>1.1499999999999773</v>
      </c>
      <c r="I14" s="3">
        <v>5.3</v>
      </c>
      <c r="J14" s="16">
        <f>((F14-F15)/I14)*1000</f>
        <v>194.33962264150966</v>
      </c>
    </row>
    <row r="15" spans="1:10" x14ac:dyDescent="0.25">
      <c r="A15" s="7">
        <f t="shared" si="0"/>
        <v>14</v>
      </c>
      <c r="B15" s="3" t="s">
        <v>5</v>
      </c>
      <c r="C15" s="3" t="s">
        <v>7</v>
      </c>
      <c r="D15" s="3">
        <f>D14+D13+D10</f>
        <v>166</v>
      </c>
      <c r="E15" s="3">
        <v>148.13999999999999</v>
      </c>
      <c r="F15" s="3">
        <v>145.96</v>
      </c>
      <c r="G15" s="3">
        <v>0.6</v>
      </c>
      <c r="H15" s="3">
        <f t="shared" si="2"/>
        <v>2.1799999999999784</v>
      </c>
      <c r="I15" s="3">
        <v>55.5</v>
      </c>
      <c r="J15" s="16">
        <f>((F15-F16)/I15)*1000</f>
        <v>8.288288288288431</v>
      </c>
    </row>
    <row r="16" spans="1:10" x14ac:dyDescent="0.25">
      <c r="A16" s="7">
        <f t="shared" si="0"/>
        <v>15</v>
      </c>
      <c r="B16" s="3" t="s">
        <v>7</v>
      </c>
      <c r="C16" s="3" t="s">
        <v>8</v>
      </c>
      <c r="D16" s="3">
        <f>D15</f>
        <v>166</v>
      </c>
      <c r="E16" s="3">
        <v>147.97999999999999</v>
      </c>
      <c r="F16" s="3">
        <v>145.5</v>
      </c>
      <c r="G16" s="3">
        <v>0.6</v>
      </c>
      <c r="H16" s="3">
        <f t="shared" si="2"/>
        <v>2.4799999999999898</v>
      </c>
      <c r="I16" s="3">
        <v>4.75</v>
      </c>
      <c r="J16" s="16">
        <f>((F16-F20)/I16)*1000</f>
        <v>35.789473684207891</v>
      </c>
    </row>
    <row r="17" spans="1:10" x14ac:dyDescent="0.25">
      <c r="A17" s="7">
        <f t="shared" si="0"/>
        <v>16</v>
      </c>
      <c r="B17" s="3" t="s">
        <v>19</v>
      </c>
      <c r="C17" s="3" t="s">
        <v>9</v>
      </c>
      <c r="D17" s="3">
        <v>22</v>
      </c>
      <c r="E17" s="3">
        <v>147.91</v>
      </c>
      <c r="F17" s="3">
        <v>146.31</v>
      </c>
      <c r="G17" s="3">
        <v>0.25</v>
      </c>
      <c r="H17" s="3">
        <f>E17-F17</f>
        <v>1.5999999999999943</v>
      </c>
      <c r="I17" s="3">
        <v>11.5</v>
      </c>
      <c r="J17" s="16">
        <f>((146.31-145.9)/I17)*1000</f>
        <v>35.652173913043185</v>
      </c>
    </row>
    <row r="18" spans="1:10" x14ac:dyDescent="0.25">
      <c r="A18" s="7">
        <f t="shared" si="0"/>
        <v>17</v>
      </c>
      <c r="B18" s="3" t="s">
        <v>20</v>
      </c>
      <c r="C18" s="3" t="s">
        <v>9</v>
      </c>
      <c r="D18" s="3">
        <v>56</v>
      </c>
      <c r="E18" s="3">
        <v>147.85</v>
      </c>
      <c r="F18" s="3">
        <v>146.25</v>
      </c>
      <c r="G18" s="3">
        <v>0.25</v>
      </c>
      <c r="H18" s="3">
        <f>E18-F18</f>
        <v>1.5999999999999943</v>
      </c>
      <c r="I18" s="3">
        <v>5.6</v>
      </c>
      <c r="J18" s="16">
        <f>((F18-146.03)/I18)*1000</f>
        <v>39.285714285714086</v>
      </c>
    </row>
    <row r="19" spans="1:10" x14ac:dyDescent="0.25">
      <c r="A19" s="7">
        <f t="shared" si="0"/>
        <v>18</v>
      </c>
      <c r="B19" s="3" t="s">
        <v>9</v>
      </c>
      <c r="C19" s="3" t="s">
        <v>8</v>
      </c>
      <c r="D19" s="3">
        <f>D17+D18</f>
        <v>78</v>
      </c>
      <c r="E19" s="3">
        <v>147.97999999999999</v>
      </c>
      <c r="F19" s="3">
        <v>145.84</v>
      </c>
      <c r="G19" s="3">
        <v>0.3</v>
      </c>
      <c r="H19" s="3">
        <f>E19-F19</f>
        <v>2.1399999999999864</v>
      </c>
      <c r="I19" s="3">
        <v>10.6</v>
      </c>
      <c r="J19" s="16">
        <f>((F19-F20)/I19)*1000</f>
        <v>48.113207547168955</v>
      </c>
    </row>
    <row r="20" spans="1:10" x14ac:dyDescent="0.25">
      <c r="A20" s="7">
        <f t="shared" si="0"/>
        <v>19</v>
      </c>
      <c r="B20" s="3" t="s">
        <v>9</v>
      </c>
      <c r="C20" s="3" t="s">
        <v>1</v>
      </c>
      <c r="D20" s="3">
        <f>D16+D19</f>
        <v>244</v>
      </c>
      <c r="E20" s="3">
        <v>147.81</v>
      </c>
      <c r="F20" s="3">
        <v>145.33000000000001</v>
      </c>
      <c r="G20" s="3">
        <v>0.6</v>
      </c>
      <c r="H20" s="3">
        <f>E20-F20</f>
        <v>2.4799999999999898</v>
      </c>
      <c r="I20" s="3">
        <v>3.3</v>
      </c>
      <c r="J20" s="16">
        <f>((F20-F21)/I20)*1000</f>
        <v>9.0909090909094363</v>
      </c>
    </row>
    <row r="21" spans="1:10" ht="15.75" thickBot="1" x14ac:dyDescent="0.3">
      <c r="A21" s="8">
        <f t="shared" si="0"/>
        <v>20</v>
      </c>
      <c r="B21" s="9" t="s">
        <v>1</v>
      </c>
      <c r="C21" s="9" t="s">
        <v>1</v>
      </c>
      <c r="D21" s="9">
        <f>D20</f>
        <v>244</v>
      </c>
      <c r="E21" s="9">
        <v>147.88</v>
      </c>
      <c r="F21" s="9">
        <v>145.30000000000001</v>
      </c>
      <c r="G21" s="9">
        <v>0.6</v>
      </c>
      <c r="H21" s="9">
        <f>E21-F21</f>
        <v>2.5799999999999841</v>
      </c>
      <c r="I21" s="9"/>
      <c r="J21" s="10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25">
      <c r="B38" s="1"/>
      <c r="C38" s="1"/>
      <c r="D38" s="1"/>
      <c r="E38" s="1"/>
      <c r="F38" s="1"/>
      <c r="G38" s="1"/>
      <c r="H38" s="1"/>
      <c r="I38" s="1"/>
      <c r="J3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2022-06-25T03:14:24Z</dcterms:created>
  <dcterms:modified xsi:type="dcterms:W3CDTF">2022-08-04T16:39:31Z</dcterms:modified>
</cp:coreProperties>
</file>