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kaa338_drexel_edu/Documents/Desktop/Assignments/CHE 220 Avi/Final Project/"/>
    </mc:Choice>
  </mc:AlternateContent>
  <xr:revisionPtr revIDLastSave="184" documentId="8_{8487D663-36BA-4B6C-BA31-C89B0FAD407A}" xr6:coauthVersionLast="45" xr6:coauthVersionMax="45" xr10:uidLastSave="{F41877A5-4051-494E-BF29-51764EBBE0FC}"/>
  <bookViews>
    <workbookView xWindow="-108" yWindow="-108" windowWidth="23256" windowHeight="12576" xr2:uid="{B9FD7889-3FF9-45D3-A672-237E91F5BFB9}"/>
  </bookViews>
  <sheets>
    <sheet name="Hydrocarbon Tank" sheetId="1" r:id="rId1"/>
  </sheets>
  <definedNames>
    <definedName name="a_ace">'Hydrocarbon Tank'!$C$8</definedName>
    <definedName name="a_eth">'Hydrocarbon Tank'!$C$7</definedName>
    <definedName name="b_ace">'Hydrocarbon Tank'!$C$10</definedName>
    <definedName name="b_eth">'Hydrocarbon Tank'!$C$9</definedName>
    <definedName name="n_ace">'Hydrocarbon Tank'!$C$3</definedName>
    <definedName name="n_eth">'Hydrocarbon Tank'!$C$2</definedName>
    <definedName name="neth">'Hydrocarbon Tank'!$C$2</definedName>
    <definedName name="P">'Hydrocarbon Tank'!$C$6</definedName>
    <definedName name="R_value">'Hydrocarbon Tank'!$C$4</definedName>
    <definedName name="T">'Hydrocarbon Tank'!$C$5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N9" i="1"/>
  <c r="O9" i="1"/>
  <c r="P9" i="1"/>
  <c r="R9" i="1" s="1"/>
  <c r="S9" i="1" s="1"/>
  <c r="O10" i="1" s="1"/>
  <c r="Q9" i="1"/>
  <c r="N10" i="1"/>
  <c r="N11" i="1"/>
  <c r="N12" i="1" s="1"/>
  <c r="N8" i="1"/>
  <c r="S8" i="1"/>
  <c r="R8" i="1"/>
  <c r="Q8" i="1"/>
  <c r="P8" i="1"/>
  <c r="O8" i="1"/>
  <c r="Q7" i="1"/>
  <c r="P7" i="1"/>
  <c r="R7" i="1" s="1"/>
  <c r="S7" i="1" s="1"/>
  <c r="N7" i="1"/>
  <c r="F9" i="1"/>
  <c r="F10" i="1" s="1"/>
  <c r="F11" i="1" s="1"/>
  <c r="F12" i="1" s="1"/>
  <c r="F7" i="1"/>
  <c r="F8" i="1" s="1"/>
  <c r="I7" i="1"/>
  <c r="H7" i="1"/>
  <c r="J7" i="1" s="1"/>
  <c r="K7" i="1" s="1"/>
  <c r="G8" i="1" s="1"/>
  <c r="C4" i="1"/>
  <c r="C3" i="1"/>
  <c r="C2" i="1"/>
  <c r="G7" i="1"/>
  <c r="P10" i="1" l="1"/>
  <c r="Q10" i="1"/>
  <c r="H8" i="1"/>
  <c r="J8" i="1" s="1"/>
  <c r="K8" i="1" s="1"/>
  <c r="G9" i="1" s="1"/>
  <c r="I8" i="1"/>
  <c r="R10" i="1" l="1"/>
  <c r="S10" i="1" s="1"/>
  <c r="O11" i="1" s="1"/>
  <c r="H9" i="1"/>
  <c r="J9" i="1" s="1"/>
  <c r="K9" i="1" s="1"/>
  <c r="G10" i="1" s="1"/>
  <c r="I9" i="1"/>
  <c r="P11" i="1" l="1"/>
  <c r="R11" i="1" s="1"/>
  <c r="S11" i="1" s="1"/>
  <c r="O12" i="1" s="1"/>
  <c r="Q11" i="1"/>
  <c r="I10" i="1"/>
  <c r="H10" i="1"/>
  <c r="J10" i="1" s="1"/>
  <c r="K10" i="1" s="1"/>
  <c r="G11" i="1" s="1"/>
  <c r="P12" i="1" l="1"/>
  <c r="Q12" i="1"/>
  <c r="I11" i="1"/>
  <c r="H11" i="1"/>
  <c r="J11" i="1" s="1"/>
  <c r="K11" i="1" s="1"/>
  <c r="G12" i="1" s="1"/>
  <c r="R12" i="1" l="1"/>
  <c r="S12" i="1" s="1"/>
  <c r="H12" i="1"/>
  <c r="I12" i="1"/>
  <c r="J12" i="1" l="1"/>
  <c r="K12" i="1" s="1"/>
</calcChain>
</file>

<file path=xl/sharedStrings.xml><?xml version="1.0" encoding="utf-8"?>
<sst xmlns="http://schemas.openxmlformats.org/spreadsheetml/2006/main" count="26" uniqueCount="20">
  <si>
    <t>n_eth (mol)</t>
  </si>
  <si>
    <t>k</t>
  </si>
  <si>
    <t>Ethylene</t>
  </si>
  <si>
    <t>Acetylene</t>
  </si>
  <si>
    <t>n_ace(mol)</t>
  </si>
  <si>
    <r>
      <t>V</t>
    </r>
    <r>
      <rPr>
        <b/>
        <vertAlign val="subscript"/>
        <sz val="11"/>
        <color theme="1"/>
        <rFont val="Times New Roman"/>
        <family val="1"/>
      </rPr>
      <t>k</t>
    </r>
  </si>
  <si>
    <r>
      <t>f(V</t>
    </r>
    <r>
      <rPr>
        <b/>
        <vertAlign val="subscript"/>
        <sz val="11"/>
        <color theme="1"/>
        <rFont val="Times New Roman"/>
        <family val="1"/>
      </rPr>
      <t>k</t>
    </r>
    <r>
      <rPr>
        <b/>
        <sz val="11"/>
        <color theme="1"/>
        <rFont val="Times New Roman"/>
        <family val="1"/>
      </rPr>
      <t>)</t>
    </r>
  </si>
  <si>
    <r>
      <t>fˈ(V</t>
    </r>
    <r>
      <rPr>
        <b/>
        <vertAlign val="subscript"/>
        <sz val="11"/>
        <color theme="1"/>
        <rFont val="Times New Roman"/>
        <family val="1"/>
      </rPr>
      <t>k</t>
    </r>
    <r>
      <rPr>
        <b/>
        <sz val="11"/>
        <color theme="1"/>
        <rFont val="Times New Roman"/>
        <family val="1"/>
      </rPr>
      <t>)</t>
    </r>
  </si>
  <si>
    <r>
      <t>ΔV</t>
    </r>
    <r>
      <rPr>
        <b/>
        <vertAlign val="subscript"/>
        <sz val="11"/>
        <color theme="1"/>
        <rFont val="Times New Roman"/>
        <family val="1"/>
      </rPr>
      <t>k</t>
    </r>
  </si>
  <si>
    <r>
      <t>V</t>
    </r>
    <r>
      <rPr>
        <b/>
        <vertAlign val="subscript"/>
        <sz val="11"/>
        <color theme="1"/>
        <rFont val="Times New Roman"/>
        <family val="1"/>
      </rPr>
      <t>k+1</t>
    </r>
  </si>
  <si>
    <t>R</t>
  </si>
  <si>
    <t>T</t>
  </si>
  <si>
    <t>P</t>
  </si>
  <si>
    <t>Constants</t>
  </si>
  <si>
    <t>a_eth</t>
  </si>
  <si>
    <t>a_ace</t>
  </si>
  <si>
    <t>b_eth</t>
  </si>
  <si>
    <t>b_ace</t>
  </si>
  <si>
    <t>Total Volume (L)</t>
  </si>
  <si>
    <t>Total Volume (m^3)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</si>
</sst>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164" fontId="1" fillId="0" borderId="0" xfId="0" applyNumberFormat="1" applyFont="1"/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B05F-599A-4874-A549-3558D9B511D2}">
  <dimension ref="B1:S14"/>
  <sheetViews>
    <sheetView tabSelected="1" topLeftCell="B1" zoomScale="90" zoomScaleNormal="90" workbookViewId="0">
      <selection activeCell="J21" sqref="J21"/>
    </sheetView>
  </sheetViews>
  <sheetFormatPr defaultRowHeight="13.8" x14ac:dyDescent="0.25"/>
  <cols>
    <col min="1" max="1" width="8.88671875" style="1"/>
    <col min="2" max="2" width="11.33203125" style="1" customWidth="1"/>
    <col min="3" max="3" width="12.21875" style="1" customWidth="1"/>
    <col min="4" max="4" width="12.6640625" style="1" bestFit="1" customWidth="1"/>
    <col min="5" max="6" width="8.88671875" style="1"/>
    <col min="7" max="7" width="11.5546875" style="1" bestFit="1" customWidth="1"/>
    <col min="8" max="9" width="9.21875" style="1" bestFit="1" customWidth="1"/>
    <col min="10" max="11" width="11.5546875" style="1" bestFit="1" customWidth="1"/>
    <col min="12" max="14" width="8.88671875" style="1"/>
    <col min="15" max="15" width="10.44140625" style="1" bestFit="1" customWidth="1"/>
    <col min="16" max="16" width="9" style="1" bestFit="1" customWidth="1"/>
    <col min="17" max="17" width="13.21875" style="1" bestFit="1" customWidth="1"/>
    <col min="18" max="19" width="10.44140625" style="1" bestFit="1" customWidth="1"/>
    <col min="20" max="16384" width="8.88671875" style="1"/>
  </cols>
  <sheetData>
    <row r="1" spans="2:19" ht="14.4" x14ac:dyDescent="0.3">
      <c r="B1" s="6" t="s">
        <v>13</v>
      </c>
      <c r="C1" s="6"/>
    </row>
    <row r="2" spans="2:19" x14ac:dyDescent="0.25">
      <c r="B2" s="4" t="s">
        <v>0</v>
      </c>
      <c r="C2" s="5">
        <f>98570.636</f>
        <v>98570.635999999999</v>
      </c>
    </row>
    <row r="3" spans="2:19" x14ac:dyDescent="0.25">
      <c r="B3" s="4" t="s">
        <v>4</v>
      </c>
      <c r="C3" s="5">
        <f>5187.928</f>
        <v>5187.9279999999999</v>
      </c>
    </row>
    <row r="4" spans="2:19" x14ac:dyDescent="0.25">
      <c r="B4" s="4" t="s">
        <v>10</v>
      </c>
      <c r="C4" s="5">
        <f>0.08205</f>
        <v>8.2049999999999998E-2</v>
      </c>
    </row>
    <row r="5" spans="2:19" x14ac:dyDescent="0.25">
      <c r="B5" s="4" t="s">
        <v>11</v>
      </c>
      <c r="C5" s="5">
        <v>270</v>
      </c>
      <c r="F5" s="2" t="s">
        <v>2</v>
      </c>
      <c r="G5" s="2"/>
      <c r="H5" s="2"/>
      <c r="I5" s="2"/>
      <c r="J5" s="2"/>
      <c r="K5" s="2"/>
      <c r="N5" s="8" t="s">
        <v>3</v>
      </c>
      <c r="O5" s="8"/>
      <c r="P5" s="8"/>
      <c r="Q5" s="8"/>
      <c r="R5" s="8"/>
      <c r="S5" s="8"/>
    </row>
    <row r="6" spans="2:19" ht="16.2" x14ac:dyDescent="0.35">
      <c r="B6" s="4" t="s">
        <v>12</v>
      </c>
      <c r="C6" s="5">
        <v>22.7</v>
      </c>
      <c r="F6" s="3" t="s">
        <v>1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N6" s="3" t="s">
        <v>1</v>
      </c>
      <c r="O6" s="3" t="s">
        <v>5</v>
      </c>
      <c r="P6" s="3" t="s">
        <v>6</v>
      </c>
      <c r="Q6" s="3" t="s">
        <v>7</v>
      </c>
      <c r="R6" s="3" t="s">
        <v>8</v>
      </c>
      <c r="S6" s="3" t="s">
        <v>9</v>
      </c>
    </row>
    <row r="7" spans="2:19" x14ac:dyDescent="0.25">
      <c r="B7" s="4" t="s">
        <v>14</v>
      </c>
      <c r="C7" s="5">
        <v>4.5469999999999997</v>
      </c>
      <c r="F7" s="1">
        <f>0</f>
        <v>0</v>
      </c>
      <c r="G7" s="7">
        <f>96197</f>
        <v>96197</v>
      </c>
      <c r="H7" s="7">
        <f>(n_eth*R_value*T)/(G7-n_eth*b_eth) - (n_eth^2*a_eth)/(G7^2) -P</f>
        <v>-3.3341669367918918</v>
      </c>
      <c r="I7" s="7">
        <f>((2*a_eth*n_eth^2) /G7^3)-(n_eth*R_value*T)/(G7-b_eth*n_eth)^2</f>
        <v>-1.676025677197349E-4</v>
      </c>
      <c r="J7" s="7">
        <f>H7/I7</f>
        <v>19893.292699234105</v>
      </c>
      <c r="K7" s="7">
        <f>G7-J7</f>
        <v>76303.707300765891</v>
      </c>
      <c r="N7" s="1">
        <f>0</f>
        <v>0</v>
      </c>
      <c r="O7" s="7">
        <v>5063</v>
      </c>
      <c r="P7" s="7">
        <f>(n_ace*R_value*T)/(O7-n_ace*b_ace) - (n_ace^2*a_ace)/(O7^2) -P</f>
        <v>-3.3925336530040262</v>
      </c>
      <c r="Q7" s="7">
        <f>((2*a_ace*n_ace^2) /O7^3)-(n_ace*R_value*T)/(O7-b_ace*n_ace)^2</f>
        <v>-3.1576720523082526E-3</v>
      </c>
      <c r="R7" s="7">
        <f>P7/Q7</f>
        <v>1074.3780851225795</v>
      </c>
      <c r="S7" s="7">
        <f>O7-R7</f>
        <v>3988.6219148774207</v>
      </c>
    </row>
    <row r="8" spans="2:19" x14ac:dyDescent="0.25">
      <c r="B8" s="4" t="s">
        <v>15</v>
      </c>
      <c r="C8" s="5">
        <v>4.4530000000000003</v>
      </c>
      <c r="F8" s="1">
        <f>F7+1</f>
        <v>1</v>
      </c>
      <c r="G8" s="7">
        <f>K7</f>
        <v>76303.707300765891</v>
      </c>
      <c r="H8" s="7">
        <f>(n_eth*R_value*T)/(G8-n_eth*b_eth) - (n_eth^2*a_eth)/(G8^2) -P</f>
        <v>0.65729288827942156</v>
      </c>
      <c r="I8" s="7">
        <f>((2*a_eth*n_eth^2) /G8^3)-(n_eth*R_value*T)/(G8-b_eth*n_eth)^2</f>
        <v>-2.3964061352801534E-4</v>
      </c>
      <c r="J8" s="7">
        <f>H8/I8</f>
        <v>-2742.8275975540359</v>
      </c>
      <c r="K8" s="7">
        <f>G8-J8</f>
        <v>79046.534898319922</v>
      </c>
      <c r="N8" s="1">
        <f>N7+1</f>
        <v>1</v>
      </c>
      <c r="O8" s="7">
        <f>S7</f>
        <v>3988.6219148774207</v>
      </c>
      <c r="P8" s="7">
        <f>(n_ace*R_value*T)/(O8-n_ace*b_ace) - (n_ace^2*a_ace)/(O8^2) -P</f>
        <v>0.68008224756464841</v>
      </c>
      <c r="Q8" s="7">
        <f>((2*a_ace*n_ace^2) /O8^3)-(n_ace*R_value*T)/(O8-b_ace*n_ace)^2</f>
        <v>-4.5375059726006977E-3</v>
      </c>
      <c r="R8" s="7">
        <f>P8/Q8</f>
        <v>-149.88018785457496</v>
      </c>
      <c r="S8" s="7">
        <f>O8-R8</f>
        <v>4138.5021027319954</v>
      </c>
    </row>
    <row r="9" spans="2:19" x14ac:dyDescent="0.25">
      <c r="B9" s="4" t="s">
        <v>16</v>
      </c>
      <c r="C9" s="5">
        <v>5.8209999999999998E-2</v>
      </c>
      <c r="F9" s="1">
        <f t="shared" ref="F9:F16" si="0">F8+1</f>
        <v>2</v>
      </c>
      <c r="G9" s="7">
        <f t="shared" ref="G9:G16" si="1">K8</f>
        <v>79046.534898319922</v>
      </c>
      <c r="H9" s="7">
        <f>(n_eth*R_value*T)/(G9-n_eth*b_eth) - (n_eth^2*a_eth)/(G9^2) -P</f>
        <v>1.6937910770632669E-2</v>
      </c>
      <c r="I9" s="7">
        <f>((2*a_eth*n_eth^2) /G9^3)-(n_eth*R_value*T)/(G9-b_eth*n_eth)^2</f>
        <v>-2.2743317997488087E-4</v>
      </c>
      <c r="J9" s="7">
        <f t="shared" ref="J9:J16" si="2">H9/I9</f>
        <v>-74.474229189001349</v>
      </c>
      <c r="K9" s="7">
        <f t="shared" ref="K9:K16" si="3">G9-J9</f>
        <v>79121.009127508922</v>
      </c>
      <c r="N9" s="1">
        <f t="shared" ref="N9:N12" si="4">N8+1</f>
        <v>2</v>
      </c>
      <c r="O9" s="7">
        <f t="shared" ref="O9:O12" si="5">S8</f>
        <v>4138.5021027319954</v>
      </c>
      <c r="P9" s="7">
        <f>(n_ace*R_value*T)/(O9-n_ace*b_ace) - (n_ace^2*a_ace)/(O9^2) -P</f>
        <v>1.790921506943377E-2</v>
      </c>
      <c r="Q9" s="7">
        <f>((2*a_ace*n_ace^2) /O9^3)-(n_ace*R_value*T)/(O9-b_ace*n_ace)^2</f>
        <v>-4.3012825445266148E-3</v>
      </c>
      <c r="R9" s="7">
        <f t="shared" ref="R9:R12" si="6">P9/Q9</f>
        <v>-4.1636918486611068</v>
      </c>
      <c r="S9" s="7">
        <f t="shared" ref="S9:S12" si="7">O9-R9</f>
        <v>4142.6657945806564</v>
      </c>
    </row>
    <row r="10" spans="2:19" x14ac:dyDescent="0.25">
      <c r="B10" s="4" t="s">
        <v>17</v>
      </c>
      <c r="C10" s="5">
        <v>5.2200000000000003E-2</v>
      </c>
      <c r="F10" s="1">
        <f t="shared" si="0"/>
        <v>3</v>
      </c>
      <c r="G10" s="7">
        <f t="shared" si="1"/>
        <v>79121.009127508922</v>
      </c>
      <c r="H10" s="7">
        <f>(n_eth*R_value*T)/(G10-n_eth*b_eth) - (n_eth^2*a_eth)/(G10^2) -P</f>
        <v>1.1905836508674383E-5</v>
      </c>
      <c r="I10" s="7">
        <f>((2*a_eth*n_eth^2) /G10^3)-(n_eth*R_value*T)/(G10-b_eth*n_eth)^2</f>
        <v>-2.2711355125272164E-4</v>
      </c>
      <c r="J10" s="7">
        <f t="shared" si="2"/>
        <v>-5.2422395946889619E-2</v>
      </c>
      <c r="K10" s="7">
        <f t="shared" si="3"/>
        <v>79121.061549904873</v>
      </c>
      <c r="N10" s="1">
        <f t="shared" si="4"/>
        <v>3</v>
      </c>
      <c r="O10" s="7">
        <f t="shared" si="5"/>
        <v>4142.6657945806564</v>
      </c>
      <c r="P10" s="7">
        <f>(n_ace*R_value*T)/(O10-n_ace*b_ace) - (n_ace^2*a_ace)/(O10^2) -P</f>
        <v>1.3180038788362936E-5</v>
      </c>
      <c r="Q10" s="7">
        <f>((2*a_ace*n_ace^2) /O10^3)-(n_ace*R_value*T)/(O10-b_ace*n_ace)^2</f>
        <v>-4.2949536618782716E-3</v>
      </c>
      <c r="R10" s="7">
        <f t="shared" si="6"/>
        <v>-3.0687266559702611E-3</v>
      </c>
      <c r="S10" s="7">
        <f t="shared" si="7"/>
        <v>4142.6688633073127</v>
      </c>
    </row>
    <row r="11" spans="2:19" x14ac:dyDescent="0.25">
      <c r="F11" s="1">
        <f t="shared" si="0"/>
        <v>4</v>
      </c>
      <c r="G11" s="7">
        <f t="shared" si="1"/>
        <v>79121.061549904873</v>
      </c>
      <c r="H11" s="7">
        <f>(n_eth*R_value*T)/(G11-n_eth*b_eth) - (n_eth^2*a_eth)/(G11^2) -P</f>
        <v>5.893951993130031E-12</v>
      </c>
      <c r="I11" s="7">
        <f>((2*a_eth*n_eth^2) /G11^3)-(n_eth*R_value*T)/(G11-b_eth*n_eth)^2</f>
        <v>-2.2711332648085668E-4</v>
      </c>
      <c r="J11" s="7">
        <f t="shared" si="2"/>
        <v>-2.5951590267543507E-8</v>
      </c>
      <c r="K11" s="7">
        <f t="shared" si="3"/>
        <v>79121.061549930819</v>
      </c>
      <c r="N11" s="1">
        <f t="shared" si="4"/>
        <v>4</v>
      </c>
      <c r="O11" s="7">
        <f t="shared" si="5"/>
        <v>4142.6688633073127</v>
      </c>
      <c r="P11" s="7">
        <f>(n_ace*R_value*T)/(O11-n_ace*b_ace) - (n_ace^2*a_ace)/(O11^2) -P</f>
        <v>7.1445072080678074E-12</v>
      </c>
      <c r="Q11" s="7">
        <f>((2*a_ace*n_ace^2) /O11^3)-(n_ace*R_value*T)/(O11-b_ace*n_ace)^2</f>
        <v>-4.2949490019092134E-3</v>
      </c>
      <c r="R11" s="7">
        <f t="shared" si="6"/>
        <v>-1.6634672972582197E-9</v>
      </c>
      <c r="S11" s="7">
        <f t="shared" si="7"/>
        <v>4142.6688633089761</v>
      </c>
    </row>
    <row r="12" spans="2:19" x14ac:dyDescent="0.25">
      <c r="F12" s="1">
        <f t="shared" si="0"/>
        <v>5</v>
      </c>
      <c r="G12" s="7">
        <f t="shared" si="1"/>
        <v>79121.061549930819</v>
      </c>
      <c r="H12" s="7">
        <f>(n_eth*R_value*T)/(G12-n_eth*b_eth) - (n_eth^2*a_eth)/(G12^2) -P</f>
        <v>0</v>
      </c>
      <c r="I12" s="7">
        <f>((2*a_eth*n_eth^2) /G12^3)-(n_eth*R_value*T)/(G12-b_eth*n_eth)^2</f>
        <v>-2.2711332648074528E-4</v>
      </c>
      <c r="J12" s="7">
        <f t="shared" si="2"/>
        <v>0</v>
      </c>
      <c r="K12" s="7">
        <f t="shared" si="3"/>
        <v>79121.061549930819</v>
      </c>
      <c r="N12" s="1">
        <f t="shared" si="4"/>
        <v>5</v>
      </c>
      <c r="O12" s="7">
        <f t="shared" si="5"/>
        <v>4142.6688633089761</v>
      </c>
      <c r="P12" s="7">
        <f>(n_ace*R_value*T)/(O12-n_ace*b_ace) - (n_ace^2*a_ace)/(O12^2) -P</f>
        <v>0</v>
      </c>
      <c r="Q12" s="7">
        <f>((2*a_ace*n_ace^2) /O12^3)-(n_ace*R_value*T)/(O12-b_ace*n_ace)^2</f>
        <v>-4.2949490019066876E-3</v>
      </c>
      <c r="R12" s="7">
        <f t="shared" si="6"/>
        <v>0</v>
      </c>
      <c r="S12" s="7">
        <f t="shared" si="7"/>
        <v>4142.6688633089761</v>
      </c>
    </row>
    <row r="13" spans="2:19" ht="14.4" customHeight="1" x14ac:dyDescent="0.3">
      <c r="B13" s="9" t="s">
        <v>18</v>
      </c>
      <c r="C13" s="9"/>
      <c r="D13" s="10">
        <f>K12+S12</f>
        <v>83263.730413239799</v>
      </c>
    </row>
    <row r="14" spans="2:19" ht="13.2" customHeight="1" x14ac:dyDescent="0.3">
      <c r="B14" s="9" t="s">
        <v>19</v>
      </c>
      <c r="C14" s="9"/>
      <c r="D14" s="10">
        <f>D13/1000</f>
        <v>83.263730413239799</v>
      </c>
    </row>
  </sheetData>
  <mergeCells count="5">
    <mergeCell ref="F5:K5"/>
    <mergeCell ref="N5:S5"/>
    <mergeCell ref="B1:C1"/>
    <mergeCell ref="B13:C1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Hydrocarbon Tank</vt:lpstr>
      <vt:lpstr>a_ace</vt:lpstr>
      <vt:lpstr>a_eth</vt:lpstr>
      <vt:lpstr>b_ace</vt:lpstr>
      <vt:lpstr>b_eth</vt:lpstr>
      <vt:lpstr>n_ace</vt:lpstr>
      <vt:lpstr>n_eth</vt:lpstr>
      <vt:lpstr>neth</vt:lpstr>
      <vt:lpstr>P</vt:lpstr>
      <vt:lpstr>R_value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Budu</dc:creator>
  <cp:lastModifiedBy>Kwame Budu</cp:lastModifiedBy>
  <dcterms:created xsi:type="dcterms:W3CDTF">2020-11-20T16:23:56Z</dcterms:created>
  <dcterms:modified xsi:type="dcterms:W3CDTF">2020-11-20T18:50:14Z</dcterms:modified>
</cp:coreProperties>
</file>