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Homework\LoadRunner\"/>
    </mc:Choice>
  </mc:AlternateContent>
  <bookViews>
    <workbookView xWindow="0" yWindow="0" windowWidth="23040" windowHeight="8890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3" l="1"/>
  <c r="H39" i="3"/>
  <c r="H40" i="3"/>
  <c r="H41" i="3"/>
  <c r="H42" i="3"/>
  <c r="H43" i="3"/>
  <c r="H44" i="3"/>
  <c r="H45" i="3"/>
  <c r="H46" i="3"/>
  <c r="H47" i="3"/>
  <c r="H48" i="3"/>
  <c r="H37" i="3"/>
  <c r="G38" i="3"/>
  <c r="G39" i="3"/>
  <c r="G40" i="3"/>
  <c r="G41" i="3"/>
  <c r="G42" i="3"/>
  <c r="G43" i="3"/>
  <c r="G44" i="3"/>
  <c r="G45" i="3"/>
  <c r="G46" i="3"/>
  <c r="G47" i="3"/>
  <c r="G48" i="3"/>
  <c r="G37" i="3"/>
  <c r="V7" i="3" l="1"/>
  <c r="C37" i="3"/>
  <c r="C38" i="3"/>
  <c r="C39" i="3"/>
  <c r="C40" i="3"/>
  <c r="C41" i="3"/>
  <c r="C42" i="3"/>
  <c r="C43" i="3"/>
  <c r="C44" i="3"/>
  <c r="C45" i="3"/>
  <c r="C46" i="3"/>
  <c r="C47" i="3"/>
  <c r="C48" i="3"/>
  <c r="C49" i="3" l="1"/>
  <c r="I40" i="3" l="1"/>
  <c r="I37" i="3"/>
  <c r="G20" i="3"/>
  <c r="E20" i="3"/>
  <c r="F20" i="3" s="1"/>
  <c r="D20" i="3"/>
  <c r="H20" i="3" l="1"/>
  <c r="D13" i="3"/>
  <c r="D27" i="3" l="1"/>
  <c r="E27" i="3"/>
  <c r="F27" i="3" s="1"/>
  <c r="G27" i="3"/>
  <c r="D24" i="3"/>
  <c r="E24" i="3"/>
  <c r="F24" i="3" s="1"/>
  <c r="G24" i="3"/>
  <c r="D7" i="3"/>
  <c r="E7" i="3"/>
  <c r="F7" i="3" s="1"/>
  <c r="G7" i="3"/>
  <c r="G32" i="3"/>
  <c r="E32" i="3"/>
  <c r="F32" i="3" s="1"/>
  <c r="D32" i="3"/>
  <c r="G31" i="3"/>
  <c r="E31" i="3"/>
  <c r="F31" i="3" s="1"/>
  <c r="D31" i="3"/>
  <c r="G30" i="3"/>
  <c r="E30" i="3"/>
  <c r="F30" i="3" s="1"/>
  <c r="D30" i="3"/>
  <c r="G29" i="3"/>
  <c r="E29" i="3"/>
  <c r="F29" i="3" s="1"/>
  <c r="D29" i="3"/>
  <c r="G28" i="3"/>
  <c r="E28" i="3"/>
  <c r="F28" i="3" s="1"/>
  <c r="D28" i="3"/>
  <c r="G26" i="3"/>
  <c r="E26" i="3"/>
  <c r="F26" i="3" s="1"/>
  <c r="D26" i="3"/>
  <c r="G25" i="3"/>
  <c r="E25" i="3"/>
  <c r="F25" i="3" s="1"/>
  <c r="D25" i="3"/>
  <c r="G23" i="3"/>
  <c r="E23" i="3"/>
  <c r="F23" i="3" s="1"/>
  <c r="D23" i="3"/>
  <c r="G22" i="3"/>
  <c r="E22" i="3"/>
  <c r="F22" i="3" s="1"/>
  <c r="D22" i="3"/>
  <c r="G21" i="3"/>
  <c r="E21" i="3"/>
  <c r="F21" i="3" s="1"/>
  <c r="D21" i="3"/>
  <c r="G19" i="3"/>
  <c r="E19" i="3"/>
  <c r="F19" i="3" s="1"/>
  <c r="D19" i="3"/>
  <c r="G18" i="3"/>
  <c r="E18" i="3"/>
  <c r="F18" i="3" s="1"/>
  <c r="D18" i="3"/>
  <c r="G17" i="3"/>
  <c r="E17" i="3"/>
  <c r="F17" i="3" s="1"/>
  <c r="D17" i="3"/>
  <c r="G16" i="3"/>
  <c r="E16" i="3"/>
  <c r="F16" i="3" s="1"/>
  <c r="D16" i="3"/>
  <c r="G15" i="3"/>
  <c r="E15" i="3"/>
  <c r="F15" i="3" s="1"/>
  <c r="D15" i="3"/>
  <c r="G14" i="3"/>
  <c r="E14" i="3"/>
  <c r="F14" i="3" s="1"/>
  <c r="D14" i="3"/>
  <c r="G13" i="3"/>
  <c r="E13" i="3"/>
  <c r="F13" i="3" s="1"/>
  <c r="G12" i="3"/>
  <c r="E12" i="3"/>
  <c r="F12" i="3" s="1"/>
  <c r="D12" i="3"/>
  <c r="G11" i="3"/>
  <c r="E11" i="3"/>
  <c r="F11" i="3" s="1"/>
  <c r="D11" i="3"/>
  <c r="G10" i="3"/>
  <c r="E10" i="3"/>
  <c r="F10" i="3" s="1"/>
  <c r="D10" i="3"/>
  <c r="G9" i="3"/>
  <c r="E9" i="3"/>
  <c r="F9" i="3" s="1"/>
  <c r="D9" i="3"/>
  <c r="B49" i="3"/>
  <c r="H27" i="3" l="1"/>
  <c r="H24" i="3"/>
  <c r="H7" i="3"/>
  <c r="H12" i="3"/>
  <c r="H22" i="3"/>
  <c r="H23" i="3"/>
  <c r="H10" i="3"/>
  <c r="H31" i="3"/>
  <c r="H9" i="3"/>
  <c r="H17" i="3"/>
  <c r="H29" i="3"/>
  <c r="H18" i="3"/>
  <c r="H13" i="3"/>
  <c r="H14" i="3"/>
  <c r="H15" i="3"/>
  <c r="H16" i="3"/>
  <c r="H25" i="3"/>
  <c r="H26" i="3"/>
  <c r="H28" i="3"/>
  <c r="H11" i="3"/>
  <c r="H21" i="3"/>
  <c r="H32" i="3"/>
  <c r="H19" i="3"/>
  <c r="H30" i="3"/>
  <c r="G3" i="3"/>
  <c r="G4" i="3" l="1"/>
  <c r="G5" i="3"/>
  <c r="G6" i="3"/>
  <c r="G8" i="3"/>
  <c r="G2" i="3"/>
  <c r="D5" i="3"/>
  <c r="E5" i="3"/>
  <c r="F5" i="3" s="1"/>
  <c r="D39" i="3" l="1"/>
  <c r="D3" i="3" l="1"/>
  <c r="E3" i="3"/>
  <c r="F3" i="3" s="1"/>
  <c r="W2" i="3"/>
  <c r="E2" i="3" l="1"/>
  <c r="A3" i="4" l="1"/>
  <c r="A4" i="4"/>
  <c r="A5" i="4"/>
  <c r="A6" i="4"/>
  <c r="A7" i="4"/>
  <c r="A8" i="4"/>
  <c r="A9" i="4"/>
  <c r="A10" i="4"/>
  <c r="A11" i="4"/>
  <c r="A12" i="4"/>
  <c r="A13" i="4"/>
  <c r="A2" i="4"/>
  <c r="F37" i="3" s="1"/>
  <c r="F48" i="3" l="1"/>
  <c r="I48" i="3" s="1"/>
  <c r="F40" i="3"/>
  <c r="F46" i="3"/>
  <c r="I46" i="3" s="1"/>
  <c r="F41" i="3"/>
  <c r="F47" i="3"/>
  <c r="I47" i="3" s="1"/>
  <c r="F42" i="3"/>
  <c r="F38" i="3"/>
  <c r="I38" i="3" s="1"/>
  <c r="F45" i="3"/>
  <c r="F44" i="3"/>
  <c r="F43" i="3"/>
  <c r="I43" i="3" s="1"/>
  <c r="F39" i="3"/>
  <c r="F2" i="3"/>
  <c r="D2" i="3"/>
  <c r="T7" i="3"/>
  <c r="I45" i="3" l="1"/>
  <c r="I41" i="3"/>
  <c r="I44" i="3"/>
  <c r="I42" i="3"/>
  <c r="I39" i="3"/>
  <c r="H49" i="3" l="1"/>
  <c r="I49" i="3" s="1"/>
  <c r="D46" i="3"/>
  <c r="D37" i="3"/>
  <c r="D47" i="3"/>
  <c r="D48" i="3"/>
  <c r="S6" i="3" l="1"/>
  <c r="S5" i="3"/>
  <c r="S3" i="3"/>
  <c r="S7" i="3"/>
  <c r="S4" i="3"/>
  <c r="S2" i="3"/>
  <c r="T2" i="3"/>
  <c r="T6" i="3"/>
  <c r="T3" i="3"/>
  <c r="V3" i="3" l="1"/>
  <c r="V2" i="3"/>
  <c r="H5" i="3"/>
  <c r="H3" i="3"/>
  <c r="H2" i="3"/>
  <c r="S8" i="3"/>
  <c r="T5" i="3"/>
  <c r="V5" i="3" s="1"/>
  <c r="T4" i="3"/>
  <c r="D38" i="3"/>
  <c r="V6" i="3"/>
  <c r="D6" i="3"/>
  <c r="D4" i="3"/>
  <c r="D8" i="3"/>
  <c r="E8" i="3"/>
  <c r="F8" i="3" s="1"/>
  <c r="E6" i="3"/>
  <c r="F6" i="3" s="1"/>
  <c r="E4" i="3"/>
  <c r="F4" i="3" s="1"/>
  <c r="D41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V4" i="3" l="1"/>
  <c r="D44" i="3"/>
  <c r="D45" i="3"/>
  <c r="D40" i="3"/>
  <c r="D42" i="3"/>
  <c r="D43" i="3"/>
  <c r="H4" i="3"/>
  <c r="H6" i="3"/>
  <c r="H8" i="3"/>
  <c r="I40" i="2"/>
  <c r="I44" i="2"/>
  <c r="I41" i="2"/>
  <c r="I32" i="2"/>
  <c r="I31" i="2"/>
  <c r="I30" i="2"/>
  <c r="I29" i="2"/>
  <c r="I28" i="2"/>
  <c r="I27" i="2"/>
  <c r="I26" i="2"/>
  <c r="D49" i="3" l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<sst xmlns="http://schemas.openxmlformats.org/spreadsheetml/2006/main" count="264" uniqueCount="103">
  <si>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</si>
  <si>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</si>
  <si>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</si>
  <si>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</si>
  <si>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</si>
  <si>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</si>
  <si>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</si>
  <si>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</si>
  <si>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</si>
  <si>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</si>
  <si>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</si>
  <si>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</si>
  <si>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</si>
  <si>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</si>
  <si>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</si>
  <si>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</si>
  <si>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</si>
  <si>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</si>
  <si>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</si>
  <si>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</si>
  <si>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</si>
  <si>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</si>
  <si>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</si>
  <si>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</si>
  <si>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</si>
  <si>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</si>
  <si>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</si>
  <si>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</si>
  <si>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</si>
  <si>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</si>
  <si>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</si>
  <si>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</si>
  <si>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</si>
  <si>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</si>
  <si>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</si>
  <si>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</si>
  <si>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</si>
  <si>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</si>
  <si>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</si>
  <si>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</si>
  <si>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</si>
  <si>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</si>
  <si>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</si>
  <si>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</si>
  <si>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</si>
  <si>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</si>
  <si>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</si>
  <si>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</si>
  <si>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</si>
  <si>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</si>
  <si>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</si>
  <si>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</si>
  <si>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</si>
  <si>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</si>
  <si>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</si>
  <si>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</si>
  <si>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</si>
  <si>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</si>
  <si>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</si>
  <si>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</si>
  <si>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</si>
  <si>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</si>
  <si>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</si>
  <si>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</si>
  <si>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</si>
  <si>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</si>
  <si>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</si>
  <si>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</si>
  <si>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</si>
  <si>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</si>
  <si>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</si>
  <si>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</si>
  <si>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</si>
  <si>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Maximum</t>
  </si>
  <si>
    <t>Std. Deviation</t>
  </si>
  <si>
    <t>90 Percent</t>
  </si>
  <si>
    <t>No Data</t>
  </si>
  <si>
    <t>find_flight</t>
  </si>
  <si>
    <t>ScriptName</t>
  </si>
  <si>
    <t>Duration + Think_time</t>
  </si>
  <si>
    <t>Action_Transaction</t>
  </si>
  <si>
    <t>Профиль</t>
  </si>
  <si>
    <t>Jmeter, throughput per minute</t>
  </si>
  <si>
    <t>Названия строк</t>
  </si>
  <si>
    <t>Общий итог</t>
  </si>
  <si>
    <t xml:space="preserve">Threshold </t>
  </si>
  <si>
    <t xml:space="preserve">Violation(%) </t>
  </si>
  <si>
    <t>choice_flight</t>
  </si>
  <si>
    <t>customer_profile</t>
  </si>
  <si>
    <t>delete</t>
  </si>
  <si>
    <t>flights</t>
  </si>
  <si>
    <t>home_page</t>
  </si>
  <si>
    <t>itinerary</t>
  </si>
  <si>
    <t>payment</t>
  </si>
  <si>
    <t>sign_up</t>
  </si>
  <si>
    <t>UC1_BuyTicket</t>
  </si>
  <si>
    <t>UC2_Itinerary</t>
  </si>
  <si>
    <t>UC3_Login_Logout</t>
  </si>
  <si>
    <t>UC4_registering</t>
  </si>
  <si>
    <t>UC5_Search</t>
  </si>
  <si>
    <t>UC6_Delete_Ticket</t>
  </si>
  <si>
    <t>continue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</si>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</sst>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000000"/>
      <name val="Times New Roman"/>
      <family val="1"/>
      <charset val="204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22">
    <xf numFmtId="0" fontId="0" fillId="0" borderId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7" fillId="0" borderId="0"/>
    <xf numFmtId="0" fontId="18" fillId="0" borderId="0" applyNumberFormat="0" applyFill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2" fillId="6" borderId="6" applyNumberFormat="0" applyAlignment="0" applyProtection="0"/>
    <xf numFmtId="0" fontId="23" fillId="7" borderId="7" applyNumberFormat="0" applyAlignment="0" applyProtection="0"/>
    <xf numFmtId="0" fontId="24" fillId="7" borderId="6" applyNumberFormat="0" applyAlignment="0" applyProtection="0"/>
    <xf numFmtId="0" fontId="25" fillId="0" borderId="8" applyNumberFormat="0" applyFill="0" applyAlignment="0" applyProtection="0"/>
    <xf numFmtId="0" fontId="26" fillId="8" borderId="9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4" fillId="0" borderId="11" applyNumberFormat="0" applyFill="0" applyAlignment="0" applyProtection="0"/>
    <xf numFmtId="0" fontId="29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9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9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9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9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9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0" borderId="0"/>
    <xf numFmtId="0" fontId="6" fillId="9" borderId="10" applyNumberFormat="0" applyFont="0" applyAlignment="0" applyProtection="0"/>
    <xf numFmtId="9" fontId="30" fillId="0" borderId="0" applyFont="0" applyFill="0" applyBorder="0" applyAlignment="0" applyProtection="0"/>
    <xf numFmtId="0" fontId="5" fillId="0" borderId="0"/>
    <xf numFmtId="0" fontId="34" fillId="4" borderId="0" applyNumberFormat="0" applyBorder="0" applyAlignment="0" applyProtection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9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9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9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9" fillId="2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9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9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2">
    <xf numFmtId="0" fontId="0" fillId="0" borderId="0" xfId="0"/>
    <xf numFmtId="0" fontId="15" fillId="5" borderId="1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horizontal="left" vertical="top" wrapText="1"/>
    </xf>
    <xf numFmtId="0" fontId="14" fillId="0" borderId="2" xfId="4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10" fontId="15" fillId="0" borderId="2" xfId="0" applyNumberFormat="1" applyFont="1" applyBorder="1" applyAlignment="1">
      <alignment horizontal="center" vertical="top"/>
    </xf>
    <xf numFmtId="10" fontId="17" fillId="0" borderId="2" xfId="0" applyNumberFormat="1" applyFont="1" applyBorder="1" applyAlignment="1">
      <alignment horizontal="center" vertical="top"/>
    </xf>
    <xf numFmtId="10" fontId="17" fillId="0" borderId="2" xfId="0" applyNumberFormat="1" applyFont="1" applyBorder="1" applyAlignment="1">
      <alignment horizontal="left" vertical="top"/>
    </xf>
    <xf numFmtId="0" fontId="15" fillId="5" borderId="2" xfId="0" applyFont="1" applyFill="1" applyBorder="1" applyAlignment="1">
      <alignment horizontal="left" vertical="top"/>
    </xf>
    <xf numFmtId="0" fontId="6" fillId="0" borderId="2" xfId="42" applyBorder="1"/>
    <xf numFmtId="0" fontId="15" fillId="0" borderId="2" xfId="0" applyFont="1" applyBorder="1" applyAlignment="1">
      <alignment horizontal="left" vertical="top"/>
    </xf>
    <xf numFmtId="10" fontId="15" fillId="0" borderId="2" xfId="0" applyNumberFormat="1" applyFont="1" applyBorder="1" applyAlignment="1">
      <alignment horizontal="left" vertical="top"/>
    </xf>
    <xf numFmtId="0" fontId="14" fillId="0" borderId="2" xfId="4" applyFont="1" applyBorder="1" applyAlignment="1">
      <alignment horizontal="left" vertical="top"/>
    </xf>
    <xf numFmtId="0" fontId="16" fillId="0" borderId="2" xfId="0" applyFont="1" applyBorder="1" applyAlignment="1">
      <alignment horizontal="left" vertical="top"/>
    </xf>
    <xf numFmtId="0" fontId="6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0" fontId="10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10" fillId="39" borderId="15" xfId="0" applyFont="1" applyFill="1" applyBorder="1" applyAlignment="1">
      <alignment vertical="center" wrapText="1"/>
    </xf>
    <xf numFmtId="0" fontId="8" fillId="39" borderId="15" xfId="0" applyFont="1" applyFill="1" applyBorder="1" applyAlignment="1">
      <alignment horizontal="left" vertical="center" wrapText="1"/>
    </xf>
    <xf numFmtId="0" fontId="8" fillId="35" borderId="15" xfId="0" applyFont="1" applyFill="1" applyBorder="1" applyAlignment="1">
      <alignment horizontal="left" vertical="center" wrapText="1"/>
    </xf>
    <xf numFmtId="0" fontId="9" fillId="39" borderId="16" xfId="0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0" xfId="44" applyFont="1" applyBorder="1"/>
    <xf numFmtId="0" fontId="10" fillId="0" borderId="0" xfId="0" applyFont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1" fontId="0" fillId="37" borderId="12" xfId="0" applyNumberFormat="1" applyFill="1" applyBorder="1"/>
    <xf numFmtId="2" fontId="0" fillId="0" borderId="0" xfId="44" applyNumberFormat="1" applyFont="1" applyBorder="1"/>
    <xf numFmtId="0" fontId="0" fillId="40" borderId="2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35" borderId="20" xfId="0" applyFill="1" applyBorder="1"/>
    <xf numFmtId="9" fontId="0" fillId="0" borderId="2" xfId="0" applyNumberFormat="1" applyBorder="1"/>
    <xf numFmtId="0" fontId="0" fillId="0" borderId="29" xfId="0" applyBorder="1"/>
    <xf numFmtId="0" fontId="31" fillId="0" borderId="25" xfId="0" applyFont="1" applyBorder="1"/>
    <xf numFmtId="0" fontId="31" fillId="0" borderId="0" xfId="0" applyFont="1"/>
    <xf numFmtId="1" fontId="31" fillId="0" borderId="0" xfId="0" applyNumberFormat="1" applyFont="1"/>
    <xf numFmtId="9" fontId="0" fillId="0" borderId="30" xfId="0" applyNumberFormat="1" applyBorder="1"/>
    <xf numFmtId="0" fontId="10" fillId="39" borderId="20" xfId="0" applyFont="1" applyFill="1" applyBorder="1" applyAlignment="1">
      <alignment vertical="center" wrapText="1"/>
    </xf>
    <xf numFmtId="0" fontId="8" fillId="39" borderId="20" xfId="0" applyFont="1" applyFill="1" applyBorder="1" applyAlignment="1">
      <alignment horizontal="center" vertical="center" wrapText="1"/>
    </xf>
    <xf numFmtId="0" fontId="8" fillId="39" borderId="33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wrapText="1"/>
    </xf>
    <xf numFmtId="0" fontId="0" fillId="0" borderId="2" xfId="0" applyBorder="1"/>
    <xf numFmtId="0" fontId="35" fillId="0" borderId="28" xfId="0" applyFont="1" applyBorder="1"/>
    <xf numFmtId="0" fontId="0" fillId="40" borderId="12" xfId="0" applyFill="1" applyBorder="1"/>
    <xf numFmtId="0" fontId="0" fillId="40" borderId="34" xfId="0" applyFill="1" applyBorder="1"/>
    <xf numFmtId="0" fontId="35" fillId="42" borderId="25" xfId="0" applyFont="1" applyFill="1" applyBorder="1"/>
    <xf numFmtId="2" fontId="35" fillId="42" borderId="2" xfId="0" applyNumberFormat="1" applyFont="1" applyFill="1" applyBorder="1"/>
    <xf numFmtId="0" fontId="36" fillId="35" borderId="15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0" borderId="0" xfId="80"/>
    <xf numFmtId="0" fontId="3" fillId="0" borderId="0" xfId="80"/>
    <xf numFmtId="10" fontId="0" fillId="0" borderId="0" xfId="44" applyNumberFormat="1" applyFont="1"/>
    <xf numFmtId="0" fontId="2" fillId="0" borderId="0" xfId="80" applyFont="1"/>
    <xf numFmtId="9" fontId="0" fillId="38" borderId="2" xfId="44" applyNumberFormat="1" applyFont="1" applyFill="1" applyBorder="1"/>
    <xf numFmtId="0" fontId="0" fillId="40" borderId="2" xfId="0" applyNumberFormat="1" applyFill="1" applyBorder="1" applyAlignment="1">
      <alignment horizontal="right"/>
    </xf>
    <xf numFmtId="0" fontId="0" fillId="41" borderId="13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1" borderId="31" xfId="0" applyFill="1" applyBorder="1" applyAlignment="1">
      <alignment horizontal="center"/>
    </xf>
    <xf numFmtId="0" fontId="0" fillId="41" borderId="32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" fillId="0" borderId="0" xfId="108"/>
  </cellXfs>
  <cellStyles count="122">
    <cellStyle name="20% — акцент1" xfId="19" builtinId="30" customBuiltin="1"/>
    <cellStyle name="20% — акцент1 2" xfId="48"/>
    <cellStyle name="20% — акцент1 3" xfId="68"/>
    <cellStyle name="20% — акцент1 4" xfId="82"/>
    <cellStyle name="20% — акцент1 5" xfId="96"/>
    <cellStyle name="20% — акцент1 6" xfId="110"/>
    <cellStyle name="20% — акцент2" xfId="23" builtinId="34" customBuiltin="1"/>
    <cellStyle name="20% — акцент2 2" xfId="51"/>
    <cellStyle name="20% — акцент2 3" xfId="70"/>
    <cellStyle name="20% — акцент2 4" xfId="84"/>
    <cellStyle name="20% — акцент2 5" xfId="98"/>
    <cellStyle name="20% — акцент2 6" xfId="112"/>
    <cellStyle name="20% — акцент3" xfId="27" builtinId="38" customBuiltin="1"/>
    <cellStyle name="20% — акцент3 2" xfId="54"/>
    <cellStyle name="20% — акцент3 3" xfId="72"/>
    <cellStyle name="20% — акцент3 4" xfId="86"/>
    <cellStyle name="20% — акцент3 5" xfId="100"/>
    <cellStyle name="20% — акцент3 6" xfId="114"/>
    <cellStyle name="20% — акцент4" xfId="31" builtinId="42" customBuiltin="1"/>
    <cellStyle name="20% — акцент4 2" xfId="57"/>
    <cellStyle name="20% — акцент4 3" xfId="74"/>
    <cellStyle name="20% — акцент4 4" xfId="88"/>
    <cellStyle name="20% — акцент4 5" xfId="102"/>
    <cellStyle name="20% — акцент4 6" xfId="116"/>
    <cellStyle name="20% — акцент5" xfId="35" builtinId="46" customBuiltin="1"/>
    <cellStyle name="20% — акцент5 2" xfId="60"/>
    <cellStyle name="20% — акцент5 3" xfId="76"/>
    <cellStyle name="20% — акцент5 4" xfId="90"/>
    <cellStyle name="20% — акцент5 5" xfId="104"/>
    <cellStyle name="20% — акцент5 6" xfId="118"/>
    <cellStyle name="20% — акцент6" xfId="39" builtinId="50" customBuiltin="1"/>
    <cellStyle name="20% — акцент6 2" xfId="63"/>
    <cellStyle name="20% — акцент6 3" xfId="78"/>
    <cellStyle name="20% — акцент6 4" xfId="92"/>
    <cellStyle name="20% — акцент6 5" xfId="106"/>
    <cellStyle name="20% — акцент6 6" xfId="120"/>
    <cellStyle name="40% — акцент1" xfId="20" builtinId="31" customBuiltin="1"/>
    <cellStyle name="40% — акцент1 2" xfId="49"/>
    <cellStyle name="40% — акцент1 3" xfId="69"/>
    <cellStyle name="40% — акцент1 4" xfId="83"/>
    <cellStyle name="40% — акцент1 5" xfId="97"/>
    <cellStyle name="40% — акцент1 6" xfId="111"/>
    <cellStyle name="40% — акцент2" xfId="24" builtinId="35" customBuiltin="1"/>
    <cellStyle name="40% — акцент2 2" xfId="52"/>
    <cellStyle name="40% — акцент2 3" xfId="71"/>
    <cellStyle name="40% — акцент2 4" xfId="85"/>
    <cellStyle name="40% — акцент2 5" xfId="99"/>
    <cellStyle name="40% — акцент2 6" xfId="113"/>
    <cellStyle name="40% — акцент3" xfId="28" builtinId="39" customBuiltin="1"/>
    <cellStyle name="40% — акцент3 2" xfId="55"/>
    <cellStyle name="40% — акцент3 3" xfId="73"/>
    <cellStyle name="40% — акцент3 4" xfId="87"/>
    <cellStyle name="40% — акцент3 5" xfId="101"/>
    <cellStyle name="40% — акцент3 6" xfId="115"/>
    <cellStyle name="40% — акцент4" xfId="32" builtinId="43" customBuiltin="1"/>
    <cellStyle name="40% — акцент4 2" xfId="58"/>
    <cellStyle name="40% — акцент4 3" xfId="75"/>
    <cellStyle name="40% — акцент4 4" xfId="89"/>
    <cellStyle name="40% — акцент4 5" xfId="103"/>
    <cellStyle name="40% — акцент4 6" xfId="117"/>
    <cellStyle name="40% — акцент5" xfId="36" builtinId="47" customBuiltin="1"/>
    <cellStyle name="40% — акцент5 2" xfId="61"/>
    <cellStyle name="40% — акцент5 3" xfId="77"/>
    <cellStyle name="40% — акцент5 4" xfId="91"/>
    <cellStyle name="40% — акцент5 5" xfId="105"/>
    <cellStyle name="40% — акцент5 6" xfId="119"/>
    <cellStyle name="40% — акцент6" xfId="40" builtinId="51" customBuiltin="1"/>
    <cellStyle name="40% — акцент6 2" xfId="64"/>
    <cellStyle name="40% — акцент6 3" xfId="79"/>
    <cellStyle name="40% — акцент6 4" xfId="93"/>
    <cellStyle name="40% — акцент6 5" xfId="107"/>
    <cellStyle name="40% — акцент6 6" xfId="121"/>
    <cellStyle name="60% — акцент1" xfId="21" builtinId="32" customBuiltin="1"/>
    <cellStyle name="60% — акцент1 2" xfId="50"/>
    <cellStyle name="60% — акцент2" xfId="25" builtinId="36" customBuiltin="1"/>
    <cellStyle name="60% — акцент2 2" xfId="53"/>
    <cellStyle name="60% — акцент3" xfId="29" builtinId="40" customBuiltin="1"/>
    <cellStyle name="60% — акцент3 2" xfId="56"/>
    <cellStyle name="60% — акцент4" xfId="33" builtinId="44" customBuiltin="1"/>
    <cellStyle name="60% — акцент4 2" xfId="59"/>
    <cellStyle name="60% — акцент5" xfId="37" builtinId="48" customBuiltin="1"/>
    <cellStyle name="60% — акцент5 2" xfId="62"/>
    <cellStyle name="60% — акцент6" xfId="41" builtinId="52" customBuiltin="1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/>
    <cellStyle name="Обычный" xfId="0" builtinId="0"/>
    <cellStyle name="Обычный 2" xfId="4"/>
    <cellStyle name="Обычный 3" xfId="42"/>
    <cellStyle name="Обычный 4" xfId="45"/>
    <cellStyle name="Обычный 5" xfId="66"/>
    <cellStyle name="Обычный 6" xfId="80"/>
    <cellStyle name="Обычный 7" xfId="94"/>
    <cellStyle name="Обычный 8" xfId="108"/>
    <cellStyle name="Плохой" xfId="2" builtinId="27" customBuiltin="1"/>
    <cellStyle name="Пояснение" xfId="16" builtinId="53" customBuiltin="1"/>
    <cellStyle name="Примечание 2" xfId="43"/>
    <cellStyle name="Примечание 3" xfId="47"/>
    <cellStyle name="Примечание 4" xfId="67"/>
    <cellStyle name="Примечание 5" xfId="81"/>
    <cellStyle name="Примечание 6" xfId="95"/>
    <cellStyle name="Примечание 7" xfId="109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7"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5498.470569791665" createdVersion="6" refreshedVersion="5" minRefreshableVersion="3" recordCount="31">
  <cacheSource type="worksheet">
    <worksheetSource ref="A1:H32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m u="1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19" maxValue="225"/>
    </cacheField>
    <cacheField name="одним пользователем в минуту" numFmtId="2">
      <sharedItems containsSemiMixedTypes="0" containsString="0" containsNumber="1" minValue="0" maxValue="3.1578947368421053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114.285714285714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s v="Покупка билета"/>
    <x v="0"/>
    <n v="1"/>
    <n v="2"/>
    <n v="21"/>
    <n v="2.8571428571428572"/>
    <n v="20"/>
    <n v="114.28571428571429"/>
  </r>
  <r>
    <s v="Покупка билета"/>
    <x v="1"/>
    <n v="1"/>
    <n v="2"/>
    <n v="21"/>
    <n v="2.8571428571428572"/>
    <n v="20"/>
    <n v="114.28571428571429"/>
  </r>
  <r>
    <s v="Покупка билета"/>
    <x v="2"/>
    <n v="1"/>
    <n v="2"/>
    <n v="21"/>
    <n v="2.8571428571428572"/>
    <n v="20"/>
    <n v="114.28571428571429"/>
  </r>
  <r>
    <s v="Покупка билета"/>
    <x v="3"/>
    <n v="1"/>
    <n v="2"/>
    <n v="21"/>
    <n v="2.8571428571428572"/>
    <n v="20"/>
    <n v="114.28571428571429"/>
  </r>
  <r>
    <s v="Покупка билета"/>
    <x v="4"/>
    <n v="1"/>
    <n v="2"/>
    <n v="21"/>
    <n v="2.8571428571428572"/>
    <n v="20"/>
    <n v="114.28571428571429"/>
  </r>
  <r>
    <s v="Покупка билета"/>
    <x v="5"/>
    <n v="1"/>
    <n v="2"/>
    <n v="21"/>
    <n v="2.8571428571428572"/>
    <n v="20"/>
    <n v="114.28571428571429"/>
  </r>
  <r>
    <s v="Покупка билета"/>
    <x v="6"/>
    <n v="1"/>
    <n v="2"/>
    <n v="21"/>
    <n v="2.8571428571428572"/>
    <n v="20"/>
    <n v="114.28571428571429"/>
  </r>
  <r>
    <s v="Удаление бронирования "/>
    <x v="0"/>
    <n v="1"/>
    <n v="1"/>
    <n v="26"/>
    <n v="2.3076923076923075"/>
    <n v="20"/>
    <n v="46.153846153846146"/>
  </r>
  <r>
    <s v="Удаление бронирования "/>
    <x v="1"/>
    <n v="1"/>
    <n v="1"/>
    <n v="26"/>
    <n v="2.3076923076923075"/>
    <n v="20"/>
    <n v="46.153846153846146"/>
  </r>
  <r>
    <s v="Удаление бронирования "/>
    <x v="7"/>
    <n v="1"/>
    <n v="1"/>
    <n v="26"/>
    <n v="2.3076923076923075"/>
    <n v="20"/>
    <n v="46.153846153846146"/>
  </r>
  <r>
    <s v="Удаление бронирования "/>
    <x v="8"/>
    <n v="1"/>
    <n v="1"/>
    <n v="26"/>
    <n v="2.3076923076923075"/>
    <n v="20"/>
    <n v="46.153846153846146"/>
  </r>
  <r>
    <s v="Удаление бронирования "/>
    <x v="6"/>
    <n v="1"/>
    <n v="1"/>
    <n v="26"/>
    <n v="2.3076923076923075"/>
    <n v="20"/>
    <n v="46.153846153846146"/>
  </r>
  <r>
    <s v="Регистрация новых пользователей"/>
    <x v="0"/>
    <n v="1"/>
    <n v="1"/>
    <n v="19"/>
    <n v="3.1578947368421053"/>
    <n v="20"/>
    <n v="63.15789473684211"/>
  </r>
  <r>
    <s v="Регистрация новых пользователей"/>
    <x v="9"/>
    <n v="1"/>
    <n v="1"/>
    <n v="19"/>
    <n v="3.1578947368421053"/>
    <n v="20"/>
    <n v="63.15789473684211"/>
  </r>
  <r>
    <s v="Регистрация новых пользователей"/>
    <x v="10"/>
    <n v="1"/>
    <n v="1"/>
    <n v="19"/>
    <n v="3.1578947368421053"/>
    <n v="20"/>
    <n v="63.15789473684211"/>
  </r>
  <r>
    <s v="Регистрация новых пользователей"/>
    <x v="11"/>
    <n v="1"/>
    <n v="1"/>
    <n v="19"/>
    <n v="3.1578947368421053"/>
    <n v="20"/>
    <n v="63.15789473684211"/>
  </r>
  <r>
    <s v="Логин"/>
    <x v="0"/>
    <n v="1"/>
    <n v="1"/>
    <n v="225"/>
    <n v="0.26666666666666666"/>
    <n v="20"/>
    <n v="5.333333333333333"/>
  </r>
  <r>
    <s v="Логин"/>
    <x v="1"/>
    <n v="1"/>
    <n v="1"/>
    <n v="225"/>
    <n v="0.26666666666666666"/>
    <n v="20"/>
    <n v="5.333333333333333"/>
  </r>
  <r>
    <s v="Логин"/>
    <x v="2"/>
    <n v="1"/>
    <n v="1"/>
    <n v="225"/>
    <n v="0.26666666666666666"/>
    <n v="20"/>
    <n v="5.333333333333333"/>
  </r>
  <r>
    <s v="Логин"/>
    <x v="6"/>
    <n v="1"/>
    <n v="1"/>
    <n v="225"/>
    <n v="0.26666666666666666"/>
    <n v="20"/>
    <n v="5.333333333333333"/>
  </r>
  <r>
    <s v="Поиск билета без покупки"/>
    <x v="0"/>
    <n v="1"/>
    <n v="2"/>
    <n v="32"/>
    <n v="1.875"/>
    <n v="20"/>
    <n v="75"/>
  </r>
  <r>
    <s v="Поиск билета без покупки"/>
    <x v="1"/>
    <n v="1"/>
    <n v="2"/>
    <n v="32"/>
    <n v="1.875"/>
    <n v="20"/>
    <n v="75"/>
  </r>
  <r>
    <s v="Поиск билета без покупки"/>
    <x v="2"/>
    <n v="1"/>
    <n v="2"/>
    <n v="32"/>
    <n v="1.875"/>
    <n v="20"/>
    <n v="75"/>
  </r>
  <r>
    <s v="Поиск билета без покупки"/>
    <x v="3"/>
    <n v="1"/>
    <n v="2"/>
    <n v="32"/>
    <n v="1.875"/>
    <n v="20"/>
    <n v="75"/>
  </r>
  <r>
    <s v="Поиск билета без покупки"/>
    <x v="4"/>
    <n v="1"/>
    <n v="2"/>
    <n v="32"/>
    <n v="1.875"/>
    <n v="20"/>
    <n v="75"/>
  </r>
  <r>
    <s v="Поиск билета без покупки"/>
    <x v="7"/>
    <n v="1"/>
    <n v="2"/>
    <n v="32"/>
    <n v="1.875"/>
    <n v="20"/>
    <n v="75"/>
  </r>
  <r>
    <s v="Поиск билета без покупки"/>
    <x v="6"/>
    <n v="0"/>
    <n v="2"/>
    <n v="32"/>
    <n v="0"/>
    <n v="20"/>
    <n v="0"/>
  </r>
  <r>
    <s v="Ознакомление с путевым листом"/>
    <x v="0"/>
    <n v="1"/>
    <n v="1"/>
    <n v="21"/>
    <n v="2.8571428571428572"/>
    <n v="20"/>
    <n v="57.142857142857146"/>
  </r>
  <r>
    <s v="Ознакомление с путевым листом"/>
    <x v="1"/>
    <n v="1"/>
    <n v="1"/>
    <n v="21"/>
    <n v="2.8571428571428572"/>
    <n v="20"/>
    <n v="57.142857142857146"/>
  </r>
  <r>
    <s v="Ознакомление с путевым листом"/>
    <x v="7"/>
    <n v="1"/>
    <n v="1"/>
    <n v="21"/>
    <n v="2.8571428571428572"/>
    <n v="20"/>
    <n v="57.142857142857146"/>
  </r>
  <r>
    <s v="Ознакомление с путевым листом"/>
    <x v="6"/>
    <n v="1"/>
    <n v="1"/>
    <n v="21"/>
    <n v="2.8571428571428572"/>
    <n v="20"/>
    <n v="57.1428571428571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4">
        <item x="1"/>
        <item x="4"/>
        <item x="6"/>
        <item x="3"/>
        <item x="5"/>
        <item x="8"/>
        <item x="7"/>
        <item x="0"/>
        <item x="9"/>
        <item x="10"/>
        <item x="11"/>
        <item x="2"/>
        <item m="1"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2"/>
  <sheetViews>
    <sheetView tabSelected="1" topLeftCell="A19" zoomScale="54" zoomScaleNormal="94" workbookViewId="0">
      <selection activeCell="L36" sqref="L36"/>
    </sheetView>
  </sheetViews>
  <sheetFormatPr defaultColWidth="11.453125" defaultRowHeight="14.5" x14ac:dyDescent="0.35"/>
  <cols>
    <col min="1" max="1" width="31.6328125" customWidth="1"/>
    <col min="2" max="2" width="31.453125" bestFit="1" customWidth="1"/>
    <col min="3" max="3" width="18.1796875" customWidth="1"/>
    <col min="4" max="4" width="17.81640625" customWidth="1"/>
    <col min="5" max="5" width="19.1796875" bestFit="1" customWidth="1"/>
    <col min="6" max="6" width="28.36328125" customWidth="1"/>
    <col min="7" max="7" width="18.6328125" bestFit="1" customWidth="1"/>
    <col min="8" max="8" width="27.453125" customWidth="1"/>
    <col min="9" max="9" width="46.7265625" bestFit="1" customWidth="1"/>
    <col min="10" max="10" width="20.453125" bestFit="1" customWidth="1"/>
    <col min="11" max="11" width="18.1796875" customWidth="1"/>
    <col min="12" max="12" width="26.6328125" customWidth="1"/>
    <col min="13" max="13" width="35.1796875" bestFit="1" customWidth="1"/>
    <col min="14" max="14" width="17.81640625" customWidth="1"/>
    <col min="15" max="15" width="23.81640625" customWidth="1"/>
    <col min="16" max="16" width="23.453125" bestFit="1" customWidth="1"/>
    <col min="17" max="17" width="26" customWidth="1"/>
    <col min="18" max="18" width="10.453125" customWidth="1"/>
    <col min="19" max="19" width="34.1796875" bestFit="1" customWidth="1"/>
    <col min="20" max="20" width="53.6328125" bestFit="1" customWidth="1"/>
  </cols>
  <sheetData>
    <row r="1" spans="1:23" ht="15" thickBot="1" x14ac:dyDescent="0.4">
      <c r="A1" t="s">
        <v>37</v>
      </c>
      <c r="B1" t="s">
        <v>38</v>
      </c>
      <c r="C1" t="s">
        <v>39</v>
      </c>
      <c r="D1" t="s">
        <v>41</v>
      </c>
      <c r="E1" t="s">
        <v>50</v>
      </c>
      <c r="F1" t="s">
        <v>51</v>
      </c>
      <c r="G1" t="s">
        <v>52</v>
      </c>
      <c r="H1" t="s">
        <v>7</v>
      </c>
      <c r="I1" s="15" t="s">
        <v>83</v>
      </c>
      <c r="J1" t="s">
        <v>49</v>
      </c>
      <c r="M1" s="45" t="s">
        <v>40</v>
      </c>
      <c r="N1" s="46" t="s">
        <v>42</v>
      </c>
      <c r="O1" s="46" t="s">
        <v>43</v>
      </c>
      <c r="P1" s="46" t="s">
        <v>79</v>
      </c>
      <c r="Q1" s="46" t="s">
        <v>44</v>
      </c>
      <c r="R1" s="46" t="s">
        <v>41</v>
      </c>
      <c r="S1" s="53" t="s">
        <v>47</v>
      </c>
      <c r="T1" s="66" t="s">
        <v>82</v>
      </c>
      <c r="U1" s="54" t="s">
        <v>45</v>
      </c>
      <c r="V1" s="54" t="s">
        <v>46</v>
      </c>
      <c r="W1" s="32" t="s">
        <v>48</v>
      </c>
    </row>
    <row r="2" spans="1:23" x14ac:dyDescent="0.35">
      <c r="A2" s="23" t="s">
        <v>8</v>
      </c>
      <c r="B2" s="23" t="s">
        <v>60</v>
      </c>
      <c r="C2" s="41">
        <v>1</v>
      </c>
      <c r="D2" s="43">
        <f>VLOOKUP(A2,$M$1:$X$8,6,FALSE)</f>
        <v>2</v>
      </c>
      <c r="E2">
        <f>VLOOKUP(A2,$M$1:$X$8,5,FALSE)</f>
        <v>21</v>
      </c>
      <c r="F2" s="18">
        <f>60/E2*C2</f>
        <v>2.8571428571428572</v>
      </c>
      <c r="G2">
        <f t="shared" ref="G2:G6" si="0">VLOOKUP(A2,$M$1:$X$8,9,FALSE)</f>
        <v>20</v>
      </c>
      <c r="H2" s="17">
        <f>D2*F2*G2</f>
        <v>114.28571428571429</v>
      </c>
      <c r="I2" s="16" t="s">
        <v>0</v>
      </c>
      <c r="J2" s="17">
        <v>297.91575091575095</v>
      </c>
      <c r="M2" s="48" t="s">
        <v>8</v>
      </c>
      <c r="N2" s="19">
        <v>5</v>
      </c>
      <c r="O2" s="37">
        <v>30</v>
      </c>
      <c r="P2" s="38">
        <v>32</v>
      </c>
      <c r="Q2" s="25">
        <v>21</v>
      </c>
      <c r="R2" s="51">
        <v>2</v>
      </c>
      <c r="S2" s="52">
        <f t="shared" ref="S2:S7" si="1">R2/W$2</f>
        <v>0.25</v>
      </c>
      <c r="T2" s="67">
        <f t="shared" ref="T2:T7" si="2">60/(Q2)</f>
        <v>2.8571428571428572</v>
      </c>
      <c r="U2" s="55">
        <v>20</v>
      </c>
      <c r="V2" s="56">
        <f t="shared" ref="V2:V7" si="3">ROUND(R2*T2*U2,0)</f>
        <v>114</v>
      </c>
      <c r="W2" s="30">
        <f>SUM(R2:R7)</f>
        <v>8</v>
      </c>
    </row>
    <row r="3" spans="1:23" x14ac:dyDescent="0.35">
      <c r="A3" s="23" t="s">
        <v>8</v>
      </c>
      <c r="B3" s="23" t="s">
        <v>0</v>
      </c>
      <c r="C3" s="41">
        <v>1</v>
      </c>
      <c r="D3" s="44">
        <f>VLOOKUP(A3,$M$1:$X$8,6,FALSE)</f>
        <v>2</v>
      </c>
      <c r="E3">
        <f>VLOOKUP(A3,$M$1:$X$8,5,FALSE)</f>
        <v>21</v>
      </c>
      <c r="F3" s="18">
        <f>60/E3*C3</f>
        <v>2.8571428571428572</v>
      </c>
      <c r="G3">
        <f t="shared" si="0"/>
        <v>20</v>
      </c>
      <c r="H3" s="17">
        <f>D3*F3*G3</f>
        <v>114.28571428571429</v>
      </c>
      <c r="I3" s="16" t="s">
        <v>12</v>
      </c>
      <c r="J3" s="17">
        <v>189.28571428571428</v>
      </c>
      <c r="M3" s="48" t="s">
        <v>9</v>
      </c>
      <c r="N3" s="19">
        <v>5</v>
      </c>
      <c r="O3" s="37">
        <v>20.0014</v>
      </c>
      <c r="P3" s="38">
        <v>16</v>
      </c>
      <c r="Q3" s="25">
        <v>26</v>
      </c>
      <c r="R3" s="51">
        <v>1</v>
      </c>
      <c r="S3" s="52">
        <f t="shared" si="1"/>
        <v>0.125</v>
      </c>
      <c r="T3" s="67">
        <f t="shared" si="2"/>
        <v>2.3076923076923075</v>
      </c>
      <c r="U3" s="55">
        <v>20</v>
      </c>
      <c r="V3" s="56">
        <f t="shared" si="3"/>
        <v>46</v>
      </c>
      <c r="W3" s="30"/>
    </row>
    <row r="4" spans="1:23" x14ac:dyDescent="0.35">
      <c r="A4" s="23" t="s">
        <v>8</v>
      </c>
      <c r="B4" s="23" t="s">
        <v>67</v>
      </c>
      <c r="C4" s="41">
        <v>1</v>
      </c>
      <c r="D4" s="44">
        <f>VLOOKUP(A5,$M$1:$X$8,6,FALSE)</f>
        <v>2</v>
      </c>
      <c r="E4">
        <f>VLOOKUP(A5,$M$1:$X$8,5,FALSE)</f>
        <v>21</v>
      </c>
      <c r="F4" s="18">
        <f t="shared" ref="F4" si="4">60/E4*C4</f>
        <v>2.8571428571428572</v>
      </c>
      <c r="G4">
        <f t="shared" si="0"/>
        <v>20</v>
      </c>
      <c r="H4" s="17">
        <f t="shared" ref="H4" si="5">D4*F4*G4</f>
        <v>114.28571428571429</v>
      </c>
      <c r="I4" s="16" t="s">
        <v>6</v>
      </c>
      <c r="J4" s="17">
        <v>222.91575091575092</v>
      </c>
      <c r="M4" s="48" t="s">
        <v>59</v>
      </c>
      <c r="N4" s="19">
        <v>3</v>
      </c>
      <c r="O4" s="37">
        <v>30.001799999999999</v>
      </c>
      <c r="P4" s="38">
        <v>11</v>
      </c>
      <c r="Q4" s="25">
        <v>19</v>
      </c>
      <c r="R4" s="51">
        <v>1</v>
      </c>
      <c r="S4" s="52">
        <f t="shared" si="1"/>
        <v>0.125</v>
      </c>
      <c r="T4" s="67">
        <f t="shared" si="2"/>
        <v>3.1578947368421053</v>
      </c>
      <c r="U4" s="55">
        <v>20</v>
      </c>
      <c r="V4" s="56">
        <f t="shared" si="3"/>
        <v>63</v>
      </c>
      <c r="W4" s="30"/>
    </row>
    <row r="5" spans="1:23" x14ac:dyDescent="0.35">
      <c r="A5" s="23" t="s">
        <v>8</v>
      </c>
      <c r="B5" s="23" t="s">
        <v>11</v>
      </c>
      <c r="C5" s="41">
        <v>1</v>
      </c>
      <c r="D5" s="44">
        <f>VLOOKUP(A6,$M$1:$X$8,6,FALSE)</f>
        <v>2</v>
      </c>
      <c r="E5">
        <f>VLOOKUP(A6,$M$1:$X$8,5,FALSE)</f>
        <v>21</v>
      </c>
      <c r="F5" s="18">
        <f t="shared" ref="F5" si="6">60/E5*C5</f>
        <v>2.8571428571428572</v>
      </c>
      <c r="G5">
        <f t="shared" si="0"/>
        <v>20</v>
      </c>
      <c r="H5" s="17">
        <f t="shared" ref="H5" si="7">D5*F5*G5</f>
        <v>114.28571428571429</v>
      </c>
      <c r="I5" s="16" t="s">
        <v>11</v>
      </c>
      <c r="J5" s="17">
        <v>189.28571428571428</v>
      </c>
      <c r="M5" s="48" t="s">
        <v>64</v>
      </c>
      <c r="N5" s="19">
        <v>3</v>
      </c>
      <c r="O5" s="37">
        <v>5</v>
      </c>
      <c r="P5" s="38">
        <v>16</v>
      </c>
      <c r="Q5" s="25">
        <v>32</v>
      </c>
      <c r="R5" s="51">
        <v>2</v>
      </c>
      <c r="S5" s="52">
        <f t="shared" si="1"/>
        <v>0.25</v>
      </c>
      <c r="T5" s="67">
        <f t="shared" si="2"/>
        <v>1.875</v>
      </c>
      <c r="U5" s="55">
        <v>20</v>
      </c>
      <c r="V5" s="56">
        <f t="shared" si="3"/>
        <v>75</v>
      </c>
      <c r="W5" s="30"/>
    </row>
    <row r="6" spans="1:23" x14ac:dyDescent="0.35">
      <c r="A6" s="23" t="s">
        <v>8</v>
      </c>
      <c r="B6" s="23" t="s">
        <v>12</v>
      </c>
      <c r="C6" s="41">
        <v>1</v>
      </c>
      <c r="D6" s="44">
        <f t="shared" ref="D6" si="8">VLOOKUP(A6,$M$1:$X$8,6,FALSE)</f>
        <v>2</v>
      </c>
      <c r="E6">
        <f t="shared" ref="E6" si="9">VLOOKUP(A6,$M$1:$X$8,5,FALSE)</f>
        <v>21</v>
      </c>
      <c r="F6" s="18">
        <f t="shared" ref="F6" si="10">60/E6*C6</f>
        <v>2.8571428571428572</v>
      </c>
      <c r="G6">
        <f t="shared" si="0"/>
        <v>20</v>
      </c>
      <c r="H6" s="17">
        <f t="shared" ref="H6" si="11">D6*F6*G6</f>
        <v>114.28571428571429</v>
      </c>
      <c r="I6" s="16" t="s">
        <v>3</v>
      </c>
      <c r="J6" s="17">
        <v>114.28571428571429</v>
      </c>
      <c r="M6" s="48" t="s">
        <v>10</v>
      </c>
      <c r="N6" s="19">
        <v>3</v>
      </c>
      <c r="O6" s="37">
        <v>4</v>
      </c>
      <c r="P6" s="38">
        <v>32</v>
      </c>
      <c r="Q6" s="25">
        <v>21</v>
      </c>
      <c r="R6" s="51">
        <v>1</v>
      </c>
      <c r="S6" s="52">
        <f t="shared" si="1"/>
        <v>0.125</v>
      </c>
      <c r="T6" s="67">
        <f t="shared" si="2"/>
        <v>2.8571428571428572</v>
      </c>
      <c r="U6" s="55">
        <v>20</v>
      </c>
      <c r="V6" s="56">
        <f t="shared" si="3"/>
        <v>57</v>
      </c>
      <c r="W6" s="30"/>
    </row>
    <row r="7" spans="1:23" x14ac:dyDescent="0.35">
      <c r="A7" s="64" t="s">
        <v>8</v>
      </c>
      <c r="B7" s="23" t="s">
        <v>3</v>
      </c>
      <c r="C7" s="65">
        <v>1</v>
      </c>
      <c r="D7" s="44">
        <f t="shared" ref="D7" si="12">VLOOKUP(A7,$M$1:$X$8,6,FALSE)</f>
        <v>2</v>
      </c>
      <c r="E7">
        <f t="shared" ref="E7" si="13">VLOOKUP(A7,$M$1:$X$8,5,FALSE)</f>
        <v>21</v>
      </c>
      <c r="F7" s="18">
        <f t="shared" ref="F7" si="14">60/E7*C7</f>
        <v>2.8571428571428572</v>
      </c>
      <c r="G7">
        <f t="shared" ref="G7" si="15">VLOOKUP(A7,$M$1:$X$8,9,FALSE)</f>
        <v>20</v>
      </c>
      <c r="H7" s="17">
        <f t="shared" ref="H7" si="16">D7*F7*G7</f>
        <v>114.28571428571429</v>
      </c>
      <c r="I7" s="16" t="s">
        <v>13</v>
      </c>
      <c r="J7" s="17">
        <v>46.153846153846146</v>
      </c>
      <c r="M7" s="48" t="s">
        <v>65</v>
      </c>
      <c r="N7" s="19">
        <v>0.61</v>
      </c>
      <c r="O7" s="39">
        <v>5</v>
      </c>
      <c r="P7" s="38">
        <v>16</v>
      </c>
      <c r="Q7" s="25">
        <v>225</v>
      </c>
      <c r="R7" s="51">
        <v>1</v>
      </c>
      <c r="S7" s="52">
        <f t="shared" si="1"/>
        <v>0.125</v>
      </c>
      <c r="T7" s="67">
        <f t="shared" si="2"/>
        <v>0.26666666666666666</v>
      </c>
      <c r="U7" s="55">
        <v>20</v>
      </c>
      <c r="V7" s="56">
        <f t="shared" si="3"/>
        <v>5</v>
      </c>
      <c r="W7" s="30"/>
    </row>
    <row r="8" spans="1:23" ht="15" thickBot="1" x14ac:dyDescent="0.4">
      <c r="A8" s="23" t="s">
        <v>8</v>
      </c>
      <c r="B8" s="23" t="s">
        <v>6</v>
      </c>
      <c r="C8" s="41">
        <v>1</v>
      </c>
      <c r="D8" s="44">
        <f t="shared" ref="D8:D32" si="17">VLOOKUP(A8,$M$1:$X$8,6,FALSE)</f>
        <v>2</v>
      </c>
      <c r="E8">
        <f t="shared" ref="E8:E32" si="18">VLOOKUP(A8,$M$1:$X$8,5,FALSE)</f>
        <v>21</v>
      </c>
      <c r="F8" s="18">
        <f t="shared" ref="F8:F32" si="19">60/E8*C8</f>
        <v>2.8571428571428572</v>
      </c>
      <c r="G8">
        <f t="shared" ref="G8:G32" si="20">VLOOKUP(A8,$M$1:$X$8,9,FALSE)</f>
        <v>20</v>
      </c>
      <c r="H8" s="17">
        <f t="shared" ref="H8:H17" si="21">D8*F8*G8</f>
        <v>114.28571428571429</v>
      </c>
      <c r="I8" s="16" t="s">
        <v>4</v>
      </c>
      <c r="J8" s="17">
        <v>178.2967032967033</v>
      </c>
      <c r="M8" s="49"/>
      <c r="N8" s="50"/>
      <c r="O8" s="50"/>
      <c r="P8" s="50"/>
      <c r="Q8" s="50"/>
      <c r="R8" s="50"/>
      <c r="S8" s="57">
        <f>SUM(S2:S7)</f>
        <v>1</v>
      </c>
      <c r="T8" s="63"/>
      <c r="U8" s="50"/>
      <c r="V8" s="50"/>
      <c r="W8" s="31"/>
    </row>
    <row r="9" spans="1:23" x14ac:dyDescent="0.35">
      <c r="A9" s="23" t="s">
        <v>9</v>
      </c>
      <c r="B9" s="23" t="s">
        <v>60</v>
      </c>
      <c r="C9" s="23">
        <v>1</v>
      </c>
      <c r="D9" s="32">
        <f t="shared" si="17"/>
        <v>1</v>
      </c>
      <c r="E9" s="17">
        <f t="shared" si="18"/>
        <v>26</v>
      </c>
      <c r="F9" s="18">
        <f t="shared" si="19"/>
        <v>2.3076923076923075</v>
      </c>
      <c r="G9">
        <f t="shared" si="20"/>
        <v>20</v>
      </c>
      <c r="H9" s="17">
        <f t="shared" si="21"/>
        <v>46.153846153846146</v>
      </c>
      <c r="I9" s="16" t="s">
        <v>60</v>
      </c>
      <c r="J9" s="17">
        <v>361.07364565259303</v>
      </c>
    </row>
    <row r="10" spans="1:23" x14ac:dyDescent="0.35">
      <c r="A10" s="23" t="s">
        <v>9</v>
      </c>
      <c r="B10" s="23" t="s">
        <v>0</v>
      </c>
      <c r="C10" s="23">
        <v>1</v>
      </c>
      <c r="D10" s="30">
        <f t="shared" si="17"/>
        <v>1</v>
      </c>
      <c r="E10" s="17">
        <f t="shared" si="18"/>
        <v>26</v>
      </c>
      <c r="F10" s="18">
        <f t="shared" si="19"/>
        <v>2.3076923076923075</v>
      </c>
      <c r="G10">
        <f t="shared" si="20"/>
        <v>20</v>
      </c>
      <c r="H10" s="17">
        <f t="shared" si="21"/>
        <v>46.153846153846146</v>
      </c>
      <c r="I10" s="16" t="s">
        <v>62</v>
      </c>
      <c r="J10" s="17">
        <v>63.15789473684211</v>
      </c>
    </row>
    <row r="11" spans="1:23" x14ac:dyDescent="0.35">
      <c r="A11" s="23" t="s">
        <v>9</v>
      </c>
      <c r="B11" s="23" t="s">
        <v>4</v>
      </c>
      <c r="C11" s="23">
        <v>1</v>
      </c>
      <c r="D11" s="30">
        <f t="shared" si="17"/>
        <v>1</v>
      </c>
      <c r="E11" s="17">
        <f t="shared" si="18"/>
        <v>26</v>
      </c>
      <c r="F11" s="18">
        <f t="shared" si="19"/>
        <v>2.3076923076923075</v>
      </c>
      <c r="G11">
        <f t="shared" si="20"/>
        <v>20</v>
      </c>
      <c r="H11" s="17">
        <f t="shared" si="21"/>
        <v>46.153846153846146</v>
      </c>
      <c r="I11" s="16" t="s">
        <v>61</v>
      </c>
      <c r="J11" s="17">
        <v>63.15789473684211</v>
      </c>
    </row>
    <row r="12" spans="1:23" x14ac:dyDescent="0.35">
      <c r="A12" s="23" t="s">
        <v>9</v>
      </c>
      <c r="B12" s="23" t="s">
        <v>13</v>
      </c>
      <c r="C12" s="23">
        <v>1</v>
      </c>
      <c r="D12" s="30">
        <f t="shared" si="17"/>
        <v>1</v>
      </c>
      <c r="E12" s="17">
        <f t="shared" si="18"/>
        <v>26</v>
      </c>
      <c r="F12" s="18">
        <f t="shared" si="19"/>
        <v>2.3076923076923075</v>
      </c>
      <c r="G12">
        <f t="shared" si="20"/>
        <v>20</v>
      </c>
      <c r="H12" s="17">
        <f t="shared" si="21"/>
        <v>46.153846153846146</v>
      </c>
      <c r="I12" s="16" t="s">
        <v>63</v>
      </c>
      <c r="J12" s="17">
        <v>63.15789473684211</v>
      </c>
    </row>
    <row r="13" spans="1:23" ht="15" thickBot="1" x14ac:dyDescent="0.4">
      <c r="A13" s="23" t="s">
        <v>9</v>
      </c>
      <c r="B13" s="23" t="s">
        <v>6</v>
      </c>
      <c r="C13" s="23">
        <v>1</v>
      </c>
      <c r="D13" s="30">
        <f t="shared" si="17"/>
        <v>1</v>
      </c>
      <c r="E13" s="17">
        <f t="shared" si="18"/>
        <v>26</v>
      </c>
      <c r="F13" s="18">
        <f t="shared" si="19"/>
        <v>2.3076923076923075</v>
      </c>
      <c r="G13">
        <f t="shared" si="20"/>
        <v>20</v>
      </c>
      <c r="H13" s="17">
        <f t="shared" si="21"/>
        <v>46.153846153846146</v>
      </c>
      <c r="I13" s="16" t="s">
        <v>67</v>
      </c>
      <c r="J13" s="17">
        <v>194.61904761904762</v>
      </c>
    </row>
    <row r="14" spans="1:23" x14ac:dyDescent="0.35">
      <c r="A14" s="23" t="s">
        <v>59</v>
      </c>
      <c r="B14" s="23" t="s">
        <v>60</v>
      </c>
      <c r="C14" s="23">
        <v>1</v>
      </c>
      <c r="D14" s="32">
        <f t="shared" si="17"/>
        <v>1</v>
      </c>
      <c r="E14" s="17">
        <f t="shared" si="18"/>
        <v>19</v>
      </c>
      <c r="F14" s="18">
        <f t="shared" si="19"/>
        <v>3.1578947368421053</v>
      </c>
      <c r="G14">
        <f t="shared" si="20"/>
        <v>20</v>
      </c>
      <c r="H14" s="17">
        <f t="shared" si="21"/>
        <v>63.15789473684211</v>
      </c>
      <c r="I14" s="16" t="s">
        <v>84</v>
      </c>
      <c r="J14" s="17">
        <v>1983.3055716213612</v>
      </c>
    </row>
    <row r="15" spans="1:23" x14ac:dyDescent="0.35">
      <c r="A15" s="23" t="s">
        <v>59</v>
      </c>
      <c r="B15" s="23" t="s">
        <v>62</v>
      </c>
      <c r="C15" s="23">
        <v>1</v>
      </c>
      <c r="D15" s="30">
        <f t="shared" si="17"/>
        <v>1</v>
      </c>
      <c r="E15" s="17">
        <f t="shared" si="18"/>
        <v>19</v>
      </c>
      <c r="F15" s="18">
        <f t="shared" si="19"/>
        <v>3.1578947368421053</v>
      </c>
      <c r="G15">
        <f t="shared" si="20"/>
        <v>20</v>
      </c>
      <c r="H15" s="17">
        <f t="shared" si="21"/>
        <v>63.15789473684211</v>
      </c>
    </row>
    <row r="16" spans="1:23" x14ac:dyDescent="0.35">
      <c r="A16" s="23" t="s">
        <v>59</v>
      </c>
      <c r="B16" s="23" t="s">
        <v>61</v>
      </c>
      <c r="C16" s="23">
        <v>1</v>
      </c>
      <c r="D16" s="30">
        <f t="shared" si="17"/>
        <v>1</v>
      </c>
      <c r="E16" s="17">
        <f t="shared" si="18"/>
        <v>19</v>
      </c>
      <c r="F16" s="18">
        <f t="shared" si="19"/>
        <v>3.1578947368421053</v>
      </c>
      <c r="G16">
        <f t="shared" si="20"/>
        <v>20</v>
      </c>
      <c r="H16" s="17">
        <f t="shared" si="21"/>
        <v>63.15789473684211</v>
      </c>
    </row>
    <row r="17" spans="1:15" ht="15" thickBot="1" x14ac:dyDescent="0.4">
      <c r="A17" s="23" t="s">
        <v>59</v>
      </c>
      <c r="B17" s="23" t="s">
        <v>63</v>
      </c>
      <c r="C17" s="23">
        <v>1</v>
      </c>
      <c r="D17" s="30">
        <f t="shared" si="17"/>
        <v>1</v>
      </c>
      <c r="E17" s="17">
        <f t="shared" si="18"/>
        <v>19</v>
      </c>
      <c r="F17" s="18">
        <f t="shared" si="19"/>
        <v>3.1578947368421053</v>
      </c>
      <c r="G17">
        <f t="shared" si="20"/>
        <v>20</v>
      </c>
      <c r="H17" s="17">
        <f t="shared" si="21"/>
        <v>63.15789473684211</v>
      </c>
    </row>
    <row r="18" spans="1:15" x14ac:dyDescent="0.35">
      <c r="A18" s="23" t="s">
        <v>65</v>
      </c>
      <c r="B18" s="23" t="s">
        <v>60</v>
      </c>
      <c r="C18" s="41">
        <v>1</v>
      </c>
      <c r="D18" s="43">
        <f t="shared" si="17"/>
        <v>1</v>
      </c>
      <c r="E18">
        <f t="shared" si="18"/>
        <v>225</v>
      </c>
      <c r="F18" s="18">
        <f t="shared" si="19"/>
        <v>0.26666666666666666</v>
      </c>
      <c r="G18">
        <f t="shared" si="20"/>
        <v>20</v>
      </c>
      <c r="H18" s="17">
        <f t="shared" ref="H18:H20" si="22">D18*F18*G18</f>
        <v>5.333333333333333</v>
      </c>
    </row>
    <row r="19" spans="1:15" x14ac:dyDescent="0.35">
      <c r="A19" s="23" t="s">
        <v>65</v>
      </c>
      <c r="B19" s="23" t="s">
        <v>0</v>
      </c>
      <c r="C19" s="41">
        <v>1</v>
      </c>
      <c r="D19" s="44">
        <f t="shared" si="17"/>
        <v>1</v>
      </c>
      <c r="E19">
        <f t="shared" si="18"/>
        <v>225</v>
      </c>
      <c r="F19" s="18">
        <f t="shared" si="19"/>
        <v>0.26666666666666666</v>
      </c>
      <c r="G19">
        <f t="shared" si="20"/>
        <v>20</v>
      </c>
      <c r="H19" s="17">
        <f t="shared" si="22"/>
        <v>5.333333333333333</v>
      </c>
    </row>
    <row r="20" spans="1:15" ht="29" x14ac:dyDescent="0.35">
      <c r="A20" s="23" t="s">
        <v>65</v>
      </c>
      <c r="B20" s="68" t="s">
        <v>67</v>
      </c>
      <c r="C20" s="41">
        <v>1</v>
      </c>
      <c r="D20" s="44">
        <f t="shared" si="17"/>
        <v>1</v>
      </c>
      <c r="E20">
        <f t="shared" si="18"/>
        <v>225</v>
      </c>
      <c r="F20" s="18">
        <f t="shared" si="19"/>
        <v>0.26666666666666666</v>
      </c>
      <c r="G20">
        <f t="shared" si="20"/>
        <v>20</v>
      </c>
      <c r="H20" s="17">
        <f t="shared" si="22"/>
        <v>5.333333333333333</v>
      </c>
      <c r="M20" s="69" t="s">
        <v>102</v>
      </c>
      <c r="O20" s="69"/>
    </row>
    <row r="21" spans="1:15" ht="15" thickBot="1" x14ac:dyDescent="0.4">
      <c r="A21" s="23" t="s">
        <v>65</v>
      </c>
      <c r="B21" s="23" t="s">
        <v>6</v>
      </c>
      <c r="C21" s="41">
        <v>1</v>
      </c>
      <c r="D21" s="42">
        <f t="shared" si="17"/>
        <v>1</v>
      </c>
      <c r="E21">
        <f t="shared" si="18"/>
        <v>225</v>
      </c>
      <c r="F21" s="18">
        <f t="shared" si="19"/>
        <v>0.26666666666666666</v>
      </c>
      <c r="G21">
        <f t="shared" si="20"/>
        <v>20</v>
      </c>
      <c r="H21" s="17">
        <f t="shared" ref="H21:H32" si="23">D21*F21*G21</f>
        <v>5.333333333333333</v>
      </c>
    </row>
    <row r="22" spans="1:15" x14ac:dyDescent="0.35">
      <c r="A22" s="23" t="s">
        <v>64</v>
      </c>
      <c r="B22" s="23" t="s">
        <v>60</v>
      </c>
      <c r="C22" s="23">
        <v>1</v>
      </c>
      <c r="D22" s="30">
        <f t="shared" si="17"/>
        <v>2</v>
      </c>
      <c r="E22">
        <f t="shared" si="18"/>
        <v>32</v>
      </c>
      <c r="F22" s="18">
        <f t="shared" si="19"/>
        <v>1.875</v>
      </c>
      <c r="G22">
        <f t="shared" si="20"/>
        <v>20</v>
      </c>
      <c r="H22" s="17">
        <f t="shared" si="23"/>
        <v>75</v>
      </c>
    </row>
    <row r="23" spans="1:15" x14ac:dyDescent="0.35">
      <c r="A23" s="23" t="s">
        <v>64</v>
      </c>
      <c r="B23" s="23" t="s">
        <v>0</v>
      </c>
      <c r="C23" s="23">
        <v>1</v>
      </c>
      <c r="D23" s="30">
        <f t="shared" si="17"/>
        <v>2</v>
      </c>
      <c r="E23">
        <f t="shared" si="18"/>
        <v>32</v>
      </c>
      <c r="F23" s="18">
        <f t="shared" si="19"/>
        <v>1.875</v>
      </c>
      <c r="G23">
        <f t="shared" si="20"/>
        <v>20</v>
      </c>
      <c r="H23" s="17">
        <f t="shared" si="23"/>
        <v>75</v>
      </c>
    </row>
    <row r="24" spans="1:15" x14ac:dyDescent="0.35">
      <c r="A24" s="23" t="s">
        <v>64</v>
      </c>
      <c r="B24" t="s">
        <v>67</v>
      </c>
      <c r="C24" s="65">
        <v>1</v>
      </c>
      <c r="D24" s="30">
        <f t="shared" si="17"/>
        <v>2</v>
      </c>
      <c r="E24">
        <f t="shared" si="18"/>
        <v>32</v>
      </c>
      <c r="F24" s="18">
        <f t="shared" si="19"/>
        <v>1.875</v>
      </c>
      <c r="G24">
        <f t="shared" si="20"/>
        <v>20</v>
      </c>
      <c r="H24" s="17">
        <f t="shared" si="23"/>
        <v>75</v>
      </c>
    </row>
    <row r="25" spans="1:15" x14ac:dyDescent="0.35">
      <c r="A25" s="23" t="s">
        <v>64</v>
      </c>
      <c r="B25" s="23" t="s">
        <v>11</v>
      </c>
      <c r="C25" s="23">
        <v>1</v>
      </c>
      <c r="D25" s="30">
        <f t="shared" si="17"/>
        <v>2</v>
      </c>
      <c r="E25">
        <f t="shared" si="18"/>
        <v>32</v>
      </c>
      <c r="F25" s="18">
        <f t="shared" si="19"/>
        <v>1.875</v>
      </c>
      <c r="G25">
        <f t="shared" si="20"/>
        <v>20</v>
      </c>
      <c r="H25" s="17">
        <f t="shared" si="23"/>
        <v>75</v>
      </c>
    </row>
    <row r="26" spans="1:15" x14ac:dyDescent="0.35">
      <c r="A26" s="23" t="s">
        <v>64</v>
      </c>
      <c r="B26" s="23" t="s">
        <v>12</v>
      </c>
      <c r="C26" s="23">
        <v>1</v>
      </c>
      <c r="D26" s="30">
        <f t="shared" si="17"/>
        <v>2</v>
      </c>
      <c r="E26">
        <f t="shared" si="18"/>
        <v>32</v>
      </c>
      <c r="F26" s="18">
        <f t="shared" si="19"/>
        <v>1.875</v>
      </c>
      <c r="G26">
        <f t="shared" si="20"/>
        <v>20</v>
      </c>
      <c r="H26" s="17">
        <f t="shared" si="23"/>
        <v>75</v>
      </c>
    </row>
    <row r="27" spans="1:15" x14ac:dyDescent="0.35">
      <c r="A27" s="23" t="s">
        <v>64</v>
      </c>
      <c r="B27" s="23" t="s">
        <v>4</v>
      </c>
      <c r="C27" s="65">
        <v>1</v>
      </c>
      <c r="D27" s="30">
        <f t="shared" si="17"/>
        <v>2</v>
      </c>
      <c r="E27">
        <f t="shared" si="18"/>
        <v>32</v>
      </c>
      <c r="F27" s="18">
        <f t="shared" si="19"/>
        <v>1.875</v>
      </c>
      <c r="G27">
        <f t="shared" si="20"/>
        <v>20</v>
      </c>
      <c r="H27" s="17">
        <f t="shared" si="23"/>
        <v>75</v>
      </c>
    </row>
    <row r="28" spans="1:15" ht="15" thickBot="1" x14ac:dyDescent="0.4">
      <c r="A28" s="23" t="s">
        <v>64</v>
      </c>
      <c r="B28" s="23" t="s">
        <v>6</v>
      </c>
      <c r="C28" s="23">
        <v>0</v>
      </c>
      <c r="D28" s="30">
        <f t="shared" si="17"/>
        <v>2</v>
      </c>
      <c r="E28">
        <f t="shared" si="18"/>
        <v>32</v>
      </c>
      <c r="F28" s="18">
        <f t="shared" si="19"/>
        <v>0</v>
      </c>
      <c r="G28">
        <f t="shared" si="20"/>
        <v>20</v>
      </c>
      <c r="H28" s="17">
        <f t="shared" si="23"/>
        <v>0</v>
      </c>
    </row>
    <row r="29" spans="1:15" x14ac:dyDescent="0.35">
      <c r="A29" s="23" t="s">
        <v>10</v>
      </c>
      <c r="B29" s="23" t="s">
        <v>60</v>
      </c>
      <c r="C29" s="23">
        <v>1</v>
      </c>
      <c r="D29" s="32">
        <f t="shared" si="17"/>
        <v>1</v>
      </c>
      <c r="E29">
        <f t="shared" si="18"/>
        <v>21</v>
      </c>
      <c r="F29" s="18">
        <f t="shared" si="19"/>
        <v>2.8571428571428572</v>
      </c>
      <c r="G29">
        <f t="shared" si="20"/>
        <v>20</v>
      </c>
      <c r="H29" s="17">
        <f t="shared" si="23"/>
        <v>57.142857142857146</v>
      </c>
    </row>
    <row r="30" spans="1:15" x14ac:dyDescent="0.35">
      <c r="A30" s="23" t="s">
        <v>10</v>
      </c>
      <c r="B30" s="23" t="s">
        <v>0</v>
      </c>
      <c r="C30" s="23">
        <v>1</v>
      </c>
      <c r="D30" s="30">
        <f t="shared" si="17"/>
        <v>1</v>
      </c>
      <c r="E30">
        <f t="shared" si="18"/>
        <v>21</v>
      </c>
      <c r="F30" s="18">
        <f t="shared" si="19"/>
        <v>2.8571428571428572</v>
      </c>
      <c r="G30">
        <f t="shared" si="20"/>
        <v>20</v>
      </c>
      <c r="H30" s="17">
        <f t="shared" si="23"/>
        <v>57.142857142857146</v>
      </c>
    </row>
    <row r="31" spans="1:15" x14ac:dyDescent="0.35">
      <c r="A31" s="23" t="s">
        <v>10</v>
      </c>
      <c r="B31" s="23" t="s">
        <v>4</v>
      </c>
      <c r="C31" s="23">
        <v>1</v>
      </c>
      <c r="D31" s="30">
        <f t="shared" si="17"/>
        <v>1</v>
      </c>
      <c r="E31">
        <f t="shared" si="18"/>
        <v>21</v>
      </c>
      <c r="F31" s="18">
        <f t="shared" si="19"/>
        <v>2.8571428571428572</v>
      </c>
      <c r="G31">
        <f t="shared" si="20"/>
        <v>20</v>
      </c>
      <c r="H31" s="17">
        <f t="shared" si="23"/>
        <v>57.142857142857146</v>
      </c>
    </row>
    <row r="32" spans="1:15" ht="15" thickBot="1" x14ac:dyDescent="0.4">
      <c r="A32" s="23" t="s">
        <v>10</v>
      </c>
      <c r="B32" s="23" t="s">
        <v>6</v>
      </c>
      <c r="C32" s="23">
        <v>1</v>
      </c>
      <c r="D32" s="31">
        <f t="shared" si="17"/>
        <v>1</v>
      </c>
      <c r="E32">
        <f t="shared" si="18"/>
        <v>21</v>
      </c>
      <c r="F32" s="18">
        <f t="shared" si="19"/>
        <v>2.8571428571428572</v>
      </c>
      <c r="G32">
        <f t="shared" si="20"/>
        <v>20</v>
      </c>
      <c r="H32" s="17">
        <f t="shared" si="23"/>
        <v>57.142857142857146</v>
      </c>
    </row>
    <row r="34" spans="1:9" ht="15" thickBot="1" x14ac:dyDescent="0.4"/>
    <row r="35" spans="1:9" x14ac:dyDescent="0.35">
      <c r="A35" s="76" t="s">
        <v>69</v>
      </c>
      <c r="B35" s="77"/>
      <c r="C35" s="78" t="s">
        <v>81</v>
      </c>
      <c r="D35" s="79"/>
    </row>
    <row r="36" spans="1:9" ht="74" x14ac:dyDescent="0.45">
      <c r="A36" s="26" t="s">
        <v>68</v>
      </c>
      <c r="B36" s="58" t="s">
        <v>56</v>
      </c>
      <c r="C36" s="22" t="s">
        <v>54</v>
      </c>
      <c r="D36" s="22" t="s">
        <v>55</v>
      </c>
      <c r="E36" s="34"/>
      <c r="F36" s="61" t="s">
        <v>78</v>
      </c>
      <c r="G36" s="22" t="s">
        <v>53</v>
      </c>
      <c r="H36" s="22" t="s">
        <v>57</v>
      </c>
      <c r="I36" s="22" t="s">
        <v>58</v>
      </c>
    </row>
    <row r="37" spans="1:9" ht="18.5" x14ac:dyDescent="0.35">
      <c r="A37" s="26" t="s">
        <v>60</v>
      </c>
      <c r="B37" s="59">
        <v>520</v>
      </c>
      <c r="C37" s="38">
        <f>GETPIVOTDATA("Итого",$I$1,"transaction rq",A37)*3</f>
        <v>1083.220936957779</v>
      </c>
      <c r="D37" s="20">
        <f>1-B37/C37</f>
        <v>0.51995019459241842</v>
      </c>
      <c r="E37" s="33"/>
      <c r="F37" s="62" t="str">
        <f>VLOOKUP(A37,Соответствие!A:B,2,FALSE)</f>
        <v>home_page</v>
      </c>
      <c r="G37" s="35">
        <f>C37/3*3*5</f>
        <v>5416.1046847888956</v>
      </c>
      <c r="H37" s="75">
        <f>VLOOKUP(F37,SummaryReport!A:J,8,FALSE)*3</f>
        <v>5418</v>
      </c>
      <c r="I37" s="21">
        <f>1-G37/H37</f>
        <v>3.4981823756075059E-4</v>
      </c>
    </row>
    <row r="38" spans="1:9" ht="18" x14ac:dyDescent="0.35">
      <c r="A38" s="27" t="s">
        <v>0</v>
      </c>
      <c r="B38" s="59">
        <v>422</v>
      </c>
      <c r="C38" s="38">
        <f t="shared" ref="C38:C49" si="24">GETPIVOTDATA("Итого",$I$1,"transaction rq",A38)*3</f>
        <v>893.74725274725279</v>
      </c>
      <c r="D38" s="20">
        <f>1-B38/C38</f>
        <v>0.52783071645498025</v>
      </c>
      <c r="E38" s="33"/>
      <c r="F38" s="62" t="str">
        <f>VLOOKUP(A38,Соответствие!A:B,2,FALSE)</f>
        <v>login</v>
      </c>
      <c r="G38" s="35">
        <f t="shared" ref="G38:G48" si="25">C38/3*3*5</f>
        <v>4468.7362637362639</v>
      </c>
      <c r="H38" s="75">
        <f>VLOOKUP(F38,SummaryReport!A:J,8,FALSE)*3</f>
        <v>4464</v>
      </c>
      <c r="I38" s="74">
        <f t="shared" ref="I38:I49" si="26">1-G38/H38</f>
        <v>-1.0609909803458439E-3</v>
      </c>
    </row>
    <row r="39" spans="1:9" ht="36" x14ac:dyDescent="0.35">
      <c r="A39" s="28" t="s">
        <v>67</v>
      </c>
      <c r="B39" s="59">
        <v>305</v>
      </c>
      <c r="C39" s="38">
        <f t="shared" si="24"/>
        <v>583.85714285714289</v>
      </c>
      <c r="D39" s="20">
        <f>1-B39/C39</f>
        <v>0.47761194029850751</v>
      </c>
      <c r="E39" s="33"/>
      <c r="F39" s="62" t="str">
        <f>VLOOKUP(A39,Соответствие!A:B,2,FALSE)</f>
        <v>flights</v>
      </c>
      <c r="G39" s="35">
        <f t="shared" si="25"/>
        <v>2919.2857142857147</v>
      </c>
      <c r="H39" s="75">
        <f>VLOOKUP(F39,SummaryReport!A:J,8,FALSE)*3</f>
        <v>2904</v>
      </c>
      <c r="I39" s="21">
        <f t="shared" si="26"/>
        <v>-5.2636757182213945E-3</v>
      </c>
    </row>
    <row r="40" spans="1:9" ht="36" x14ac:dyDescent="0.35">
      <c r="A40" s="27" t="s">
        <v>11</v>
      </c>
      <c r="B40" s="59">
        <v>282</v>
      </c>
      <c r="C40" s="38">
        <f t="shared" si="24"/>
        <v>567.85714285714289</v>
      </c>
      <c r="D40" s="20">
        <f t="shared" ref="D40:D49" si="27">1-B40/C40</f>
        <v>0.50339622641509441</v>
      </c>
      <c r="E40" s="33"/>
      <c r="F40" s="62" t="str">
        <f>VLOOKUP(A40,Соответствие!A:B,2,FALSE)</f>
        <v>find_flight</v>
      </c>
      <c r="G40" s="35">
        <f t="shared" si="25"/>
        <v>2839.2857142857147</v>
      </c>
      <c r="H40" s="75">
        <f>VLOOKUP(F40,SummaryReport!A:J,8,FALSE)*3</f>
        <v>2826</v>
      </c>
      <c r="I40" s="21">
        <f t="shared" si="26"/>
        <v>-4.7012435547468812E-3</v>
      </c>
    </row>
    <row r="41" spans="1:9" ht="18" x14ac:dyDescent="0.35">
      <c r="A41" s="27" t="s">
        <v>12</v>
      </c>
      <c r="B41" s="59">
        <v>270</v>
      </c>
      <c r="C41" s="38">
        <f t="shared" si="24"/>
        <v>567.85714285714289</v>
      </c>
      <c r="D41" s="20">
        <f t="shared" si="27"/>
        <v>0.52452830188679256</v>
      </c>
      <c r="E41" s="33"/>
      <c r="F41" s="62" t="str">
        <f>VLOOKUP(A41,Соответствие!A:B,2,FALSE)</f>
        <v>choice_flight</v>
      </c>
      <c r="G41" s="35">
        <f t="shared" si="25"/>
        <v>2839.2857142857147</v>
      </c>
      <c r="H41" s="75">
        <f>VLOOKUP(F41,SummaryReport!A:J,8,FALSE)*3</f>
        <v>2838</v>
      </c>
      <c r="I41" s="21">
        <f t="shared" si="26"/>
        <v>-4.5303533675644658E-4</v>
      </c>
    </row>
    <row r="42" spans="1:9" ht="18" x14ac:dyDescent="0.35">
      <c r="A42" s="27" t="s">
        <v>3</v>
      </c>
      <c r="B42" s="59">
        <v>175</v>
      </c>
      <c r="C42" s="38">
        <f t="shared" si="24"/>
        <v>342.85714285714289</v>
      </c>
      <c r="D42" s="20">
        <f t="shared" si="27"/>
        <v>0.48958333333333337</v>
      </c>
      <c r="E42" s="33"/>
      <c r="F42" s="62" t="str">
        <f>VLOOKUP(A42,Соответствие!A:B,2,FALSE)</f>
        <v>payment</v>
      </c>
      <c r="G42" s="35">
        <f t="shared" si="25"/>
        <v>1714.2857142857144</v>
      </c>
      <c r="H42" s="75">
        <f>VLOOKUP(F42,SummaryReport!A:J,8,FALSE)*3</f>
        <v>1716</v>
      </c>
      <c r="I42" s="21">
        <f t="shared" si="26"/>
        <v>9.9900099900085415E-4</v>
      </c>
    </row>
    <row r="43" spans="1:9" ht="18" x14ac:dyDescent="0.35">
      <c r="A43" s="27" t="s">
        <v>4</v>
      </c>
      <c r="B43" s="59">
        <v>280</v>
      </c>
      <c r="C43" s="38">
        <f t="shared" si="24"/>
        <v>534.8901098901099</v>
      </c>
      <c r="D43" s="20">
        <f t="shared" si="27"/>
        <v>0.47652799178222904</v>
      </c>
      <c r="E43" s="40"/>
      <c r="F43" s="62" t="str">
        <f>VLOOKUP(A43,Соответствие!A:B,2,FALSE)</f>
        <v>itinerary</v>
      </c>
      <c r="G43" s="35">
        <f t="shared" si="25"/>
        <v>2674.4505494505493</v>
      </c>
      <c r="H43" s="75">
        <f>VLOOKUP(F43,SummaryReport!A:J,8,FALSE)*3</f>
        <v>2676</v>
      </c>
      <c r="I43" s="21">
        <f t="shared" si="26"/>
        <v>5.790173951609745E-4</v>
      </c>
    </row>
    <row r="44" spans="1:9" ht="18" x14ac:dyDescent="0.35">
      <c r="A44" s="27" t="s">
        <v>13</v>
      </c>
      <c r="B44" s="59">
        <v>73</v>
      </c>
      <c r="C44" s="38">
        <f t="shared" si="24"/>
        <v>138.46153846153845</v>
      </c>
      <c r="D44" s="20">
        <f t="shared" si="27"/>
        <v>0.47277777777777774</v>
      </c>
      <c r="E44" s="33"/>
      <c r="F44" s="62" t="str">
        <f>VLOOKUP(A44,Соответствие!A:B,2,FALSE)</f>
        <v>delete</v>
      </c>
      <c r="G44" s="35">
        <f t="shared" si="25"/>
        <v>692.30769230769226</v>
      </c>
      <c r="H44" s="75">
        <f>VLOOKUP(F44,SummaryReport!A:J,8,FALSE)*3</f>
        <v>693</v>
      </c>
      <c r="I44" s="21">
        <f t="shared" si="26"/>
        <v>9.990009990010762E-4</v>
      </c>
    </row>
    <row r="45" spans="1:9" ht="18" x14ac:dyDescent="0.35">
      <c r="A45" s="27" t="s">
        <v>6</v>
      </c>
      <c r="B45" s="59">
        <v>326</v>
      </c>
      <c r="C45" s="38">
        <f t="shared" si="24"/>
        <v>668.74725274725279</v>
      </c>
      <c r="D45" s="20">
        <f t="shared" si="27"/>
        <v>0.51252136190350994</v>
      </c>
      <c r="E45" s="33"/>
      <c r="F45" s="62" t="str">
        <f>VLOOKUP(A45,Соответствие!A:B,2,FALSE)</f>
        <v>logout</v>
      </c>
      <c r="G45" s="35">
        <f t="shared" si="25"/>
        <v>3343.7362637362639</v>
      </c>
      <c r="H45" s="75">
        <f>VLOOKUP(F45,SummaryReport!A:J,8,FALSE)*3</f>
        <v>3336</v>
      </c>
      <c r="I45" s="21">
        <f t="shared" si="26"/>
        <v>-2.3190239017578662E-3</v>
      </c>
    </row>
    <row r="46" spans="1:9" ht="36" x14ac:dyDescent="0.35">
      <c r="A46" s="27" t="s">
        <v>62</v>
      </c>
      <c r="B46" s="59">
        <v>97</v>
      </c>
      <c r="C46" s="38">
        <f t="shared" si="24"/>
        <v>189.47368421052633</v>
      </c>
      <c r="D46" s="20">
        <f t="shared" si="27"/>
        <v>0.48805555555555558</v>
      </c>
      <c r="E46" s="33"/>
      <c r="F46" s="62" t="str">
        <f>VLOOKUP(A46,Соответствие!A:B,2,FALSE)</f>
        <v>sign_up</v>
      </c>
      <c r="G46" s="35">
        <f t="shared" si="25"/>
        <v>947.36842105263167</v>
      </c>
      <c r="H46" s="75">
        <f>VLOOKUP(F46,SummaryReport!A:J,8,FALSE)*3</f>
        <v>948</v>
      </c>
      <c r="I46" s="21">
        <f t="shared" si="26"/>
        <v>6.6622251832104684E-4</v>
      </c>
    </row>
    <row r="47" spans="1:9" ht="36" x14ac:dyDescent="0.35">
      <c r="A47" s="27" t="s">
        <v>61</v>
      </c>
      <c r="B47" s="59">
        <v>97</v>
      </c>
      <c r="C47" s="38">
        <f t="shared" si="24"/>
        <v>189.47368421052633</v>
      </c>
      <c r="D47" s="20">
        <f t="shared" si="27"/>
        <v>0.48805555555555558</v>
      </c>
      <c r="E47" s="33"/>
      <c r="F47" s="62" t="str">
        <f>VLOOKUP(A47,Соответствие!A:B,2,FALSE)</f>
        <v>customer_profile</v>
      </c>
      <c r="G47" s="35">
        <f t="shared" si="25"/>
        <v>947.36842105263167</v>
      </c>
      <c r="H47" s="75">
        <f>VLOOKUP(F47,SummaryReport!A:J,8,FALSE)*3</f>
        <v>948</v>
      </c>
      <c r="I47" s="21">
        <f t="shared" si="26"/>
        <v>6.6622251832104684E-4</v>
      </c>
    </row>
    <row r="48" spans="1:9" ht="36" x14ac:dyDescent="0.35">
      <c r="A48" s="27" t="s">
        <v>63</v>
      </c>
      <c r="B48" s="59">
        <v>97</v>
      </c>
      <c r="C48" s="38">
        <f t="shared" si="24"/>
        <v>189.47368421052633</v>
      </c>
      <c r="D48" s="20">
        <f t="shared" si="27"/>
        <v>0.48805555555555558</v>
      </c>
      <c r="E48" s="33"/>
      <c r="F48" s="62" t="str">
        <f>VLOOKUP(A48,Соответствие!A:B,2,FALSE)</f>
        <v>continue</v>
      </c>
      <c r="G48" s="35">
        <f t="shared" si="25"/>
        <v>947.36842105263167</v>
      </c>
      <c r="H48" s="75">
        <f>VLOOKUP(F48,SummaryReport!A:J,8,FALSE)*3</f>
        <v>948</v>
      </c>
      <c r="I48" s="21">
        <f t="shared" si="26"/>
        <v>6.6622251832104684E-4</v>
      </c>
    </row>
    <row r="49" spans="1:9" ht="18.5" thickBot="1" x14ac:dyDescent="0.4">
      <c r="A49" s="29" t="s">
        <v>7</v>
      </c>
      <c r="B49" s="60">
        <f>SUM(B37:B48)</f>
        <v>2944</v>
      </c>
      <c r="C49" s="38" t="e">
        <f t="shared" si="24"/>
        <v>#REF!</v>
      </c>
      <c r="D49" s="20" t="e">
        <f t="shared" si="27"/>
        <v>#REF!</v>
      </c>
      <c r="H49" s="72" t="e">
        <f>SUM(H37:H48/SUM(G37:G48))</f>
        <v>#VALUE!</v>
      </c>
      <c r="I49" s="21" t="e">
        <f t="shared" si="26"/>
        <v>#VALUE!</v>
      </c>
    </row>
    <row r="50" spans="1:9" ht="15" thickBot="1" x14ac:dyDescent="0.4"/>
    <row r="51" spans="1:9" ht="15" thickBot="1" x14ac:dyDescent="0.4">
      <c r="A51" s="45"/>
      <c r="B51" s="46"/>
      <c r="C51" s="47" t="s">
        <v>66</v>
      </c>
      <c r="D51" s="47"/>
      <c r="E51" s="47"/>
      <c r="F51" s="47"/>
      <c r="G51" s="47"/>
      <c r="H51" s="47"/>
      <c r="I51" s="24"/>
    </row>
    <row r="52" spans="1:9" x14ac:dyDescent="0.35">
      <c r="I52" s="32"/>
    </row>
  </sheetData>
  <mergeCells count="2">
    <mergeCell ref="A35:B35"/>
    <mergeCell ref="C35:D35"/>
  </mergeCells>
  <pageMargins left="0.7" right="0.7" top="0.75" bottom="0.75" header="0.3" footer="0.3"/>
  <pageSetup paperSize="9" orientation="portrait" r:id="rId2"/>
  <ignoredErrors>
    <ignoredError sqref="I38" evalError="1"/>
  </ignoredError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8" sqref="B8"/>
    </sheetView>
  </sheetViews>
  <sheetFormatPr defaultColWidth="8.81640625" defaultRowHeight="14.5" x14ac:dyDescent="0.35"/>
  <cols>
    <col min="1" max="1" width="47.453125" bestFit="1" customWidth="1"/>
    <col min="2" max="2" width="14.1796875" bestFit="1" customWidth="1"/>
  </cols>
  <sheetData>
    <row r="1" spans="1:2" x14ac:dyDescent="0.35">
      <c r="A1" s="36" t="s">
        <v>70</v>
      </c>
      <c r="B1" s="36" t="s">
        <v>71</v>
      </c>
    </row>
    <row r="2" spans="1:2" x14ac:dyDescent="0.35">
      <c r="A2" s="62" t="str">
        <f>'Автоматизированный расчет'!A37</f>
        <v>Главная Welcome страница</v>
      </c>
      <c r="B2" s="70" t="s">
        <v>91</v>
      </c>
    </row>
    <row r="3" spans="1:2" x14ac:dyDescent="0.35">
      <c r="A3" s="62" t="str">
        <f>'Автоматизированный расчет'!A38</f>
        <v>Вход в систему</v>
      </c>
      <c r="B3" s="62" t="s">
        <v>24</v>
      </c>
    </row>
    <row r="4" spans="1:2" x14ac:dyDescent="0.35">
      <c r="A4" s="62" t="str">
        <f>'Автоматизированный расчет'!A39</f>
        <v>Переход на страницу поиска билетов</v>
      </c>
      <c r="B4" s="70" t="s">
        <v>90</v>
      </c>
    </row>
    <row r="5" spans="1:2" x14ac:dyDescent="0.35">
      <c r="A5" s="62" t="str">
        <f>'Автоматизированный расчет'!A40</f>
        <v xml:space="preserve">Заполнение полей для поиска билета </v>
      </c>
      <c r="B5" s="62" t="s">
        <v>77</v>
      </c>
    </row>
    <row r="6" spans="1:2" x14ac:dyDescent="0.35">
      <c r="A6" s="62" t="str">
        <f>'Автоматизированный расчет'!A41</f>
        <v xml:space="preserve">Выбор рейса из найденных </v>
      </c>
      <c r="B6" s="70" t="s">
        <v>87</v>
      </c>
    </row>
    <row r="7" spans="1:2" x14ac:dyDescent="0.35">
      <c r="A7" s="62" t="str">
        <f>'Автоматизированный расчет'!A42</f>
        <v>Оплата билета</v>
      </c>
      <c r="B7" s="70" t="s">
        <v>93</v>
      </c>
    </row>
    <row r="8" spans="1:2" x14ac:dyDescent="0.35">
      <c r="A8" s="62" t="str">
        <f>'Автоматизированный расчет'!A43</f>
        <v>Просмотр квитанций</v>
      </c>
      <c r="B8" s="73" t="s">
        <v>92</v>
      </c>
    </row>
    <row r="9" spans="1:2" x14ac:dyDescent="0.35">
      <c r="A9" s="62" t="str">
        <f>'Автоматизированный расчет'!A44</f>
        <v xml:space="preserve">Отмена бронирования </v>
      </c>
      <c r="B9" s="70" t="s">
        <v>89</v>
      </c>
    </row>
    <row r="10" spans="1:2" x14ac:dyDescent="0.35">
      <c r="A10" s="62" t="str">
        <f>'Автоматизированный расчет'!A45</f>
        <v>Выход из системы</v>
      </c>
      <c r="B10" s="70" t="s">
        <v>25</v>
      </c>
    </row>
    <row r="11" spans="1:2" x14ac:dyDescent="0.35">
      <c r="A11" s="62" t="str">
        <f>'Автоматизированный расчет'!A46</f>
        <v>Перход на страницу регистрации</v>
      </c>
      <c r="B11" s="70" t="s">
        <v>94</v>
      </c>
    </row>
    <row r="12" spans="1:2" x14ac:dyDescent="0.35">
      <c r="A12" s="62" t="str">
        <f>'Автоматизированный расчет'!A47</f>
        <v>Заполнение полей регистарции</v>
      </c>
      <c r="B12" s="70" t="s">
        <v>88</v>
      </c>
    </row>
    <row r="13" spans="1:2" x14ac:dyDescent="0.35">
      <c r="A13" s="62" t="str">
        <f>'Автоматизированный расчет'!A48</f>
        <v>Переход на следуюущий эран после регистарции</v>
      </c>
      <c r="B13" s="71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96" workbookViewId="0">
      <selection activeCell="H9" sqref="H9"/>
    </sheetView>
  </sheetViews>
  <sheetFormatPr defaultColWidth="8.81640625" defaultRowHeight="14.5" x14ac:dyDescent="0.35"/>
  <cols>
    <col min="1" max="1" width="36.453125" bestFit="1" customWidth="1"/>
  </cols>
  <sheetData>
    <row r="1" spans="1:10" x14ac:dyDescent="0.35">
      <c r="A1" s="81" t="s">
        <v>27</v>
      </c>
      <c r="B1" s="81" t="s">
        <v>72</v>
      </c>
      <c r="C1" s="81" t="s">
        <v>85</v>
      </c>
      <c r="D1" s="81" t="s">
        <v>86</v>
      </c>
      <c r="E1" s="81" t="s">
        <v>73</v>
      </c>
      <c r="F1" s="81" t="s">
        <v>74</v>
      </c>
      <c r="G1" s="81" t="s">
        <v>75</v>
      </c>
      <c r="H1" s="81" t="s">
        <v>28</v>
      </c>
      <c r="I1" s="81" t="s">
        <v>29</v>
      </c>
      <c r="J1" s="81" t="s">
        <v>30</v>
      </c>
    </row>
    <row r="2" spans="1:10" x14ac:dyDescent="0.35">
      <c r="A2" s="81" t="s">
        <v>80</v>
      </c>
      <c r="B2" s="81" t="s">
        <v>76</v>
      </c>
      <c r="C2" s="81">
        <v>0</v>
      </c>
      <c r="D2" s="81">
        <v>0</v>
      </c>
      <c r="E2" s="81">
        <v>1.1879999999999999</v>
      </c>
      <c r="F2" s="81">
        <v>0.11700000000000001</v>
      </c>
      <c r="G2" s="81">
        <v>0.85899999999999999</v>
      </c>
      <c r="H2" s="81">
        <v>1802</v>
      </c>
      <c r="I2" s="81">
        <v>2</v>
      </c>
      <c r="J2" s="81">
        <v>0</v>
      </c>
    </row>
    <row r="3" spans="1:10" x14ac:dyDescent="0.35">
      <c r="A3" s="81" t="s">
        <v>87</v>
      </c>
      <c r="B3" s="81" t="s">
        <v>76</v>
      </c>
      <c r="C3" s="81">
        <v>0</v>
      </c>
      <c r="D3" s="81">
        <v>0</v>
      </c>
      <c r="E3" s="81">
        <v>0.128</v>
      </c>
      <c r="F3" s="81">
        <v>1.9E-2</v>
      </c>
      <c r="G3" s="81">
        <v>7.8E-2</v>
      </c>
      <c r="H3" s="81">
        <v>946</v>
      </c>
      <c r="I3" s="81">
        <v>0</v>
      </c>
      <c r="J3" s="81">
        <v>0</v>
      </c>
    </row>
    <row r="4" spans="1:10" x14ac:dyDescent="0.35">
      <c r="A4" s="81" t="s">
        <v>101</v>
      </c>
      <c r="B4" s="81" t="s">
        <v>76</v>
      </c>
      <c r="C4" s="81">
        <v>0</v>
      </c>
      <c r="D4" s="81">
        <v>0</v>
      </c>
      <c r="E4" s="81">
        <v>0.38700000000000001</v>
      </c>
      <c r="F4" s="81">
        <v>2.5999999999999999E-2</v>
      </c>
      <c r="G4" s="81">
        <v>0.32900000000000001</v>
      </c>
      <c r="H4" s="81">
        <v>316</v>
      </c>
      <c r="I4" s="81">
        <v>0</v>
      </c>
      <c r="J4" s="81">
        <v>0</v>
      </c>
    </row>
    <row r="5" spans="1:10" x14ac:dyDescent="0.35">
      <c r="A5" s="81" t="s">
        <v>88</v>
      </c>
      <c r="B5" s="81" t="s">
        <v>76</v>
      </c>
      <c r="C5" s="81">
        <v>0</v>
      </c>
      <c r="D5" s="81">
        <v>0</v>
      </c>
      <c r="E5" s="81">
        <v>9.4E-2</v>
      </c>
      <c r="F5" s="81">
        <v>1.7999999999999999E-2</v>
      </c>
      <c r="G5" s="81">
        <v>7.8E-2</v>
      </c>
      <c r="H5" s="81">
        <v>316</v>
      </c>
      <c r="I5" s="81">
        <v>0</v>
      </c>
      <c r="J5" s="81">
        <v>0</v>
      </c>
    </row>
    <row r="6" spans="1:10" x14ac:dyDescent="0.35">
      <c r="A6" s="81" t="s">
        <v>89</v>
      </c>
      <c r="B6" s="81" t="s">
        <v>76</v>
      </c>
      <c r="C6" s="81">
        <v>0</v>
      </c>
      <c r="D6" s="81">
        <v>0</v>
      </c>
      <c r="E6" s="81">
        <v>0.28799999999999998</v>
      </c>
      <c r="F6" s="81">
        <v>0.03</v>
      </c>
      <c r="G6" s="81">
        <v>9.6000000000000002E-2</v>
      </c>
      <c r="H6" s="81">
        <v>231</v>
      </c>
      <c r="I6" s="81">
        <v>0</v>
      </c>
      <c r="J6" s="81">
        <v>0</v>
      </c>
    </row>
    <row r="7" spans="1:10" x14ac:dyDescent="0.35">
      <c r="A7" s="81" t="s">
        <v>77</v>
      </c>
      <c r="B7" s="81" t="s">
        <v>76</v>
      </c>
      <c r="C7" s="81">
        <v>0</v>
      </c>
      <c r="D7" s="81">
        <v>0</v>
      </c>
      <c r="E7" s="81">
        <v>0.109</v>
      </c>
      <c r="F7" s="81">
        <v>1.9E-2</v>
      </c>
      <c r="G7" s="81">
        <v>7.8E-2</v>
      </c>
      <c r="H7" s="81">
        <v>942</v>
      </c>
      <c r="I7" s="81">
        <v>0</v>
      </c>
      <c r="J7" s="81">
        <v>0</v>
      </c>
    </row>
    <row r="8" spans="1:10" x14ac:dyDescent="0.35">
      <c r="A8" s="81" t="s">
        <v>90</v>
      </c>
      <c r="B8" s="81" t="s">
        <v>76</v>
      </c>
      <c r="C8" s="81">
        <v>0</v>
      </c>
      <c r="D8" s="81">
        <v>0</v>
      </c>
      <c r="E8" s="81">
        <v>0.23400000000000001</v>
      </c>
      <c r="F8" s="81">
        <v>2.1000000000000001E-2</v>
      </c>
      <c r="G8" s="81">
        <v>0.17899999999999999</v>
      </c>
      <c r="H8" s="81">
        <v>968</v>
      </c>
      <c r="I8" s="81">
        <v>1</v>
      </c>
      <c r="J8" s="81">
        <v>0</v>
      </c>
    </row>
    <row r="9" spans="1:10" x14ac:dyDescent="0.35">
      <c r="A9" s="81" t="s">
        <v>91</v>
      </c>
      <c r="B9" s="81" t="s">
        <v>76</v>
      </c>
      <c r="C9" s="81">
        <v>0</v>
      </c>
      <c r="D9" s="81">
        <v>0</v>
      </c>
      <c r="E9" s="81">
        <v>0.26900000000000002</v>
      </c>
      <c r="F9" s="81">
        <v>2.7E-2</v>
      </c>
      <c r="G9" s="81">
        <v>0.187</v>
      </c>
      <c r="H9" s="81">
        <v>1806</v>
      </c>
      <c r="I9" s="81">
        <v>0</v>
      </c>
      <c r="J9" s="81">
        <v>0</v>
      </c>
    </row>
    <row r="10" spans="1:10" x14ac:dyDescent="0.35">
      <c r="A10" s="81" t="s">
        <v>92</v>
      </c>
      <c r="B10" s="81" t="s">
        <v>76</v>
      </c>
      <c r="C10" s="81">
        <v>0</v>
      </c>
      <c r="D10" s="81">
        <v>0</v>
      </c>
      <c r="E10" s="81">
        <v>0.48399999999999999</v>
      </c>
      <c r="F10" s="81">
        <v>6.5000000000000002E-2</v>
      </c>
      <c r="G10" s="81">
        <v>0.35899999999999999</v>
      </c>
      <c r="H10" s="81">
        <v>892</v>
      </c>
      <c r="I10" s="81">
        <v>0</v>
      </c>
      <c r="J10" s="81">
        <v>0</v>
      </c>
    </row>
    <row r="11" spans="1:10" x14ac:dyDescent="0.35">
      <c r="A11" s="81" t="s">
        <v>24</v>
      </c>
      <c r="B11" s="81" t="s">
        <v>76</v>
      </c>
      <c r="C11" s="81">
        <v>0</v>
      </c>
      <c r="D11" s="81">
        <v>0</v>
      </c>
      <c r="E11" s="81">
        <v>0.32800000000000001</v>
      </c>
      <c r="F11" s="81">
        <v>2.1000000000000001E-2</v>
      </c>
      <c r="G11" s="81">
        <v>0.17199999999999999</v>
      </c>
      <c r="H11" s="81">
        <v>1488</v>
      </c>
      <c r="I11" s="81">
        <v>1</v>
      </c>
      <c r="J11" s="81">
        <v>0</v>
      </c>
    </row>
    <row r="12" spans="1:10" x14ac:dyDescent="0.35">
      <c r="A12" s="81" t="s">
        <v>25</v>
      </c>
      <c r="B12" s="81" t="s">
        <v>76</v>
      </c>
      <c r="C12" s="81">
        <v>0</v>
      </c>
      <c r="D12" s="81">
        <v>0</v>
      </c>
      <c r="E12" s="81">
        <v>0.23400000000000001</v>
      </c>
      <c r="F12" s="81">
        <v>2.5999999999999999E-2</v>
      </c>
      <c r="G12" s="81">
        <v>0.187</v>
      </c>
      <c r="H12" s="81">
        <v>1112</v>
      </c>
      <c r="I12" s="81">
        <v>0</v>
      </c>
      <c r="J12" s="81">
        <v>0</v>
      </c>
    </row>
    <row r="13" spans="1:10" x14ac:dyDescent="0.35">
      <c r="A13" s="81" t="s">
        <v>93</v>
      </c>
      <c r="B13" s="81" t="s">
        <v>76</v>
      </c>
      <c r="C13" s="81">
        <v>0</v>
      </c>
      <c r="D13" s="81">
        <v>0</v>
      </c>
      <c r="E13" s="81">
        <v>0.13</v>
      </c>
      <c r="F13" s="81">
        <v>0.02</v>
      </c>
      <c r="G13" s="81">
        <v>7.8E-2</v>
      </c>
      <c r="H13" s="81">
        <v>572</v>
      </c>
      <c r="I13" s="81">
        <v>0</v>
      </c>
      <c r="J13" s="81">
        <v>0</v>
      </c>
    </row>
    <row r="14" spans="1:10" x14ac:dyDescent="0.35">
      <c r="A14" s="81" t="s">
        <v>94</v>
      </c>
      <c r="B14" s="81" t="s">
        <v>76</v>
      </c>
      <c r="C14" s="81">
        <v>0</v>
      </c>
      <c r="D14" s="81">
        <v>0</v>
      </c>
      <c r="E14" s="81">
        <v>0.10199999999999999</v>
      </c>
      <c r="F14" s="81">
        <v>1.9E-2</v>
      </c>
      <c r="G14" s="81">
        <v>7.8E-2</v>
      </c>
      <c r="H14" s="81">
        <v>316</v>
      </c>
      <c r="I14" s="81">
        <v>0</v>
      </c>
      <c r="J14" s="81">
        <v>0</v>
      </c>
    </row>
    <row r="15" spans="1:10" x14ac:dyDescent="0.35">
      <c r="A15" s="81" t="s">
        <v>95</v>
      </c>
      <c r="B15" s="81" t="s">
        <v>76</v>
      </c>
      <c r="C15" s="81">
        <v>0</v>
      </c>
      <c r="D15" s="81">
        <v>0</v>
      </c>
      <c r="E15" s="81">
        <v>0.98199999999999998</v>
      </c>
      <c r="F15" s="81">
        <v>7.4999999999999997E-2</v>
      </c>
      <c r="G15" s="81">
        <v>0.85499999999999998</v>
      </c>
      <c r="H15" s="81">
        <v>569</v>
      </c>
      <c r="I15" s="81">
        <v>1</v>
      </c>
      <c r="J15" s="81">
        <v>0</v>
      </c>
    </row>
    <row r="16" spans="1:10" x14ac:dyDescent="0.35">
      <c r="A16" s="81" t="s">
        <v>96</v>
      </c>
      <c r="B16" s="81" t="s">
        <v>76</v>
      </c>
      <c r="C16" s="81">
        <v>0</v>
      </c>
      <c r="D16" s="81">
        <v>0</v>
      </c>
      <c r="E16" s="81">
        <v>0.89500000000000002</v>
      </c>
      <c r="F16" s="81">
        <v>5.7000000000000002E-2</v>
      </c>
      <c r="G16" s="81">
        <v>0.746</v>
      </c>
      <c r="H16" s="81">
        <v>285</v>
      </c>
      <c r="I16" s="81">
        <v>0</v>
      </c>
      <c r="J16" s="81">
        <v>0</v>
      </c>
    </row>
    <row r="17" spans="1:10" x14ac:dyDescent="0.35">
      <c r="A17" s="81" t="s">
        <v>97</v>
      </c>
      <c r="B17" s="81" t="s">
        <v>76</v>
      </c>
      <c r="C17" s="81">
        <v>0</v>
      </c>
      <c r="D17" s="81">
        <v>0</v>
      </c>
      <c r="E17" s="81">
        <v>0.70799999999999996</v>
      </c>
      <c r="F17" s="81">
        <v>4.8000000000000001E-2</v>
      </c>
      <c r="G17" s="81">
        <v>0.64300000000000002</v>
      </c>
      <c r="H17" s="81">
        <v>27</v>
      </c>
      <c r="I17" s="81">
        <v>0</v>
      </c>
      <c r="J17" s="81">
        <v>0</v>
      </c>
    </row>
    <row r="18" spans="1:10" x14ac:dyDescent="0.35">
      <c r="A18" s="81" t="s">
        <v>98</v>
      </c>
      <c r="B18" s="81" t="s">
        <v>76</v>
      </c>
      <c r="C18" s="81">
        <v>0</v>
      </c>
      <c r="D18" s="81">
        <v>0</v>
      </c>
      <c r="E18" s="81">
        <v>0.69499999999999995</v>
      </c>
      <c r="F18" s="81">
        <v>5.3999999999999999E-2</v>
      </c>
      <c r="G18" s="81">
        <v>0.61799999999999999</v>
      </c>
      <c r="H18" s="81">
        <v>316</v>
      </c>
      <c r="I18" s="81">
        <v>0</v>
      </c>
      <c r="J18" s="81">
        <v>0</v>
      </c>
    </row>
    <row r="19" spans="1:10" x14ac:dyDescent="0.35">
      <c r="A19" s="81" t="s">
        <v>99</v>
      </c>
      <c r="B19" s="81" t="s">
        <v>76</v>
      </c>
      <c r="C19" s="81">
        <v>0</v>
      </c>
      <c r="D19" s="81">
        <v>0</v>
      </c>
      <c r="E19" s="81">
        <v>1.05</v>
      </c>
      <c r="F19" s="81">
        <v>6.7000000000000004E-2</v>
      </c>
      <c r="G19" s="81">
        <v>0.83699999999999997</v>
      </c>
      <c r="H19" s="81">
        <v>374</v>
      </c>
      <c r="I19" s="81">
        <v>1</v>
      </c>
      <c r="J19" s="81">
        <v>0</v>
      </c>
    </row>
    <row r="20" spans="1:10" x14ac:dyDescent="0.35">
      <c r="A20" s="81" t="s">
        <v>100</v>
      </c>
      <c r="B20" s="81" t="s">
        <v>76</v>
      </c>
      <c r="C20" s="81">
        <v>0</v>
      </c>
      <c r="D20" s="81">
        <v>0</v>
      </c>
      <c r="E20" s="81">
        <v>1.1879999999999999</v>
      </c>
      <c r="F20" s="81">
        <v>7.0000000000000007E-2</v>
      </c>
      <c r="G20" s="81">
        <v>0.94299999999999995</v>
      </c>
      <c r="H20" s="81">
        <v>231</v>
      </c>
      <c r="I20" s="81">
        <v>0</v>
      </c>
      <c r="J20" s="81">
        <v>0</v>
      </c>
    </row>
    <row r="21" spans="1:10" x14ac:dyDescent="0.35">
      <c r="A21" s="71"/>
      <c r="B21" s="71"/>
      <c r="C21" s="71"/>
      <c r="D21" s="71"/>
      <c r="E21" s="71"/>
      <c r="F21" s="71"/>
      <c r="G21" s="71"/>
      <c r="H21" s="71"/>
      <c r="I21" s="71"/>
      <c r="J21" s="71"/>
    </row>
    <row r="22" spans="1:10" x14ac:dyDescent="0.35">
      <c r="A22" s="71"/>
      <c r="B22" s="71"/>
      <c r="C22" s="71"/>
      <c r="D22" s="71"/>
      <c r="E22" s="71"/>
      <c r="F22" s="71"/>
      <c r="G22" s="71"/>
      <c r="H22" s="71"/>
      <c r="I22" s="71"/>
      <c r="J22" s="7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18" workbookViewId="0">
      <selection activeCell="H13" sqref="H13"/>
    </sheetView>
  </sheetViews>
  <sheetFormatPr defaultColWidth="8.81640625" defaultRowHeight="14.5" x14ac:dyDescent="0.35"/>
  <cols>
    <col min="2" max="2" width="4.453125" customWidth="1"/>
    <col min="3" max="4" width="9.1796875" hidden="1" customWidth="1"/>
    <col min="5" max="5" width="20.453125" customWidth="1"/>
    <col min="6" max="6" width="18.81640625" customWidth="1"/>
    <col min="7" max="7" width="15.36328125" customWidth="1"/>
    <col min="8" max="8" width="15.1796875" customWidth="1"/>
    <col min="9" max="9" width="14" customWidth="1"/>
    <col min="11" max="11" width="1.453125" customWidth="1"/>
    <col min="12" max="12" width="40.36328125" customWidth="1"/>
    <col min="13" max="13" width="6" bestFit="1" customWidth="1"/>
    <col min="14" max="14" width="4.1796875" bestFit="1" customWidth="1"/>
    <col min="15" max="15" width="5" bestFit="1" customWidth="1"/>
    <col min="16" max="16" width="14.1796875" bestFit="1" customWidth="1"/>
    <col min="17" max="17" width="19.453125" bestFit="1" customWidth="1"/>
  </cols>
  <sheetData>
    <row r="9" spans="5:9" x14ac:dyDescent="0.35">
      <c r="E9" s="80" t="s">
        <v>33</v>
      </c>
      <c r="F9" s="80"/>
      <c r="G9" s="80"/>
      <c r="H9" s="80"/>
      <c r="I9" s="80"/>
    </row>
    <row r="11" spans="5:9" ht="28" x14ac:dyDescent="0.3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" x14ac:dyDescent="0.3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0" x14ac:dyDescent="0.3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0" x14ac:dyDescent="0.3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" x14ac:dyDescent="0.3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0" x14ac:dyDescent="0.3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5" x14ac:dyDescent="0.3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" x14ac:dyDescent="0.3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35">
      <c r="E23" s="80" t="s">
        <v>31</v>
      </c>
      <c r="F23" s="80"/>
      <c r="G23" s="80"/>
      <c r="H23" s="80"/>
      <c r="I23" s="80"/>
    </row>
    <row r="25" spans="5:9" x14ac:dyDescent="0.3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" x14ac:dyDescent="0.3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" x14ac:dyDescent="0.3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" x14ac:dyDescent="0.3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" x14ac:dyDescent="0.3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" x14ac:dyDescent="0.3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" x14ac:dyDescent="0.3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" x14ac:dyDescent="0.3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35">
      <c r="E35" s="80" t="s">
        <v>32</v>
      </c>
      <c r="F35" s="80"/>
      <c r="G35" s="80"/>
      <c r="H35" s="80"/>
      <c r="I35" s="80"/>
    </row>
    <row r="37" spans="5:15" x14ac:dyDescent="0.3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" x14ac:dyDescent="0.3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" x14ac:dyDescent="0.3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" x14ac:dyDescent="0.3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" x14ac:dyDescent="0.3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" x14ac:dyDescent="0.3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" x14ac:dyDescent="0.3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" x14ac:dyDescent="0.3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Пользователь Windows</cp:lastModifiedBy>
  <dcterms:created xsi:type="dcterms:W3CDTF">2015-06-05T18:19:34Z</dcterms:created>
  <dcterms:modified xsi:type="dcterms:W3CDTF">2024-08-02T18:44:07Z</dcterms:modified>
</cp:coreProperties>
</file>