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<sst xmlns="http://schemas.openxmlformats.org/spreadsheetml/2006/main" count="1115" uniqueCount="326">
  <si>
    <t>Title</t>
  </si>
  <si>
    <t>Acceptance</t>
  </si>
  <si>
    <t>Level</t>
  </si>
  <si>
    <t>87.5%</t>
  </si>
  <si>
    <t>86.4%</t>
  </si>
  <si>
    <t>86.1%</t>
  </si>
  <si>
    <t>81.3%</t>
  </si>
  <si>
    <t>79.6%</t>
  </si>
  <si>
    <t>78.9%</t>
  </si>
  <si>
    <t>78.0%</t>
  </si>
  <si>
    <t>76.3%</t>
  </si>
  <si>
    <t>76.2%</t>
  </si>
  <si>
    <t>74.1%</t>
  </si>
  <si>
    <t>74.0%</t>
  </si>
  <si>
    <t>73.9%</t>
  </si>
  <si>
    <t>72.8%</t>
  </si>
  <si>
    <t>72.1%</t>
  </si>
  <si>
    <t>71.6%</t>
  </si>
  <si>
    <t>70.9%</t>
  </si>
  <si>
    <t>68.6%</t>
  </si>
  <si>
    <t>68.5%</t>
  </si>
  <si>
    <t>68.3%</t>
  </si>
  <si>
    <t>67.2%</t>
  </si>
  <si>
    <t>67.0%</t>
  </si>
  <si>
    <t>66.9%</t>
  </si>
  <si>
    <t>66.5%</t>
  </si>
  <si>
    <t>66.0%</t>
  </si>
  <si>
    <t>65.7%</t>
  </si>
  <si>
    <t>65.5%</t>
  </si>
  <si>
    <t>65.1%</t>
  </si>
  <si>
    <t>65.0%</t>
  </si>
  <si>
    <t>64.8%</t>
  </si>
  <si>
    <t>64.5%</t>
  </si>
  <si>
    <t>64.1%</t>
  </si>
  <si>
    <t>63.8%</t>
  </si>
  <si>
    <t>63.4%</t>
  </si>
  <si>
    <t>63.3%</t>
  </si>
  <si>
    <t>63.1%</t>
  </si>
  <si>
    <t>63.0%</t>
  </si>
  <si>
    <t>62.5%</t>
  </si>
  <si>
    <t>61.9%</t>
  </si>
  <si>
    <t>61.3%</t>
  </si>
  <si>
    <t>60.2%</t>
  </si>
  <si>
    <t>57.9%</t>
  </si>
  <si>
    <t>57.8%</t>
  </si>
  <si>
    <t>57.1%</t>
  </si>
  <si>
    <t>57.0%</t>
  </si>
  <si>
    <t>56.9%</t>
  </si>
  <si>
    <t>56.0%</t>
  </si>
  <si>
    <t>55.9%</t>
  </si>
  <si>
    <t>55.7%</t>
  </si>
  <si>
    <t>55.5%</t>
  </si>
  <si>
    <t>55.3%</t>
  </si>
  <si>
    <t>54.6%</t>
  </si>
  <si>
    <t>54.1%</t>
  </si>
  <si>
    <t>53.7%</t>
  </si>
  <si>
    <t>53.5%</t>
  </si>
  <si>
    <t>53.4%</t>
  </si>
  <si>
    <t>52.8%</t>
  </si>
  <si>
    <t>52.5%</t>
  </si>
  <si>
    <t>52.0%</t>
  </si>
  <si>
    <t>51.7%</t>
  </si>
  <si>
    <t>51.5%</t>
  </si>
  <si>
    <t>51.4%</t>
  </si>
  <si>
    <t>50.9%</t>
  </si>
  <si>
    <t>50.5%</t>
  </si>
  <si>
    <t>50.4%</t>
  </si>
  <si>
    <t>50.1%</t>
  </si>
  <si>
    <t>49.9%</t>
  </si>
  <si>
    <t>49.8%</t>
  </si>
  <si>
    <t>49.7%</t>
  </si>
  <si>
    <t>49.2%</t>
  </si>
  <si>
    <t>48.8%</t>
  </si>
  <si>
    <t>48.5%</t>
  </si>
  <si>
    <t>48.4%</t>
  </si>
  <si>
    <t>47.8%</t>
  </si>
  <si>
    <t>47.5%</t>
  </si>
  <si>
    <t>47.1%</t>
  </si>
  <si>
    <t>46.8%</t>
  </si>
  <si>
    <t>46.5%</t>
  </si>
  <si>
    <t>46.4%</t>
  </si>
  <si>
    <t>45.9%</t>
  </si>
  <si>
    <t>45.6%</t>
  </si>
  <si>
    <t>45.4%</t>
  </si>
  <si>
    <t>45.2%</t>
  </si>
  <si>
    <t>45.1%</t>
  </si>
  <si>
    <t>45.0%</t>
  </si>
  <si>
    <t>44.7%</t>
  </si>
  <si>
    <t>44.6%</t>
  </si>
  <si>
    <t>44.5%</t>
  </si>
  <si>
    <t>44.2%</t>
  </si>
  <si>
    <t>44.1%</t>
  </si>
  <si>
    <t>44.0%</t>
  </si>
  <si>
    <t>43.9%</t>
  </si>
  <si>
    <t>43.5%</t>
  </si>
  <si>
    <t>43.0%</t>
  </si>
  <si>
    <t>42.6%</t>
  </si>
  <si>
    <t>41.7%</t>
  </si>
  <si>
    <t>41.3%</t>
  </si>
  <si>
    <t>41.2%</t>
  </si>
  <si>
    <t>41.1%</t>
  </si>
  <si>
    <t>41.0%</t>
  </si>
  <si>
    <t>40.6%</t>
  </si>
  <si>
    <t>39.8%</t>
  </si>
  <si>
    <t>39.4%</t>
  </si>
  <si>
    <t>39.3%</t>
  </si>
  <si>
    <t>39.0%</t>
  </si>
  <si>
    <t>38.6%</t>
  </si>
  <si>
    <t>37.8%</t>
  </si>
  <si>
    <t>37.4%</t>
  </si>
  <si>
    <t>37.0%</t>
  </si>
  <si>
    <t>36.7%</t>
  </si>
  <si>
    <t>36.6%</t>
  </si>
  <si>
    <t>35.7%</t>
  </si>
  <si>
    <t>35.4%</t>
  </si>
  <si>
    <t>34.7%</t>
  </si>
  <si>
    <t>34.5%</t>
  </si>
  <si>
    <t>34.2%</t>
  </si>
  <si>
    <t>33.9%</t>
  </si>
  <si>
    <t>32.3%</t>
  </si>
  <si>
    <t>31.6%</t>
  </si>
  <si>
    <t>31.5%</t>
  </si>
  <si>
    <t>31.1%</t>
  </si>
  <si>
    <t>30.6%</t>
  </si>
  <si>
    <t>30.5%</t>
  </si>
  <si>
    <t>25.8%</t>
  </si>
  <si>
    <t>87.1%</t>
  </si>
  <si>
    <t>83.8%</t>
  </si>
  <si>
    <t>80.7%</t>
  </si>
  <si>
    <t>79.9%</t>
  </si>
  <si>
    <t>78.4%</t>
  </si>
  <si>
    <t>77.7%</t>
  </si>
  <si>
    <t>76.1%</t>
  </si>
  <si>
    <t>75.6%</t>
  </si>
  <si>
    <t>73.7%</t>
  </si>
  <si>
    <t>70.0%</t>
  </si>
  <si>
    <t>69.5%</t>
  </si>
  <si>
    <t>69.4%</t>
  </si>
  <si>
    <t>69.2%</t>
  </si>
  <si>
    <t>68.9%</t>
  </si>
  <si>
    <t>67.8%</t>
  </si>
  <si>
    <t>67.6%</t>
  </si>
  <si>
    <t>67.5%</t>
  </si>
  <si>
    <t>67.3%</t>
  </si>
  <si>
    <t>66.8%</t>
  </si>
  <si>
    <t>66.4%</t>
  </si>
  <si>
    <t>66.2%</t>
  </si>
  <si>
    <t>65.2%</t>
  </si>
  <si>
    <t>64.6%</t>
  </si>
  <si>
    <t>64.3%</t>
  </si>
  <si>
    <t>63.5%</t>
  </si>
  <si>
    <t>62.8%</t>
  </si>
  <si>
    <t>62.7%</t>
  </si>
  <si>
    <t>62.0%</t>
  </si>
  <si>
    <t>61.2%</t>
  </si>
  <si>
    <t>61.1%</t>
  </si>
  <si>
    <t>60.8%</t>
  </si>
  <si>
    <t>60.6%</t>
  </si>
  <si>
    <t>60.5%</t>
  </si>
  <si>
    <t>60.1%</t>
  </si>
  <si>
    <t>59.5%</t>
  </si>
  <si>
    <t>59.1%</t>
  </si>
  <si>
    <t>58.6%</t>
  </si>
  <si>
    <t>58.4%</t>
  </si>
  <si>
    <t>57.7%</t>
  </si>
  <si>
    <t>57.4%</t>
  </si>
  <si>
    <t>57.2%</t>
  </si>
  <si>
    <t>56.7%</t>
  </si>
  <si>
    <t>56.6%</t>
  </si>
  <si>
    <t>56.5%</t>
  </si>
  <si>
    <t>56.1%</t>
  </si>
  <si>
    <t>55.8%</t>
  </si>
  <si>
    <t>55.4%</t>
  </si>
  <si>
    <t>55.2%</t>
  </si>
  <si>
    <t>55.1%</t>
  </si>
  <si>
    <t>55.0%</t>
  </si>
  <si>
    <t>54.7%</t>
  </si>
  <si>
    <t>54.5%</t>
  </si>
  <si>
    <t>54.3%</t>
  </si>
  <si>
    <t>53.9%</t>
  </si>
  <si>
    <t>53.2%</t>
  </si>
  <si>
    <t>53.1%</t>
  </si>
  <si>
    <t>52.9%</t>
  </si>
  <si>
    <t>52.7%</t>
  </si>
  <si>
    <t>52.4%</t>
  </si>
  <si>
    <t>52.1%</t>
  </si>
  <si>
    <t>51.9%</t>
  </si>
  <si>
    <t>51.8%</t>
  </si>
  <si>
    <t>51.6%</t>
  </si>
  <si>
    <t>50.8%</t>
  </si>
  <si>
    <t>50.7%</t>
  </si>
  <si>
    <t>50.6%</t>
  </si>
  <si>
    <t>50.2%</t>
  </si>
  <si>
    <t>50.0%</t>
  </si>
  <si>
    <t>49.6%</t>
  </si>
  <si>
    <t>49.4%</t>
  </si>
  <si>
    <t>49.3%</t>
  </si>
  <si>
    <t>49.1%</t>
  </si>
  <si>
    <t>48.9%</t>
  </si>
  <si>
    <t>48.7%</t>
  </si>
  <si>
    <t>48.3%</t>
  </si>
  <si>
    <t>48.2%</t>
  </si>
  <si>
    <t>47.7%</t>
  </si>
  <si>
    <t>47.6%</t>
  </si>
  <si>
    <t>47.4%</t>
  </si>
  <si>
    <t>47.3%</t>
  </si>
  <si>
    <t>47.2%</t>
  </si>
  <si>
    <t>47.0%</t>
  </si>
  <si>
    <t>46.7%</t>
  </si>
  <si>
    <t>46.3%</t>
  </si>
  <si>
    <t>46.1%</t>
  </si>
  <si>
    <t>46.0%</t>
  </si>
  <si>
    <t>45.8%</t>
  </si>
  <si>
    <t>45.7%</t>
  </si>
  <si>
    <t>45.3%</t>
  </si>
  <si>
    <t>44.4%</t>
  </si>
  <si>
    <t>43.8%</t>
  </si>
  <si>
    <t>43.7%</t>
  </si>
  <si>
    <t>43.6%</t>
  </si>
  <si>
    <t>43.3%</t>
  </si>
  <si>
    <t>43.2%</t>
  </si>
  <si>
    <t>43.1%</t>
  </si>
  <si>
    <t>42.9%</t>
  </si>
  <si>
    <t>42.8%</t>
  </si>
  <si>
    <t>42.7%</t>
  </si>
  <si>
    <t>42.4%</t>
  </si>
  <si>
    <t>42.3%</t>
  </si>
  <si>
    <t>42.2%</t>
  </si>
  <si>
    <t>41.8%</t>
  </si>
  <si>
    <t>41.4%</t>
  </si>
  <si>
    <t>40.9%</t>
  </si>
  <si>
    <t>40.7%</t>
  </si>
  <si>
    <t>40.4%</t>
  </si>
  <si>
    <t>40.1%</t>
  </si>
  <si>
    <t>40.0%</t>
  </si>
  <si>
    <t>39.6%</t>
  </si>
  <si>
    <t>39.5%</t>
  </si>
  <si>
    <t>39.1%</t>
  </si>
  <si>
    <t>38.9%</t>
  </si>
  <si>
    <t>38.8%</t>
  </si>
  <si>
    <t>38.5%</t>
  </si>
  <si>
    <t>38.2%</t>
  </si>
  <si>
    <t>38.1%</t>
  </si>
  <si>
    <t>37.7%</t>
  </si>
  <si>
    <t>37.5%</t>
  </si>
  <si>
    <t>37.1%</t>
  </si>
  <si>
    <t>36.9%</t>
  </si>
  <si>
    <t>36.5%</t>
  </si>
  <si>
    <t>36.4%</t>
  </si>
  <si>
    <t>36.3%</t>
  </si>
  <si>
    <t>36.2%</t>
  </si>
  <si>
    <t>36.1%</t>
  </si>
  <si>
    <t>36.0%</t>
  </si>
  <si>
    <t>35.8%</t>
  </si>
  <si>
    <t>35.6%</t>
  </si>
  <si>
    <t>35.5%</t>
  </si>
  <si>
    <t>35.2%</t>
  </si>
  <si>
    <t>34.8%</t>
  </si>
  <si>
    <t>34.6%</t>
  </si>
  <si>
    <t>34.4%</t>
  </si>
  <si>
    <t>34.1%</t>
  </si>
  <si>
    <t>33.7%</t>
  </si>
  <si>
    <t>33.2%</t>
  </si>
  <si>
    <t>33.0%</t>
  </si>
  <si>
    <t>32.6%</t>
  </si>
  <si>
    <t>31.7%</t>
  </si>
  <si>
    <t>31.0%</t>
  </si>
  <si>
    <t>30.4%</t>
  </si>
  <si>
    <t>30.3%</t>
  </si>
  <si>
    <t>30.0%</t>
  </si>
  <si>
    <t>29.9%</t>
  </si>
  <si>
    <t>29.6%</t>
  </si>
  <si>
    <t>29.5%</t>
  </si>
  <si>
    <t>28.8%</t>
  </si>
  <si>
    <t>28.4%</t>
  </si>
  <si>
    <t>28.1%</t>
  </si>
  <si>
    <t>27.8%</t>
  </si>
  <si>
    <t>26.8%</t>
  </si>
  <si>
    <t>24.7%</t>
  </si>
  <si>
    <t>24.6%</t>
  </si>
  <si>
    <t>24.3%</t>
  </si>
  <si>
    <t>24.1%</t>
  </si>
  <si>
    <t>21.9%</t>
  </si>
  <si>
    <t>21.6%</t>
  </si>
  <si>
    <t>16.4%</t>
  </si>
  <si>
    <t>15.4%</t>
  </si>
  <si>
    <t>69.7%</t>
  </si>
  <si>
    <t>66.3%</t>
  </si>
  <si>
    <t>59.4%</t>
  </si>
  <si>
    <t>59.3%</t>
  </si>
  <si>
    <t>57.5%</t>
  </si>
  <si>
    <t>49.0%</t>
  </si>
  <si>
    <t>46.6%</t>
  </si>
  <si>
    <t>44.8%</t>
  </si>
  <si>
    <t>44.3%</t>
  </si>
  <si>
    <t>43.4%</t>
  </si>
  <si>
    <t>42.1%</t>
  </si>
  <si>
    <t>41.6%</t>
  </si>
  <si>
    <t>41.5%</t>
  </si>
  <si>
    <t>40.8%</t>
  </si>
  <si>
    <t>40.2%</t>
  </si>
  <si>
    <t>39.7%</t>
  </si>
  <si>
    <t>38.4%</t>
  </si>
  <si>
    <t>37.3%</t>
  </si>
  <si>
    <t>37.2%</t>
  </si>
  <si>
    <t>36.8%</t>
  </si>
  <si>
    <t>34.9%</t>
  </si>
  <si>
    <t>34.3%</t>
  </si>
  <si>
    <t>33.8%</t>
  </si>
  <si>
    <t>33.5%</t>
  </si>
  <si>
    <t>33.3%</t>
  </si>
  <si>
    <t>32.7%</t>
  </si>
  <si>
    <t>32.4%</t>
  </si>
  <si>
    <t>32.0%</t>
  </si>
  <si>
    <t>29.8%</t>
  </si>
  <si>
    <t>28.0%</t>
  </si>
  <si>
    <t>27.7%</t>
  </si>
  <si>
    <t>27.1%</t>
  </si>
  <si>
    <t>26.6%</t>
  </si>
  <si>
    <t>25.4%</t>
  </si>
  <si>
    <t>22.1%</t>
  </si>
  <si>
    <t>19.7%</t>
  </si>
  <si>
    <t>15.3%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</si>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</sst>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5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HYPERLINK("https://leetcode.com/problems/defanging-an-ip-address", "Defanging an IP Address")</f>
        <v>0</v>
      </c>
      <c r="B2" t="s">
        <v>3</v>
      </c>
      <c r="C2" t="s">
        <v>323</v>
      </c>
    </row>
    <row r="3" spans="1:3">
      <c r="A3">
        <f>HYPERLINK("https://leetcode.com/problems/jewels-and-stones", "Jewels and Stones")</f>
        <v>0</v>
      </c>
      <c r="B3" t="s">
        <v>4</v>
      </c>
      <c r="C3" t="s">
        <v>323</v>
      </c>
    </row>
    <row r="4" spans="1:3">
      <c r="A4">
        <f>HYPERLINK("https://leetcode.com/problems/shuffle-string", "Shuffle String")</f>
        <v>0</v>
      </c>
      <c r="B4" t="s">
        <v>5</v>
      </c>
      <c r="C4" t="s">
        <v>323</v>
      </c>
    </row>
    <row r="5" spans="1:3">
      <c r="A5">
        <f>HYPERLINK("https://leetcode.com/problems/range-sum-of-bst", "Range Sum of BST")</f>
        <v>0</v>
      </c>
      <c r="B5" t="s">
        <v>6</v>
      </c>
      <c r="C5" t="s">
        <v>323</v>
      </c>
    </row>
    <row r="6" spans="1:3">
      <c r="A6">
        <f>HYPERLINK("https://leetcode.com/problems/minimum-time-visiting-all-points", "Minimum Time Visiting All Points")</f>
        <v>0</v>
      </c>
      <c r="B6" t="s">
        <v>7</v>
      </c>
      <c r="C6" t="s">
        <v>323</v>
      </c>
    </row>
    <row r="7" spans="1:3">
      <c r="A7">
        <f>HYPERLINK("https://leetcode.com/problems/intersection-of-three-sorted-arrays", "Intersection of Three Sorted Arrays")</f>
        <v>0</v>
      </c>
      <c r="B7" t="s">
        <v>8</v>
      </c>
      <c r="C7" t="s">
        <v>323</v>
      </c>
    </row>
    <row r="8" spans="1:3">
      <c r="A8">
        <f>HYPERLINK("https://leetcode.com/problems/remove-outermost-parentheses", "Remove Outermost Parentheses")</f>
        <v>0</v>
      </c>
      <c r="B8" t="s">
        <v>9</v>
      </c>
      <c r="C8" t="s">
        <v>323</v>
      </c>
    </row>
    <row r="9" spans="1:3">
      <c r="A9">
        <f>HYPERLINK("https://leetcode.com/problems/find-n-unique-integers-sum-up-to-zero", "Find N Unique Integers Sum up to Zero")</f>
        <v>0</v>
      </c>
      <c r="B9" t="s">
        <v>10</v>
      </c>
      <c r="C9" t="s">
        <v>323</v>
      </c>
    </row>
    <row r="10" spans="1:3">
      <c r="A10">
        <f>HYPERLINK("https://leetcode.com/problems/flipping-an-image", "Flipping an Image")</f>
        <v>0</v>
      </c>
      <c r="B10" t="s">
        <v>11</v>
      </c>
      <c r="C10" t="s">
        <v>323</v>
      </c>
    </row>
    <row r="11" spans="1:3">
      <c r="A11">
        <f>HYPERLINK("https://leetcode.com/problems/sort-array-by-parity", "Sort Array By Parity")</f>
        <v>0</v>
      </c>
      <c r="B11" t="s">
        <v>12</v>
      </c>
      <c r="C11" t="s">
        <v>323</v>
      </c>
    </row>
    <row r="12" spans="1:3">
      <c r="A12">
        <f>HYPERLINK("https://leetcode.com/problems/nested-list-weight-sum", "Nested List Weight Sum")</f>
        <v>0</v>
      </c>
      <c r="B12" t="s">
        <v>13</v>
      </c>
      <c r="C12" t="s">
        <v>323</v>
      </c>
    </row>
    <row r="13" spans="1:3">
      <c r="A13">
        <f>HYPERLINK("https://leetcode.com/problems/make-two-arrays-equal-by-reversing-sub-arrays", "Make Two Arrays Equal by Reversing Sub-arrays")</f>
        <v>0</v>
      </c>
      <c r="B13" t="s">
        <v>14</v>
      </c>
      <c r="C13" t="s">
        <v>323</v>
      </c>
    </row>
    <row r="14" spans="1:3">
      <c r="A14">
        <f>HYPERLINK("https://leetcode.com/problems/hamming-distance", "Hamming Distance")</f>
        <v>0</v>
      </c>
      <c r="B14" t="s">
        <v>15</v>
      </c>
      <c r="C14" t="s">
        <v>323</v>
      </c>
    </row>
    <row r="15" spans="1:3">
      <c r="A15">
        <f>HYPERLINK("https://leetcode.com/problems/squares-of-a-sorted-array", "Squares of a Sorted Array")</f>
        <v>0</v>
      </c>
      <c r="B15" t="s">
        <v>16</v>
      </c>
      <c r="C15" t="s">
        <v>323</v>
      </c>
    </row>
    <row r="16" spans="1:3">
      <c r="A16">
        <f>HYPERLINK("https://leetcode.com/problems/peak-index-in-a-mountain-array", "Peak Index in a Mountain Array")</f>
        <v>0</v>
      </c>
      <c r="B16" t="s">
        <v>17</v>
      </c>
      <c r="C16" t="s">
        <v>323</v>
      </c>
    </row>
    <row r="17" spans="1:3">
      <c r="A17">
        <f>HYPERLINK("https://leetcode.com/problems/moving-average-from-data-stream", "Moving Average from Data Stream")</f>
        <v>0</v>
      </c>
      <c r="B17" t="s">
        <v>18</v>
      </c>
      <c r="C17" t="s">
        <v>323</v>
      </c>
    </row>
    <row r="18" spans="1:3">
      <c r="A18">
        <f>HYPERLINK("https://leetcode.com/problems/remove-all-adjacent-duplicates-in-string", "Remove All Adjacent Duplicates In String")</f>
        <v>0</v>
      </c>
      <c r="B18" t="s">
        <v>19</v>
      </c>
      <c r="C18" t="s">
        <v>323</v>
      </c>
    </row>
    <row r="19" spans="1:3">
      <c r="A19">
        <f>HYPERLINK("https://leetcode.com/problems/reverse-string", "Reverse String")</f>
        <v>0</v>
      </c>
      <c r="B19" t="s">
        <v>20</v>
      </c>
      <c r="C19" t="s">
        <v>323</v>
      </c>
    </row>
    <row r="20" spans="1:3">
      <c r="A20">
        <f>HYPERLINK("https://leetcode.com/problems/queries-quality-and-percentage", "Queries Quality and Percentage")</f>
        <v>0</v>
      </c>
      <c r="B20" t="s">
        <v>21</v>
      </c>
      <c r="C20" t="s">
        <v>323</v>
      </c>
    </row>
    <row r="21" spans="1:3">
      <c r="A21">
        <f>HYPERLINK("https://leetcode.com/problems/fibonacci-number", "Fibonacci Number")</f>
        <v>0</v>
      </c>
      <c r="B21" t="s">
        <v>22</v>
      </c>
      <c r="C21" t="s">
        <v>323</v>
      </c>
    </row>
    <row r="22" spans="1:3">
      <c r="A22">
        <f>HYPERLINK("https://leetcode.com/problems/number-of-comments-per-post", "Number of Comments per Post")</f>
        <v>0</v>
      </c>
      <c r="B22" t="s">
        <v>23</v>
      </c>
      <c r="C22" t="s">
        <v>323</v>
      </c>
    </row>
    <row r="23" spans="1:3">
      <c r="A23">
        <f>HYPERLINK("https://leetcode.com/problems/shortest-distance-to-a-character", "Shortest Distance to a Character")</f>
        <v>0</v>
      </c>
      <c r="B23" t="s">
        <v>24</v>
      </c>
      <c r="C23" t="s">
        <v>323</v>
      </c>
    </row>
    <row r="24" spans="1:3">
      <c r="A24">
        <f>HYPERLINK("https://leetcode.com/problems/groups-of-special-equivalent-strings", "Groups of Special-Equivalent Strings")</f>
        <v>0</v>
      </c>
      <c r="B24" t="s">
        <v>25</v>
      </c>
      <c r="C24" t="s">
        <v>323</v>
      </c>
    </row>
    <row r="25" spans="1:3">
      <c r="A25">
        <f>HYPERLINK("https://leetcode.com/problems/maximum-depth-of-binary-tree", "Maximum Depth of Binary Tree")</f>
        <v>0</v>
      </c>
      <c r="B25" t="s">
        <v>26</v>
      </c>
      <c r="C25" t="s">
        <v>323</v>
      </c>
    </row>
    <row r="26" spans="1:3">
      <c r="A26">
        <f>HYPERLINK("https://leetcode.com/problems/island-perimeter", "Island Perimeter")</f>
        <v>0</v>
      </c>
      <c r="B26" t="s">
        <v>27</v>
      </c>
      <c r="C26" t="s">
        <v>323</v>
      </c>
    </row>
    <row r="27" spans="1:3">
      <c r="A27">
        <f>HYPERLINK("https://leetcode.com/problems/single-number", "Single Number")</f>
        <v>0</v>
      </c>
      <c r="B27" t="s">
        <v>28</v>
      </c>
      <c r="C27" t="s">
        <v>323</v>
      </c>
    </row>
    <row r="28" spans="1:3">
      <c r="A28">
        <f>HYPERLINK("https://leetcode.com/problems/toeplitz-matrix", "Toeplitz Matrix")</f>
        <v>0</v>
      </c>
      <c r="B28" t="s">
        <v>29</v>
      </c>
      <c r="C28" t="s">
        <v>323</v>
      </c>
    </row>
    <row r="29" spans="1:3">
      <c r="A29">
        <f>HYPERLINK("https://leetcode.com/problems/invert-binary-tree", "Invert Binary Tree")</f>
        <v>0</v>
      </c>
      <c r="B29" t="s">
        <v>30</v>
      </c>
      <c r="C29" t="s">
        <v>323</v>
      </c>
    </row>
    <row r="30" spans="1:3">
      <c r="A30">
        <f>HYPERLINK("https://leetcode.com/problems/project-employees-i", "Project Employees I")</f>
        <v>0</v>
      </c>
      <c r="B30" t="s">
        <v>31</v>
      </c>
      <c r="C30" t="s">
        <v>323</v>
      </c>
    </row>
    <row r="31" spans="1:3">
      <c r="A31">
        <f>HYPERLINK("https://leetcode.com/problems/leaf-similar-trees", "Leaf-Similar Trees")</f>
        <v>0</v>
      </c>
      <c r="B31" t="s">
        <v>32</v>
      </c>
      <c r="C31" t="s">
        <v>323</v>
      </c>
    </row>
    <row r="32" spans="1:3">
      <c r="A32">
        <f>HYPERLINK("https://leetcode.com/problems/reported-posts", "Reported Posts")</f>
        <v>0</v>
      </c>
      <c r="B32" t="s">
        <v>33</v>
      </c>
      <c r="C32" t="s">
        <v>323</v>
      </c>
    </row>
    <row r="33" spans="1:3">
      <c r="A33">
        <f>HYPERLINK("https://leetcode.com/problems/next-greater-element-i", "Next Greater Element I")</f>
        <v>0</v>
      </c>
      <c r="B33" t="s">
        <v>34</v>
      </c>
      <c r="C33" t="s">
        <v>323</v>
      </c>
    </row>
    <row r="34" spans="1:3">
      <c r="A34">
        <f>HYPERLINK("https://leetcode.com/problems/delete-node-in-a-linked-list", "Delete Node in a Linked List")</f>
        <v>0</v>
      </c>
      <c r="B34" t="s">
        <v>34</v>
      </c>
      <c r="C34" t="s">
        <v>323</v>
      </c>
    </row>
    <row r="35" spans="1:3">
      <c r="A35">
        <f>HYPERLINK("https://leetcode.com/problems/goat-latin", "Goat Latin")</f>
        <v>0</v>
      </c>
      <c r="B35" t="s">
        <v>35</v>
      </c>
      <c r="C35" t="s">
        <v>323</v>
      </c>
    </row>
    <row r="36" spans="1:3">
      <c r="A36">
        <f>HYPERLINK("https://leetcode.com/problems/uncommon-words-from-two-sentences", "Uncommon Words from Two Sentences")</f>
        <v>0</v>
      </c>
      <c r="B36" t="s">
        <v>36</v>
      </c>
      <c r="C36" t="s">
        <v>323</v>
      </c>
    </row>
    <row r="37" spans="1:3">
      <c r="A37">
        <f>HYPERLINK("https://leetcode.com/problems/average-of-levels-in-binary-tree", "Average of Levels in Binary Tree")</f>
        <v>0</v>
      </c>
      <c r="B37" t="s">
        <v>37</v>
      </c>
      <c r="C37" t="s">
        <v>323</v>
      </c>
    </row>
    <row r="38" spans="1:3">
      <c r="A38">
        <f>HYPERLINK("https://leetcode.com/problems/trim-a-binary-search-tree", "Trim a Binary Search Tree")</f>
        <v>0</v>
      </c>
      <c r="B38" t="s">
        <v>38</v>
      </c>
      <c r="C38" t="s">
        <v>323</v>
      </c>
    </row>
    <row r="39" spans="1:3">
      <c r="A39">
        <f>HYPERLINK("https://leetcode.com/problems/intersection-of-two-arrays", "Intersection of Two Arrays")</f>
        <v>0</v>
      </c>
      <c r="B39" t="s">
        <v>39</v>
      </c>
      <c r="C39" t="s">
        <v>323</v>
      </c>
    </row>
    <row r="40" spans="1:3">
      <c r="A40">
        <f>HYPERLINK("https://leetcode.com/problems/reverse-linked-list", "Reverse Linked List")</f>
        <v>0</v>
      </c>
      <c r="B40" t="s">
        <v>39</v>
      </c>
      <c r="C40" t="s">
        <v>323</v>
      </c>
    </row>
    <row r="41" spans="1:3">
      <c r="A41">
        <f>HYPERLINK("https://leetcode.com/problems/palindrome-permutation", "Palindrome Permutation")</f>
        <v>0</v>
      </c>
      <c r="B41" t="s">
        <v>40</v>
      </c>
      <c r="C41" t="s">
        <v>323</v>
      </c>
    </row>
    <row r="42" spans="1:3">
      <c r="A42">
        <f>HYPERLINK("https://leetcode.com/problems/design-hashmap", "Design HashMap")</f>
        <v>0</v>
      </c>
      <c r="B42" t="s">
        <v>41</v>
      </c>
      <c r="C42" t="s">
        <v>323</v>
      </c>
    </row>
    <row r="43" spans="1:3">
      <c r="A43">
        <f>HYPERLINK("https://leetcode.com/problems/element-appearing-more-than-25-in-sorted-array", "Element Appearing More Than 25% In Sorted Array")</f>
        <v>0</v>
      </c>
      <c r="B43" t="s">
        <v>42</v>
      </c>
      <c r="C43" t="s">
        <v>323</v>
      </c>
    </row>
    <row r="44" spans="1:3">
      <c r="A44">
        <f>HYPERLINK("https://leetcode.com/problems/convert-sorted-array-to-binary-search-tree", "Convert Sorted Array to Binary Search Tree")</f>
        <v>0</v>
      </c>
      <c r="B44" t="s">
        <v>43</v>
      </c>
      <c r="C44" t="s">
        <v>323</v>
      </c>
    </row>
    <row r="45" spans="1:3">
      <c r="A45">
        <f>HYPERLINK("https://leetcode.com/problems/monotonic-array", "Monotonic Array")</f>
        <v>0</v>
      </c>
      <c r="B45" t="s">
        <v>43</v>
      </c>
      <c r="C45" t="s">
        <v>323</v>
      </c>
    </row>
    <row r="46" spans="1:3">
      <c r="A46">
        <f>HYPERLINK("https://leetcode.com/problems/ads-performance", "Ads Performance")</f>
        <v>0</v>
      </c>
      <c r="B46" t="s">
        <v>44</v>
      </c>
      <c r="C46" t="s">
        <v>323</v>
      </c>
    </row>
    <row r="47" spans="1:3">
      <c r="A47">
        <f>HYPERLINK("https://leetcode.com/problems/move-zeroes", "Move Zeroes")</f>
        <v>0</v>
      </c>
      <c r="B47" t="s">
        <v>44</v>
      </c>
      <c r="C47" t="s">
        <v>323</v>
      </c>
    </row>
    <row r="48" spans="1:3">
      <c r="A48">
        <f>HYPERLINK("https://leetcode.com/problems/rotated-digits", "Rotated Digits")</f>
        <v>0</v>
      </c>
      <c r="B48" t="s">
        <v>45</v>
      </c>
      <c r="C48" t="s">
        <v>323</v>
      </c>
    </row>
    <row r="49" spans="1:3">
      <c r="A49">
        <f>HYPERLINK("https://leetcode.com/problems/best-time-to-buy-and-sell-stock-ii", "Best Time to Buy and Sell Stock II")</f>
        <v>0</v>
      </c>
      <c r="B49" t="s">
        <v>46</v>
      </c>
      <c r="C49" t="s">
        <v>323</v>
      </c>
    </row>
    <row r="50" spans="1:3">
      <c r="A50">
        <f>HYPERLINK("https://leetcode.com/problems/valid-anagram", "Valid Anagram")</f>
        <v>0</v>
      </c>
      <c r="B50" t="s">
        <v>47</v>
      </c>
      <c r="C50" t="s">
        <v>323</v>
      </c>
    </row>
    <row r="51" spans="1:3">
      <c r="A51">
        <f>HYPERLINK("https://leetcode.com/problems/employees-earning-more-than-their-managers", "Employees Earning More Than Their Managers")</f>
        <v>0</v>
      </c>
      <c r="B51" t="s">
        <v>47</v>
      </c>
      <c r="C51" t="s">
        <v>323</v>
      </c>
    </row>
    <row r="52" spans="1:3">
      <c r="A52">
        <f>HYPERLINK("https://leetcode.com/problems/contains-duplicate", "Contains Duplicate")</f>
        <v>0</v>
      </c>
      <c r="B52" t="s">
        <v>48</v>
      </c>
      <c r="C52" t="s">
        <v>323</v>
      </c>
    </row>
    <row r="53" spans="1:3">
      <c r="A53">
        <f>HYPERLINK("https://leetcode.com/problems/n-th-tribonacci-number", "N-th Tribonacci Number")</f>
        <v>0</v>
      </c>
      <c r="B53" t="s">
        <v>49</v>
      </c>
      <c r="C53" t="s">
        <v>323</v>
      </c>
    </row>
    <row r="54" spans="1:3">
      <c r="A54">
        <f>HYPERLINK("https://leetcode.com/problems/excel-sheet-column-number", "Excel Sheet Column Number")</f>
        <v>0</v>
      </c>
      <c r="B54" t="s">
        <v>49</v>
      </c>
      <c r="C54" t="s">
        <v>323</v>
      </c>
    </row>
    <row r="55" spans="1:3">
      <c r="A55">
        <f>HYPERLINK("https://leetcode.com/problems/roman-to-integer", "Roman to Integer")</f>
        <v>0</v>
      </c>
      <c r="B55" t="s">
        <v>50</v>
      </c>
      <c r="C55" t="s">
        <v>323</v>
      </c>
    </row>
    <row r="56" spans="1:3">
      <c r="A56">
        <f>HYPERLINK("https://leetcode.com/problems/two-sum-iv-input-is-a-bst", "Two Sum IV - Input is a BST")</f>
        <v>0</v>
      </c>
      <c r="B56" t="s">
        <v>51</v>
      </c>
      <c r="C56" t="s">
        <v>323</v>
      </c>
    </row>
    <row r="57" spans="1:3">
      <c r="A57">
        <f>HYPERLINK("https://leetcode.com/problems/flood-fill", "Flood Fill")</f>
        <v>0</v>
      </c>
      <c r="B57" t="s">
        <v>52</v>
      </c>
      <c r="C57" t="s">
        <v>323</v>
      </c>
    </row>
    <row r="58" spans="1:3">
      <c r="A58">
        <f>HYPERLINK("https://leetcode.com/problems/meeting-rooms", "Meeting Rooms")</f>
        <v>0</v>
      </c>
      <c r="B58" t="s">
        <v>53</v>
      </c>
      <c r="C58" t="s">
        <v>323</v>
      </c>
    </row>
    <row r="59" spans="1:3">
      <c r="A59">
        <f>HYPERLINK("https://leetcode.com/problems/user-activity-for-the-past-30-days-i", "User Activity for the Past 30 Days I")</f>
        <v>0</v>
      </c>
      <c r="B59" t="s">
        <v>54</v>
      </c>
      <c r="C59" t="s">
        <v>323</v>
      </c>
    </row>
    <row r="60" spans="1:3">
      <c r="A60">
        <f>HYPERLINK("https://leetcode.com/problems/two-sum-ii-input-array-is-sorted", "Two Sum II - Input array is sorted")</f>
        <v>0</v>
      </c>
      <c r="B60" t="s">
        <v>54</v>
      </c>
      <c r="C60" t="s">
        <v>323</v>
      </c>
    </row>
    <row r="61" spans="1:3">
      <c r="A61">
        <f>HYPERLINK("https://leetcode.com/problems/verifying-an-alien-dictionary", "Verifying an Alien Dictionary")</f>
        <v>0</v>
      </c>
      <c r="B61" t="s">
        <v>54</v>
      </c>
      <c r="C61" t="s">
        <v>323</v>
      </c>
    </row>
    <row r="62" spans="1:3">
      <c r="A62">
        <f>HYPERLINK("https://leetcode.com/problems/project-employees-ii", "Project Employees II")</f>
        <v>0</v>
      </c>
      <c r="B62" t="s">
        <v>55</v>
      </c>
      <c r="C62" t="s">
        <v>323</v>
      </c>
    </row>
    <row r="63" spans="1:3">
      <c r="A63">
        <f>HYPERLINK("https://leetcode.com/problems/merge-two-sorted-lists", "Merge Two Sorted Lists")</f>
        <v>0</v>
      </c>
      <c r="B63" t="s">
        <v>56</v>
      </c>
      <c r="C63" t="s">
        <v>323</v>
      </c>
    </row>
    <row r="64" spans="1:3">
      <c r="A64">
        <f>HYPERLINK("https://leetcode.com/problems/first-unique-character-in-a-string", "First Unique Character in a String")</f>
        <v>0</v>
      </c>
      <c r="B64" t="s">
        <v>57</v>
      </c>
      <c r="C64" t="s">
        <v>323</v>
      </c>
    </row>
    <row r="65" spans="1:3">
      <c r="A65">
        <f>HYPERLINK("https://leetcode.com/problems/same-tree", "Same Tree")</f>
        <v>0</v>
      </c>
      <c r="B65" t="s">
        <v>57</v>
      </c>
      <c r="C65" t="s">
        <v>323</v>
      </c>
    </row>
    <row r="66" spans="1:3">
      <c r="A66">
        <f>HYPERLINK("https://leetcode.com/problems/find-winner-on-a-tic-tac-toe-game", "Find Winner on a Tic Tac Toe Game")</f>
        <v>0</v>
      </c>
      <c r="B66" t="s">
        <v>58</v>
      </c>
      <c r="C66" t="s">
        <v>323</v>
      </c>
    </row>
    <row r="67" spans="1:3">
      <c r="A67">
        <f>HYPERLINK("https://leetcode.com/problems/pascals-triangle", "Pascal's Triangle")</f>
        <v>0</v>
      </c>
      <c r="B67" t="s">
        <v>59</v>
      </c>
      <c r="C67" t="s">
        <v>323</v>
      </c>
    </row>
    <row r="68" spans="1:3">
      <c r="A68">
        <f>HYPERLINK("https://leetcode.com/problems/cousins-in-binary-tree", "Cousins in Binary Tree")</f>
        <v>0</v>
      </c>
      <c r="B68" t="s">
        <v>60</v>
      </c>
      <c r="C68" t="s">
        <v>323</v>
      </c>
    </row>
    <row r="69" spans="1:3">
      <c r="A69">
        <f>HYPERLINK("https://leetcode.com/problems/missing-number", "Missing Number")</f>
        <v>0</v>
      </c>
      <c r="B69" t="s">
        <v>61</v>
      </c>
      <c r="C69" t="s">
        <v>323</v>
      </c>
    </row>
    <row r="70" spans="1:3">
      <c r="A70">
        <f>HYPERLINK("https://leetcode.com/problems/binary-tree-paths", "Binary Tree Paths")</f>
        <v>0</v>
      </c>
      <c r="B70" t="s">
        <v>62</v>
      </c>
      <c r="C70" t="s">
        <v>323</v>
      </c>
    </row>
    <row r="71" spans="1:3">
      <c r="A71">
        <f>HYPERLINK("https://leetcode.com/problems/intersection-of-two-arrays-ii", "Intersection of Two Arrays II")</f>
        <v>0</v>
      </c>
      <c r="B71" t="s">
        <v>63</v>
      </c>
      <c r="C71" t="s">
        <v>323</v>
      </c>
    </row>
    <row r="72" spans="1:3">
      <c r="A72">
        <f>HYPERLINK("https://leetcode.com/problems/sum-of-left-leaves", "Sum of Left Leaves")</f>
        <v>0</v>
      </c>
      <c r="B72" t="s">
        <v>64</v>
      </c>
      <c r="C72" t="s">
        <v>323</v>
      </c>
    </row>
    <row r="73" spans="1:3">
      <c r="A73">
        <f>HYPERLINK("https://leetcode.com/problems/best-time-to-buy-and-sell-stock", "Best Time to Buy and Sell Stock")</f>
        <v>0</v>
      </c>
      <c r="B73" t="s">
        <v>65</v>
      </c>
      <c r="C73" t="s">
        <v>323</v>
      </c>
    </row>
    <row r="74" spans="1:3">
      <c r="A74">
        <f>HYPERLINK("https://leetcode.com/problems/happy-number", "Happy Number")</f>
        <v>0</v>
      </c>
      <c r="B74" t="s">
        <v>66</v>
      </c>
      <c r="C74" t="s">
        <v>323</v>
      </c>
    </row>
    <row r="75" spans="1:3">
      <c r="A75">
        <f>HYPERLINK("https://leetcode.com/problems/find-the-town-judge", "Find the Town Judge")</f>
        <v>0</v>
      </c>
      <c r="B75" t="s">
        <v>67</v>
      </c>
      <c r="C75" t="s">
        <v>323</v>
      </c>
    </row>
    <row r="76" spans="1:3">
      <c r="A76">
        <f>HYPERLINK("https://leetcode.com/problems/lowest-common-ancestor-of-a-binary-search-tree", "Lowest Common Ancestor of a Binary Search Tree")</f>
        <v>0</v>
      </c>
      <c r="B76" t="s">
        <v>68</v>
      </c>
      <c r="C76" t="s">
        <v>323</v>
      </c>
    </row>
    <row r="77" spans="1:3">
      <c r="A77">
        <f>HYPERLINK("https://leetcode.com/problems/number-of-1-bits", "Number of 1 Bits")</f>
        <v>0</v>
      </c>
      <c r="B77" t="s">
        <v>69</v>
      </c>
      <c r="C77" t="s">
        <v>323</v>
      </c>
    </row>
    <row r="78" spans="1:3">
      <c r="A78">
        <f>HYPERLINK("https://leetcode.com/problems/kth-largest-element-in-a-stream", "Kth Largest Element in a Stream")</f>
        <v>0</v>
      </c>
      <c r="B78" t="s">
        <v>70</v>
      </c>
      <c r="C78" t="s">
        <v>323</v>
      </c>
    </row>
    <row r="79" spans="1:3">
      <c r="A79">
        <f>HYPERLINK("https://leetcode.com/problems/is-subsequence", "Is Subsequence")</f>
        <v>0</v>
      </c>
      <c r="B79" t="s">
        <v>71</v>
      </c>
      <c r="C79" t="s">
        <v>323</v>
      </c>
    </row>
    <row r="80" spans="1:3">
      <c r="A80">
        <f>HYPERLINK("https://leetcode.com/problems/number-of-days-between-two-dates", "Number of Days Between Two Dates")</f>
        <v>0</v>
      </c>
      <c r="B80" t="s">
        <v>72</v>
      </c>
      <c r="C80" t="s">
        <v>323</v>
      </c>
    </row>
    <row r="81" spans="1:3">
      <c r="A81">
        <f>HYPERLINK("https://leetcode.com/problems/closest-binary-search-tree-value", "Closest Binary Search Tree Value")</f>
        <v>0</v>
      </c>
      <c r="B81" t="s">
        <v>73</v>
      </c>
      <c r="C81" t="s">
        <v>323</v>
      </c>
    </row>
    <row r="82" spans="1:3">
      <c r="A82">
        <f>HYPERLINK("https://leetcode.com/problems/diameter-of-binary-tree", "Diameter of Binary Tree")</f>
        <v>0</v>
      </c>
      <c r="B82" t="s">
        <v>74</v>
      </c>
      <c r="C82" t="s">
        <v>323</v>
      </c>
    </row>
    <row r="83" spans="1:3">
      <c r="A83">
        <f>HYPERLINK("https://leetcode.com/problems/palindrome-number", "Palindrome Number")</f>
        <v>0</v>
      </c>
      <c r="B83" t="s">
        <v>74</v>
      </c>
      <c r="C83" t="s">
        <v>323</v>
      </c>
    </row>
    <row r="84" spans="1:3">
      <c r="A84">
        <f>HYPERLINK("https://leetcode.com/problems/climbing-stairs", "Climbing Stairs")</f>
        <v>0</v>
      </c>
      <c r="B84" t="s">
        <v>75</v>
      </c>
      <c r="C84" t="s">
        <v>323</v>
      </c>
    </row>
    <row r="85" spans="1:3">
      <c r="A85">
        <f>HYPERLINK("https://leetcode.com/problems/add-strings", "Add Strings")</f>
        <v>0</v>
      </c>
      <c r="B85" t="s">
        <v>76</v>
      </c>
      <c r="C85" t="s">
        <v>323</v>
      </c>
    </row>
    <row r="86" spans="1:3">
      <c r="A86">
        <f>HYPERLINK("https://leetcode.com/problems/maximum-product-of-three-numbers", "Maximum Product of Three Numbers")</f>
        <v>0</v>
      </c>
      <c r="B86" t="s">
        <v>77</v>
      </c>
      <c r="C86" t="s">
        <v>323</v>
      </c>
    </row>
    <row r="87" spans="1:3">
      <c r="A87">
        <f>HYPERLINK("https://leetcode.com/problems/symmetric-tree", "Symmetric Tree")</f>
        <v>0</v>
      </c>
      <c r="B87" t="s">
        <v>78</v>
      </c>
      <c r="C87" t="s">
        <v>323</v>
      </c>
    </row>
    <row r="88" spans="1:3">
      <c r="A88">
        <f>HYPERLINK("https://leetcode.com/problems/maximum-subarray", "Maximum Subarray")</f>
        <v>0</v>
      </c>
      <c r="B88" t="s">
        <v>79</v>
      </c>
      <c r="C88" t="s">
        <v>323</v>
      </c>
    </row>
    <row r="89" spans="1:3">
      <c r="A89">
        <f>HYPERLINK("https://leetcode.com/problems/backspace-string-compare", "Backspace String Compare")</f>
        <v>0</v>
      </c>
      <c r="B89" t="s">
        <v>80</v>
      </c>
      <c r="C89" t="s">
        <v>323</v>
      </c>
    </row>
    <row r="90" spans="1:3">
      <c r="A90">
        <f>HYPERLINK("https://leetcode.com/problems/longest-continuous-increasing-subsequence", "Longest Continuous Increasing Subsequence")</f>
        <v>0</v>
      </c>
      <c r="B90" t="s">
        <v>81</v>
      </c>
      <c r="C90" t="s">
        <v>323</v>
      </c>
    </row>
    <row r="91" spans="1:3">
      <c r="A91">
        <f>HYPERLINK("https://leetcode.com/problems/two-sum", "Two Sum")</f>
        <v>0</v>
      </c>
      <c r="B91" t="s">
        <v>82</v>
      </c>
      <c r="C91" t="s">
        <v>323</v>
      </c>
    </row>
    <row r="92" spans="1:3">
      <c r="A92">
        <f>HYPERLINK("https://leetcode.com/problems/remove-duplicates-from-sorted-list", "Remove Duplicates from Sorted List")</f>
        <v>0</v>
      </c>
      <c r="B92" t="s">
        <v>83</v>
      </c>
      <c r="C92" t="s">
        <v>323</v>
      </c>
    </row>
    <row r="93" spans="1:3">
      <c r="A93">
        <f>HYPERLINK("https://leetcode.com/problems/add-binary", "Add Binary")</f>
        <v>0</v>
      </c>
      <c r="B93" t="s">
        <v>84</v>
      </c>
      <c r="C93" t="s">
        <v>323</v>
      </c>
    </row>
    <row r="94" spans="1:3">
      <c r="A94">
        <f>HYPERLINK("https://leetcode.com/problems/remove-duplicates-from-sorted-array", "Remove Duplicates from Sorted Array")</f>
        <v>0</v>
      </c>
      <c r="B94" t="s">
        <v>85</v>
      </c>
      <c r="C94" t="s">
        <v>323</v>
      </c>
    </row>
    <row r="95" spans="1:3">
      <c r="A95">
        <f>HYPERLINK("https://leetcode.com/problems/strobogrammatic-number", "Strobogrammatic Number")</f>
        <v>0</v>
      </c>
      <c r="B95" t="s">
        <v>86</v>
      </c>
      <c r="C95" t="s">
        <v>323</v>
      </c>
    </row>
    <row r="96" spans="1:3">
      <c r="A96">
        <f>HYPERLINK("https://leetcode.com/problems/range-sum-query-immutable", "Range Sum Query - Immutable")</f>
        <v>0</v>
      </c>
      <c r="B96" t="s">
        <v>87</v>
      </c>
      <c r="C96" t="s">
        <v>323</v>
      </c>
    </row>
    <row r="97" spans="1:3">
      <c r="A97">
        <f>HYPERLINK("https://leetcode.com/problems/count-and-say", "Count and Say")</f>
        <v>0</v>
      </c>
      <c r="B97" t="s">
        <v>88</v>
      </c>
      <c r="C97" t="s">
        <v>323</v>
      </c>
    </row>
    <row r="98" spans="1:3">
      <c r="A98">
        <f>HYPERLINK("https://leetcode.com/problems/min-stack", "Min Stack")</f>
        <v>0</v>
      </c>
      <c r="B98" t="s">
        <v>89</v>
      </c>
      <c r="C98" t="s">
        <v>323</v>
      </c>
    </row>
    <row r="99" spans="1:3">
      <c r="A99">
        <f>HYPERLINK("https://leetcode.com/problems/reverse-vowels-of-a-string", "Reverse Vowels of a String")</f>
        <v>0</v>
      </c>
      <c r="B99" t="s">
        <v>90</v>
      </c>
      <c r="C99" t="s">
        <v>323</v>
      </c>
    </row>
    <row r="100" spans="1:3">
      <c r="A100">
        <f>HYPERLINK("https://leetcode.com/problems/add-to-array-form-of-integer", "Add to Array-Form of Integer")</f>
        <v>0</v>
      </c>
      <c r="B100" t="s">
        <v>90</v>
      </c>
      <c r="C100" t="s">
        <v>323</v>
      </c>
    </row>
    <row r="101" spans="1:3">
      <c r="A101">
        <f>HYPERLINK("https://leetcode.com/problems/subtree-of-another-tree", "Subtree of Another Tree")</f>
        <v>0</v>
      </c>
      <c r="B101" t="s">
        <v>91</v>
      </c>
      <c r="C101" t="s">
        <v>323</v>
      </c>
    </row>
    <row r="102" spans="1:3">
      <c r="A102">
        <f>HYPERLINK("https://leetcode.com/problems/find-pivot-index", "Find Pivot Index")</f>
        <v>0</v>
      </c>
      <c r="B102" t="s">
        <v>92</v>
      </c>
      <c r="C102" t="s">
        <v>323</v>
      </c>
    </row>
    <row r="103" spans="1:3">
      <c r="A103">
        <f>HYPERLINK("https://leetcode.com/problems/convert-a-number-to-hexadecimal", "Convert a Number to Hexadecimal")</f>
        <v>0</v>
      </c>
      <c r="B103" t="s">
        <v>93</v>
      </c>
      <c r="C103" t="s">
        <v>323</v>
      </c>
    </row>
    <row r="104" spans="1:3">
      <c r="A104">
        <f>HYPERLINK("https://leetcode.com/problems/balanced-binary-tree", "Balanced Binary Tree")</f>
        <v>0</v>
      </c>
      <c r="B104" t="s">
        <v>94</v>
      </c>
      <c r="C104" t="s">
        <v>323</v>
      </c>
    </row>
    <row r="105" spans="1:3">
      <c r="A105">
        <f>HYPERLINK("https://leetcode.com/problems/plus-one", "Plus One")</f>
        <v>0</v>
      </c>
      <c r="B105" t="s">
        <v>95</v>
      </c>
      <c r="C105" t="s">
        <v>323</v>
      </c>
    </row>
    <row r="106" spans="1:3">
      <c r="A106">
        <f>HYPERLINK("https://leetcode.com/problems/max-stack", "Max Stack")</f>
        <v>0</v>
      </c>
      <c r="B106" t="s">
        <v>96</v>
      </c>
      <c r="C106" t="s">
        <v>323</v>
      </c>
    </row>
    <row r="107" spans="1:3">
      <c r="A107">
        <f>HYPERLINK("https://leetcode.com/problems/moving-stones-until-consecutive", "Moving Stones Until Consecutive")</f>
        <v>0</v>
      </c>
      <c r="B107" t="s">
        <v>97</v>
      </c>
      <c r="C107" t="s">
        <v>323</v>
      </c>
    </row>
    <row r="108" spans="1:3">
      <c r="A108">
        <f>HYPERLINK("https://leetcode.com/problems/string-compression", "String Compression")</f>
        <v>0</v>
      </c>
      <c r="B108" t="s">
        <v>98</v>
      </c>
      <c r="C108" t="s">
        <v>323</v>
      </c>
    </row>
    <row r="109" spans="1:3">
      <c r="A109">
        <f>HYPERLINK("https://leetcode.com/problems/path-sum", "Path Sum")</f>
        <v>0</v>
      </c>
      <c r="B109" t="s">
        <v>99</v>
      </c>
      <c r="C109" t="s">
        <v>323</v>
      </c>
    </row>
    <row r="110" spans="1:3">
      <c r="A110">
        <f>HYPERLINK("https://leetcode.com/problems/linked-list-cycle", "Linked List Cycle")</f>
        <v>0</v>
      </c>
      <c r="B110" t="s">
        <v>100</v>
      </c>
      <c r="C110" t="s">
        <v>323</v>
      </c>
    </row>
    <row r="111" spans="1:3">
      <c r="A111">
        <f>HYPERLINK("https://leetcode.com/problems/friend-requests-i-overall-acceptance-rate", "Friend Requests I: Overall Acceptance Rate")</f>
        <v>0</v>
      </c>
      <c r="B111" t="s">
        <v>101</v>
      </c>
      <c r="C111" t="s">
        <v>323</v>
      </c>
    </row>
    <row r="112" spans="1:3">
      <c r="A112">
        <f>HYPERLINK("https://leetcode.com/problems/intersection-of-two-linked-lists", "Intersection of Two Linked Lists")</f>
        <v>0</v>
      </c>
      <c r="B112" t="s">
        <v>102</v>
      </c>
      <c r="C112" t="s">
        <v>323</v>
      </c>
    </row>
    <row r="113" spans="1:3">
      <c r="A113">
        <f>HYPERLINK("https://leetcode.com/problems/isomorphic-strings", "Isomorphic Strings")</f>
        <v>0</v>
      </c>
      <c r="B113" t="s">
        <v>103</v>
      </c>
      <c r="C113" t="s">
        <v>323</v>
      </c>
    </row>
    <row r="114" spans="1:3">
      <c r="A114">
        <f>HYPERLINK("https://leetcode.com/problems/merge-sorted-array", "Merge Sorted Array")</f>
        <v>0</v>
      </c>
      <c r="B114" t="s">
        <v>104</v>
      </c>
      <c r="C114" t="s">
        <v>323</v>
      </c>
    </row>
    <row r="115" spans="1:3">
      <c r="A115">
        <f>HYPERLINK("https://leetcode.com/problems/palindrome-linked-list", "Palindrome Linked List")</f>
        <v>0</v>
      </c>
      <c r="B115" t="s">
        <v>105</v>
      </c>
      <c r="C115" t="s">
        <v>323</v>
      </c>
    </row>
    <row r="116" spans="1:3">
      <c r="A116">
        <f>HYPERLINK("https://leetcode.com/problems/valid-parentheses", "Valid Parentheses")</f>
        <v>0</v>
      </c>
      <c r="B116" t="s">
        <v>106</v>
      </c>
      <c r="C116" t="s">
        <v>323</v>
      </c>
    </row>
    <row r="117" spans="1:3">
      <c r="A117">
        <f>HYPERLINK("https://leetcode.com/problems/remove-linked-list-elements", "Remove Linked List Elements")</f>
        <v>0</v>
      </c>
      <c r="B117" t="s">
        <v>107</v>
      </c>
      <c r="C117" t="s">
        <v>323</v>
      </c>
    </row>
    <row r="118" spans="1:3">
      <c r="A118">
        <f>HYPERLINK("https://leetcode.com/problems/factorial-trailing-zeroes", "Factorial Trailing Zeroes")</f>
        <v>0</v>
      </c>
      <c r="B118" t="s">
        <v>108</v>
      </c>
      <c r="C118" t="s">
        <v>323</v>
      </c>
    </row>
    <row r="119" spans="1:3">
      <c r="A119">
        <f>HYPERLINK("https://leetcode.com/problems/minimum-depth-of-binary-tree", "Minimum Depth of Binary Tree")</f>
        <v>0</v>
      </c>
      <c r="B119" t="s">
        <v>109</v>
      </c>
      <c r="C119" t="s">
        <v>323</v>
      </c>
    </row>
    <row r="120" spans="1:3">
      <c r="A120">
        <f>HYPERLINK("https://leetcode.com/problems/word-pattern", "Word Pattern")</f>
        <v>0</v>
      </c>
      <c r="B120" t="s">
        <v>110</v>
      </c>
      <c r="C120" t="s">
        <v>323</v>
      </c>
    </row>
    <row r="121" spans="1:3">
      <c r="A121">
        <f>HYPERLINK("https://leetcode.com/problems/valid-palindrome", "Valid Palindrome")</f>
        <v>0</v>
      </c>
      <c r="B121" t="s">
        <v>111</v>
      </c>
      <c r="C121" t="s">
        <v>323</v>
      </c>
    </row>
    <row r="122" spans="1:3">
      <c r="A122">
        <f>HYPERLINK("https://leetcode.com/problems/valid-palindrome-ii", "Valid Palindrome II")</f>
        <v>0</v>
      </c>
      <c r="B122" t="s">
        <v>112</v>
      </c>
      <c r="C122" t="s">
        <v>323</v>
      </c>
    </row>
    <row r="123" spans="1:3">
      <c r="A123">
        <f>HYPERLINK("https://leetcode.com/problems/first-bad-version", "First Bad Version")</f>
        <v>0</v>
      </c>
      <c r="B123" t="s">
        <v>113</v>
      </c>
      <c r="C123" t="s">
        <v>323</v>
      </c>
    </row>
    <row r="124" spans="1:3">
      <c r="A124">
        <f>HYPERLINK("https://leetcode.com/problems/longest-common-prefix", "Longest Common Prefix")</f>
        <v>0</v>
      </c>
      <c r="B124" t="s">
        <v>114</v>
      </c>
      <c r="C124" t="s">
        <v>323</v>
      </c>
    </row>
    <row r="125" spans="1:3">
      <c r="A125">
        <f>HYPERLINK("https://leetcode.com/problems/rotate-array", "Rotate Array")</f>
        <v>0</v>
      </c>
      <c r="B125" t="s">
        <v>115</v>
      </c>
      <c r="C125" t="s">
        <v>323</v>
      </c>
    </row>
    <row r="126" spans="1:3">
      <c r="A126">
        <f>HYPERLINK("https://leetcode.com/problems/user-activity-for-the-past-30-days-ii", "User Activity for the Past 30 Days II")</f>
        <v>0</v>
      </c>
      <c r="B126" t="s">
        <v>116</v>
      </c>
      <c r="C126" t="s">
        <v>323</v>
      </c>
    </row>
    <row r="127" spans="1:3">
      <c r="A127">
        <f>HYPERLINK("https://leetcode.com/problems/implement-strstr", "Implement strStr()")</f>
        <v>0</v>
      </c>
      <c r="B127" t="s">
        <v>116</v>
      </c>
      <c r="C127" t="s">
        <v>323</v>
      </c>
    </row>
    <row r="128" spans="1:3">
      <c r="A128">
        <f>HYPERLINK("https://leetcode.com/problems/read-n-characters-given-read4", "Read N Characters Given Read4")</f>
        <v>0</v>
      </c>
      <c r="B128" t="s">
        <v>117</v>
      </c>
      <c r="C128" t="s">
        <v>323</v>
      </c>
    </row>
    <row r="129" spans="1:3">
      <c r="A129">
        <f>HYPERLINK("https://leetcode.com/problems/sqrtx", "Sqrt(x)")</f>
        <v>0</v>
      </c>
      <c r="B129" t="s">
        <v>118</v>
      </c>
      <c r="C129" t="s">
        <v>323</v>
      </c>
    </row>
    <row r="130" spans="1:3">
      <c r="A130">
        <f>HYPERLINK("https://leetcode.com/problems/repeated-string-match", "Repeated String Match")</f>
        <v>0</v>
      </c>
      <c r="B130" t="s">
        <v>119</v>
      </c>
      <c r="C130" t="s">
        <v>323</v>
      </c>
    </row>
    <row r="131" spans="1:3">
      <c r="A131">
        <f>HYPERLINK("https://leetcode.com/problems/second-highest-salary", "Second Highest Salary")</f>
        <v>0</v>
      </c>
      <c r="B131" t="s">
        <v>120</v>
      </c>
      <c r="C131" t="s">
        <v>323</v>
      </c>
    </row>
    <row r="132" spans="1:3">
      <c r="A132">
        <f>HYPERLINK("https://leetcode.com/problems/can-place-flowers", "Can Place Flowers")</f>
        <v>0</v>
      </c>
      <c r="B132" t="s">
        <v>120</v>
      </c>
      <c r="C132" t="s">
        <v>323</v>
      </c>
    </row>
    <row r="133" spans="1:3">
      <c r="A133">
        <f>HYPERLINK("https://leetcode.com/problems/count-primes", "Count Primes")</f>
        <v>0</v>
      </c>
      <c r="B133" t="s">
        <v>121</v>
      </c>
      <c r="C133" t="s">
        <v>323</v>
      </c>
    </row>
    <row r="134" spans="1:3">
      <c r="A134">
        <f>HYPERLINK("https://leetcode.com/problems/excel-sheet-column-title", "Excel Sheet Column Title")</f>
        <v>0</v>
      </c>
      <c r="B134" t="s">
        <v>122</v>
      </c>
      <c r="C134" t="s">
        <v>323</v>
      </c>
    </row>
    <row r="135" spans="1:3">
      <c r="A135">
        <f>HYPERLINK("https://leetcode.com/problems/valid-word-abbreviation", "Valid Word Abbreviation")</f>
        <v>0</v>
      </c>
      <c r="B135" t="s">
        <v>123</v>
      </c>
      <c r="C135" t="s">
        <v>323</v>
      </c>
    </row>
    <row r="136" spans="1:3">
      <c r="A136">
        <f>HYPERLINK("https://leetcode.com/problems/third-maximum-number", "Third Maximum Number")</f>
        <v>0</v>
      </c>
      <c r="B136" t="s">
        <v>124</v>
      </c>
      <c r="C136" t="s">
        <v>323</v>
      </c>
    </row>
    <row r="137" spans="1:3">
      <c r="A137">
        <f>HYPERLINK("https://leetcode.com/problems/reverse-integer", "Reverse Integer")</f>
        <v>0</v>
      </c>
      <c r="B137" t="s">
        <v>125</v>
      </c>
      <c r="C137" t="s">
        <v>323</v>
      </c>
    </row>
    <row r="138" spans="1:3">
      <c r="A138">
        <f>HYPERLINK("https://leetcode.com/problems/apples-oranges", "Apples &amp; Oranges")</f>
        <v>0</v>
      </c>
      <c r="B138" t="s">
        <v>126</v>
      </c>
      <c r="C138" t="s">
        <v>324</v>
      </c>
    </row>
    <row r="139" spans="1:3">
      <c r="A139">
        <f>HYPERLINK("https://leetcode.com/problems/find-a-corresponding-node-of-a-binary-tree-in-a-clone-of-that-tree", "Find a Corresponding Node of a Binary Tree in a Clone of That Tree")</f>
        <v>0</v>
      </c>
      <c r="B139" t="s">
        <v>127</v>
      </c>
      <c r="C139" t="s">
        <v>324</v>
      </c>
    </row>
    <row r="140" spans="1:3">
      <c r="A140">
        <f>HYPERLINK("https://leetcode.com/problems/customers-who-bought-products-a-and-b-but-not-c", "Customers Who Bought Products A and B but Not C")</f>
        <v>0</v>
      </c>
      <c r="B140" t="s">
        <v>128</v>
      </c>
      <c r="C140" t="s">
        <v>324</v>
      </c>
    </row>
    <row r="141" spans="1:3">
      <c r="A141">
        <f>HYPERLINK("https://leetcode.com/problems/encode-and-decode-tinyurl", "Encode and Decode TinyURL")</f>
        <v>0</v>
      </c>
      <c r="B141" t="s">
        <v>129</v>
      </c>
      <c r="C141" t="s">
        <v>324</v>
      </c>
    </row>
    <row r="142" spans="1:3">
      <c r="A142">
        <f>HYPERLINK("https://leetcode.com/problems/maximum-binary-tree", "Maximum Binary Tree")</f>
        <v>0</v>
      </c>
      <c r="B142" t="s">
        <v>129</v>
      </c>
      <c r="C142" t="s">
        <v>324</v>
      </c>
    </row>
    <row r="143" spans="1:3">
      <c r="A143">
        <f>HYPERLINK("https://leetcode.com/problems/construct-binary-search-tree-from-preorder-traversal", "Construct Binary Search Tree from Preorder Traversal")</f>
        <v>0</v>
      </c>
      <c r="B143" t="s">
        <v>130</v>
      </c>
      <c r="C143" t="s">
        <v>324</v>
      </c>
    </row>
    <row r="144" spans="1:3">
      <c r="A144">
        <f>HYPERLINK("https://leetcode.com/problems/insert-into-a-binary-search-tree", "Insert into a Binary Search Tree")</f>
        <v>0</v>
      </c>
      <c r="B144" t="s">
        <v>131</v>
      </c>
      <c r="C144" t="s">
        <v>324</v>
      </c>
    </row>
    <row r="145" spans="1:3">
      <c r="A145">
        <f>HYPERLINK("https://leetcode.com/problems/partition-labels", "Partition Labels")</f>
        <v>0</v>
      </c>
      <c r="B145" t="s">
        <v>132</v>
      </c>
      <c r="C145" t="s">
        <v>324</v>
      </c>
    </row>
    <row r="146" spans="1:3">
      <c r="A146">
        <f>HYPERLINK("https://leetcode.com/problems/all-elements-in-two-binary-search-trees", "All Elements in Two Binary Search Trees")</f>
        <v>0</v>
      </c>
      <c r="B146" t="s">
        <v>132</v>
      </c>
      <c r="C146" t="s">
        <v>324</v>
      </c>
    </row>
    <row r="147" spans="1:3">
      <c r="A147">
        <f>HYPERLINK("https://leetcode.com/problems/project-employees-iii", "Project Employees III")</f>
        <v>0</v>
      </c>
      <c r="B147" t="s">
        <v>133</v>
      </c>
      <c r="C147" t="s">
        <v>324</v>
      </c>
    </row>
    <row r="148" spans="1:3">
      <c r="A148">
        <f>HYPERLINK("https://leetcode.com/problems/minimum-add-to-make-parentheses-valid", "Minimum Add to Make Parentheses Valid")</f>
        <v>0</v>
      </c>
      <c r="B148" t="s">
        <v>134</v>
      </c>
      <c r="C148" t="s">
        <v>324</v>
      </c>
    </row>
    <row r="149" spans="1:3">
      <c r="A149">
        <f>HYPERLINK("https://leetcode.com/problems/battleships-in-a-board", "Battleships in a Board")</f>
        <v>0</v>
      </c>
      <c r="B149" t="s">
        <v>135</v>
      </c>
      <c r="C149" t="s">
        <v>324</v>
      </c>
    </row>
    <row r="150" spans="1:3">
      <c r="A150">
        <f>HYPERLINK("https://leetcode.com/problems/diameter-of-n-ary-tree", "Diameter of N-Ary Tree")</f>
        <v>0</v>
      </c>
      <c r="B150" t="s">
        <v>135</v>
      </c>
      <c r="C150" t="s">
        <v>324</v>
      </c>
    </row>
    <row r="151" spans="1:3">
      <c r="A151">
        <f>HYPERLINK("https://leetcode.com/problems/counting-bits", "Counting Bits")</f>
        <v>0</v>
      </c>
      <c r="B151" t="s">
        <v>136</v>
      </c>
      <c r="C151" t="s">
        <v>324</v>
      </c>
    </row>
    <row r="152" spans="1:3">
      <c r="A152">
        <f>HYPERLINK("https://leetcode.com/problems/spiral-matrix-iii", "Spiral Matrix III")</f>
        <v>0</v>
      </c>
      <c r="B152" t="s">
        <v>137</v>
      </c>
      <c r="C152" t="s">
        <v>324</v>
      </c>
    </row>
    <row r="153" spans="1:3">
      <c r="A153">
        <f>HYPERLINK("https://leetcode.com/problems/candy-crush", "Candy Crush")</f>
        <v>0</v>
      </c>
      <c r="B153" t="s">
        <v>138</v>
      </c>
      <c r="C153" t="s">
        <v>324</v>
      </c>
    </row>
    <row r="154" spans="1:3">
      <c r="A154">
        <f>HYPERLINK("https://leetcode.com/problems/distribute-coins-in-binary-tree", "Distribute Coins in Binary Tree")</f>
        <v>0</v>
      </c>
      <c r="B154" t="s">
        <v>139</v>
      </c>
      <c r="C154" t="s">
        <v>324</v>
      </c>
    </row>
    <row r="155" spans="1:3">
      <c r="A155">
        <f>HYPERLINK("https://leetcode.com/problems/find-all-duplicates-in-an-array", "Find All Duplicates in an Array")</f>
        <v>0</v>
      </c>
      <c r="B155" t="s">
        <v>140</v>
      </c>
      <c r="C155" t="s">
        <v>324</v>
      </c>
    </row>
    <row r="156" spans="1:3">
      <c r="A156">
        <f>HYPERLINK("https://leetcode.com/problems/page-recommendations", "Page Recommendations")</f>
        <v>0</v>
      </c>
      <c r="B156" t="s">
        <v>141</v>
      </c>
      <c r="C156" t="s">
        <v>324</v>
      </c>
    </row>
    <row r="157" spans="1:3">
      <c r="A157">
        <f>HYPERLINK("https://leetcode.com/problems/pancake-sorting", "Pancake Sorting")</f>
        <v>0</v>
      </c>
      <c r="B157" t="s">
        <v>142</v>
      </c>
      <c r="C157" t="s">
        <v>324</v>
      </c>
    </row>
    <row r="158" spans="1:3">
      <c r="A158">
        <f>HYPERLINK("https://leetcode.com/problems/interval-list-intersections", "Interval List Intersections")</f>
        <v>0</v>
      </c>
      <c r="B158" t="s">
        <v>143</v>
      </c>
      <c r="C158" t="s">
        <v>324</v>
      </c>
    </row>
    <row r="159" spans="1:3">
      <c r="A159">
        <f>HYPERLINK("https://leetcode.com/problems/queue-reconstruction-by-height", "Queue Reconstruction by Height")</f>
        <v>0</v>
      </c>
      <c r="B159" t="s">
        <v>24</v>
      </c>
      <c r="C159" t="s">
        <v>324</v>
      </c>
    </row>
    <row r="160" spans="1:3">
      <c r="A160">
        <f>HYPERLINK("https://leetcode.com/problems/lowest-common-ancestor-of-deepest-leaves", "Lowest Common Ancestor of Deepest Leaves")</f>
        <v>0</v>
      </c>
      <c r="B160" t="s">
        <v>144</v>
      </c>
      <c r="C160" t="s">
        <v>324</v>
      </c>
    </row>
    <row r="161" spans="1:3">
      <c r="A161">
        <f>HYPERLINK("https://leetcode.com/problems/number-of-corner-rectangles", "Number Of Corner Rectangles")</f>
        <v>0</v>
      </c>
      <c r="B161" t="s">
        <v>145</v>
      </c>
      <c r="C161" t="s">
        <v>324</v>
      </c>
    </row>
    <row r="162" spans="1:3">
      <c r="A162">
        <f>HYPERLINK("https://leetcode.com/problems/construct-binary-tree-from-preorder-and-postorder-traversal", "Construct Binary Tree from Preorder and Postorder Traversal")</f>
        <v>0</v>
      </c>
      <c r="B162" t="s">
        <v>146</v>
      </c>
      <c r="C162" t="s">
        <v>324</v>
      </c>
    </row>
    <row r="163" spans="1:3">
      <c r="A163">
        <f>HYPERLINK("https://leetcode.com/problems/maximum-difference-between-node-and-ancestor", "Maximum Difference Between Node and Ancestor")</f>
        <v>0</v>
      </c>
      <c r="B163" t="s">
        <v>26</v>
      </c>
      <c r="C163" t="s">
        <v>324</v>
      </c>
    </row>
    <row r="164" spans="1:3">
      <c r="A164">
        <f>HYPERLINK("https://leetcode.com/problems/apply-discount-every-n-orders", "Apply Discount Every n Orders")</f>
        <v>0</v>
      </c>
      <c r="B164" t="s">
        <v>26</v>
      </c>
      <c r="C164" t="s">
        <v>324</v>
      </c>
    </row>
    <row r="165" spans="1:3">
      <c r="A165">
        <f>HYPERLINK("https://leetcode.com/problems/custom-sort-string", "Custom Sort String")</f>
        <v>0</v>
      </c>
      <c r="B165" t="s">
        <v>27</v>
      </c>
      <c r="C165" t="s">
        <v>324</v>
      </c>
    </row>
    <row r="166" spans="1:3">
      <c r="A166">
        <f>HYPERLINK("https://leetcode.com/problems/partition-array-for-maximum-sum", "Partition Array for Maximum Sum")</f>
        <v>0</v>
      </c>
      <c r="B166" t="s">
        <v>147</v>
      </c>
      <c r="C166" t="s">
        <v>324</v>
      </c>
    </row>
    <row r="167" spans="1:3">
      <c r="A167">
        <f>HYPERLINK("https://leetcode.com/problems/path-with-maximum-gold", "Path with Maximum Gold")</f>
        <v>0</v>
      </c>
      <c r="B167" t="s">
        <v>29</v>
      </c>
      <c r="C167" t="s">
        <v>324</v>
      </c>
    </row>
    <row r="168" spans="1:3">
      <c r="A168">
        <f>HYPERLINK("https://leetcode.com/problems/letter-case-permutation", "Letter Case Permutation")</f>
        <v>0</v>
      </c>
      <c r="B168" t="s">
        <v>148</v>
      </c>
      <c r="C168" t="s">
        <v>324</v>
      </c>
    </row>
    <row r="169" spans="1:3">
      <c r="A169">
        <f>HYPERLINK("https://leetcode.com/problems/single-number-iii", "Single Number III")</f>
        <v>0</v>
      </c>
      <c r="B169" t="s">
        <v>149</v>
      </c>
      <c r="C169" t="s">
        <v>324</v>
      </c>
    </row>
    <row r="170" spans="1:3">
      <c r="A170">
        <f>HYPERLINK("https://leetcode.com/problems/web-crawler", "Web Crawler")</f>
        <v>0</v>
      </c>
      <c r="B170" t="s">
        <v>149</v>
      </c>
      <c r="C170" t="s">
        <v>324</v>
      </c>
    </row>
    <row r="171" spans="1:3">
      <c r="A171">
        <f>HYPERLINK("https://leetcode.com/problems/wiggle-sort", "Wiggle Sort")</f>
        <v>0</v>
      </c>
      <c r="B171" t="s">
        <v>34</v>
      </c>
      <c r="C171" t="s">
        <v>324</v>
      </c>
    </row>
    <row r="172" spans="1:3">
      <c r="A172">
        <f>HYPERLINK("https://leetcode.com/problems/k-closest-points-to-origin", "K Closest Points to Origin")</f>
        <v>0</v>
      </c>
      <c r="B172" t="s">
        <v>34</v>
      </c>
      <c r="C172" t="s">
        <v>324</v>
      </c>
    </row>
    <row r="173" spans="1:3">
      <c r="A173">
        <f>HYPERLINK("https://leetcode.com/problems/permutations", "Permutations")</f>
        <v>0</v>
      </c>
      <c r="B173" t="s">
        <v>150</v>
      </c>
      <c r="C173" t="s">
        <v>324</v>
      </c>
    </row>
    <row r="174" spans="1:3">
      <c r="A174">
        <f>HYPERLINK("https://leetcode.com/problems/binary-tree-inorder-traversal", "Binary Tree Inorder Traversal")</f>
        <v>0</v>
      </c>
      <c r="B174" t="s">
        <v>36</v>
      </c>
      <c r="C174" t="s">
        <v>324</v>
      </c>
    </row>
    <row r="175" spans="1:3">
      <c r="A175">
        <f>HYPERLINK("https://leetcode.com/problems/daily-temperatures", "Daily Temperatures")</f>
        <v>0</v>
      </c>
      <c r="B175" t="s">
        <v>36</v>
      </c>
      <c r="C175" t="s">
        <v>324</v>
      </c>
    </row>
    <row r="176" spans="1:3">
      <c r="A176">
        <f>HYPERLINK("https://leetcode.com/problems/sort-characters-by-frequency", "Sort Characters By Frequency")</f>
        <v>0</v>
      </c>
      <c r="B176" t="s">
        <v>38</v>
      </c>
      <c r="C176" t="s">
        <v>324</v>
      </c>
    </row>
    <row r="177" spans="1:3">
      <c r="A177">
        <f>HYPERLINK("https://leetcode.com/problems/maximum-binary-tree-ii", "Maximum Binary Tree II")</f>
        <v>0</v>
      </c>
      <c r="B177" t="s">
        <v>38</v>
      </c>
      <c r="C177" t="s">
        <v>324</v>
      </c>
    </row>
    <row r="178" spans="1:3">
      <c r="A178">
        <f>HYPERLINK("https://leetcode.com/problems/nested-list-weight-sum-ii", "Nested List Weight Sum II")</f>
        <v>0</v>
      </c>
      <c r="B178" t="s">
        <v>151</v>
      </c>
      <c r="C178" t="s">
        <v>324</v>
      </c>
    </row>
    <row r="179" spans="1:3">
      <c r="A179">
        <f>HYPERLINK("https://leetcode.com/problems/generate-parentheses", "Generate Parentheses")</f>
        <v>0</v>
      </c>
      <c r="B179" t="s">
        <v>152</v>
      </c>
      <c r="C179" t="s">
        <v>324</v>
      </c>
    </row>
    <row r="180" spans="1:3">
      <c r="A180">
        <f>HYPERLINK("https://leetcode.com/problems/max-area-of-island", "Max Area of Island")</f>
        <v>0</v>
      </c>
      <c r="B180" t="s">
        <v>152</v>
      </c>
      <c r="C180" t="s">
        <v>324</v>
      </c>
    </row>
    <row r="181" spans="1:3">
      <c r="A181">
        <f>HYPERLINK("https://leetcode.com/problems/minimum-remove-to-make-valid-parentheses", "Minimum Remove to Make Valid Parentheses")</f>
        <v>0</v>
      </c>
      <c r="B181" t="s">
        <v>39</v>
      </c>
      <c r="C181" t="s">
        <v>324</v>
      </c>
    </row>
    <row r="182" spans="1:3">
      <c r="A182">
        <f>HYPERLINK("https://leetcode.com/problems/subsets", "Subsets")</f>
        <v>0</v>
      </c>
      <c r="B182" t="s">
        <v>153</v>
      </c>
      <c r="C182" t="s">
        <v>324</v>
      </c>
    </row>
    <row r="183" spans="1:3">
      <c r="A183">
        <f>HYPERLINK("https://leetcode.com/problems/sparse-matrix-multiplication", "Sparse Matrix Multiplication")</f>
        <v>0</v>
      </c>
      <c r="B183" t="s">
        <v>40</v>
      </c>
      <c r="C183" t="s">
        <v>324</v>
      </c>
    </row>
    <row r="184" spans="1:3">
      <c r="A184">
        <f>HYPERLINK("https://leetcode.com/problems/top-k-frequent-elements", "Top K Frequent Elements")</f>
        <v>0</v>
      </c>
      <c r="B184" t="s">
        <v>154</v>
      </c>
      <c r="C184" t="s">
        <v>324</v>
      </c>
    </row>
    <row r="185" spans="1:3">
      <c r="A185">
        <f>HYPERLINK("https://leetcode.com/problems/find-largest-value-in-each-tree-row", "Find Largest Value in Each Tree Row")</f>
        <v>0</v>
      </c>
      <c r="B185" t="s">
        <v>155</v>
      </c>
      <c r="C185" t="s">
        <v>324</v>
      </c>
    </row>
    <row r="186" spans="1:3">
      <c r="A186">
        <f>HYPERLINK("https://leetcode.com/problems/smallest-subtree-with-all-the-deepest-nodes", "Smallest Subtree with all the Deepest Nodes")</f>
        <v>0</v>
      </c>
      <c r="B186" t="s">
        <v>156</v>
      </c>
      <c r="C186" t="s">
        <v>324</v>
      </c>
    </row>
    <row r="187" spans="1:3">
      <c r="A187">
        <f>HYPERLINK("https://leetcode.com/problems/palindromic-substrings", "Palindromic Substrings")</f>
        <v>0</v>
      </c>
      <c r="B187" t="s">
        <v>157</v>
      </c>
      <c r="C187" t="s">
        <v>324</v>
      </c>
    </row>
    <row r="188" spans="1:3">
      <c r="A188">
        <f>HYPERLINK("https://leetcode.com/problems/minimum-cost-for-tickets", "Minimum Cost For Tickets")</f>
        <v>0</v>
      </c>
      <c r="B188" t="s">
        <v>158</v>
      </c>
      <c r="C188" t="s">
        <v>324</v>
      </c>
    </row>
    <row r="189" spans="1:3">
      <c r="A189">
        <f>HYPERLINK("https://leetcode.com/problems/number-of-closed-islands", "Number of Closed Islands")</f>
        <v>0</v>
      </c>
      <c r="B189" t="s">
        <v>158</v>
      </c>
      <c r="C189" t="s">
        <v>324</v>
      </c>
    </row>
    <row r="190" spans="1:3">
      <c r="A190">
        <f>HYPERLINK("https://leetcode.com/problems/kth-smallest-element-in-a-bst", "Kth Smallest Element in a BST")</f>
        <v>0</v>
      </c>
      <c r="B190" t="s">
        <v>42</v>
      </c>
      <c r="C190" t="s">
        <v>324</v>
      </c>
    </row>
    <row r="191" spans="1:3">
      <c r="A191">
        <f>HYPERLINK("https://leetcode.com/problems/tree-diameter", "Tree Diameter")</f>
        <v>0</v>
      </c>
      <c r="B191" t="s">
        <v>159</v>
      </c>
      <c r="C191" t="s">
        <v>324</v>
      </c>
    </row>
    <row r="192" spans="1:3">
      <c r="A192">
        <f>HYPERLINK("https://leetcode.com/problems/product-of-array-except-self", "Product of Array Except Self")</f>
        <v>0</v>
      </c>
      <c r="B192" t="s">
        <v>159</v>
      </c>
      <c r="C192" t="s">
        <v>324</v>
      </c>
    </row>
    <row r="193" spans="1:3">
      <c r="A193">
        <f>HYPERLINK("https://leetcode.com/problems/find-duplicate-file-in-system", "Find Duplicate File in System")</f>
        <v>0</v>
      </c>
      <c r="B193" t="s">
        <v>160</v>
      </c>
      <c r="C193" t="s">
        <v>324</v>
      </c>
    </row>
    <row r="194" spans="1:3">
      <c r="A194">
        <f>HYPERLINK("https://leetcode.com/problems/remove-sub-folders-from-the-filesystem", "Remove Sub-Folders from the Filesystem")</f>
        <v>0</v>
      </c>
      <c r="B194" t="s">
        <v>160</v>
      </c>
      <c r="C194" t="s">
        <v>324</v>
      </c>
    </row>
    <row r="195" spans="1:3">
      <c r="A195">
        <f>HYPERLINK("https://leetcode.com/problems/minesweeper", "Minesweeper")</f>
        <v>0</v>
      </c>
      <c r="B195" t="s">
        <v>161</v>
      </c>
      <c r="C195" t="s">
        <v>324</v>
      </c>
    </row>
    <row r="196" spans="1:3">
      <c r="A196">
        <f>HYPERLINK("https://leetcode.com/problems/max-consecutive-ones-iii", "Max Consecutive Ones III")</f>
        <v>0</v>
      </c>
      <c r="B196" t="s">
        <v>161</v>
      </c>
      <c r="C196" t="s">
        <v>324</v>
      </c>
    </row>
    <row r="197" spans="1:3">
      <c r="A197">
        <f>HYPERLINK("https://leetcode.com/problems/convert-binary-search-tree-to-sorted-doubly-linked-list", "Convert Binary Search Tree to Sorted Doubly Linked List")</f>
        <v>0</v>
      </c>
      <c r="B197" t="s">
        <v>161</v>
      </c>
      <c r="C197" t="s">
        <v>324</v>
      </c>
    </row>
    <row r="198" spans="1:3">
      <c r="A198">
        <f>HYPERLINK("https://leetcode.com/problems/friend-circles", "Friend Circles")</f>
        <v>0</v>
      </c>
      <c r="B198" t="s">
        <v>162</v>
      </c>
      <c r="C198" t="s">
        <v>324</v>
      </c>
    </row>
    <row r="199" spans="1:3">
      <c r="A199">
        <f>HYPERLINK("https://leetcode.com/problems/longest-common-subsequence", "Longest Common Subsequence")</f>
        <v>0</v>
      </c>
      <c r="B199" t="s">
        <v>163</v>
      </c>
      <c r="C199" t="s">
        <v>324</v>
      </c>
    </row>
    <row r="200" spans="1:3">
      <c r="A200">
        <f>HYPERLINK("https://leetcode.com/problems/single-element-in-a-sorted-array", "Single Element in a Sorted Array")</f>
        <v>0</v>
      </c>
      <c r="B200" t="s">
        <v>43</v>
      </c>
      <c r="C200" t="s">
        <v>324</v>
      </c>
    </row>
    <row r="201" spans="1:3">
      <c r="A201">
        <f>HYPERLINK("https://leetcode.com/problems/arithmetic-slices", "Arithmetic Slices")</f>
        <v>0</v>
      </c>
      <c r="B201" t="s">
        <v>43</v>
      </c>
      <c r="C201" t="s">
        <v>324</v>
      </c>
    </row>
    <row r="202" spans="1:3">
      <c r="A202">
        <f>HYPERLINK("https://leetcode.com/problems/maximum-sum-of-two-non-overlapping-subarrays", "Maximum Sum of Two Non-Overlapping Subarrays")</f>
        <v>0</v>
      </c>
      <c r="B202" t="s">
        <v>43</v>
      </c>
      <c r="C202" t="s">
        <v>324</v>
      </c>
    </row>
    <row r="203" spans="1:3">
      <c r="A203">
        <f>HYPERLINK("https://leetcode.com/problems/campus-bikes", "Campus Bikes")</f>
        <v>0</v>
      </c>
      <c r="B203" t="s">
        <v>164</v>
      </c>
      <c r="C203" t="s">
        <v>324</v>
      </c>
    </row>
    <row r="204" spans="1:3">
      <c r="A204">
        <f>HYPERLINK("https://leetcode.com/problems/next-greater-node-in-linked-list", "Next Greater Node In Linked List")</f>
        <v>0</v>
      </c>
      <c r="B204" t="s">
        <v>165</v>
      </c>
      <c r="C204" t="s">
        <v>324</v>
      </c>
    </row>
    <row r="205" spans="1:3">
      <c r="A205">
        <f>HYPERLINK("https://leetcode.com/problems/longest-repeating-substring", "Longest Repeating Substring")</f>
        <v>0</v>
      </c>
      <c r="B205" t="s">
        <v>166</v>
      </c>
      <c r="C205" t="s">
        <v>324</v>
      </c>
    </row>
    <row r="206" spans="1:3">
      <c r="A206">
        <f>HYPERLINK("https://leetcode.com/problems/group-anagrams", "Group Anagrams")</f>
        <v>0</v>
      </c>
      <c r="B206" t="s">
        <v>47</v>
      </c>
      <c r="C206" t="s">
        <v>324</v>
      </c>
    </row>
    <row r="207" spans="1:3">
      <c r="A207">
        <f>HYPERLINK("https://leetcode.com/problems/shortest-way-to-form-string", "Shortest Way to Form String")</f>
        <v>0</v>
      </c>
      <c r="B207" t="s">
        <v>47</v>
      </c>
      <c r="C207" t="s">
        <v>324</v>
      </c>
    </row>
    <row r="208" spans="1:3">
      <c r="A208">
        <f>HYPERLINK("https://leetcode.com/problems/remove-all-adjacent-duplicates-in-string-ii", "Remove All Adjacent Duplicates in String II")</f>
        <v>0</v>
      </c>
      <c r="B208" t="s">
        <v>47</v>
      </c>
      <c r="C208" t="s">
        <v>324</v>
      </c>
    </row>
    <row r="209" spans="1:3">
      <c r="A209">
        <f>HYPERLINK("https://leetcode.com/problems/car-pooling", "Car Pooling")</f>
        <v>0</v>
      </c>
      <c r="B209" t="s">
        <v>167</v>
      </c>
      <c r="C209" t="s">
        <v>324</v>
      </c>
    </row>
    <row r="210" spans="1:3">
      <c r="A210">
        <f>HYPERLINK("https://leetcode.com/problems/rotate-image", "Rotate Image")</f>
        <v>0</v>
      </c>
      <c r="B210" t="s">
        <v>167</v>
      </c>
      <c r="C210" t="s">
        <v>324</v>
      </c>
    </row>
    <row r="211" spans="1:3">
      <c r="A211">
        <f>HYPERLINK("https://leetcode.com/problems/binary-search-tree-iterator", "Binary Search Tree Iterator")</f>
        <v>0</v>
      </c>
      <c r="B211" t="s">
        <v>168</v>
      </c>
      <c r="C211" t="s">
        <v>324</v>
      </c>
    </row>
    <row r="212" spans="1:3">
      <c r="A212">
        <f>HYPERLINK("https://leetcode.com/problems/next-greater-element-ii", "Next Greater Element II")</f>
        <v>0</v>
      </c>
      <c r="B212" t="s">
        <v>169</v>
      </c>
      <c r="C212" t="s">
        <v>324</v>
      </c>
    </row>
    <row r="213" spans="1:3">
      <c r="A213">
        <f>HYPERLINK("https://leetcode.com/problems/combination-sum", "Combination Sum")</f>
        <v>0</v>
      </c>
      <c r="B213" t="s">
        <v>170</v>
      </c>
      <c r="C213" t="s">
        <v>324</v>
      </c>
    </row>
    <row r="214" spans="1:3">
      <c r="A214">
        <f>HYPERLINK("https://leetcode.com/problems/random-pick-index", "Random Pick Index")</f>
        <v>0</v>
      </c>
      <c r="B214" t="s">
        <v>48</v>
      </c>
      <c r="C214" t="s">
        <v>324</v>
      </c>
    </row>
    <row r="215" spans="1:3">
      <c r="A215">
        <f>HYPERLINK("https://leetcode.com/problems/number-of-connected-components-in-an-undirected-graph", "Number of Connected Components in an Undirected Graph")</f>
        <v>0</v>
      </c>
      <c r="B215" t="s">
        <v>48</v>
      </c>
      <c r="C215" t="s">
        <v>324</v>
      </c>
    </row>
    <row r="216" spans="1:3">
      <c r="A216">
        <f>HYPERLINK("https://leetcode.com/problems/number-of-distinct-islands", "Number of Distinct Islands")</f>
        <v>0</v>
      </c>
      <c r="B216" t="s">
        <v>48</v>
      </c>
      <c r="C216" t="s">
        <v>324</v>
      </c>
    </row>
    <row r="217" spans="1:3">
      <c r="A217">
        <f>HYPERLINK("https://leetcode.com/problems/split-bst", "Split BST")</f>
        <v>0</v>
      </c>
      <c r="B217" t="s">
        <v>171</v>
      </c>
      <c r="C217" t="s">
        <v>324</v>
      </c>
    </row>
    <row r="218" spans="1:3">
      <c r="A218">
        <f>HYPERLINK("https://leetcode.com/problems/odd-even-linked-list", "Odd Even Linked List")</f>
        <v>0</v>
      </c>
      <c r="B218" t="s">
        <v>50</v>
      </c>
      <c r="C218" t="s">
        <v>324</v>
      </c>
    </row>
    <row r="219" spans="1:3">
      <c r="A219">
        <f>HYPERLINK("https://leetcode.com/problems/find-the-duplicate-number", "Find the Duplicate Number")</f>
        <v>0</v>
      </c>
      <c r="B219" t="s">
        <v>51</v>
      </c>
      <c r="C219" t="s">
        <v>324</v>
      </c>
    </row>
    <row r="220" spans="1:3">
      <c r="A220">
        <f>HYPERLINK("https://leetcode.com/problems/all-nodes-distance-k-in-binary-tree", "All Nodes Distance K in Binary Tree")</f>
        <v>0</v>
      </c>
      <c r="B220" t="s">
        <v>172</v>
      </c>
      <c r="C220" t="s">
        <v>324</v>
      </c>
    </row>
    <row r="221" spans="1:3">
      <c r="A221">
        <f>HYPERLINK("https://leetcode.com/problems/minimum-time-to-collect-all-apples-in-a-tree", "Minimum Time to Collect All Apples in a Tree")</f>
        <v>0</v>
      </c>
      <c r="B221" t="s">
        <v>172</v>
      </c>
      <c r="C221" t="s">
        <v>324</v>
      </c>
    </row>
    <row r="222" spans="1:3">
      <c r="A222">
        <f>HYPERLINK("https://leetcode.com/problems/kth-largest-element-in-an-array", "Kth Largest Element in an Array")</f>
        <v>0</v>
      </c>
      <c r="B222" t="s">
        <v>172</v>
      </c>
      <c r="C222" t="s">
        <v>324</v>
      </c>
    </row>
    <row r="223" spans="1:3">
      <c r="A223">
        <f>HYPERLINK("https://leetcode.com/problems/check-if-word-is-valid-after-substitutions", "Check If Word Is Valid After Substitutions")</f>
        <v>0</v>
      </c>
      <c r="B223" t="s">
        <v>52</v>
      </c>
      <c r="C223" t="s">
        <v>324</v>
      </c>
    </row>
    <row r="224" spans="1:3">
      <c r="A224">
        <f>HYPERLINK("https://leetcode.com/problems/different-ways-to-add-parentheses", "Different Ways to Add Parentheses")</f>
        <v>0</v>
      </c>
      <c r="B224" t="s">
        <v>173</v>
      </c>
      <c r="C224" t="s">
        <v>324</v>
      </c>
    </row>
    <row r="225" spans="1:3">
      <c r="A225">
        <f>HYPERLINK("https://leetcode.com/problems/flatten-a-multilevel-doubly-linked-list", "Flatten a Multilevel Doubly Linked List")</f>
        <v>0</v>
      </c>
      <c r="B225" t="s">
        <v>174</v>
      </c>
      <c r="C225" t="s">
        <v>324</v>
      </c>
    </row>
    <row r="226" spans="1:3">
      <c r="A226">
        <f>HYPERLINK("https://leetcode.com/problems/integer-to-roman", "Integer to Roman")</f>
        <v>0</v>
      </c>
      <c r="B226" t="s">
        <v>174</v>
      </c>
      <c r="C226" t="s">
        <v>324</v>
      </c>
    </row>
    <row r="227" spans="1:3">
      <c r="A227">
        <f>HYPERLINK("https://leetcode.com/problems/group-shifted-strings", "Group Shifted Strings")</f>
        <v>0</v>
      </c>
      <c r="B227" t="s">
        <v>174</v>
      </c>
      <c r="C227" t="s">
        <v>324</v>
      </c>
    </row>
    <row r="228" spans="1:3">
      <c r="A228">
        <f>HYPERLINK("https://leetcode.com/problems/print-binary-tree", "Print Binary Tree")</f>
        <v>0</v>
      </c>
      <c r="B228" t="s">
        <v>175</v>
      </c>
      <c r="C228" t="s">
        <v>324</v>
      </c>
    </row>
    <row r="229" spans="1:3">
      <c r="A229">
        <f>HYPERLINK("https://leetcode.com/problems/best-time-to-buy-and-sell-stock-with-transaction-fee", "Best Time to Buy and Sell Stock with Transaction Fee")</f>
        <v>0</v>
      </c>
      <c r="B229" t="s">
        <v>176</v>
      </c>
      <c r="C229" t="s">
        <v>324</v>
      </c>
    </row>
    <row r="230" spans="1:3">
      <c r="A230">
        <f>HYPERLINK("https://leetcode.com/problems/combinations", "Combinations")</f>
        <v>0</v>
      </c>
      <c r="B230" t="s">
        <v>176</v>
      </c>
      <c r="C230" t="s">
        <v>324</v>
      </c>
    </row>
    <row r="231" spans="1:3">
      <c r="A231">
        <f>HYPERLINK("https://leetcode.com/problems/binary-tree-level-order-traversal", "Binary Tree Level Order Traversal")</f>
        <v>0</v>
      </c>
      <c r="B231" t="s">
        <v>53</v>
      </c>
      <c r="C231" t="s">
        <v>324</v>
      </c>
    </row>
    <row r="232" spans="1:3">
      <c r="A232">
        <f>HYPERLINK("https://leetcode.com/problems/walls-and-gates", "Walls and Gates")</f>
        <v>0</v>
      </c>
      <c r="B232" t="s">
        <v>177</v>
      </c>
      <c r="C232" t="s">
        <v>324</v>
      </c>
    </row>
    <row r="233" spans="1:3">
      <c r="A233">
        <f>HYPERLINK("https://leetcode.com/problems/implement-magic-dictionary", "Implement Magic Dictionary")</f>
        <v>0</v>
      </c>
      <c r="B233" t="s">
        <v>177</v>
      </c>
      <c r="C233" t="s">
        <v>324</v>
      </c>
    </row>
    <row r="234" spans="1:3">
      <c r="A234">
        <f>HYPERLINK("https://leetcode.com/problems/minimum-path-sum", "Minimum Path Sum")</f>
        <v>0</v>
      </c>
      <c r="B234" t="s">
        <v>177</v>
      </c>
      <c r="C234" t="s">
        <v>324</v>
      </c>
    </row>
    <row r="235" spans="1:3">
      <c r="A235">
        <f>HYPERLINK("https://leetcode.com/problems/missing-element-in-sorted-array", "Missing Element in Sorted Array")</f>
        <v>0</v>
      </c>
      <c r="B235" t="s">
        <v>177</v>
      </c>
      <c r="C235" t="s">
        <v>324</v>
      </c>
    </row>
    <row r="236" spans="1:3">
      <c r="A236">
        <f>HYPERLINK("https://leetcode.com/problems/game-of-life", "Game of Life")</f>
        <v>0</v>
      </c>
      <c r="B236" t="s">
        <v>177</v>
      </c>
      <c r="C236" t="s">
        <v>324</v>
      </c>
    </row>
    <row r="237" spans="1:3">
      <c r="A237">
        <f>HYPERLINK("https://leetcode.com/problems/add-two-numbers-ii", "Add Two Numbers II")</f>
        <v>0</v>
      </c>
      <c r="B237" t="s">
        <v>177</v>
      </c>
      <c r="C237" t="s">
        <v>324</v>
      </c>
    </row>
    <row r="238" spans="1:3">
      <c r="A238">
        <f>HYPERLINK("https://leetcode.com/problems/kth-smallest-element-in-a-sorted-matrix", "Kth Smallest Element in a Sorted Matrix")</f>
        <v>0</v>
      </c>
      <c r="B238" t="s">
        <v>178</v>
      </c>
      <c r="C238" t="s">
        <v>324</v>
      </c>
    </row>
    <row r="239" spans="1:3">
      <c r="A239">
        <f>HYPERLINK("https://leetcode.com/problems/design-tic-tac-toe", "Design Tic-Tac-Toe")</f>
        <v>0</v>
      </c>
      <c r="B239" t="s">
        <v>178</v>
      </c>
      <c r="C239" t="s">
        <v>324</v>
      </c>
    </row>
    <row r="240" spans="1:3">
      <c r="A240">
        <f>HYPERLINK("https://leetcode.com/problems/unique-paths", "Unique Paths")</f>
        <v>0</v>
      </c>
      <c r="B240" t="s">
        <v>54</v>
      </c>
      <c r="C240" t="s">
        <v>324</v>
      </c>
    </row>
    <row r="241" spans="1:3">
      <c r="A241">
        <f>HYPERLINK("https://leetcode.com/problems/binary-tree-right-side-view", "Binary Tree Right Side View")</f>
        <v>0</v>
      </c>
      <c r="B241" t="s">
        <v>54</v>
      </c>
      <c r="C241" t="s">
        <v>324</v>
      </c>
    </row>
    <row r="242" spans="1:3">
      <c r="A242">
        <f>HYPERLINK("https://leetcode.com/problems/spiral-matrix-ii", "Spiral Matrix II")</f>
        <v>0</v>
      </c>
      <c r="B242" t="s">
        <v>179</v>
      </c>
      <c r="C242" t="s">
        <v>324</v>
      </c>
    </row>
    <row r="243" spans="1:3">
      <c r="A243">
        <f>HYPERLINK("https://leetcode.com/problems/longest-arithmetic-sequence", "Longest Arithmetic Sequence")</f>
        <v>0</v>
      </c>
      <c r="B243" t="s">
        <v>57</v>
      </c>
      <c r="C243" t="s">
        <v>324</v>
      </c>
    </row>
    <row r="244" spans="1:3">
      <c r="A244">
        <f>HYPERLINK("https://leetcode.com/problems/friend-requests-ii-who-has-the-most-friends", "Friend Requests II: Who Has the Most Friends")</f>
        <v>0</v>
      </c>
      <c r="B244" t="s">
        <v>57</v>
      </c>
      <c r="C244" t="s">
        <v>324</v>
      </c>
    </row>
    <row r="245" spans="1:3">
      <c r="A245">
        <f>HYPERLINK("https://leetcode.com/problems/longest-palindromic-subsequence", "Longest Palindromic Subsequence")</f>
        <v>0</v>
      </c>
      <c r="B245" t="s">
        <v>180</v>
      </c>
      <c r="C245" t="s">
        <v>324</v>
      </c>
    </row>
    <row r="246" spans="1:3">
      <c r="A246">
        <f>HYPERLINK("https://leetcode.com/problems/time-based-key-value-store", "Time Based Key-Value Store")</f>
        <v>0</v>
      </c>
      <c r="B246" t="s">
        <v>181</v>
      </c>
      <c r="C246" t="s">
        <v>324</v>
      </c>
    </row>
    <row r="247" spans="1:3">
      <c r="A247">
        <f>HYPERLINK("https://leetcode.com/problems/unique-binary-search-trees", "Unique Binary Search Trees")</f>
        <v>0</v>
      </c>
      <c r="B247" t="s">
        <v>182</v>
      </c>
      <c r="C247" t="s">
        <v>324</v>
      </c>
    </row>
    <row r="248" spans="1:3">
      <c r="A248">
        <f>HYPERLINK("https://leetcode.com/problems/moving-stones-until-consecutive-ii", "Moving Stones Until Consecutive II")</f>
        <v>0</v>
      </c>
      <c r="B248" t="s">
        <v>182</v>
      </c>
      <c r="C248" t="s">
        <v>324</v>
      </c>
    </row>
    <row r="249" spans="1:3">
      <c r="A249">
        <f>HYPERLINK("https://leetcode.com/problems/flatten-nested-list-iterator", "Flatten Nested List Iterator")</f>
        <v>0</v>
      </c>
      <c r="B249" t="s">
        <v>182</v>
      </c>
      <c r="C249" t="s">
        <v>324</v>
      </c>
    </row>
    <row r="250" spans="1:3">
      <c r="A250">
        <f>HYPERLINK("https://leetcode.com/problems/shuffle-an-array", "Shuffle an Array")</f>
        <v>0</v>
      </c>
      <c r="B250" t="s">
        <v>58</v>
      </c>
      <c r="C250" t="s">
        <v>324</v>
      </c>
    </row>
    <row r="251" spans="1:3">
      <c r="A251">
        <f>HYPERLINK("https://leetcode.com/problems/design-circular-deque", "Design Circular Deque")</f>
        <v>0</v>
      </c>
      <c r="B251" t="s">
        <v>183</v>
      </c>
      <c r="C251" t="s">
        <v>324</v>
      </c>
    </row>
    <row r="252" spans="1:3">
      <c r="A252">
        <f>HYPERLINK("https://leetcode.com/problems/single-number-ii", "Single Number II")</f>
        <v>0</v>
      </c>
      <c r="B252" t="s">
        <v>184</v>
      </c>
      <c r="C252" t="s">
        <v>324</v>
      </c>
    </row>
    <row r="253" spans="1:3">
      <c r="A253">
        <f>HYPERLINK("https://leetcode.com/problems/linked-list-random-node", "Linked List Random Node")</f>
        <v>0</v>
      </c>
      <c r="B253" t="s">
        <v>185</v>
      </c>
      <c r="C253" t="s">
        <v>324</v>
      </c>
    </row>
    <row r="254" spans="1:3">
      <c r="A254">
        <f>HYPERLINK("https://leetcode.com/problems/koko-eating-bananas", "Koko Eating Bananas")</f>
        <v>0</v>
      </c>
      <c r="B254" t="s">
        <v>185</v>
      </c>
      <c r="C254" t="s">
        <v>324</v>
      </c>
    </row>
    <row r="255" spans="1:3">
      <c r="A255">
        <f>HYPERLINK("https://leetcode.com/problems/check-completeness-of-a-binary-tree", "Check Completeness of a Binary Tree")</f>
        <v>0</v>
      </c>
      <c r="B255" t="s">
        <v>185</v>
      </c>
      <c r="C255" t="s">
        <v>324</v>
      </c>
    </row>
    <row r="256" spans="1:3">
      <c r="A256">
        <f>HYPERLINK("https://leetcode.com/problems/count-univalue-subtrees", "Count Univalue Subtrees")</f>
        <v>0</v>
      </c>
      <c r="B256" t="s">
        <v>60</v>
      </c>
      <c r="C256" t="s">
        <v>324</v>
      </c>
    </row>
    <row r="257" spans="1:3">
      <c r="A257">
        <f>HYPERLINK("https://leetcode.com/problems/serialize-and-deserialize-bst", "Serialize and Deserialize BST")</f>
        <v>0</v>
      </c>
      <c r="B257" t="s">
        <v>60</v>
      </c>
      <c r="C257" t="s">
        <v>324</v>
      </c>
    </row>
    <row r="258" spans="1:3">
      <c r="A258">
        <f>HYPERLINK("https://leetcode.com/problems/maximum-length-of-pair-chain", "Maximum Length of Pair Chain")</f>
        <v>0</v>
      </c>
      <c r="B258" t="s">
        <v>186</v>
      </c>
      <c r="C258" t="s">
        <v>324</v>
      </c>
    </row>
    <row r="259" spans="1:3">
      <c r="A259">
        <f>HYPERLINK("https://leetcode.com/problems/exclusive-time-of-functions", "Exclusive Time of Functions")</f>
        <v>0</v>
      </c>
      <c r="B259" t="s">
        <v>186</v>
      </c>
      <c r="C259" t="s">
        <v>324</v>
      </c>
    </row>
    <row r="260" spans="1:3">
      <c r="A260">
        <f>HYPERLINK("https://leetcode.com/problems/open-the-lock", "Open the Lock")</f>
        <v>0</v>
      </c>
      <c r="B260" t="s">
        <v>187</v>
      </c>
      <c r="C260" t="s">
        <v>324</v>
      </c>
    </row>
    <row r="261" spans="1:3">
      <c r="A261">
        <f>HYPERLINK("https://leetcode.com/problems/minimum-area-rectangle", "Minimum Area Rectangle")</f>
        <v>0</v>
      </c>
      <c r="B261" t="s">
        <v>187</v>
      </c>
      <c r="C261" t="s">
        <v>324</v>
      </c>
    </row>
    <row r="262" spans="1:3">
      <c r="A262">
        <f>HYPERLINK("https://leetcode.com/problems/top-k-frequent-words", "Top K Frequent Words")</f>
        <v>0</v>
      </c>
      <c r="B262" t="s">
        <v>187</v>
      </c>
      <c r="C262" t="s">
        <v>324</v>
      </c>
    </row>
    <row r="263" spans="1:3">
      <c r="A263">
        <f>HYPERLINK("https://leetcode.com/problems/evaluate-division", "Evaluate Division")</f>
        <v>0</v>
      </c>
      <c r="B263" t="s">
        <v>188</v>
      </c>
      <c r="C263" t="s">
        <v>324</v>
      </c>
    </row>
    <row r="264" spans="1:3">
      <c r="A264">
        <f>HYPERLINK("https://leetcode.com/problems/the-maze", "The Maze")</f>
        <v>0</v>
      </c>
      <c r="B264" t="s">
        <v>63</v>
      </c>
      <c r="C264" t="s">
        <v>324</v>
      </c>
    </row>
    <row r="265" spans="1:3">
      <c r="A265">
        <f>HYPERLINK("https://leetcode.com/problems/minimum-area-rectangle-ii", "Minimum Area Rectangle II")</f>
        <v>0</v>
      </c>
      <c r="B265" t="s">
        <v>64</v>
      </c>
      <c r="C265" t="s">
        <v>324</v>
      </c>
    </row>
    <row r="266" spans="1:3">
      <c r="A266">
        <f>HYPERLINK("https://leetcode.com/problems/container-with-most-water", "Container With Most Water")</f>
        <v>0</v>
      </c>
      <c r="B266" t="s">
        <v>189</v>
      </c>
      <c r="C266" t="s">
        <v>324</v>
      </c>
    </row>
    <row r="267" spans="1:3">
      <c r="A267">
        <f>HYPERLINK("https://leetcode.com/problems/sum-of-two-integers", "Sum of Two Integers")</f>
        <v>0</v>
      </c>
      <c r="B267" t="s">
        <v>190</v>
      </c>
      <c r="C267" t="s">
        <v>324</v>
      </c>
    </row>
    <row r="268" spans="1:3">
      <c r="A268">
        <f>HYPERLINK("https://leetcode.com/problems/house-robber-iii", "House Robber III")</f>
        <v>0</v>
      </c>
      <c r="B268" t="s">
        <v>191</v>
      </c>
      <c r="C268" t="s">
        <v>324</v>
      </c>
    </row>
    <row r="269" spans="1:3">
      <c r="A269">
        <f>HYPERLINK("https://leetcode.com/problems/swap-nodes-in-pairs", "Swap Nodes in Pairs")</f>
        <v>0</v>
      </c>
      <c r="B269" t="s">
        <v>66</v>
      </c>
      <c r="C269" t="s">
        <v>324</v>
      </c>
    </row>
    <row r="270" spans="1:3">
      <c r="A270">
        <f>HYPERLINK("https://leetcode.com/problems/total-hamming-distance", "Total Hamming Distance")</f>
        <v>0</v>
      </c>
      <c r="B270" t="s">
        <v>66</v>
      </c>
      <c r="C270" t="s">
        <v>324</v>
      </c>
    </row>
    <row r="271" spans="1:3">
      <c r="A271">
        <f>HYPERLINK("https://leetcode.com/problems/find-duplicate-subtrees", "Find Duplicate Subtrees")</f>
        <v>0</v>
      </c>
      <c r="B271" t="s">
        <v>192</v>
      </c>
      <c r="C271" t="s">
        <v>324</v>
      </c>
    </row>
    <row r="272" spans="1:3">
      <c r="A272">
        <f>HYPERLINK("https://leetcode.com/problems/coin-change-2", "Coin Change 2")</f>
        <v>0</v>
      </c>
      <c r="B272" t="s">
        <v>192</v>
      </c>
      <c r="C272" t="s">
        <v>324</v>
      </c>
    </row>
    <row r="273" spans="1:3">
      <c r="A273">
        <f>HYPERLINK("https://leetcode.com/problems/task-scheduler", "Task Scheduler")</f>
        <v>0</v>
      </c>
      <c r="B273" t="s">
        <v>67</v>
      </c>
      <c r="C273" t="s">
        <v>324</v>
      </c>
    </row>
    <row r="274" spans="1:3">
      <c r="A274">
        <f>HYPERLINK("https://leetcode.com/problems/decode-string", "Decode String")</f>
        <v>0</v>
      </c>
      <c r="B274" t="s">
        <v>193</v>
      </c>
      <c r="C274" t="s">
        <v>324</v>
      </c>
    </row>
    <row r="275" spans="1:3">
      <c r="A275">
        <f>HYPERLINK("https://leetcode.com/problems/brick-wall", "Brick Wall")</f>
        <v>0</v>
      </c>
      <c r="B275" t="s">
        <v>193</v>
      </c>
      <c r="C275" t="s">
        <v>324</v>
      </c>
    </row>
    <row r="276" spans="1:3">
      <c r="A276">
        <f>HYPERLINK("https://leetcode.com/problems/minimum-number-of-arrows-to-burst-balloons", "Minimum Number of Arrows to Burst Balloons")</f>
        <v>0</v>
      </c>
      <c r="B276" t="s">
        <v>194</v>
      </c>
      <c r="C276" t="s">
        <v>324</v>
      </c>
    </row>
    <row r="277" spans="1:3">
      <c r="A277">
        <f>HYPERLINK("https://leetcode.com/problems/longest-substring-with-at-most-two-distinct-characters", "Longest Substring with At Most Two Distinct Characters")</f>
        <v>0</v>
      </c>
      <c r="B277" t="s">
        <v>195</v>
      </c>
      <c r="C277" t="s">
        <v>324</v>
      </c>
    </row>
    <row r="278" spans="1:3">
      <c r="A278">
        <f>HYPERLINK("https://leetcode.com/problems/implement-trie-prefix-tree", "Implement Trie (Prefix Tree)")</f>
        <v>0</v>
      </c>
      <c r="B278" t="s">
        <v>195</v>
      </c>
      <c r="C278" t="s">
        <v>324</v>
      </c>
    </row>
    <row r="279" spans="1:3">
      <c r="A279">
        <f>HYPERLINK("https://leetcode.com/problems/flatten-binary-tree-to-linked-list", "Flatten Binary Tree to Linked List")</f>
        <v>0</v>
      </c>
      <c r="B279" t="s">
        <v>196</v>
      </c>
      <c r="C279" t="s">
        <v>324</v>
      </c>
    </row>
    <row r="280" spans="1:3">
      <c r="A280">
        <f>HYPERLINK("https://leetcode.com/problems/sum-root-to-leaf-numbers", "Sum Root to Leaf Numbers")</f>
        <v>0</v>
      </c>
      <c r="B280" t="s">
        <v>197</v>
      </c>
      <c r="C280" t="s">
        <v>324</v>
      </c>
    </row>
    <row r="281" spans="1:3">
      <c r="A281">
        <f>HYPERLINK("https://leetcode.com/problems/knight-probability-in-chessboard", "Knight Probability in Chessboard")</f>
        <v>0</v>
      </c>
      <c r="B281" t="s">
        <v>198</v>
      </c>
      <c r="C281" t="s">
        <v>324</v>
      </c>
    </row>
    <row r="282" spans="1:3">
      <c r="A282">
        <f>HYPERLINK("https://leetcode.com/problems/accounts-merge", "Accounts Merge")</f>
        <v>0</v>
      </c>
      <c r="B282" t="s">
        <v>72</v>
      </c>
      <c r="C282" t="s">
        <v>324</v>
      </c>
    </row>
    <row r="283" spans="1:3">
      <c r="A283">
        <f>HYPERLINK("https://leetcode.com/problems/construct-binary-tree-from-preorder-and-inorder-traversal", "Construct Binary Tree from Preorder and Inorder Traversal")</f>
        <v>0</v>
      </c>
      <c r="B283" t="s">
        <v>72</v>
      </c>
      <c r="C283" t="s">
        <v>324</v>
      </c>
    </row>
    <row r="284" spans="1:3">
      <c r="A284">
        <f>HYPERLINK("https://leetcode.com/problems/sort-transformed-array", "Sort Transformed Array")</f>
        <v>0</v>
      </c>
      <c r="B284" t="s">
        <v>72</v>
      </c>
      <c r="C284" t="s">
        <v>324</v>
      </c>
    </row>
    <row r="285" spans="1:3">
      <c r="A285">
        <f>HYPERLINK("https://leetcode.com/problems/reorganize-string", "Reorganize String")</f>
        <v>0</v>
      </c>
      <c r="B285" t="s">
        <v>199</v>
      </c>
      <c r="C285" t="s">
        <v>324</v>
      </c>
    </row>
    <row r="286" spans="1:3">
      <c r="A286">
        <f>HYPERLINK("https://leetcode.com/problems/valid-sudoku", "Valid Sudoku")</f>
        <v>0</v>
      </c>
      <c r="B286" t="s">
        <v>199</v>
      </c>
      <c r="C286" t="s">
        <v>324</v>
      </c>
    </row>
    <row r="287" spans="1:3">
      <c r="A287">
        <f>HYPERLINK("https://leetcode.com/problems/previous-permutation-with-one-swap", "Previous Permutation With One Swap")</f>
        <v>0</v>
      </c>
      <c r="B287" t="s">
        <v>73</v>
      </c>
      <c r="C287" t="s">
        <v>324</v>
      </c>
    </row>
    <row r="288" spans="1:3">
      <c r="A288">
        <f>HYPERLINK("https://leetcode.com/problems/validate-binary-tree-nodes", "Validate Binary Tree Nodes")</f>
        <v>0</v>
      </c>
      <c r="B288" t="s">
        <v>73</v>
      </c>
      <c r="C288" t="s">
        <v>324</v>
      </c>
    </row>
    <row r="289" spans="1:3">
      <c r="A289">
        <f>HYPERLINK("https://leetcode.com/problems/valid-triangle-number", "Valid Triangle Number")</f>
        <v>0</v>
      </c>
      <c r="B289" t="s">
        <v>74</v>
      </c>
      <c r="C289" t="s">
        <v>324</v>
      </c>
    </row>
    <row r="290" spans="1:3">
      <c r="A290">
        <f>HYPERLINK("https://leetcode.com/problems/construct-binary-tree-from-string", "Construct Binary Tree from String")</f>
        <v>0</v>
      </c>
      <c r="B290" t="s">
        <v>200</v>
      </c>
      <c r="C290" t="s">
        <v>324</v>
      </c>
    </row>
    <row r="291" spans="1:3">
      <c r="A291">
        <f>HYPERLINK("https://leetcode.com/problems/binary-tree-zigzag-level-order-traversal", "Binary Tree Zigzag Level Order Traversal")</f>
        <v>0</v>
      </c>
      <c r="B291" t="s">
        <v>200</v>
      </c>
      <c r="C291" t="s">
        <v>324</v>
      </c>
    </row>
    <row r="292" spans="1:3">
      <c r="A292">
        <f>HYPERLINK("https://leetcode.com/problems/combination-sum-ii", "Combination Sum II")</f>
        <v>0</v>
      </c>
      <c r="B292" t="s">
        <v>201</v>
      </c>
      <c r="C292" t="s">
        <v>324</v>
      </c>
    </row>
    <row r="293" spans="1:3">
      <c r="A293">
        <f>HYPERLINK("https://leetcode.com/problems/shortest-bridge", "Shortest Bridge")</f>
        <v>0</v>
      </c>
      <c r="B293" t="s">
        <v>201</v>
      </c>
      <c r="C293" t="s">
        <v>324</v>
      </c>
    </row>
    <row r="294" spans="1:3">
      <c r="A294">
        <f>HYPERLINK("https://leetcode.com/problems/diagonal-traverse", "Diagonal Traverse")</f>
        <v>0</v>
      </c>
      <c r="B294" t="s">
        <v>201</v>
      </c>
      <c r="C294" t="s">
        <v>324</v>
      </c>
    </row>
    <row r="295" spans="1:3">
      <c r="A295">
        <f>HYPERLINK("https://leetcode.com/problems/word-subsets", "Word Subsets")</f>
        <v>0</v>
      </c>
      <c r="B295" t="s">
        <v>75</v>
      </c>
      <c r="C295" t="s">
        <v>324</v>
      </c>
    </row>
    <row r="296" spans="1:3">
      <c r="A296">
        <f>HYPERLINK("https://leetcode.com/problems/convert-sorted-list-to-binary-search-tree", "Convert Sorted List to Binary Search Tree")</f>
        <v>0</v>
      </c>
      <c r="B296" t="s">
        <v>202</v>
      </c>
      <c r="C296" t="s">
        <v>324</v>
      </c>
    </row>
    <row r="297" spans="1:3">
      <c r="A297">
        <f>HYPERLINK("https://leetcode.com/problems/the-maze-ii", "The Maze II")</f>
        <v>0</v>
      </c>
      <c r="B297" t="s">
        <v>202</v>
      </c>
      <c r="C297" t="s">
        <v>324</v>
      </c>
    </row>
    <row r="298" spans="1:3">
      <c r="A298">
        <f>HYPERLINK("https://leetcode.com/problems/strobogrammatic-number-ii", "Strobogrammatic Number II")</f>
        <v>0</v>
      </c>
      <c r="B298" t="s">
        <v>203</v>
      </c>
      <c r="C298" t="s">
        <v>324</v>
      </c>
    </row>
    <row r="299" spans="1:3">
      <c r="A299">
        <f>HYPERLINK("https://leetcode.com/problems/is-graph-bipartite", "Is Graph Bipartite?")</f>
        <v>0</v>
      </c>
      <c r="B299" t="s">
        <v>76</v>
      </c>
      <c r="C299" t="s">
        <v>324</v>
      </c>
    </row>
    <row r="300" spans="1:3">
      <c r="A300">
        <f>HYPERLINK("https://leetcode.com/problems/insert-delete-getrandom-o1", "Insert Delete GetRandom O(1)")</f>
        <v>0</v>
      </c>
      <c r="B300" t="s">
        <v>76</v>
      </c>
      <c r="C300" t="s">
        <v>324</v>
      </c>
    </row>
    <row r="301" spans="1:3">
      <c r="A301">
        <f>HYPERLINK("https://leetcode.com/problems/number-of-matching-subsequences", "Number of Matching Subsequences")</f>
        <v>0</v>
      </c>
      <c r="B301" t="s">
        <v>204</v>
      </c>
      <c r="C301" t="s">
        <v>324</v>
      </c>
    </row>
    <row r="302" spans="1:3">
      <c r="A302">
        <f>HYPERLINK("https://leetcode.com/problems/best-time-to-buy-and-sell-stock-with-cooldown", "Best Time to Buy and Sell Stock with Cooldown")</f>
        <v>0</v>
      </c>
      <c r="B302" t="s">
        <v>204</v>
      </c>
      <c r="C302" t="s">
        <v>324</v>
      </c>
    </row>
    <row r="303" spans="1:3">
      <c r="A303">
        <f>HYPERLINK("https://leetcode.com/problems/perfect-squares", "Perfect Squares")</f>
        <v>0</v>
      </c>
      <c r="B303" t="s">
        <v>204</v>
      </c>
      <c r="C303" t="s">
        <v>324</v>
      </c>
    </row>
    <row r="304" spans="1:3">
      <c r="A304">
        <f>HYPERLINK("https://leetcode.com/problems/sort-colors", "Sort Colors")</f>
        <v>0</v>
      </c>
      <c r="B304" t="s">
        <v>205</v>
      </c>
      <c r="C304" t="s">
        <v>324</v>
      </c>
    </row>
    <row r="305" spans="1:3">
      <c r="A305">
        <f>HYPERLINK("https://leetcode.com/problems/path-sum-iii", "Path Sum III")</f>
        <v>0</v>
      </c>
      <c r="B305" t="s">
        <v>206</v>
      </c>
      <c r="C305" t="s">
        <v>324</v>
      </c>
    </row>
    <row r="306" spans="1:3">
      <c r="A306">
        <f>HYPERLINK("https://leetcode.com/problems/vowel-spellchecker", "Vowel Spellchecker")</f>
        <v>0</v>
      </c>
      <c r="B306" t="s">
        <v>206</v>
      </c>
      <c r="C306" t="s">
        <v>324</v>
      </c>
    </row>
    <row r="307" spans="1:3">
      <c r="A307">
        <f>HYPERLINK("https://leetcode.com/problems/construct-binary-tree-from-inorder-and-postorder-traversal", "Construct Binary Tree from Inorder and Postorder Traversal")</f>
        <v>0</v>
      </c>
      <c r="B307" t="s">
        <v>206</v>
      </c>
      <c r="C307" t="s">
        <v>324</v>
      </c>
    </row>
    <row r="308" spans="1:3">
      <c r="A308">
        <f>HYPERLINK("https://leetcode.com/problems/subsets-ii", "Subsets II")</f>
        <v>0</v>
      </c>
      <c r="B308" t="s">
        <v>77</v>
      </c>
      <c r="C308" t="s">
        <v>324</v>
      </c>
    </row>
    <row r="309" spans="1:3">
      <c r="A309">
        <f>HYPERLINK("https://leetcode.com/problems/binary-tree-longest-consecutive-sequence", "Binary Tree Longest Consecutive Sequence")</f>
        <v>0</v>
      </c>
      <c r="B309" t="s">
        <v>77</v>
      </c>
      <c r="C309" t="s">
        <v>324</v>
      </c>
    </row>
    <row r="310" spans="1:3">
      <c r="A310">
        <f>HYPERLINK("https://leetcode.com/problems/binary-tree-longest-consecutive-sequence-ii", "Binary Tree Longest Consecutive Sequence II")</f>
        <v>0</v>
      </c>
      <c r="B310" t="s">
        <v>207</v>
      </c>
      <c r="C310" t="s">
        <v>324</v>
      </c>
    </row>
    <row r="311" spans="1:3">
      <c r="A311">
        <f>HYPERLINK("https://leetcode.com/problems/leftmost-column-with-at-least-a-one", "Leftmost Column with at Least a One")</f>
        <v>0</v>
      </c>
      <c r="B311" t="s">
        <v>78</v>
      </c>
      <c r="C311" t="s">
        <v>324</v>
      </c>
    </row>
    <row r="312" spans="1:3">
      <c r="A312">
        <f>HYPERLINK("https://leetcode.com/problems/number-of-islands", "Number of Islands")</f>
        <v>0</v>
      </c>
      <c r="B312" t="s">
        <v>78</v>
      </c>
      <c r="C312" t="s">
        <v>324</v>
      </c>
    </row>
    <row r="313" spans="1:3">
      <c r="A313">
        <f>HYPERLINK("https://leetcode.com/problems/count-complete-tree-nodes", "Count Complete Tree Nodes")</f>
        <v>0</v>
      </c>
      <c r="B313" t="s">
        <v>78</v>
      </c>
      <c r="C313" t="s">
        <v>324</v>
      </c>
    </row>
    <row r="314" spans="1:3">
      <c r="A314">
        <f>HYPERLINK("https://leetcode.com/problems/maximum-size-subarray-sum-equals-k", "Maximum Size Subarray Sum Equals k")</f>
        <v>0</v>
      </c>
      <c r="B314" t="s">
        <v>78</v>
      </c>
      <c r="C314" t="s">
        <v>324</v>
      </c>
    </row>
    <row r="315" spans="1:3">
      <c r="A315">
        <f>HYPERLINK("https://leetcode.com/problems/letter-combinations-of-a-phone-number", "Letter Combinations of a Phone Number")</f>
        <v>0</v>
      </c>
      <c r="B315" t="s">
        <v>78</v>
      </c>
      <c r="C315" t="s">
        <v>324</v>
      </c>
    </row>
    <row r="316" spans="1:3">
      <c r="A316">
        <f>HYPERLINK("https://leetcode.com/problems/path-sum-ii", "Path Sum II")</f>
        <v>0</v>
      </c>
      <c r="B316" t="s">
        <v>208</v>
      </c>
      <c r="C316" t="s">
        <v>324</v>
      </c>
    </row>
    <row r="317" spans="1:3">
      <c r="A317">
        <f>HYPERLINK("https://leetcode.com/problems/split-array-with-equal-sum", "Split Array with Equal Sum")</f>
        <v>0</v>
      </c>
      <c r="B317" t="s">
        <v>80</v>
      </c>
      <c r="C317" t="s">
        <v>324</v>
      </c>
    </row>
    <row r="318" spans="1:3">
      <c r="A318">
        <f>HYPERLINK("https://leetcode.com/problems/permutations-ii", "Permutations II")</f>
        <v>0</v>
      </c>
      <c r="B318" t="s">
        <v>80</v>
      </c>
      <c r="C318" t="s">
        <v>324</v>
      </c>
    </row>
    <row r="319" spans="1:3">
      <c r="A319">
        <f>HYPERLINK("https://leetcode.com/problems/target-sum", "Target Sum")</f>
        <v>0</v>
      </c>
      <c r="B319" t="s">
        <v>209</v>
      </c>
      <c r="C319" t="s">
        <v>324</v>
      </c>
    </row>
    <row r="320" spans="1:3">
      <c r="A320">
        <f>HYPERLINK("https://leetcode.com/problems/increasing-subsequences", "Increasing Subsequences")</f>
        <v>0</v>
      </c>
      <c r="B320" t="s">
        <v>210</v>
      </c>
      <c r="C320" t="s">
        <v>324</v>
      </c>
    </row>
    <row r="321" spans="1:3">
      <c r="A321">
        <f>HYPERLINK("https://leetcode.com/problems/3sum-closest", "3Sum Closest")</f>
        <v>0</v>
      </c>
      <c r="B321" t="s">
        <v>211</v>
      </c>
      <c r="C321" t="s">
        <v>324</v>
      </c>
    </row>
    <row r="322" spans="1:3">
      <c r="A322">
        <f>HYPERLINK("https://leetcode.com/problems/largest-plus-sign", "Largest Plus Sign")</f>
        <v>0</v>
      </c>
      <c r="B322" t="s">
        <v>211</v>
      </c>
      <c r="C322" t="s">
        <v>324</v>
      </c>
    </row>
    <row r="323" spans="1:3">
      <c r="A323">
        <f>HYPERLINK("https://leetcode.com/problems/web-crawler-multithreaded", "Web Crawler Multithreaded")</f>
        <v>0</v>
      </c>
      <c r="B323" t="s">
        <v>81</v>
      </c>
      <c r="C323" t="s">
        <v>324</v>
      </c>
    </row>
    <row r="324" spans="1:3">
      <c r="A324">
        <f>HYPERLINK("https://leetcode.com/problems/rank-scores", "Rank Scores")</f>
        <v>0</v>
      </c>
      <c r="B324" t="s">
        <v>212</v>
      </c>
      <c r="C324" t="s">
        <v>324</v>
      </c>
    </row>
    <row r="325" spans="1:3">
      <c r="A325">
        <f>HYPERLINK("https://leetcode.com/problems/lowest-common-ancestor-of-a-binary-tree", "Lowest Common Ancestor of a Binary Tree")</f>
        <v>0</v>
      </c>
      <c r="B325" t="s">
        <v>213</v>
      </c>
      <c r="C325" t="s">
        <v>324</v>
      </c>
    </row>
    <row r="326" spans="1:3">
      <c r="A326">
        <f>HYPERLINK("https://leetcode.com/problems/flatten-2d-vector", "Flatten 2D Vector")</f>
        <v>0</v>
      </c>
      <c r="B326" t="s">
        <v>213</v>
      </c>
      <c r="C326" t="s">
        <v>324</v>
      </c>
    </row>
    <row r="327" spans="1:3">
      <c r="A327">
        <f>HYPERLINK("https://leetcode.com/problems/meeting-rooms-ii", "Meeting Rooms II")</f>
        <v>0</v>
      </c>
      <c r="B327" t="s">
        <v>213</v>
      </c>
      <c r="C327" t="s">
        <v>324</v>
      </c>
    </row>
    <row r="328" spans="1:3">
      <c r="A328">
        <f>HYPERLINK("https://leetcode.com/problems/peeking-iterator", "Peeking Iterator")</f>
        <v>0</v>
      </c>
      <c r="B328" t="s">
        <v>213</v>
      </c>
      <c r="C328" t="s">
        <v>324</v>
      </c>
    </row>
    <row r="329" spans="1:3">
      <c r="A329">
        <f>HYPERLINK("https://leetcode.com/problems/maximum-width-ramp", "Maximum Width Ramp")</f>
        <v>0</v>
      </c>
      <c r="B329" t="s">
        <v>83</v>
      </c>
      <c r="C329" t="s">
        <v>324</v>
      </c>
    </row>
    <row r="330" spans="1:3">
      <c r="A330">
        <f>HYPERLINK("https://leetcode.com/problems/bulb-switcher", "Bulb Switcher")</f>
        <v>0</v>
      </c>
      <c r="B330" t="s">
        <v>83</v>
      </c>
      <c r="C330" t="s">
        <v>324</v>
      </c>
    </row>
    <row r="331" spans="1:3">
      <c r="A331">
        <f>HYPERLINK("https://leetcode.com/problems/combination-sum-iv", "Combination Sum IV")</f>
        <v>0</v>
      </c>
      <c r="B331" t="s">
        <v>214</v>
      </c>
      <c r="C331" t="s">
        <v>324</v>
      </c>
    </row>
    <row r="332" spans="1:3">
      <c r="A332">
        <f>HYPERLINK("https://leetcode.com/problems/game-play-analysis-iv", "Game Play Analysis IV")</f>
        <v>0</v>
      </c>
      <c r="B332" t="s">
        <v>214</v>
      </c>
      <c r="C332" t="s">
        <v>324</v>
      </c>
    </row>
    <row r="333" spans="1:3">
      <c r="A333">
        <f>HYPERLINK("https://leetcode.com/problems/binary-tree-vertical-order-traversal", "Binary Tree Vertical Order Traversal")</f>
        <v>0</v>
      </c>
      <c r="B333" t="s">
        <v>214</v>
      </c>
      <c r="C333" t="s">
        <v>324</v>
      </c>
    </row>
    <row r="334" spans="1:3">
      <c r="A334">
        <f>HYPERLINK("https://leetcode.com/problems/populating-next-right-pointers-in-each-node", "Populating Next Right Pointers in Each Node")</f>
        <v>0</v>
      </c>
      <c r="B334" t="s">
        <v>84</v>
      </c>
      <c r="C334" t="s">
        <v>324</v>
      </c>
    </row>
    <row r="335" spans="1:3">
      <c r="A335">
        <f>HYPERLINK("https://leetcode.com/problems/knight-dialer", "Knight Dialer")</f>
        <v>0</v>
      </c>
      <c r="B335" t="s">
        <v>84</v>
      </c>
      <c r="C335" t="s">
        <v>324</v>
      </c>
    </row>
    <row r="336" spans="1:3">
      <c r="A336">
        <f>HYPERLINK("https://leetcode.com/problems/find-minimum-in-rotated-sorted-array", "Find Minimum in Rotated Sorted Array")</f>
        <v>0</v>
      </c>
      <c r="B336" t="s">
        <v>85</v>
      </c>
      <c r="C336" t="s">
        <v>324</v>
      </c>
    </row>
    <row r="337" spans="1:3">
      <c r="A337">
        <f>HYPERLINK("https://leetcode.com/problems/next-closest-time", "Next Closest Time")</f>
        <v>0</v>
      </c>
      <c r="B337" t="s">
        <v>86</v>
      </c>
      <c r="C337" t="s">
        <v>324</v>
      </c>
    </row>
    <row r="338" spans="1:3">
      <c r="A338">
        <f>HYPERLINK("https://leetcode.com/problems/partition-to-k-equal-sum-subsets", "Partition to K Equal Sum Subsets")</f>
        <v>0</v>
      </c>
      <c r="B338" t="s">
        <v>86</v>
      </c>
      <c r="C338" t="s">
        <v>324</v>
      </c>
    </row>
    <row r="339" spans="1:3">
      <c r="A339">
        <f>HYPERLINK("https://leetcode.com/problems/shifting-letters", "Shifting Letters")</f>
        <v>0</v>
      </c>
      <c r="B339" t="s">
        <v>88</v>
      </c>
      <c r="C339" t="s">
        <v>324</v>
      </c>
    </row>
    <row r="340" spans="1:3">
      <c r="A340">
        <f>HYPERLINK("https://leetcode.com/problems/permutation-in-string", "Permutation in String")</f>
        <v>0</v>
      </c>
      <c r="B340" t="s">
        <v>215</v>
      </c>
      <c r="C340" t="s">
        <v>324</v>
      </c>
    </row>
    <row r="341" spans="1:3">
      <c r="A341">
        <f>HYPERLINK("https://leetcode.com/problems/possible-bipartition", "Possible Bipartition")</f>
        <v>0</v>
      </c>
      <c r="B341" t="s">
        <v>90</v>
      </c>
      <c r="C341" t="s">
        <v>324</v>
      </c>
    </row>
    <row r="342" spans="1:3">
      <c r="A342">
        <f>HYPERLINK("https://leetcode.com/problems/remove-duplicates-from-sorted-array-ii", "Remove Duplicates from Sorted Array II")</f>
        <v>0</v>
      </c>
      <c r="B342" t="s">
        <v>92</v>
      </c>
      <c r="C342" t="s">
        <v>324</v>
      </c>
    </row>
    <row r="343" spans="1:3">
      <c r="A343">
        <f>HYPERLINK("https://leetcode.com/problems/random-pick-with-weight", "Random Pick with Weight")</f>
        <v>0</v>
      </c>
      <c r="B343" t="s">
        <v>93</v>
      </c>
      <c r="C343" t="s">
        <v>324</v>
      </c>
    </row>
    <row r="344" spans="1:3">
      <c r="A344">
        <f>HYPERLINK("https://leetcode.com/problems/subarray-sum-equals-k", "Subarray Sum Equals K")</f>
        <v>0</v>
      </c>
      <c r="B344" t="s">
        <v>93</v>
      </c>
      <c r="C344" t="s">
        <v>324</v>
      </c>
    </row>
    <row r="345" spans="1:3">
      <c r="A345">
        <f>HYPERLINK("https://leetcode.com/problems/design-circular-queue", "Design Circular Queue")</f>
        <v>0</v>
      </c>
      <c r="B345" t="s">
        <v>216</v>
      </c>
      <c r="C345" t="s">
        <v>324</v>
      </c>
    </row>
    <row r="346" spans="1:3">
      <c r="A346">
        <f>HYPERLINK("https://leetcode.com/problems/partition-equal-subset-sum", "Partition Equal Subset Sum")</f>
        <v>0</v>
      </c>
      <c r="B346" t="s">
        <v>217</v>
      </c>
      <c r="C346" t="s">
        <v>324</v>
      </c>
    </row>
    <row r="347" spans="1:3">
      <c r="A347">
        <f>HYPERLINK("https://leetcode.com/problems/closest-leaf-in-a-binary-tree", "Closest Leaf in a Binary Tree")</f>
        <v>0</v>
      </c>
      <c r="B347" t="s">
        <v>218</v>
      </c>
      <c r="C347" t="s">
        <v>324</v>
      </c>
    </row>
    <row r="348" spans="1:3">
      <c r="A348">
        <f>HYPERLINK("https://leetcode.com/problems/maximum-swap", "Maximum Swap")</f>
        <v>0</v>
      </c>
      <c r="B348" t="s">
        <v>218</v>
      </c>
      <c r="C348" t="s">
        <v>324</v>
      </c>
    </row>
    <row r="349" spans="1:3">
      <c r="A349">
        <f>HYPERLINK("https://leetcode.com/problems/find-all-anagrams-in-a-string", "Find All Anagrams in a String")</f>
        <v>0</v>
      </c>
      <c r="B349" t="s">
        <v>219</v>
      </c>
      <c r="C349" t="s">
        <v>324</v>
      </c>
    </row>
    <row r="350" spans="1:3">
      <c r="A350">
        <f>HYPERLINK("https://leetcode.com/problems/find-peak-element", "Find Peak Element")</f>
        <v>0</v>
      </c>
      <c r="B350" t="s">
        <v>219</v>
      </c>
      <c r="C350" t="s">
        <v>324</v>
      </c>
    </row>
    <row r="351" spans="1:3">
      <c r="A351">
        <f>HYPERLINK("https://leetcode.com/problems/search-a-2d-matrix-ii", "Search a 2D Matrix II")</f>
        <v>0</v>
      </c>
      <c r="B351" t="s">
        <v>220</v>
      </c>
      <c r="C351" t="s">
        <v>324</v>
      </c>
    </row>
    <row r="352" spans="1:3">
      <c r="A352">
        <f>HYPERLINK("https://leetcode.com/problems/exam-room", "Exam Room")</f>
        <v>0</v>
      </c>
      <c r="B352" t="s">
        <v>221</v>
      </c>
      <c r="C352" t="s">
        <v>324</v>
      </c>
    </row>
    <row r="353" spans="1:3">
      <c r="A353">
        <f>HYPERLINK("https://leetcode.com/problems/set-matrix-zeroes", "Set Matrix Zeroes")</f>
        <v>0</v>
      </c>
      <c r="B353" t="s">
        <v>221</v>
      </c>
      <c r="C353" t="s">
        <v>324</v>
      </c>
    </row>
    <row r="354" spans="1:3">
      <c r="A354">
        <f>HYPERLINK("https://leetcode.com/problems/delete-node-in-a-bst", "Delete Node in a BST")</f>
        <v>0</v>
      </c>
      <c r="B354" t="s">
        <v>221</v>
      </c>
      <c r="C354" t="s">
        <v>324</v>
      </c>
    </row>
    <row r="355" spans="1:3">
      <c r="A355">
        <f>HYPERLINK("https://leetcode.com/problems/valid-square", "Valid Square")</f>
        <v>0</v>
      </c>
      <c r="B355" t="s">
        <v>221</v>
      </c>
      <c r="C355" t="s">
        <v>324</v>
      </c>
    </row>
    <row r="356" spans="1:3">
      <c r="A356">
        <f>HYPERLINK("https://leetcode.com/problems/course-schedule", "Course Schedule")</f>
        <v>0</v>
      </c>
      <c r="B356" t="s">
        <v>221</v>
      </c>
      <c r="C356" t="s">
        <v>324</v>
      </c>
    </row>
    <row r="357" spans="1:3">
      <c r="A357">
        <f>HYPERLINK("https://leetcode.com/problems/add-bold-tag-in-string", "Add Bold Tag in String")</f>
        <v>0</v>
      </c>
      <c r="B357" t="s">
        <v>221</v>
      </c>
      <c r="C357" t="s">
        <v>324</v>
      </c>
    </row>
    <row r="358" spans="1:3">
      <c r="A358">
        <f>HYPERLINK("https://leetcode.com/problems/non-overlapping-intervals", "Non-overlapping Intervals")</f>
        <v>0</v>
      </c>
      <c r="B358" t="s">
        <v>222</v>
      </c>
      <c r="C358" t="s">
        <v>324</v>
      </c>
    </row>
    <row r="359" spans="1:3">
      <c r="A359">
        <f>HYPERLINK("https://leetcode.com/problems/contiguous-array", "Contiguous Array")</f>
        <v>0</v>
      </c>
      <c r="B359" t="s">
        <v>223</v>
      </c>
      <c r="C359" t="s">
        <v>324</v>
      </c>
    </row>
    <row r="360" spans="1:3">
      <c r="A360">
        <f>HYPERLINK("https://leetcode.com/problems/friends-of-appropriate-ages", "Friends Of Appropriate Ages")</f>
        <v>0</v>
      </c>
      <c r="B360" t="s">
        <v>224</v>
      </c>
      <c r="C360" t="s">
        <v>324</v>
      </c>
    </row>
    <row r="361" spans="1:3">
      <c r="A361">
        <f>HYPERLINK("https://leetcode.com/problems/longest-increasing-subsequence", "Longest Increasing Subsequence")</f>
        <v>0</v>
      </c>
      <c r="B361" t="s">
        <v>96</v>
      </c>
      <c r="C361" t="s">
        <v>324</v>
      </c>
    </row>
    <row r="362" spans="1:3">
      <c r="A362">
        <f>HYPERLINK("https://leetcode.com/problems/diagonal-traverse-ii", "Diagonal Traverse II")</f>
        <v>0</v>
      </c>
      <c r="B362" t="s">
        <v>225</v>
      </c>
      <c r="C362" t="s">
        <v>324</v>
      </c>
    </row>
    <row r="363" spans="1:3">
      <c r="A363">
        <f>HYPERLINK("https://leetcode.com/problems/sort-list", "Sort List")</f>
        <v>0</v>
      </c>
      <c r="B363" t="s">
        <v>226</v>
      </c>
      <c r="C363" t="s">
        <v>324</v>
      </c>
    </row>
    <row r="364" spans="1:3">
      <c r="A364">
        <f>HYPERLINK("https://leetcode.com/problems/graph-valid-tree", "Graph Valid Tree")</f>
        <v>0</v>
      </c>
      <c r="B364" t="s">
        <v>227</v>
      </c>
      <c r="C364" t="s">
        <v>324</v>
      </c>
    </row>
    <row r="365" spans="1:3">
      <c r="A365">
        <f>HYPERLINK("https://leetcode.com/problems/find-the-celebrity", "Find the Celebrity")</f>
        <v>0</v>
      </c>
      <c r="B365" t="s">
        <v>228</v>
      </c>
      <c r="C365" t="s">
        <v>324</v>
      </c>
    </row>
    <row r="366" spans="1:3">
      <c r="A366">
        <f>HYPERLINK("https://leetcode.com/problems/longest-absolute-file-path", "Longest Absolute File Path")</f>
        <v>0</v>
      </c>
      <c r="B366" t="s">
        <v>228</v>
      </c>
      <c r="C366" t="s">
        <v>324</v>
      </c>
    </row>
    <row r="367" spans="1:3">
      <c r="A367">
        <f>HYPERLINK("https://leetcode.com/problems/longest-substring-with-at-least-k-repeating-characters", "Longest Substring with At Least K Repeating Characters")</f>
        <v>0</v>
      </c>
      <c r="B367" t="s">
        <v>229</v>
      </c>
      <c r="C367" t="s">
        <v>324</v>
      </c>
    </row>
    <row r="368" spans="1:3">
      <c r="A368">
        <f>HYPERLINK("https://leetcode.com/problems/pacific-atlantic-water-flow", "Pacific Atlantic Water Flow")</f>
        <v>0</v>
      </c>
      <c r="B368" t="s">
        <v>100</v>
      </c>
      <c r="C368" t="s">
        <v>324</v>
      </c>
    </row>
    <row r="369" spans="1:3">
      <c r="A369">
        <f>HYPERLINK("https://leetcode.com/problems/maximum-width-of-binary-tree", "Maximum Width of Binary Tree")</f>
        <v>0</v>
      </c>
      <c r="B369" t="s">
        <v>101</v>
      </c>
      <c r="C369" t="s">
        <v>324</v>
      </c>
    </row>
    <row r="370" spans="1:3">
      <c r="A370">
        <f>HYPERLINK("https://leetcode.com/problems/find-k-closest-elements", "Find K Closest Elements")</f>
        <v>0</v>
      </c>
      <c r="B370" t="s">
        <v>230</v>
      </c>
      <c r="C370" t="s">
        <v>324</v>
      </c>
    </row>
    <row r="371" spans="1:3">
      <c r="A371">
        <f>HYPERLINK("https://leetcode.com/problems/course-schedule-ii", "Course Schedule II")</f>
        <v>0</v>
      </c>
      <c r="B371" t="s">
        <v>231</v>
      </c>
      <c r="C371" t="s">
        <v>324</v>
      </c>
    </row>
    <row r="372" spans="1:3">
      <c r="A372">
        <f>HYPERLINK("https://leetcode.com/problems/unique-binary-search-trees-ii", "Unique Binary Search Trees II")</f>
        <v>0</v>
      </c>
      <c r="B372" t="s">
        <v>102</v>
      </c>
      <c r="C372" t="s">
        <v>324</v>
      </c>
    </row>
    <row r="373" spans="1:3">
      <c r="A373">
        <f>HYPERLINK("https://leetcode.com/problems/inorder-successor-in-bst", "Inorder Successor in BST")</f>
        <v>0</v>
      </c>
      <c r="B373" t="s">
        <v>232</v>
      </c>
      <c r="C373" t="s">
        <v>324</v>
      </c>
    </row>
    <row r="374" spans="1:3">
      <c r="A374">
        <f>HYPERLINK("https://leetcode.com/problems/word-break", "Word Break")</f>
        <v>0</v>
      </c>
      <c r="B374" t="s">
        <v>233</v>
      </c>
      <c r="C374" t="s">
        <v>324</v>
      </c>
    </row>
    <row r="375" spans="1:3">
      <c r="A375">
        <f>HYPERLINK("https://leetcode.com/problems/increasing-triplet-subsequence", "Increasing Triplet Subsequence")</f>
        <v>0</v>
      </c>
      <c r="B375" t="s">
        <v>234</v>
      </c>
      <c r="C375" t="s">
        <v>324</v>
      </c>
    </row>
    <row r="376" spans="1:3">
      <c r="A376">
        <f>HYPERLINK("https://leetcode.com/problems/wiggle-subsequence", "Wiggle Subsequence")</f>
        <v>0</v>
      </c>
      <c r="B376" t="s">
        <v>235</v>
      </c>
      <c r="C376" t="s">
        <v>324</v>
      </c>
    </row>
    <row r="377" spans="1:3">
      <c r="A377">
        <f>HYPERLINK("https://leetcode.com/problems/equal-tree-partition", "Equal Tree Partition")</f>
        <v>0</v>
      </c>
      <c r="B377" t="s">
        <v>236</v>
      </c>
      <c r="C377" t="s">
        <v>324</v>
      </c>
    </row>
    <row r="378" spans="1:3">
      <c r="A378">
        <f>HYPERLINK("https://leetcode.com/problems/summary-ranges", "Summary Ranges")</f>
        <v>0</v>
      </c>
      <c r="B378" t="s">
        <v>236</v>
      </c>
      <c r="C378" t="s">
        <v>324</v>
      </c>
    </row>
    <row r="379" spans="1:3">
      <c r="A379">
        <f>HYPERLINK("https://leetcode.com/problems/merge-intervals", "Merge Intervals")</f>
        <v>0</v>
      </c>
      <c r="B379" t="s">
        <v>105</v>
      </c>
      <c r="C379" t="s">
        <v>324</v>
      </c>
    </row>
    <row r="380" spans="1:3">
      <c r="A380">
        <f>HYPERLINK("https://leetcode.com/problems/cheapest-flights-within-k-stops", "Cheapest Flights Within K Stops")</f>
        <v>0</v>
      </c>
      <c r="B380" t="s">
        <v>105</v>
      </c>
      <c r="C380" t="s">
        <v>324</v>
      </c>
    </row>
    <row r="381" spans="1:3">
      <c r="A381">
        <f>HYPERLINK("https://leetcode.com/problems/get-highest-answer-rate-question", "Get Highest Answer Rate Question")</f>
        <v>0</v>
      </c>
      <c r="B381" t="s">
        <v>105</v>
      </c>
      <c r="C381" t="s">
        <v>324</v>
      </c>
    </row>
    <row r="382" spans="1:3">
      <c r="A382">
        <f>HYPERLINK("https://leetcode.com/problems/populating-next-right-pointers-in-each-node-ii", "Populating Next Right Pointers in Each Node II")</f>
        <v>0</v>
      </c>
      <c r="B382" t="s">
        <v>237</v>
      </c>
      <c r="C382" t="s">
        <v>324</v>
      </c>
    </row>
    <row r="383" spans="1:3">
      <c r="A383">
        <f>HYPERLINK("https://leetcode.com/problems/minimum-swaps-to-make-sequences-increasing", "Minimum Swaps To Make Sequences Increasing")</f>
        <v>0</v>
      </c>
      <c r="B383" t="s">
        <v>238</v>
      </c>
      <c r="C383" t="s">
        <v>324</v>
      </c>
    </row>
    <row r="384" spans="1:3">
      <c r="A384">
        <f>HYPERLINK("https://leetcode.com/problems/reverse-linked-list-ii", "Reverse Linked List II")</f>
        <v>0</v>
      </c>
      <c r="B384" t="s">
        <v>239</v>
      </c>
      <c r="C384" t="s">
        <v>324</v>
      </c>
    </row>
    <row r="385" spans="1:3">
      <c r="A385">
        <f>HYPERLINK("https://leetcode.com/problems/range-sum-query-2d-immutable", "Range Sum Query 2D - Immutable")</f>
        <v>0</v>
      </c>
      <c r="B385" t="s">
        <v>107</v>
      </c>
      <c r="C385" t="s">
        <v>324</v>
      </c>
    </row>
    <row r="386" spans="1:3">
      <c r="A386">
        <f>HYPERLINK("https://leetcode.com/problems/generate-random-point-in-a-circle", "Generate Random Point in a Circle")</f>
        <v>0</v>
      </c>
      <c r="B386" t="s">
        <v>240</v>
      </c>
      <c r="C386" t="s">
        <v>324</v>
      </c>
    </row>
    <row r="387" spans="1:3">
      <c r="A387">
        <f>HYPERLINK("https://leetcode.com/problems/minimum-size-subarray-sum", "Minimum Size Subarray Sum")</f>
        <v>0</v>
      </c>
      <c r="B387" t="s">
        <v>241</v>
      </c>
      <c r="C387" t="s">
        <v>324</v>
      </c>
    </row>
    <row r="388" spans="1:3">
      <c r="A388">
        <f>HYPERLINK("https://leetcode.com/problems/shortest-path-in-binary-matrix", "Shortest Path in Binary Matrix")</f>
        <v>0</v>
      </c>
      <c r="B388" t="s">
        <v>241</v>
      </c>
      <c r="C388" t="s">
        <v>324</v>
      </c>
    </row>
    <row r="389" spans="1:3">
      <c r="A389">
        <f>HYPERLINK("https://leetcode.com/problems/add-and-search-word-data-structure-design", "Add and Search Word - Data structure design")</f>
        <v>0</v>
      </c>
      <c r="B389" t="s">
        <v>242</v>
      </c>
      <c r="C389" t="s">
        <v>324</v>
      </c>
    </row>
    <row r="390" spans="1:3">
      <c r="A390">
        <f>HYPERLINK("https://leetcode.com/problems/rectangle-area", "Rectangle Area")</f>
        <v>0</v>
      </c>
      <c r="B390" t="s">
        <v>108</v>
      </c>
      <c r="C390" t="s">
        <v>324</v>
      </c>
    </row>
    <row r="391" spans="1:3">
      <c r="A391">
        <f>HYPERLINK("https://leetcode.com/problems/maximal-square", "Maximal Square")</f>
        <v>0</v>
      </c>
      <c r="B391" t="s">
        <v>243</v>
      </c>
      <c r="C391" t="s">
        <v>324</v>
      </c>
    </row>
    <row r="392" spans="1:3">
      <c r="A392">
        <f>HYPERLINK("https://leetcode.com/problems/utf-8-validation", "UTF-8 Validation")</f>
        <v>0</v>
      </c>
      <c r="B392" t="s">
        <v>244</v>
      </c>
      <c r="C392" t="s">
        <v>324</v>
      </c>
    </row>
    <row r="393" spans="1:3">
      <c r="A393">
        <f>HYPERLINK("https://leetcode.com/problems/reorder-list", "Reorder List")</f>
        <v>0</v>
      </c>
      <c r="B393" t="s">
        <v>245</v>
      </c>
      <c r="C393" t="s">
        <v>324</v>
      </c>
    </row>
    <row r="394" spans="1:3">
      <c r="A394">
        <f>HYPERLINK("https://leetcode.com/problems/snapshot-array", "Snapshot Array")</f>
        <v>0</v>
      </c>
      <c r="B394" t="s">
        <v>110</v>
      </c>
      <c r="C394" t="s">
        <v>324</v>
      </c>
    </row>
    <row r="395" spans="1:3">
      <c r="A395">
        <f>HYPERLINK("https://leetcode.com/problems/basic-calculator-ii", "Basic Calculator II")</f>
        <v>0</v>
      </c>
      <c r="B395" t="s">
        <v>246</v>
      </c>
      <c r="C395" t="s">
        <v>324</v>
      </c>
    </row>
    <row r="396" spans="1:3">
      <c r="A396">
        <f>HYPERLINK("https://leetcode.com/problems/number-of-subsequences-that-satisfy-the-given-sum-condition", "Number of Subsequences That Satisfy the Given Sum Condition")</f>
        <v>0</v>
      </c>
      <c r="B396" t="s">
        <v>111</v>
      </c>
      <c r="C396" t="s">
        <v>324</v>
      </c>
    </row>
    <row r="397" spans="1:3">
      <c r="A397">
        <f>HYPERLINK("https://leetcode.com/problems/reconstruct-itinerary", "Reconstruct Itinerary")</f>
        <v>0</v>
      </c>
      <c r="B397" t="s">
        <v>111</v>
      </c>
      <c r="C397" t="s">
        <v>324</v>
      </c>
    </row>
    <row r="398" spans="1:3">
      <c r="A398">
        <f>HYPERLINK("https://leetcode.com/problems/find-k-pairs-with-smallest-sums", "Find K Pairs with Smallest Sums")</f>
        <v>0</v>
      </c>
      <c r="B398" t="s">
        <v>111</v>
      </c>
      <c r="C398" t="s">
        <v>324</v>
      </c>
    </row>
    <row r="399" spans="1:3">
      <c r="A399">
        <f>HYPERLINK("https://leetcode.com/problems/vertical-order-traversal-of-a-binary-tree", "Vertical Order Traversal of a Binary Tree")</f>
        <v>0</v>
      </c>
      <c r="B399" t="s">
        <v>112</v>
      </c>
      <c r="C399" t="s">
        <v>324</v>
      </c>
    </row>
    <row r="400" spans="1:3">
      <c r="A400">
        <f>HYPERLINK("https://leetcode.com/problems/search-a-2d-matrix", "Search a 2D Matrix")</f>
        <v>0</v>
      </c>
      <c r="B400" t="s">
        <v>247</v>
      </c>
      <c r="C400" t="s">
        <v>324</v>
      </c>
    </row>
    <row r="401" spans="1:3">
      <c r="A401">
        <f>HYPERLINK("https://leetcode.com/problems/copy-list-with-random-pointer", "Copy List with Random Pointer")</f>
        <v>0</v>
      </c>
      <c r="B401" t="s">
        <v>248</v>
      </c>
      <c r="C401" t="s">
        <v>324</v>
      </c>
    </row>
    <row r="402" spans="1:3">
      <c r="A402">
        <f>HYPERLINK("https://leetcode.com/problems/zigzag-conversion", "ZigZag Conversion")</f>
        <v>0</v>
      </c>
      <c r="B402" t="s">
        <v>249</v>
      </c>
      <c r="C402" t="s">
        <v>324</v>
      </c>
    </row>
    <row r="403" spans="1:3">
      <c r="A403">
        <f>HYPERLINK("https://leetcode.com/problems/evaluate-reverse-polish-notation", "Evaluate Reverse Polish Notation")</f>
        <v>0</v>
      </c>
      <c r="B403" t="s">
        <v>249</v>
      </c>
      <c r="C403" t="s">
        <v>324</v>
      </c>
    </row>
    <row r="404" spans="1:3">
      <c r="A404">
        <f>HYPERLINK("https://leetcode.com/problems/find-first-and-last-position-of-element-in-sorted-array", "Find First and Last Position of Element in Sorted Array")</f>
        <v>0</v>
      </c>
      <c r="B404" t="s">
        <v>250</v>
      </c>
      <c r="C404" t="s">
        <v>324</v>
      </c>
    </row>
    <row r="405" spans="1:3">
      <c r="A405">
        <f>HYPERLINK("https://leetcode.com/problems/h-index", "H-Index")</f>
        <v>0</v>
      </c>
      <c r="B405" t="s">
        <v>251</v>
      </c>
      <c r="C405" t="s">
        <v>324</v>
      </c>
    </row>
    <row r="406" spans="1:3">
      <c r="A406">
        <f>HYPERLINK("https://leetcode.com/problems/minimum-knight-moves", "Minimum Knight Moves")</f>
        <v>0</v>
      </c>
      <c r="B406" t="s">
        <v>251</v>
      </c>
      <c r="C406" t="s">
        <v>324</v>
      </c>
    </row>
    <row r="407" spans="1:3">
      <c r="A407">
        <f>HYPERLINK("https://leetcode.com/problems/h-index-ii", "H-Index II")</f>
        <v>0</v>
      </c>
      <c r="B407" t="s">
        <v>252</v>
      </c>
      <c r="C407" t="s">
        <v>324</v>
      </c>
    </row>
    <row r="408" spans="1:3">
      <c r="A408">
        <f>HYPERLINK("https://leetcode.com/problems/largest-bst-subtree", "Largest BST Subtree")</f>
        <v>0</v>
      </c>
      <c r="B408" t="s">
        <v>253</v>
      </c>
      <c r="C408" t="s">
        <v>324</v>
      </c>
    </row>
    <row r="409" spans="1:3">
      <c r="A409">
        <f>HYPERLINK("https://leetcode.com/problems/number-of-longest-increasing-subsequence", "Number of Longest Increasing Subsequence")</f>
        <v>0</v>
      </c>
      <c r="B409" t="s">
        <v>113</v>
      </c>
      <c r="C409" t="s">
        <v>324</v>
      </c>
    </row>
    <row r="410" spans="1:3">
      <c r="A410">
        <f>HYPERLINK("https://leetcode.com/problems/restore-ip-addresses", "Restore IP Addresses")</f>
        <v>0</v>
      </c>
      <c r="B410" t="s">
        <v>254</v>
      </c>
      <c r="C410" t="s">
        <v>324</v>
      </c>
    </row>
    <row r="411" spans="1:3">
      <c r="A411">
        <f>HYPERLINK("https://leetcode.com/problems/majority-element-ii", "Majority Element II")</f>
        <v>0</v>
      </c>
      <c r="B411" t="s">
        <v>254</v>
      </c>
      <c r="C411" t="s">
        <v>324</v>
      </c>
    </row>
    <row r="412" spans="1:3">
      <c r="A412">
        <f>HYPERLINK("https://leetcode.com/problems/word-search", "Word Search")</f>
        <v>0</v>
      </c>
      <c r="B412" t="s">
        <v>254</v>
      </c>
      <c r="C412" t="s">
        <v>324</v>
      </c>
    </row>
    <row r="413" spans="1:3">
      <c r="A413">
        <f>HYPERLINK("https://leetcode.com/problems/coin-change", "Coin Change")</f>
        <v>0</v>
      </c>
      <c r="B413" t="s">
        <v>255</v>
      </c>
      <c r="C413" t="s">
        <v>324</v>
      </c>
    </row>
    <row r="414" spans="1:3">
      <c r="A414">
        <f>HYPERLINK("https://leetcode.com/problems/remove-nth-node-from-end-of-list", "Remove Nth Node From End of List")</f>
        <v>0</v>
      </c>
      <c r="B414" t="s">
        <v>256</v>
      </c>
      <c r="C414" t="s">
        <v>324</v>
      </c>
    </row>
    <row r="415" spans="1:3">
      <c r="A415">
        <f>HYPERLINK("https://leetcode.com/problems/clone-graph", "Clone Graph")</f>
        <v>0</v>
      </c>
      <c r="B415" t="s">
        <v>257</v>
      </c>
      <c r="C415" t="s">
        <v>324</v>
      </c>
    </row>
    <row r="416" spans="1:3">
      <c r="A416">
        <f>HYPERLINK("https://leetcode.com/problems/range-sum-query-mutable", "Range Sum Query - Mutable")</f>
        <v>0</v>
      </c>
      <c r="B416" t="s">
        <v>258</v>
      </c>
      <c r="C416" t="s">
        <v>324</v>
      </c>
    </row>
    <row r="417" spans="1:3">
      <c r="A417">
        <f>HYPERLINK("https://leetcode.com/problems/jump-game", "Jump Game")</f>
        <v>0</v>
      </c>
      <c r="B417" t="s">
        <v>258</v>
      </c>
      <c r="C417" t="s">
        <v>324</v>
      </c>
    </row>
    <row r="418" spans="1:3">
      <c r="A418">
        <f>HYPERLINK("https://leetcode.com/problems/unique-paths-ii", "Unique Paths II")</f>
        <v>0</v>
      </c>
      <c r="B418" t="s">
        <v>258</v>
      </c>
      <c r="C418" t="s">
        <v>324</v>
      </c>
    </row>
    <row r="419" spans="1:3">
      <c r="A419">
        <f>HYPERLINK("https://leetcode.com/problems/search-in-rotated-sorted-array", "Search in Rotated Sorted Array")</f>
        <v>0</v>
      </c>
      <c r="B419" t="s">
        <v>116</v>
      </c>
      <c r="C419" t="s">
        <v>324</v>
      </c>
    </row>
    <row r="420" spans="1:3">
      <c r="A420">
        <f>HYPERLINK("https://leetcode.com/problems/reported-posts-ii", "Reported Posts II")</f>
        <v>0</v>
      </c>
      <c r="B420" t="s">
        <v>259</v>
      </c>
      <c r="C420" t="s">
        <v>324</v>
      </c>
    </row>
    <row r="421" spans="1:3">
      <c r="A421">
        <f>HYPERLINK("https://leetcode.com/problems/design-snake-game", "Design Snake Game")</f>
        <v>0</v>
      </c>
      <c r="B421" t="s">
        <v>117</v>
      </c>
      <c r="C421" t="s">
        <v>324</v>
      </c>
    </row>
    <row r="422" spans="1:3">
      <c r="A422">
        <f>HYPERLINK("https://leetcode.com/problems/spiral-matrix", "Spiral Matrix")</f>
        <v>0</v>
      </c>
      <c r="B422" t="s">
        <v>260</v>
      </c>
      <c r="C422" t="s">
        <v>324</v>
      </c>
    </row>
    <row r="423" spans="1:3">
      <c r="A423">
        <f>HYPERLINK("https://leetcode.com/problems/add-two-numbers", "Add Two Numbers")</f>
        <v>0</v>
      </c>
      <c r="B423" t="s">
        <v>118</v>
      </c>
      <c r="C423" t="s">
        <v>324</v>
      </c>
    </row>
    <row r="424" spans="1:3">
      <c r="A424">
        <f>HYPERLINK("https://leetcode.com/problems/multiply-strings", "Multiply Strings")</f>
        <v>0</v>
      </c>
      <c r="B424" t="s">
        <v>118</v>
      </c>
      <c r="C424" t="s">
        <v>324</v>
      </c>
    </row>
    <row r="425" spans="1:3">
      <c r="A425">
        <f>HYPERLINK("https://leetcode.com/problems/4sum", "4Sum")</f>
        <v>0</v>
      </c>
      <c r="B425" t="s">
        <v>261</v>
      </c>
      <c r="C425" t="s">
        <v>324</v>
      </c>
    </row>
    <row r="426" spans="1:3">
      <c r="A426">
        <f>HYPERLINK("https://leetcode.com/problems/maximum-sum-circular-subarray", "Maximum Sum Circular Subarray")</f>
        <v>0</v>
      </c>
      <c r="B426" t="s">
        <v>261</v>
      </c>
      <c r="C426" t="s">
        <v>324</v>
      </c>
    </row>
    <row r="427" spans="1:3">
      <c r="A427">
        <f>HYPERLINK("https://leetcode.com/problems/lru-cache", "LRU Cache")</f>
        <v>0</v>
      </c>
      <c r="B427" t="s">
        <v>262</v>
      </c>
      <c r="C427" t="s">
        <v>324</v>
      </c>
    </row>
    <row r="428" spans="1:3">
      <c r="A428">
        <f>HYPERLINK("https://leetcode.com/problems/search-in-rotated-sorted-array-ii", "Search in Rotated Sorted Array II")</f>
        <v>0</v>
      </c>
      <c r="B428" t="s">
        <v>263</v>
      </c>
      <c r="C428" t="s">
        <v>324</v>
      </c>
    </row>
    <row r="429" spans="1:3">
      <c r="A429">
        <f>HYPERLINK("https://leetcode.com/problems/simplify-path", "Simplify Path")</f>
        <v>0</v>
      </c>
      <c r="B429" t="s">
        <v>264</v>
      </c>
      <c r="C429" t="s">
        <v>324</v>
      </c>
    </row>
    <row r="430" spans="1:3">
      <c r="A430">
        <f>HYPERLINK("https://leetcode.com/problems/next-permutation", "Next Permutation")</f>
        <v>0</v>
      </c>
      <c r="B430" t="s">
        <v>264</v>
      </c>
      <c r="C430" t="s">
        <v>324</v>
      </c>
    </row>
    <row r="431" spans="1:3">
      <c r="A431">
        <f>HYPERLINK("https://leetcode.com/problems/valid-tic-tac-toe-state", "Valid Tic-Tac-Toe State")</f>
        <v>0</v>
      </c>
      <c r="B431" t="s">
        <v>264</v>
      </c>
      <c r="C431" t="s">
        <v>324</v>
      </c>
    </row>
    <row r="432" spans="1:3">
      <c r="A432">
        <f>HYPERLINK("https://leetcode.com/problems/one-edit-distance", "One Edit Distance")</f>
        <v>0</v>
      </c>
      <c r="B432" t="s">
        <v>119</v>
      </c>
      <c r="C432" t="s">
        <v>324</v>
      </c>
    </row>
    <row r="433" spans="1:3">
      <c r="A433">
        <f>HYPERLINK("https://leetcode.com/problems/minimum-height-trees", "Minimum Height Trees")</f>
        <v>0</v>
      </c>
      <c r="B433" t="s">
        <v>119</v>
      </c>
      <c r="C433" t="s">
        <v>324</v>
      </c>
    </row>
    <row r="434" spans="1:3">
      <c r="A434">
        <f>HYPERLINK("https://leetcode.com/problems/next-greater-element-iii", "Next Greater Element III")</f>
        <v>0</v>
      </c>
      <c r="B434" t="s">
        <v>265</v>
      </c>
      <c r="C434" t="s">
        <v>324</v>
      </c>
    </row>
    <row r="435" spans="1:3">
      <c r="A435">
        <f>HYPERLINK("https://leetcode.com/problems/nth-digit", "Nth Digit")</f>
        <v>0</v>
      </c>
      <c r="B435" t="s">
        <v>265</v>
      </c>
      <c r="C435" t="s">
        <v>324</v>
      </c>
    </row>
    <row r="436" spans="1:3">
      <c r="A436">
        <f>HYPERLINK("https://leetcode.com/problems/maximum-product-subarray", "Maximum Product Subarray")</f>
        <v>0</v>
      </c>
      <c r="B436" t="s">
        <v>265</v>
      </c>
      <c r="C436" t="s">
        <v>324</v>
      </c>
    </row>
    <row r="437" spans="1:3">
      <c r="A437">
        <f>HYPERLINK("https://leetcode.com/problems/insert-into-a-sorted-circular-linked-list", "Insert into a Sorted Circular Linked List")</f>
        <v>0</v>
      </c>
      <c r="B437" t="s">
        <v>120</v>
      </c>
      <c r="C437" t="s">
        <v>324</v>
      </c>
    </row>
    <row r="438" spans="1:3">
      <c r="A438">
        <f>HYPERLINK("https://leetcode.com/problems/valid-parenthesis-string", "Valid Parenthesis String")</f>
        <v>0</v>
      </c>
      <c r="B438" t="s">
        <v>266</v>
      </c>
      <c r="C438" t="s">
        <v>324</v>
      </c>
    </row>
    <row r="439" spans="1:3">
      <c r="A439">
        <f>HYPERLINK("https://leetcode.com/problems/longest-substring-without-repeating-characters", "Longest Substring Without Repeating Characters")</f>
        <v>0</v>
      </c>
      <c r="B439" t="s">
        <v>267</v>
      </c>
      <c r="C439" t="s">
        <v>324</v>
      </c>
    </row>
    <row r="440" spans="1:3">
      <c r="A440">
        <f>HYPERLINK("https://leetcode.com/problems/second-degree-follower", "Second Degree Follower")</f>
        <v>0</v>
      </c>
      <c r="B440" t="s">
        <v>268</v>
      </c>
      <c r="C440" t="s">
        <v>324</v>
      </c>
    </row>
    <row r="441" spans="1:3">
      <c r="A441">
        <f>HYPERLINK("https://leetcode.com/problems/powx-n", "Pow(x;n)")</f>
        <v>0</v>
      </c>
      <c r="B441" t="s">
        <v>268</v>
      </c>
      <c r="C441" t="s">
        <v>324</v>
      </c>
    </row>
    <row r="442" spans="1:3">
      <c r="A442">
        <f>HYPERLINK("https://leetcode.com/problems/rotate-list", "Rotate List")</f>
        <v>0</v>
      </c>
      <c r="B442" t="s">
        <v>269</v>
      </c>
      <c r="C442" t="s">
        <v>324</v>
      </c>
    </row>
    <row r="443" spans="1:3">
      <c r="A443">
        <f>HYPERLINK("https://leetcode.com/problems/wiggle-sort-ii", "Wiggle Sort II")</f>
        <v>0</v>
      </c>
      <c r="B443" t="s">
        <v>270</v>
      </c>
      <c r="C443" t="s">
        <v>324</v>
      </c>
    </row>
    <row r="444" spans="1:3">
      <c r="A444">
        <f>HYPERLINK("https://leetcode.com/problems/word-ladder", "Word Ladder")</f>
        <v>0</v>
      </c>
      <c r="B444" t="s">
        <v>271</v>
      </c>
      <c r="C444" t="s">
        <v>324</v>
      </c>
    </row>
    <row r="445" spans="1:3">
      <c r="A445">
        <f>HYPERLINK("https://leetcode.com/problems/longest-palindromic-substring", "Longest Palindromic Substring")</f>
        <v>0</v>
      </c>
      <c r="B445" t="s">
        <v>272</v>
      </c>
      <c r="C445" t="s">
        <v>324</v>
      </c>
    </row>
    <row r="446" spans="1:3">
      <c r="A446">
        <f>HYPERLINK("https://leetcode.com/problems/largest-number", "Largest Number")</f>
        <v>0</v>
      </c>
      <c r="B446" t="s">
        <v>273</v>
      </c>
      <c r="C446" t="s">
        <v>324</v>
      </c>
    </row>
    <row r="447" spans="1:3">
      <c r="A447">
        <f>HYPERLINK("https://leetcode.com/problems/remove-k-digits", "Remove K Digits")</f>
        <v>0</v>
      </c>
      <c r="B447" t="s">
        <v>274</v>
      </c>
      <c r="C447" t="s">
        <v>324</v>
      </c>
    </row>
    <row r="448" spans="1:3">
      <c r="A448">
        <f>HYPERLINK("https://leetcode.com/problems/surrounded-regions", "Surrounded Regions")</f>
        <v>0</v>
      </c>
      <c r="B448" t="s">
        <v>275</v>
      </c>
      <c r="C448" t="s">
        <v>324</v>
      </c>
    </row>
    <row r="449" spans="1:3">
      <c r="A449">
        <f>HYPERLINK("https://leetcode.com/problems/validate-binary-search-tree", "Validate Binary Search Tree")</f>
        <v>0</v>
      </c>
      <c r="B449" t="s">
        <v>276</v>
      </c>
      <c r="C449" t="s">
        <v>324</v>
      </c>
    </row>
    <row r="450" spans="1:3">
      <c r="A450">
        <f>HYPERLINK("https://leetcode.com/problems/3sum", "3Sum")</f>
        <v>0</v>
      </c>
      <c r="B450" t="s">
        <v>277</v>
      </c>
      <c r="C450" t="s">
        <v>324</v>
      </c>
    </row>
    <row r="451" spans="1:3">
      <c r="A451">
        <f>HYPERLINK("https://leetcode.com/problems/word-frequency", "Word Frequency")</f>
        <v>0</v>
      </c>
      <c r="B451" t="s">
        <v>125</v>
      </c>
      <c r="C451" t="s">
        <v>324</v>
      </c>
    </row>
    <row r="452" spans="1:3">
      <c r="A452">
        <f>HYPERLINK("https://leetcode.com/problems/decode-ways", "Decode Ways")</f>
        <v>0</v>
      </c>
      <c r="B452" t="s">
        <v>278</v>
      </c>
      <c r="C452" t="s">
        <v>324</v>
      </c>
    </row>
    <row r="453" spans="1:3">
      <c r="A453">
        <f>HYPERLINK("https://leetcode.com/problems/continuous-subarray-sum", "Continuous Subarray Sum")</f>
        <v>0</v>
      </c>
      <c r="B453" t="s">
        <v>279</v>
      </c>
      <c r="C453" t="s">
        <v>324</v>
      </c>
    </row>
    <row r="454" spans="1:3">
      <c r="A454">
        <f>HYPERLINK("https://leetcode.com/problems/missing-ranges", "Missing Ranges")</f>
        <v>0</v>
      </c>
      <c r="B454" t="s">
        <v>280</v>
      </c>
      <c r="C454" t="s">
        <v>324</v>
      </c>
    </row>
    <row r="455" spans="1:3">
      <c r="A455">
        <f>HYPERLINK("https://leetcode.com/problems/validate-ip-address", "Validate IP Address")</f>
        <v>0</v>
      </c>
      <c r="B455" t="s">
        <v>281</v>
      </c>
      <c r="C455" t="s">
        <v>324</v>
      </c>
    </row>
    <row r="456" spans="1:3">
      <c r="A456">
        <f>HYPERLINK("https://leetcode.com/problems/reverse-words-in-a-string", "Reverse Words in a String")</f>
        <v>0</v>
      </c>
      <c r="B456" t="s">
        <v>282</v>
      </c>
      <c r="C456" t="s">
        <v>324</v>
      </c>
    </row>
    <row r="457" spans="1:3">
      <c r="A457">
        <f>HYPERLINK("https://leetcode.com/problems/fraction-to-recurring-decimal", "Fraction to Recurring Decimal")</f>
        <v>0</v>
      </c>
      <c r="B457" t="s">
        <v>283</v>
      </c>
      <c r="C457" t="s">
        <v>324</v>
      </c>
    </row>
    <row r="458" spans="1:3">
      <c r="A458">
        <f>HYPERLINK("https://leetcode.com/problems/divide-two-integers", "Divide Two Integers")</f>
        <v>0</v>
      </c>
      <c r="B458" t="s">
        <v>284</v>
      </c>
      <c r="C458" t="s">
        <v>324</v>
      </c>
    </row>
    <row r="459" spans="1:3">
      <c r="A459">
        <f>HYPERLINK("https://leetcode.com/problems/string-to-integer-atoi", "String to Integer (atoi)")</f>
        <v>0</v>
      </c>
      <c r="B459" t="s">
        <v>285</v>
      </c>
      <c r="C459" t="s">
        <v>324</v>
      </c>
    </row>
    <row r="460" spans="1:3">
      <c r="A460">
        <f>HYPERLINK("https://leetcode.com/problems/robot-room-cleaner", "Robot Room Cleaner")</f>
        <v>0</v>
      </c>
      <c r="B460" t="s">
        <v>286</v>
      </c>
      <c r="C460" t="s">
        <v>325</v>
      </c>
    </row>
    <row r="461" spans="1:3">
      <c r="A461">
        <f>HYPERLINK("https://leetcode.com/problems/employee-free-time", "Employee Free Time")</f>
        <v>0</v>
      </c>
      <c r="B461" t="s">
        <v>287</v>
      </c>
      <c r="C461" t="s">
        <v>325</v>
      </c>
    </row>
    <row r="462" spans="1:3">
      <c r="A462">
        <f>HYPERLINK("https://leetcode.com/problems/number-of-ways-to-paint-n-3-grid", "Number of Ways to Paint N × 3 Grid")</f>
        <v>0</v>
      </c>
      <c r="B462" t="s">
        <v>155</v>
      </c>
      <c r="C462" t="s">
        <v>325</v>
      </c>
    </row>
    <row r="463" spans="1:3">
      <c r="A463">
        <f>HYPERLINK("https://leetcode.com/problems/report-contiguous-dates", "Report Contiguous Dates")</f>
        <v>0</v>
      </c>
      <c r="B463" t="s">
        <v>155</v>
      </c>
      <c r="C463" t="s">
        <v>325</v>
      </c>
    </row>
    <row r="464" spans="1:3">
      <c r="A464">
        <f>HYPERLINK("https://leetcode.com/problems/find-the-kth-smallest-sum-of-a-matrix-with-sorted-rows", "Find the Kth Smallest Sum of a Matrix With Sorted Rows")</f>
        <v>0</v>
      </c>
      <c r="B464" t="s">
        <v>160</v>
      </c>
      <c r="C464" t="s">
        <v>325</v>
      </c>
    </row>
    <row r="465" spans="1:3">
      <c r="A465">
        <f>HYPERLINK("https://leetcode.com/problems/serialize-and-deserialize-n-ary-tree", "Serialize and Deserialize N-ary Tree")</f>
        <v>0</v>
      </c>
      <c r="B465" t="s">
        <v>288</v>
      </c>
      <c r="C465" t="s">
        <v>325</v>
      </c>
    </row>
    <row r="466" spans="1:3">
      <c r="A466">
        <f>HYPERLINK("https://leetcode.com/problems/sliding-puzzle", "Sliding Puzzle")</f>
        <v>0</v>
      </c>
      <c r="B466" t="s">
        <v>289</v>
      </c>
      <c r="C466" t="s">
        <v>325</v>
      </c>
    </row>
    <row r="467" spans="1:3">
      <c r="A467">
        <f>HYPERLINK("https://leetcode.com/problems/best-meeting-point", "Best Meeting Point")</f>
        <v>0</v>
      </c>
      <c r="B467" t="s">
        <v>290</v>
      </c>
      <c r="C467" t="s">
        <v>325</v>
      </c>
    </row>
    <row r="468" spans="1:3">
      <c r="A468">
        <f>HYPERLINK("https://leetcode.com/problems/binary-tree-postorder-traversal", "Binary Tree Postorder Traversal")</f>
        <v>0</v>
      </c>
      <c r="B468" t="s">
        <v>175</v>
      </c>
      <c r="C468" t="s">
        <v>325</v>
      </c>
    </row>
    <row r="469" spans="1:3">
      <c r="A469">
        <f>HYPERLINK("https://leetcode.com/problems/swim-in-rising-water", "Swim in Rising Water")</f>
        <v>0</v>
      </c>
      <c r="B469" t="s">
        <v>181</v>
      </c>
      <c r="C469" t="s">
        <v>325</v>
      </c>
    </row>
    <row r="470" spans="1:3">
      <c r="A470">
        <f>HYPERLINK("https://leetcode.com/problems/smallest-range-covering-elements-from-k-lists", "Smallest Range Covering Elements from K Lists")</f>
        <v>0</v>
      </c>
      <c r="B470" t="s">
        <v>184</v>
      </c>
      <c r="C470" t="s">
        <v>325</v>
      </c>
    </row>
    <row r="471" spans="1:3">
      <c r="A471">
        <f>HYPERLINK("https://leetcode.com/problems/burst-balloons", "Burst Balloons")</f>
        <v>0</v>
      </c>
      <c r="B471" t="s">
        <v>187</v>
      </c>
      <c r="C471" t="s">
        <v>325</v>
      </c>
    </row>
    <row r="472" spans="1:3">
      <c r="A472">
        <f>HYPERLINK("https://leetcode.com/problems/closest-binary-search-tree-value-ii", "Closest Binary Search Tree Value II")</f>
        <v>0</v>
      </c>
      <c r="B472" t="s">
        <v>65</v>
      </c>
      <c r="C472" t="s">
        <v>325</v>
      </c>
    </row>
    <row r="473" spans="1:3">
      <c r="A473">
        <f>HYPERLINK("https://leetcode.com/problems/number-of-atoms", "Number of Atoms")</f>
        <v>0</v>
      </c>
      <c r="B473" t="s">
        <v>291</v>
      </c>
      <c r="C473" t="s">
        <v>325</v>
      </c>
    </row>
    <row r="474" spans="1:3">
      <c r="A474">
        <f>HYPERLINK("https://leetcode.com/problems/trapping-rain-water", "Trapping Rain Water")</f>
        <v>0</v>
      </c>
      <c r="B474" t="s">
        <v>198</v>
      </c>
      <c r="C474" t="s">
        <v>325</v>
      </c>
    </row>
    <row r="475" spans="1:3">
      <c r="A475">
        <f>HYPERLINK("https://leetcode.com/problems/stream-of-characters", "Stream of Characters")</f>
        <v>0</v>
      </c>
      <c r="B475" t="s">
        <v>200</v>
      </c>
      <c r="C475" t="s">
        <v>325</v>
      </c>
    </row>
    <row r="476" spans="1:3">
      <c r="A476">
        <f>HYPERLINK("https://leetcode.com/problems/valid-palindrome-iii", "Valid Palindrome III")</f>
        <v>0</v>
      </c>
      <c r="B476" t="s">
        <v>75</v>
      </c>
      <c r="C476" t="s">
        <v>325</v>
      </c>
    </row>
    <row r="477" spans="1:3">
      <c r="A477">
        <f>HYPERLINK("https://leetcode.com/problems/serialize-and-deserialize-binary-tree", "Serialize and Deserialize Binary Tree")</f>
        <v>0</v>
      </c>
      <c r="B477" t="s">
        <v>76</v>
      </c>
      <c r="C477" t="s">
        <v>325</v>
      </c>
    </row>
    <row r="478" spans="1:3">
      <c r="A478">
        <f>HYPERLINK("https://leetcode.com/problems/data-stream-as-disjoint-intervals", "Data Stream as Disjoint Intervals")</f>
        <v>0</v>
      </c>
      <c r="B478" t="s">
        <v>205</v>
      </c>
      <c r="C478" t="s">
        <v>325</v>
      </c>
    </row>
    <row r="479" spans="1:3">
      <c r="A479">
        <f>HYPERLINK("https://leetcode.com/problems/minimum-number-of-k-consecutive-bit-flips", "Minimum Number of K Consecutive Bit Flips")</f>
        <v>0</v>
      </c>
      <c r="B479" t="s">
        <v>78</v>
      </c>
      <c r="C479" t="s">
        <v>325</v>
      </c>
    </row>
    <row r="480" spans="1:3">
      <c r="A480">
        <f>HYPERLINK("https://leetcode.com/problems/n-queens", "N-Queens")</f>
        <v>0</v>
      </c>
      <c r="B480" t="s">
        <v>292</v>
      </c>
      <c r="C480" t="s">
        <v>325</v>
      </c>
    </row>
    <row r="481" spans="1:3">
      <c r="A481">
        <f>HYPERLINK("https://leetcode.com/problems/24-game", "24 Game")</f>
        <v>0</v>
      </c>
      <c r="B481" t="s">
        <v>80</v>
      </c>
      <c r="C481" t="s">
        <v>325</v>
      </c>
    </row>
    <row r="482" spans="1:3">
      <c r="A482">
        <f>HYPERLINK("https://leetcode.com/problems/maximum-sum-of-3-non-overlapping-subarrays", "Maximum Sum of 3 Non-Overlapping Subarrays")</f>
        <v>0</v>
      </c>
      <c r="B482" t="s">
        <v>209</v>
      </c>
      <c r="C482" t="s">
        <v>325</v>
      </c>
    </row>
    <row r="483" spans="1:3">
      <c r="A483">
        <f>HYPERLINK("https://leetcode.com/problems/guess-the-word", "Guess the Word")</f>
        <v>0</v>
      </c>
      <c r="B483" t="s">
        <v>210</v>
      </c>
      <c r="C483" t="s">
        <v>325</v>
      </c>
    </row>
    <row r="484" spans="1:3">
      <c r="A484">
        <f>HYPERLINK("https://leetcode.com/problems/making-a-large-island", "Making A Large Island")</f>
        <v>0</v>
      </c>
      <c r="B484" t="s">
        <v>213</v>
      </c>
      <c r="C484" t="s">
        <v>325</v>
      </c>
    </row>
    <row r="485" spans="1:3">
      <c r="A485">
        <f>HYPERLINK("https://leetcode.com/problems/longest-consecutive-sequence", "Longest Consecutive Sequence")</f>
        <v>0</v>
      </c>
      <c r="B485" t="s">
        <v>85</v>
      </c>
      <c r="C485" t="s">
        <v>325</v>
      </c>
    </row>
    <row r="486" spans="1:3">
      <c r="A486">
        <f>HYPERLINK("https://leetcode.com/problems/edit-distance", "Edit Distance")</f>
        <v>0</v>
      </c>
      <c r="B486" t="s">
        <v>293</v>
      </c>
      <c r="C486" t="s">
        <v>325</v>
      </c>
    </row>
    <row r="487" spans="1:3">
      <c r="A487">
        <f>HYPERLINK("https://leetcode.com/problems/design-search-autocomplete-system", "Design Search Autocomplete System")</f>
        <v>0</v>
      </c>
      <c r="B487" t="s">
        <v>87</v>
      </c>
      <c r="C487" t="s">
        <v>325</v>
      </c>
    </row>
    <row r="488" spans="1:3">
      <c r="A488">
        <f>HYPERLINK("https://leetcode.com/problems/paint-house-ii", "Paint House II")</f>
        <v>0</v>
      </c>
      <c r="B488" t="s">
        <v>88</v>
      </c>
      <c r="C488" t="s">
        <v>325</v>
      </c>
    </row>
    <row r="489" spans="1:3">
      <c r="A489">
        <f>HYPERLINK("https://leetcode.com/problems/split-array-largest-sum", "Split Array Largest Sum")</f>
        <v>0</v>
      </c>
      <c r="B489" t="s">
        <v>89</v>
      </c>
      <c r="C489" t="s">
        <v>325</v>
      </c>
    </row>
    <row r="490" spans="1:3">
      <c r="A490">
        <f>HYPERLINK("https://leetcode.com/problems/find-median-from-data-stream", "Find Median from Data Stream")</f>
        <v>0</v>
      </c>
      <c r="B490" t="s">
        <v>294</v>
      </c>
      <c r="C490" t="s">
        <v>325</v>
      </c>
    </row>
    <row r="491" spans="1:3">
      <c r="A491">
        <f>HYPERLINK("https://leetcode.com/problems/longest-substring-with-at-most-k-distinct-characters", "Longest Substring with At Most K Distinct Characters")</f>
        <v>0</v>
      </c>
      <c r="B491" t="s">
        <v>91</v>
      </c>
      <c r="C491" t="s">
        <v>325</v>
      </c>
    </row>
    <row r="492" spans="1:3">
      <c r="A492">
        <f>HYPERLINK("https://leetcode.com/problems/concatenated-words", "Concatenated Words")</f>
        <v>0</v>
      </c>
      <c r="B492" t="s">
        <v>217</v>
      </c>
      <c r="C492" t="s">
        <v>325</v>
      </c>
    </row>
    <row r="493" spans="1:3">
      <c r="A493">
        <f>HYPERLINK("https://leetcode.com/problems/sudoku-solver", "Sudoku Solver")</f>
        <v>0</v>
      </c>
      <c r="B493" t="s">
        <v>218</v>
      </c>
      <c r="C493" t="s">
        <v>325</v>
      </c>
    </row>
    <row r="494" spans="1:3">
      <c r="A494">
        <f>HYPERLINK("https://leetcode.com/problems/longest-increasing-path-in-a-matrix", "Longest Increasing Path in a Matrix")</f>
        <v>0</v>
      </c>
      <c r="B494" t="s">
        <v>295</v>
      </c>
      <c r="C494" t="s">
        <v>325</v>
      </c>
    </row>
    <row r="495" spans="1:3">
      <c r="A495">
        <f>HYPERLINK("https://leetcode.com/problems/word-pattern-ii", "Word Pattern II")</f>
        <v>0</v>
      </c>
      <c r="B495" t="s">
        <v>295</v>
      </c>
      <c r="C495" t="s">
        <v>325</v>
      </c>
    </row>
    <row r="496" spans="1:3">
      <c r="A496">
        <f>HYPERLINK("https://leetcode.com/problems/remove-invalid-parentheses", "Remove Invalid Parentheses")</f>
        <v>0</v>
      </c>
      <c r="B496" t="s">
        <v>219</v>
      </c>
      <c r="C496" t="s">
        <v>325</v>
      </c>
    </row>
    <row r="497" spans="1:3">
      <c r="A497">
        <f>HYPERLINK("https://leetcode.com/problems/number-of-ways-to-stay-in-the-same-place-after-some-steps", "Number of Ways to Stay in the Same Place After Some Steps")</f>
        <v>0</v>
      </c>
      <c r="B497" t="s">
        <v>220</v>
      </c>
      <c r="C497" t="s">
        <v>325</v>
      </c>
    </row>
    <row r="498" spans="1:3">
      <c r="A498">
        <f>HYPERLINK("https://leetcode.com/problems/sliding-window-maximum", "Sliding Window Maximum")</f>
        <v>0</v>
      </c>
      <c r="B498" t="s">
        <v>95</v>
      </c>
      <c r="C498" t="s">
        <v>325</v>
      </c>
    </row>
    <row r="499" spans="1:3">
      <c r="A499">
        <f>HYPERLINK("https://leetcode.com/problems/stickers-to-spell-word", "Stickers to Spell Word")</f>
        <v>0</v>
      </c>
      <c r="B499" t="s">
        <v>222</v>
      </c>
      <c r="C499" t="s">
        <v>325</v>
      </c>
    </row>
    <row r="500" spans="1:3">
      <c r="A500">
        <f>HYPERLINK("https://leetcode.com/problems/stamping-the-sequence", "Stamping The Sequence")</f>
        <v>0</v>
      </c>
      <c r="B500" t="s">
        <v>223</v>
      </c>
      <c r="C500" t="s">
        <v>325</v>
      </c>
    </row>
    <row r="501" spans="1:3">
      <c r="A501">
        <f>HYPERLINK("https://leetcode.com/problems/trapping-rain-water-ii", "Trapping Rain Water II")</f>
        <v>0</v>
      </c>
      <c r="B501" t="s">
        <v>225</v>
      </c>
      <c r="C501" t="s">
        <v>325</v>
      </c>
    </row>
    <row r="502" spans="1:3">
      <c r="A502">
        <f>HYPERLINK("https://leetcode.com/problems/reverse-nodes-in-k-group", "Reverse Nodes in k-Group")</f>
        <v>0</v>
      </c>
      <c r="B502" t="s">
        <v>296</v>
      </c>
      <c r="C502" t="s">
        <v>325</v>
      </c>
    </row>
    <row r="503" spans="1:3">
      <c r="A503">
        <f>HYPERLINK("https://leetcode.com/problems/count-different-palindromic-subsequences", "Count Different Palindromic Subsequences")</f>
        <v>0</v>
      </c>
      <c r="B503" t="s">
        <v>228</v>
      </c>
      <c r="C503" t="s">
        <v>325</v>
      </c>
    </row>
    <row r="504" spans="1:3">
      <c r="A504">
        <f>HYPERLINK("https://leetcode.com/problems/find-minimum-in-rotated-sorted-array-ii", "Find Minimum in Rotated Sorted Array II")</f>
        <v>0</v>
      </c>
      <c r="B504" t="s">
        <v>297</v>
      </c>
      <c r="C504" t="s">
        <v>325</v>
      </c>
    </row>
    <row r="505" spans="1:3">
      <c r="A505">
        <f>HYPERLINK("https://leetcode.com/problems/count-of-smaller-numbers-after-self", "Count of Smaller Numbers After Self")</f>
        <v>0</v>
      </c>
      <c r="B505" t="s">
        <v>298</v>
      </c>
      <c r="C505" t="s">
        <v>325</v>
      </c>
    </row>
    <row r="506" spans="1:3">
      <c r="A506">
        <f>HYPERLINK("https://leetcode.com/problems/shortest-distance-from-all-buildings", "Shortest Distance from All Buildings")</f>
        <v>0</v>
      </c>
      <c r="B506" t="s">
        <v>229</v>
      </c>
      <c r="C506" t="s">
        <v>325</v>
      </c>
    </row>
    <row r="507" spans="1:3">
      <c r="A507">
        <f>HYPERLINK("https://leetcode.com/problems/basic-calculator-iii", "Basic Calculator III")</f>
        <v>0</v>
      </c>
      <c r="B507" t="s">
        <v>98</v>
      </c>
      <c r="C507" t="s">
        <v>325</v>
      </c>
    </row>
    <row r="508" spans="1:3">
      <c r="A508">
        <f>HYPERLINK("https://leetcode.com/problems/maximum-vacation-days", "Maximum Vacation Days")</f>
        <v>0</v>
      </c>
      <c r="B508" t="s">
        <v>299</v>
      </c>
      <c r="C508" t="s">
        <v>325</v>
      </c>
    </row>
    <row r="509" spans="1:3">
      <c r="A509">
        <f>HYPERLINK("https://leetcode.com/problems/merge-k-sorted-lists", "Merge k Sorted Lists")</f>
        <v>0</v>
      </c>
      <c r="B509" t="s">
        <v>300</v>
      </c>
      <c r="C509" t="s">
        <v>325</v>
      </c>
    </row>
    <row r="510" spans="1:3">
      <c r="A510">
        <f>HYPERLINK("https://leetcode.com/problems/number-of-islands-ii", "Number of Islands II")</f>
        <v>0</v>
      </c>
      <c r="B510" t="s">
        <v>233</v>
      </c>
      <c r="C510" t="s">
        <v>325</v>
      </c>
    </row>
    <row r="511" spans="1:3">
      <c r="A511">
        <f>HYPERLINK("https://leetcode.com/problems/recover-binary-search-tree", "Recover Binary Search Tree")</f>
        <v>0</v>
      </c>
      <c r="B511" t="s">
        <v>301</v>
      </c>
      <c r="C511" t="s">
        <v>325</v>
      </c>
    </row>
    <row r="512" spans="1:3">
      <c r="A512">
        <f>HYPERLINK("https://leetcode.com/problems/frog-jump", "Frog Jump")</f>
        <v>0</v>
      </c>
      <c r="B512" t="s">
        <v>301</v>
      </c>
      <c r="C512" t="s">
        <v>325</v>
      </c>
    </row>
    <row r="513" spans="1:3">
      <c r="A513">
        <f>HYPERLINK("https://leetcode.com/problems/strobogrammatic-number-iii", "Strobogrammatic Number III")</f>
        <v>0</v>
      </c>
      <c r="B513" t="s">
        <v>235</v>
      </c>
      <c r="C513" t="s">
        <v>325</v>
      </c>
    </row>
    <row r="514" spans="1:3">
      <c r="A514">
        <f>HYPERLINK("https://leetcode.com/problems/similar-string-groups", "Similar String Groups")</f>
        <v>0</v>
      </c>
      <c r="B514" t="s">
        <v>107</v>
      </c>
      <c r="C514" t="s">
        <v>325</v>
      </c>
    </row>
    <row r="515" spans="1:3">
      <c r="A515">
        <f>HYPERLINK("https://leetcode.com/problems/permutation-sequence", "Permutation Sequence")</f>
        <v>0</v>
      </c>
      <c r="B515" t="s">
        <v>302</v>
      </c>
      <c r="C515" t="s">
        <v>325</v>
      </c>
    </row>
    <row r="516" spans="1:3">
      <c r="A516">
        <f>HYPERLINK("https://leetcode.com/problems/maximal-rectangle", "Maximal Rectangle")</f>
        <v>0</v>
      </c>
      <c r="B516" t="s">
        <v>243</v>
      </c>
      <c r="C516" t="s">
        <v>325</v>
      </c>
    </row>
    <row r="517" spans="1:3">
      <c r="A517">
        <f>HYPERLINK("https://leetcode.com/problems/binary-tree-cameras", "Binary Tree Cameras")</f>
        <v>0</v>
      </c>
      <c r="B517" t="s">
        <v>244</v>
      </c>
      <c r="C517" t="s">
        <v>325</v>
      </c>
    </row>
    <row r="518" spans="1:3">
      <c r="A518">
        <f>HYPERLINK("https://leetcode.com/problems/best-time-to-buy-and-sell-stock-iii", "Best Time to Buy and Sell Stock III")</f>
        <v>0</v>
      </c>
      <c r="B518" t="s">
        <v>244</v>
      </c>
      <c r="C518" t="s">
        <v>325</v>
      </c>
    </row>
    <row r="519" spans="1:3">
      <c r="A519">
        <f>HYPERLINK("https://leetcode.com/problems/max-sum-of-rectangle-no-larger-than-k", "Max Sum of Rectangle No Larger Than K")</f>
        <v>0</v>
      </c>
      <c r="B519" t="s">
        <v>303</v>
      </c>
      <c r="C519" t="s">
        <v>325</v>
      </c>
    </row>
    <row r="520" spans="1:3">
      <c r="A520">
        <f>HYPERLINK("https://leetcode.com/problems/sliding-window-median", "Sliding Window Median")</f>
        <v>0</v>
      </c>
      <c r="B520" t="s">
        <v>304</v>
      </c>
      <c r="C520" t="s">
        <v>325</v>
      </c>
    </row>
    <row r="521" spans="1:3">
      <c r="A521">
        <f>HYPERLINK("https://leetcode.com/problems/basic-calculator", "Basic Calculator")</f>
        <v>0</v>
      </c>
      <c r="B521" t="s">
        <v>305</v>
      </c>
      <c r="C521" t="s">
        <v>325</v>
      </c>
    </row>
    <row r="522" spans="1:3">
      <c r="A522">
        <f>HYPERLINK("https://leetcode.com/problems/remove-duplicate-letters", "Remove Duplicate Letters")</f>
        <v>0</v>
      </c>
      <c r="B522" t="s">
        <v>253</v>
      </c>
      <c r="C522" t="s">
        <v>325</v>
      </c>
    </row>
    <row r="523" spans="1:3">
      <c r="A523">
        <f>HYPERLINK("https://leetcode.com/problems/range-sum-query-2d-mutable", "Range Sum Query 2D - Mutable")</f>
        <v>0</v>
      </c>
      <c r="B523" t="s">
        <v>254</v>
      </c>
      <c r="C523" t="s">
        <v>325</v>
      </c>
    </row>
    <row r="524" spans="1:3">
      <c r="A524">
        <f>HYPERLINK("https://leetcode.com/problems/expression-add-operators", "Expression Add Operators")</f>
        <v>0</v>
      </c>
      <c r="B524" t="s">
        <v>255</v>
      </c>
      <c r="C524" t="s">
        <v>325</v>
      </c>
    </row>
    <row r="525" spans="1:3">
      <c r="A525">
        <f>HYPERLINK("https://leetcode.com/problems/largest-rectangle-in-histogram", "Largest Rectangle in Histogram")</f>
        <v>0</v>
      </c>
      <c r="B525" t="s">
        <v>256</v>
      </c>
      <c r="C525" t="s">
        <v>325</v>
      </c>
    </row>
    <row r="526" spans="1:3">
      <c r="A526">
        <f>HYPERLINK("https://leetcode.com/problems/rearrange-string-k-distance-apart", "Rearrange String k Distance Apart")</f>
        <v>0</v>
      </c>
      <c r="B526" t="s">
        <v>306</v>
      </c>
      <c r="C526" t="s">
        <v>325</v>
      </c>
    </row>
    <row r="527" spans="1:3">
      <c r="A527">
        <f>HYPERLINK("https://leetcode.com/problems/word-search-ii", "Word Search II")</f>
        <v>0</v>
      </c>
      <c r="B527" t="s">
        <v>306</v>
      </c>
      <c r="C527" t="s">
        <v>325</v>
      </c>
    </row>
    <row r="528" spans="1:3">
      <c r="A528">
        <f>HYPERLINK("https://leetcode.com/problems/minimum-window-substring", "Minimum Window Substring")</f>
        <v>0</v>
      </c>
      <c r="B528" t="s">
        <v>258</v>
      </c>
      <c r="C528" t="s">
        <v>325</v>
      </c>
    </row>
    <row r="529" spans="1:3">
      <c r="A529">
        <f>HYPERLINK("https://leetcode.com/problems/the-skyline-problem", "The Skyline Problem")</f>
        <v>0</v>
      </c>
      <c r="B529" t="s">
        <v>258</v>
      </c>
      <c r="C529" t="s">
        <v>325</v>
      </c>
    </row>
    <row r="530" spans="1:3">
      <c r="A530">
        <f>HYPERLINK("https://leetcode.com/problems/binary-tree-maximum-path-sum", "Binary Tree Maximum Path Sum")</f>
        <v>0</v>
      </c>
      <c r="B530" t="s">
        <v>307</v>
      </c>
      <c r="C530" t="s">
        <v>325</v>
      </c>
    </row>
    <row r="531" spans="1:3">
      <c r="A531">
        <f>HYPERLINK("https://leetcode.com/problems/insert-delete-getrandom-o1-duplicates-allowed", "Insert Delete GetRandom O(1) - Duplicates allowed")</f>
        <v>0</v>
      </c>
      <c r="B531" t="s">
        <v>260</v>
      </c>
      <c r="C531" t="s">
        <v>325</v>
      </c>
    </row>
    <row r="532" spans="1:3">
      <c r="A532">
        <f>HYPERLINK("https://leetcode.com/problems/prefix-and-suffix-search", "Prefix and Suffix Search")</f>
        <v>0</v>
      </c>
      <c r="B532" t="s">
        <v>260</v>
      </c>
      <c r="C532" t="s">
        <v>325</v>
      </c>
    </row>
    <row r="533" spans="1:3">
      <c r="A533">
        <f>HYPERLINK("https://leetcode.com/problems/read-n-characters-given-read4-ii-call-multiple-times", "Read N Characters Given Read4 II - Call multiple times")</f>
        <v>0</v>
      </c>
      <c r="B533" t="s">
        <v>308</v>
      </c>
      <c r="C533" t="s">
        <v>325</v>
      </c>
    </row>
    <row r="534" spans="1:3">
      <c r="A534">
        <f>HYPERLINK("https://leetcode.com/problems/maximum-number-of-darts-inside-of-a-circular-dartboard", "Maximum Number of Darts Inside of a Circular Dartboard")</f>
        <v>0</v>
      </c>
      <c r="B534" t="s">
        <v>261</v>
      </c>
      <c r="C534" t="s">
        <v>325</v>
      </c>
    </row>
    <row r="535" spans="1:3">
      <c r="A535">
        <f>HYPERLINK("https://leetcode.com/problems/palindrome-pairs", "Palindrome Pairs")</f>
        <v>0</v>
      </c>
      <c r="B535" t="s">
        <v>261</v>
      </c>
      <c r="C535" t="s">
        <v>325</v>
      </c>
    </row>
    <row r="536" spans="1:3">
      <c r="A536">
        <f>HYPERLINK("https://leetcode.com/problems/insert-interval", "Insert Interval")</f>
        <v>0</v>
      </c>
      <c r="B536" t="s">
        <v>309</v>
      </c>
      <c r="C536" t="s">
        <v>325</v>
      </c>
    </row>
    <row r="537" spans="1:3">
      <c r="A537">
        <f>HYPERLINK("https://leetcode.com/problems/alien-dictionary", "Alien Dictionary")</f>
        <v>0</v>
      </c>
      <c r="B537" t="s">
        <v>310</v>
      </c>
      <c r="C537" t="s">
        <v>325</v>
      </c>
    </row>
    <row r="538" spans="1:3">
      <c r="A538">
        <f>HYPERLINK("https://leetcode.com/problems/arithmetic-slices-ii-subsequence", "Arithmetic Slices II - Subsequence")</f>
        <v>0</v>
      </c>
      <c r="B538" t="s">
        <v>311</v>
      </c>
      <c r="C538" t="s">
        <v>325</v>
      </c>
    </row>
    <row r="539" spans="1:3">
      <c r="A539">
        <f>HYPERLINK("https://leetcode.com/problems/word-break-ii", "Word Break II")</f>
        <v>0</v>
      </c>
      <c r="B539" t="s">
        <v>264</v>
      </c>
      <c r="C539" t="s">
        <v>325</v>
      </c>
    </row>
    <row r="540" spans="1:3">
      <c r="A540">
        <f>HYPERLINK("https://leetcode.com/problems/all-oone-data-structure", "All O`one Data Structure")</f>
        <v>0</v>
      </c>
      <c r="B540" t="s">
        <v>312</v>
      </c>
      <c r="C540" t="s">
        <v>325</v>
      </c>
    </row>
    <row r="541" spans="1:3">
      <c r="A541">
        <f>HYPERLINK("https://leetcode.com/problems/first-missing-positive", "First Missing Positive")</f>
        <v>0</v>
      </c>
      <c r="B541" t="s">
        <v>313</v>
      </c>
      <c r="C541" t="s">
        <v>325</v>
      </c>
    </row>
    <row r="542" spans="1:3">
      <c r="A542">
        <f>HYPERLINK("https://leetcode.com/problems/jump-game-ii", "Jump Game II")</f>
        <v>0</v>
      </c>
      <c r="B542" t="s">
        <v>123</v>
      </c>
      <c r="C542" t="s">
        <v>325</v>
      </c>
    </row>
    <row r="543" spans="1:3">
      <c r="A543">
        <f>HYPERLINK("https://leetcode.com/problems/shortest-palindrome", "Shortest Palindrome")</f>
        <v>0</v>
      </c>
      <c r="B543" t="s">
        <v>314</v>
      </c>
      <c r="C543" t="s">
        <v>325</v>
      </c>
    </row>
    <row r="544" spans="1:3">
      <c r="A544">
        <f>HYPERLINK("https://leetcode.com/problems/median-of-two-sorted-arrays", "Median of Two Sorted Arrays")</f>
        <v>0</v>
      </c>
      <c r="B544" t="s">
        <v>271</v>
      </c>
      <c r="C544" t="s">
        <v>325</v>
      </c>
    </row>
    <row r="545" spans="1:3">
      <c r="A545">
        <f>HYPERLINK("https://leetcode.com/problems/longest-valid-parentheses", "Longest Valid Parentheses")</f>
        <v>0</v>
      </c>
      <c r="B545" t="s">
        <v>274</v>
      </c>
      <c r="C545" t="s">
        <v>325</v>
      </c>
    </row>
    <row r="546" spans="1:3">
      <c r="A546">
        <f>HYPERLINK("https://leetcode.com/problems/best-time-to-buy-and-sell-stock-iv", "Best Time to Buy and Sell Stock IV")</f>
        <v>0</v>
      </c>
      <c r="B546" t="s">
        <v>315</v>
      </c>
      <c r="C546" t="s">
        <v>325</v>
      </c>
    </row>
    <row r="547" spans="1:3">
      <c r="A547">
        <f>HYPERLINK("https://leetcode.com/problems/text-justification", "Text Justification")</f>
        <v>0</v>
      </c>
      <c r="B547" t="s">
        <v>316</v>
      </c>
      <c r="C547" t="s">
        <v>325</v>
      </c>
    </row>
    <row r="548" spans="1:3">
      <c r="A548">
        <f>HYPERLINK("https://leetcode.com/problems/super-egg-drop", "Super Egg Drop")</f>
        <v>0</v>
      </c>
      <c r="B548" t="s">
        <v>317</v>
      </c>
      <c r="C548" t="s">
        <v>325</v>
      </c>
    </row>
    <row r="549" spans="1:3">
      <c r="A549">
        <f>HYPERLINK("https://leetcode.com/problems/integer-to-english-words", "Integer to English Words")</f>
        <v>0</v>
      </c>
      <c r="B549" t="s">
        <v>317</v>
      </c>
      <c r="C549" t="s">
        <v>325</v>
      </c>
    </row>
    <row r="550" spans="1:3">
      <c r="A550">
        <f>HYPERLINK("https://leetcode.com/problems/regular-expression-matching", "Regular Expression Matching")</f>
        <v>0</v>
      </c>
      <c r="B550" t="s">
        <v>277</v>
      </c>
      <c r="C550" t="s">
        <v>325</v>
      </c>
    </row>
    <row r="551" spans="1:3">
      <c r="A551">
        <f>HYPERLINK("https://leetcode.com/problems/decode-ways-ii", "Decode Ways II")</f>
        <v>0</v>
      </c>
      <c r="B551" t="s">
        <v>318</v>
      </c>
      <c r="C551" t="s">
        <v>325</v>
      </c>
    </row>
    <row r="552" spans="1:3">
      <c r="A552">
        <f>HYPERLINK("https://leetcode.com/problems/substring-with-concatenation-of-all-words", "Substring with Concatenation of All Words")</f>
        <v>0</v>
      </c>
      <c r="B552" t="s">
        <v>319</v>
      </c>
      <c r="C552" t="s">
        <v>325</v>
      </c>
    </row>
    <row r="553" spans="1:3">
      <c r="A553">
        <f>HYPERLINK("https://leetcode.com/problems/wildcard-matching", "Wildcard Matching")</f>
        <v>0</v>
      </c>
      <c r="B553" t="s">
        <v>278</v>
      </c>
      <c r="C553" t="s">
        <v>325</v>
      </c>
    </row>
    <row r="554" spans="1:3">
      <c r="A554">
        <f>HYPERLINK("https://leetcode.com/problems/shortest-subarray-with-sum-at-least-k", "Shortest Subarray with Sum at Least K")</f>
        <v>0</v>
      </c>
      <c r="B554" t="s">
        <v>279</v>
      </c>
      <c r="C554" t="s">
        <v>325</v>
      </c>
    </row>
    <row r="555" spans="1:3">
      <c r="A555">
        <f>HYPERLINK("https://leetcode.com/problems/word-ladder-ii", "Word Ladder II")</f>
        <v>0</v>
      </c>
      <c r="B555" t="s">
        <v>320</v>
      </c>
      <c r="C555" t="s">
        <v>325</v>
      </c>
    </row>
    <row r="556" spans="1:3">
      <c r="A556">
        <f>HYPERLINK("https://leetcode.com/problems/find-the-closest-palindrome", "Find the Closest Palindrome")</f>
        <v>0</v>
      </c>
      <c r="B556" t="s">
        <v>321</v>
      </c>
      <c r="C556" t="s">
        <v>325</v>
      </c>
    </row>
    <row r="557" spans="1:3">
      <c r="A557">
        <f>HYPERLINK("https://leetcode.com/problems/valid-number", "Valid Number")</f>
        <v>0</v>
      </c>
      <c r="B557" t="s">
        <v>322</v>
      </c>
      <c r="C557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