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09"/>
  <workbookPr/>
  <mc:AlternateContent xmlns:mc="http://schemas.openxmlformats.org/markup-compatibility/2006">
    <mc:Choice Requires="x15">
      <x15ac:absPath xmlns:x15ac="http://schemas.microsoft.com/office/spreadsheetml/2010/11/ac" url="/Users/Michi/Desktop/PmQm/"/>
    </mc:Choice>
  </mc:AlternateContent>
  <bookViews>
    <workbookView xWindow="60" yWindow="460" windowWidth="28740" windowHeight="16480" activeTab="1" xr2:uid="{00000000-000D-0000-FFFF-FFFF00000000}"/>
  </bookViews>
  <sheets>
    <sheet name="App" sheetId="1" state="hidden" r:id="rId1"/>
    <sheet name="ROI" sheetId="4" r:id="rId2"/>
    <sheet name="EVA" sheetId="5" r:id="rId3"/>
  </sheet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4" l="1"/>
  <c r="G5" i="4" l="1"/>
  <c r="H5" i="4"/>
  <c r="I5" i="4"/>
  <c r="J5" i="4"/>
  <c r="K5" i="4"/>
  <c r="L5" i="4"/>
  <c r="E8" i="5" l="1"/>
  <c r="E10" i="5"/>
  <c r="E7" i="5"/>
  <c r="E6" i="5"/>
  <c r="E4" i="5"/>
  <c r="E3" i="5"/>
  <c r="E2" i="5"/>
  <c r="L10" i="4" l="1"/>
  <c r="L6" i="4"/>
  <c r="K10" i="4"/>
  <c r="K6" i="4"/>
  <c r="J10" i="4"/>
  <c r="J6" i="4"/>
  <c r="I10" i="4"/>
  <c r="I6" i="4"/>
  <c r="H10" i="4"/>
  <c r="H6" i="4"/>
  <c r="C5" i="4"/>
  <c r="J13" i="4" l="1"/>
  <c r="H13" i="4"/>
  <c r="K13" i="4"/>
  <c r="I13" i="4"/>
  <c r="L13" i="4"/>
  <c r="G10" i="4" l="1"/>
  <c r="F10" i="4"/>
  <c r="E10" i="4"/>
  <c r="D10" i="4"/>
  <c r="C10" i="4"/>
  <c r="C9" i="1"/>
  <c r="C10" i="1"/>
  <c r="C5" i="1"/>
  <c r="C6" i="1" s="1"/>
  <c r="D5" i="1"/>
  <c r="E5" i="1"/>
  <c r="F5" i="1"/>
  <c r="D10" i="1"/>
  <c r="G5" i="1"/>
  <c r="E9" i="1"/>
  <c r="F9" i="1"/>
  <c r="G9" i="1"/>
  <c r="C11" i="4"/>
  <c r="C6" i="4"/>
  <c r="C15" i="4"/>
  <c r="G6" i="4"/>
  <c r="F5" i="4"/>
  <c r="F6" i="4"/>
  <c r="F13" i="4" s="1"/>
  <c r="E5" i="4"/>
  <c r="E6" i="4" s="1"/>
  <c r="D5" i="4"/>
  <c r="D6" i="4" s="1"/>
  <c r="B21" i="4" s="1"/>
  <c r="B22" i="4" s="1"/>
  <c r="C14" i="1"/>
  <c r="C24" i="4" l="1"/>
  <c r="B25" i="4" s="1"/>
  <c r="C7" i="4"/>
  <c r="C16" i="4" s="1"/>
  <c r="D11" i="4"/>
  <c r="D13" i="4"/>
  <c r="D14" i="4" s="1"/>
  <c r="E13" i="4"/>
  <c r="C13" i="4"/>
  <c r="E10" i="1"/>
  <c r="G12" i="1"/>
  <c r="E12" i="1"/>
  <c r="F12" i="1"/>
  <c r="E11" i="4"/>
  <c r="C15" i="1"/>
  <c r="D6" i="1"/>
  <c r="E6" i="1" s="1"/>
  <c r="F6" i="1" s="1"/>
  <c r="G6" i="1" s="1"/>
  <c r="D7" i="4"/>
  <c r="D16" i="4" s="1"/>
  <c r="D15" i="4"/>
  <c r="F10" i="1"/>
  <c r="D9" i="1"/>
  <c r="D12" i="1" s="1"/>
  <c r="D13" i="1" s="1"/>
  <c r="C12" i="1"/>
  <c r="G13" i="4"/>
  <c r="E7" i="4" l="1"/>
  <c r="E14" i="4"/>
  <c r="E15" i="4" s="1"/>
  <c r="F11" i="4"/>
  <c r="F14" i="4"/>
  <c r="D14" i="1"/>
  <c r="D15" i="1" s="1"/>
  <c r="E13" i="1"/>
  <c r="G10" i="1"/>
  <c r="F7" i="4" l="1"/>
  <c r="E16" i="4"/>
  <c r="G11" i="4"/>
  <c r="H11" i="4" s="1"/>
  <c r="I11" i="4" s="1"/>
  <c r="J11" i="4" s="1"/>
  <c r="K11" i="4" s="1"/>
  <c r="L11" i="4" s="1"/>
  <c r="F13" i="1"/>
  <c r="E14" i="1"/>
  <c r="E15" i="1" s="1"/>
  <c r="G14" i="4"/>
  <c r="F15" i="4"/>
  <c r="G7" i="4" l="1"/>
  <c r="F16" i="4"/>
  <c r="G15" i="4"/>
  <c r="H14" i="4"/>
  <c r="G13" i="1"/>
  <c r="G14" i="1" s="1"/>
  <c r="G15" i="1" s="1"/>
  <c r="F14" i="1"/>
  <c r="F15" i="1" s="1"/>
  <c r="H7" i="4" l="1"/>
  <c r="G16" i="4"/>
  <c r="H15" i="4"/>
  <c r="I14" i="4"/>
  <c r="H16" i="4" l="1"/>
  <c r="I7" i="4"/>
  <c r="I15" i="4"/>
  <c r="J14" i="4"/>
  <c r="I16" i="4" l="1"/>
  <c r="J7" i="4"/>
  <c r="J15" i="4"/>
  <c r="K14" i="4"/>
  <c r="J16" i="4" l="1"/>
  <c r="K7" i="4"/>
  <c r="K15" i="4"/>
  <c r="L14" i="4"/>
  <c r="L15" i="4" s="1"/>
  <c r="K16" i="4" l="1"/>
  <c r="L7" i="4"/>
  <c r="L16" i="4" s="1"/>
</calcChain>
</file>

<file path=xl/sharedStrings.xml><?xml version="1.0" encoding="utf-8"?>
<sst xmlns="http://schemas.openxmlformats.org/spreadsheetml/2006/main" count="55" uniqueCount="37">
  <si>
    <t>Entwicklungskosten</t>
  </si>
  <si>
    <t>Total Kosten</t>
  </si>
  <si>
    <t>Kumuliert</t>
  </si>
  <si>
    <t>Produktertrag</t>
  </si>
  <si>
    <t>Total Ertrag</t>
  </si>
  <si>
    <t>Gewinn/ Verlust</t>
  </si>
  <si>
    <t>Betriebskosten</t>
  </si>
  <si>
    <t>1. Jahr</t>
  </si>
  <si>
    <t>2. Jahr</t>
  </si>
  <si>
    <t>3. Jahr</t>
  </si>
  <si>
    <t>4. Jahr</t>
  </si>
  <si>
    <t>5. Jahr</t>
  </si>
  <si>
    <t>Zinskosten für Kapital</t>
  </si>
  <si>
    <t>Jahresrechnung</t>
  </si>
  <si>
    <t>Kontostand CH Bank</t>
  </si>
  <si>
    <t>Zins</t>
  </si>
  <si>
    <t>Software Wartung</t>
  </si>
  <si>
    <t>Planned Cost (PC)</t>
  </si>
  <si>
    <t>Actual Cost (AC)</t>
  </si>
  <si>
    <t>Earned Value (EV)</t>
  </si>
  <si>
    <t>Cost Variance (CV)</t>
  </si>
  <si>
    <t>Cost Performance Index (CPI)</t>
  </si>
  <si>
    <t>Rest</t>
  </si>
  <si>
    <t>6. Jahr</t>
  </si>
  <si>
    <t>7. Jahr</t>
  </si>
  <si>
    <t>8. Jahr</t>
  </si>
  <si>
    <t>9. Jahr</t>
  </si>
  <si>
    <t>10. Jahr</t>
  </si>
  <si>
    <t>Projektfortschritt</t>
  </si>
  <si>
    <t>Stundenansatz</t>
  </si>
  <si>
    <t>Planwert (h)</t>
  </si>
  <si>
    <t>Istwert (h)</t>
  </si>
  <si>
    <t>Restzeitschätzung (h)</t>
  </si>
  <si>
    <t>Zinsdauer beachten!</t>
  </si>
  <si>
    <t>ROI Erreicht</t>
  </si>
  <si>
    <t>Gewinn Jährlich</t>
  </si>
  <si>
    <t>Gewinn Monatlich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</si>
</sst>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0.0%"/>
    <numFmt numFmtId="166" formatCode="[$$-409]#,##0.00_ ;\-[$$-409]#,##0.00\ "/>
    <numFmt numFmtId="167" formatCode="[$CHF-807]\ #,##0.00;[$CHF-807]\ \-#,##0.00"/>
    <numFmt numFmtId="168" formatCode="#,##0.00\ &quot;CHF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 applyFill="1" applyBorder="1"/>
    <xf numFmtId="164" fontId="4" fillId="0" borderId="0" xfId="1" applyFont="1" applyFill="1" applyBorder="1"/>
    <xf numFmtId="165" fontId="4" fillId="0" borderId="0" xfId="0" applyNumberFormat="1" applyFont="1" applyFill="1" applyBorder="1"/>
    <xf numFmtId="0" fontId="5" fillId="0" borderId="1" xfId="0" applyFont="1" applyFill="1" applyBorder="1"/>
    <xf numFmtId="9" fontId="5" fillId="0" borderId="1" xfId="0" applyNumberFormat="1" applyFont="1" applyFill="1" applyBorder="1"/>
    <xf numFmtId="0" fontId="5" fillId="0" borderId="0" xfId="0" applyFont="1" applyFill="1" applyBorder="1"/>
    <xf numFmtId="166" fontId="4" fillId="0" borderId="0" xfId="1" applyNumberFormat="1" applyFont="1" applyFill="1" applyBorder="1"/>
    <xf numFmtId="166" fontId="5" fillId="0" borderId="1" xfId="1" applyNumberFormat="1" applyFont="1" applyFill="1" applyBorder="1"/>
    <xf numFmtId="9" fontId="5" fillId="0" borderId="0" xfId="0" applyNumberFormat="1" applyFont="1" applyFill="1" applyBorder="1"/>
    <xf numFmtId="10" fontId="4" fillId="0" borderId="0" xfId="0" applyNumberFormat="1" applyFont="1" applyFill="1" applyBorder="1"/>
    <xf numFmtId="166" fontId="2" fillId="0" borderId="0" xfId="1" applyNumberFormat="1" applyFont="1" applyFill="1" applyBorder="1"/>
    <xf numFmtId="166" fontId="6" fillId="0" borderId="0" xfId="1" applyNumberFormat="1" applyFont="1" applyFill="1" applyBorder="1"/>
    <xf numFmtId="0" fontId="4" fillId="2" borderId="0" xfId="0" applyFont="1" applyFill="1" applyBorder="1"/>
    <xf numFmtId="167" fontId="4" fillId="0" borderId="0" xfId="1" applyNumberFormat="1" applyFont="1" applyFill="1" applyBorder="1"/>
    <xf numFmtId="167" fontId="2" fillId="0" borderId="0" xfId="1" applyNumberFormat="1" applyFont="1" applyFill="1" applyBorder="1"/>
    <xf numFmtId="167" fontId="6" fillId="0" borderId="0" xfId="1" applyNumberFormat="1" applyFont="1" applyFill="1" applyBorder="1"/>
    <xf numFmtId="0" fontId="5" fillId="3" borderId="0" xfId="0" applyFont="1" applyFill="1" applyBorder="1"/>
    <xf numFmtId="0" fontId="3" fillId="3" borderId="0" xfId="0" applyFont="1" applyFill="1"/>
    <xf numFmtId="0" fontId="5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5" fillId="3" borderId="1" xfId="0" applyFont="1" applyFill="1" applyBorder="1"/>
    <xf numFmtId="166" fontId="7" fillId="3" borderId="0" xfId="1" applyNumberFormat="1" applyFont="1" applyFill="1" applyBorder="1"/>
    <xf numFmtId="166" fontId="8" fillId="3" borderId="0" xfId="1" applyNumberFormat="1" applyFont="1" applyFill="1" applyBorder="1"/>
    <xf numFmtId="165" fontId="4" fillId="4" borderId="0" xfId="0" applyNumberFormat="1" applyFont="1" applyFill="1" applyBorder="1"/>
    <xf numFmtId="0" fontId="3" fillId="0" borderId="0" xfId="0" applyFont="1"/>
    <xf numFmtId="167" fontId="4" fillId="5" borderId="0" xfId="1" applyNumberFormat="1" applyFont="1" applyFill="1" applyBorder="1"/>
    <xf numFmtId="167" fontId="5" fillId="5" borderId="1" xfId="1" applyNumberFormat="1" applyFont="1" applyFill="1" applyBorder="1"/>
    <xf numFmtId="167" fontId="4" fillId="6" borderId="0" xfId="1" applyNumberFormat="1" applyFont="1" applyFill="1" applyBorder="1"/>
    <xf numFmtId="167" fontId="5" fillId="6" borderId="1" xfId="1" applyNumberFormat="1" applyFont="1" applyFill="1" applyBorder="1"/>
    <xf numFmtId="14" fontId="0" fillId="0" borderId="0" xfId="0" applyNumberFormat="1"/>
    <xf numFmtId="0" fontId="3" fillId="4" borderId="0" xfId="0" applyFont="1" applyFill="1"/>
    <xf numFmtId="167" fontId="7" fillId="3" borderId="2" xfId="1" applyNumberFormat="1" applyFont="1" applyFill="1" applyBorder="1"/>
    <xf numFmtId="167" fontId="7" fillId="3" borderId="3" xfId="1" applyNumberFormat="1" applyFont="1" applyFill="1" applyBorder="1"/>
    <xf numFmtId="167" fontId="7" fillId="3" borderId="4" xfId="1" applyNumberFormat="1" applyFont="1" applyFill="1" applyBorder="1"/>
    <xf numFmtId="0" fontId="9" fillId="3" borderId="0" xfId="0" applyFont="1" applyFill="1" applyBorder="1"/>
    <xf numFmtId="0" fontId="9" fillId="0" borderId="0" xfId="0" applyFont="1" applyFill="1" applyBorder="1"/>
    <xf numFmtId="167" fontId="9" fillId="5" borderId="0" xfId="1" applyNumberFormat="1" applyFont="1" applyFill="1" applyBorder="1"/>
    <xf numFmtId="0" fontId="9" fillId="0" borderId="0" xfId="0" applyFont="1"/>
    <xf numFmtId="167" fontId="9" fillId="6" borderId="0" xfId="1" applyNumberFormat="1" applyFont="1" applyFill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7" xfId="0" applyFont="1" applyBorder="1"/>
    <xf numFmtId="0" fontId="3" fillId="0" borderId="9" xfId="0" applyFont="1" applyBorder="1"/>
    <xf numFmtId="10" fontId="0" fillId="0" borderId="10" xfId="0" applyNumberFormat="1" applyBorder="1"/>
    <xf numFmtId="168" fontId="0" fillId="0" borderId="6" xfId="0" applyNumberFormat="1" applyBorder="1"/>
    <xf numFmtId="0" fontId="0" fillId="0" borderId="10" xfId="0" applyBorder="1"/>
    <xf numFmtId="0" fontId="0" fillId="0" borderId="5" xfId="0" applyBorder="1"/>
    <xf numFmtId="168" fontId="0" fillId="0" borderId="8" xfId="0" applyNumberFormat="1" applyBorder="1"/>
    <xf numFmtId="2" fontId="0" fillId="0" borderId="8" xfId="0" applyNumberFormat="1" applyBorder="1"/>
    <xf numFmtId="0" fontId="3" fillId="0" borderId="0" xfId="0" applyFont="1" applyFill="1"/>
    <xf numFmtId="167" fontId="0" fillId="0" borderId="11" xfId="0" applyNumberFormat="1" applyBorder="1"/>
    <xf numFmtId="168" fontId="0" fillId="0" borderId="0" xfId="0" applyNumberFormat="1" applyBorder="1"/>
    <xf numFmtId="0" fontId="0" fillId="0" borderId="0" xfId="0" applyBorder="1"/>
    <xf numFmtId="0" fontId="0" fillId="6" borderId="9" xfId="0" applyFill="1" applyBorder="1"/>
    <xf numFmtId="14" fontId="0" fillId="6" borderId="12" xfId="0" applyNumberFormat="1" applyFill="1" applyBorder="1" applyAlignment="1">
      <alignment horizontal="right"/>
    </xf>
  </cellXfs>
  <cellStyles count="2">
    <cellStyle name="Standard" xfId="0" builtinId="0"/>
    <cellStyle name="Währung" xfId="1" builtinId="4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258651"/>
      </font>
      <fill>
        <patternFill patternType="solid">
          <bgColor rgb="FFBED7EE"/>
        </patternFill>
      </fill>
    </dxf>
  </dxfs>
  <tableStyles count="0" defaultTableStyle="TableStyleMedium2" defaultPivotStyle="PivotStyleLight16"/>
  <colors>
    <mruColors>
      <color rgb="FFBED7EE"/>
      <color rgb="FF258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60" zoomScaleNormal="160" zoomScalePageLayoutView="160" workbookViewId="0">
      <selection activeCell="F4" sqref="F4"/>
    </sheetView>
  </sheetViews>
  <sheetFormatPr baseColWidth="10" defaultColWidth="11.5" defaultRowHeight="15" x14ac:dyDescent="0.2"/>
  <cols>
    <col min="1" max="1" width="20.5" customWidth="1"/>
    <col min="2" max="2" width="6.1640625" customWidth="1"/>
    <col min="3" max="7" width="15.33203125" customWidth="1"/>
  </cols>
  <sheetData>
    <row r="1" spans="1:7" x14ac:dyDescent="0.2">
      <c r="A1" s="17"/>
      <c r="B1" s="18"/>
      <c r="C1" s="19" t="s">
        <v>7</v>
      </c>
      <c r="D1" s="20" t="s">
        <v>8</v>
      </c>
      <c r="E1" s="20" t="s">
        <v>9</v>
      </c>
      <c r="F1" s="20" t="s">
        <v>10</v>
      </c>
      <c r="G1" s="20" t="s">
        <v>11</v>
      </c>
    </row>
    <row r="2" spans="1:7" x14ac:dyDescent="0.2">
      <c r="A2" s="21" t="s">
        <v>0</v>
      </c>
      <c r="B2" s="1"/>
      <c r="C2" s="7">
        <v>200000</v>
      </c>
      <c r="D2" s="7"/>
      <c r="E2" s="7"/>
      <c r="F2" s="7"/>
      <c r="G2" s="7"/>
    </row>
    <row r="3" spans="1:7" x14ac:dyDescent="0.2">
      <c r="A3" s="21" t="s">
        <v>6</v>
      </c>
      <c r="B3" s="1"/>
      <c r="C3" s="7">
        <v>86000</v>
      </c>
      <c r="D3" s="7">
        <v>86000</v>
      </c>
      <c r="E3" s="7">
        <v>86000</v>
      </c>
      <c r="F3" s="7">
        <v>86000</v>
      </c>
      <c r="G3" s="7">
        <v>86000</v>
      </c>
    </row>
    <row r="4" spans="1:7" x14ac:dyDescent="0.2">
      <c r="A4" s="21" t="s">
        <v>12</v>
      </c>
      <c r="B4" s="3">
        <v>0.06</v>
      </c>
      <c r="C4" s="7">
        <v>0</v>
      </c>
      <c r="D4" s="7">
        <v>0</v>
      </c>
      <c r="E4" s="7">
        <v>0</v>
      </c>
      <c r="F4" s="7">
        <v>0</v>
      </c>
      <c r="G4" s="7">
        <v>0</v>
      </c>
    </row>
    <row r="5" spans="1:7" x14ac:dyDescent="0.2">
      <c r="A5" s="22" t="s">
        <v>1</v>
      </c>
      <c r="B5" s="4"/>
      <c r="C5" s="8">
        <f>SUM(C2:C4)</f>
        <v>286000</v>
      </c>
      <c r="D5" s="8">
        <f>SUM(D2:D4)</f>
        <v>86000</v>
      </c>
      <c r="E5" s="8">
        <f>SUM(E2:E4)</f>
        <v>86000</v>
      </c>
      <c r="F5" s="8">
        <f>SUM(F2:F4)</f>
        <v>86000</v>
      </c>
      <c r="G5" s="8">
        <f>SUM(G2:G4)</f>
        <v>86000</v>
      </c>
    </row>
    <row r="6" spans="1:7" x14ac:dyDescent="0.2">
      <c r="A6" s="21" t="s">
        <v>2</v>
      </c>
      <c r="B6" s="1"/>
      <c r="C6" s="7">
        <f>C5</f>
        <v>286000</v>
      </c>
      <c r="D6" s="7">
        <f>C6+D5</f>
        <v>372000</v>
      </c>
      <c r="E6" s="7">
        <f t="shared" ref="E6:G6" si="0">D6+E5</f>
        <v>458000</v>
      </c>
      <c r="F6" s="7">
        <f t="shared" si="0"/>
        <v>544000</v>
      </c>
      <c r="G6" s="7">
        <f t="shared" si="0"/>
        <v>630000</v>
      </c>
    </row>
    <row r="7" spans="1:7" ht="8.25" customHeight="1" x14ac:dyDescent="0.2">
      <c r="A7" s="1"/>
      <c r="B7" s="1"/>
      <c r="C7" s="7"/>
      <c r="D7" s="7"/>
      <c r="E7" s="7"/>
      <c r="F7" s="7"/>
      <c r="G7" s="7"/>
    </row>
    <row r="8" spans="1:7" x14ac:dyDescent="0.2">
      <c r="A8" s="21" t="s">
        <v>3</v>
      </c>
      <c r="B8" s="1"/>
      <c r="C8" s="7">
        <v>85000</v>
      </c>
      <c r="D8" s="7">
        <v>170000</v>
      </c>
      <c r="E8" s="7">
        <v>170000</v>
      </c>
      <c r="F8" s="7">
        <v>170000</v>
      </c>
      <c r="G8" s="7">
        <v>170000</v>
      </c>
    </row>
    <row r="9" spans="1:7" x14ac:dyDescent="0.2">
      <c r="A9" s="22" t="s">
        <v>4</v>
      </c>
      <c r="B9" s="5"/>
      <c r="C9" s="8">
        <f>SUM(C8:C8)</f>
        <v>85000</v>
      </c>
      <c r="D9" s="8">
        <f>SUM(D8:D8)</f>
        <v>170000</v>
      </c>
      <c r="E9" s="8">
        <f>SUM(E8:E8)</f>
        <v>170000</v>
      </c>
      <c r="F9" s="8">
        <f>SUM(F8:F8)</f>
        <v>170000</v>
      </c>
      <c r="G9" s="8">
        <f>SUM(G8:G8)</f>
        <v>170000</v>
      </c>
    </row>
    <row r="10" spans="1:7" x14ac:dyDescent="0.2">
      <c r="A10" s="21" t="s">
        <v>2</v>
      </c>
      <c r="B10" s="1"/>
      <c r="C10" s="7">
        <f>SUM(C8:C8)</f>
        <v>85000</v>
      </c>
      <c r="D10" s="7">
        <f>SUM(D8:D8)</f>
        <v>170000</v>
      </c>
      <c r="E10" s="7">
        <f>+E9+D10</f>
        <v>340000</v>
      </c>
      <c r="F10" s="7">
        <f>+F9+E10</f>
        <v>510000</v>
      </c>
      <c r="G10" s="7">
        <f>+G9+F10</f>
        <v>680000</v>
      </c>
    </row>
    <row r="11" spans="1:7" ht="8.25" customHeight="1" x14ac:dyDescent="0.2">
      <c r="A11" s="1"/>
      <c r="B11" s="1"/>
      <c r="C11" s="7"/>
      <c r="D11" s="7"/>
      <c r="E11" s="7"/>
      <c r="F11" s="7"/>
      <c r="G11" s="7"/>
    </row>
    <row r="12" spans="1:7" hidden="1" x14ac:dyDescent="0.2">
      <c r="A12" s="21" t="s">
        <v>13</v>
      </c>
      <c r="B12" s="9"/>
      <c r="C12" s="11">
        <f>C9-C5</f>
        <v>-201000</v>
      </c>
      <c r="D12" s="12">
        <f>D9-D5</f>
        <v>84000</v>
      </c>
      <c r="E12" s="12">
        <f>E9-E5</f>
        <v>84000</v>
      </c>
      <c r="F12" s="12">
        <f>F9-F5</f>
        <v>84000</v>
      </c>
      <c r="G12" s="12">
        <f>G9-G5</f>
        <v>84000</v>
      </c>
    </row>
    <row r="13" spans="1:7" x14ac:dyDescent="0.2">
      <c r="A13" s="21" t="s">
        <v>14</v>
      </c>
      <c r="B13" s="9"/>
      <c r="C13" s="7">
        <v>0</v>
      </c>
      <c r="D13" s="7">
        <f>D12+C13</f>
        <v>84000</v>
      </c>
      <c r="E13" s="7">
        <f>D13+E12</f>
        <v>168000</v>
      </c>
      <c r="F13" s="7">
        <f t="shared" ref="F13:G13" si="1">E13+F12</f>
        <v>252000</v>
      </c>
      <c r="G13" s="7">
        <f t="shared" si="1"/>
        <v>336000</v>
      </c>
    </row>
    <row r="14" spans="1:7" x14ac:dyDescent="0.2">
      <c r="A14" s="21" t="s">
        <v>15</v>
      </c>
      <c r="B14" s="10">
        <v>0</v>
      </c>
      <c r="C14" s="7">
        <f>$B$14*C13</f>
        <v>0</v>
      </c>
      <c r="D14" s="7">
        <f>$B$14*D13</f>
        <v>0</v>
      </c>
      <c r="E14" s="7">
        <f t="shared" ref="E14:G14" si="2">$B$14*E13</f>
        <v>0</v>
      </c>
      <c r="F14" s="7">
        <f t="shared" si="2"/>
        <v>0</v>
      </c>
      <c r="G14" s="7">
        <f t="shared" si="2"/>
        <v>0</v>
      </c>
    </row>
    <row r="15" spans="1:7" x14ac:dyDescent="0.2">
      <c r="A15" s="17" t="s">
        <v>5</v>
      </c>
      <c r="B15" s="17"/>
      <c r="C15" s="23">
        <f>C10-C6+C14</f>
        <v>-201000</v>
      </c>
      <c r="D15" s="23">
        <f>D10-D6+D14</f>
        <v>-202000</v>
      </c>
      <c r="E15" s="23">
        <f t="shared" ref="E15:G15" si="3">E10-E6+E14</f>
        <v>-118000</v>
      </c>
      <c r="F15" s="23">
        <f t="shared" si="3"/>
        <v>-34000</v>
      </c>
      <c r="G15" s="24">
        <f t="shared" si="3"/>
        <v>50000</v>
      </c>
    </row>
    <row r="16" spans="1:7" x14ac:dyDescent="0.2">
      <c r="A16" s="6"/>
      <c r="B16" s="6"/>
      <c r="C16" s="2"/>
      <c r="D16" s="2"/>
      <c r="E16" s="2"/>
      <c r="F16" s="2"/>
      <c r="G16" s="2"/>
    </row>
    <row r="17" spans="1:7" x14ac:dyDescent="0.2">
      <c r="A17" s="6"/>
      <c r="B17" s="6"/>
      <c r="C17" s="2"/>
      <c r="D17" s="2"/>
      <c r="E17" s="2"/>
      <c r="F17" s="2"/>
      <c r="G17" s="2"/>
    </row>
  </sheetData>
  <conditionalFormatting sqref="C15:G15">
    <cfRule type="cellIs" dxfId="5" priority="1" operator="greaterThanOrEqual">
      <formula>0</formula>
    </cfRule>
    <cfRule type="cellIs" dxfId="4" priority="2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showGridLines="0" tabSelected="1" zoomScaleNormal="130" zoomScalePageLayoutView="130" workbookViewId="0">
      <selection activeCell="B25" sqref="B25"/>
    </sheetView>
  </sheetViews>
  <sheetFormatPr baseColWidth="10" defaultColWidth="11.5" defaultRowHeight="15" x14ac:dyDescent="0.2"/>
  <cols>
    <col min="1" max="1" width="20.5" customWidth="1"/>
    <col min="2" max="2" width="14.6640625" customWidth="1"/>
    <col min="3" max="12" width="15.33203125" customWidth="1"/>
  </cols>
  <sheetData>
    <row r="1" spans="1:12" x14ac:dyDescent="0.2">
      <c r="A1" s="17"/>
      <c r="B1" s="18"/>
      <c r="C1" s="19" t="s">
        <v>7</v>
      </c>
      <c r="D1" s="20" t="s">
        <v>8</v>
      </c>
      <c r="E1" s="20" t="s">
        <v>9</v>
      </c>
      <c r="F1" s="20" t="s">
        <v>10</v>
      </c>
      <c r="G1" s="20" t="s">
        <v>11</v>
      </c>
      <c r="H1" s="20" t="s">
        <v>23</v>
      </c>
      <c r="I1" s="20" t="s">
        <v>24</v>
      </c>
      <c r="J1" s="20" t="s">
        <v>25</v>
      </c>
      <c r="K1" s="20" t="s">
        <v>26</v>
      </c>
      <c r="L1" s="20" t="s">
        <v>27</v>
      </c>
    </row>
    <row r="2" spans="1:12" x14ac:dyDescent="0.2">
      <c r="A2" s="21" t="s">
        <v>0</v>
      </c>
      <c r="B2" s="1"/>
      <c r="C2" s="27">
        <v>-350000</v>
      </c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2">
      <c r="A3" s="21" t="s">
        <v>16</v>
      </c>
      <c r="B3" s="1"/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</row>
    <row r="4" spans="1:12" x14ac:dyDescent="0.2">
      <c r="A4" s="21" t="s">
        <v>6</v>
      </c>
      <c r="B4" s="1"/>
      <c r="C4" s="27">
        <v>0</v>
      </c>
      <c r="D4" s="27">
        <v>-30000</v>
      </c>
      <c r="E4" s="27">
        <v>-30000</v>
      </c>
      <c r="F4" s="27">
        <v>-30000</v>
      </c>
      <c r="G4" s="27">
        <v>-30000</v>
      </c>
      <c r="H4" s="27">
        <v>-30000</v>
      </c>
      <c r="I4" s="27">
        <v>-30000</v>
      </c>
      <c r="J4" s="27">
        <v>-30000</v>
      </c>
      <c r="K4" s="27">
        <v>-30000</v>
      </c>
      <c r="L4" s="27">
        <v>-30000</v>
      </c>
    </row>
    <row r="5" spans="1:12" x14ac:dyDescent="0.2">
      <c r="A5" s="21" t="s">
        <v>12</v>
      </c>
      <c r="B5" s="25">
        <v>0.06</v>
      </c>
      <c r="C5" s="27">
        <f>$C$2*$B$5</f>
        <v>-21000</v>
      </c>
      <c r="D5" s="27">
        <f>$C$2*$B$5</f>
        <v>-21000</v>
      </c>
      <c r="E5" s="27">
        <f>$C$2*$B$5</f>
        <v>-21000</v>
      </c>
      <c r="F5" s="27">
        <f>$C$2*$B$5</f>
        <v>-21000</v>
      </c>
      <c r="G5" s="27">
        <f t="shared" ref="G5:L5" si="0">$C$2*$B$5</f>
        <v>-21000</v>
      </c>
      <c r="H5" s="27">
        <f t="shared" si="0"/>
        <v>-21000</v>
      </c>
      <c r="I5" s="27">
        <f t="shared" si="0"/>
        <v>-21000</v>
      </c>
      <c r="J5" s="27">
        <f t="shared" si="0"/>
        <v>-21000</v>
      </c>
      <c r="K5" s="27">
        <f t="shared" si="0"/>
        <v>-21000</v>
      </c>
      <c r="L5" s="27">
        <f t="shared" si="0"/>
        <v>-21000</v>
      </c>
    </row>
    <row r="6" spans="1:12" x14ac:dyDescent="0.2">
      <c r="A6" s="22" t="s">
        <v>1</v>
      </c>
      <c r="B6" s="4"/>
      <c r="C6" s="28">
        <f t="shared" ref="C6:L6" si="1">SUM(C2:C5)</f>
        <v>-371000</v>
      </c>
      <c r="D6" s="28">
        <f t="shared" si="1"/>
        <v>-51000</v>
      </c>
      <c r="E6" s="28">
        <f t="shared" si="1"/>
        <v>-51000</v>
      </c>
      <c r="F6" s="28">
        <f t="shared" si="1"/>
        <v>-51000</v>
      </c>
      <c r="G6" s="28">
        <f t="shared" si="1"/>
        <v>-51000</v>
      </c>
      <c r="H6" s="28">
        <f t="shared" si="1"/>
        <v>-51000</v>
      </c>
      <c r="I6" s="28">
        <f t="shared" si="1"/>
        <v>-51000</v>
      </c>
      <c r="J6" s="28">
        <f t="shared" si="1"/>
        <v>-51000</v>
      </c>
      <c r="K6" s="28">
        <f t="shared" si="1"/>
        <v>-51000</v>
      </c>
      <c r="L6" s="28">
        <f t="shared" si="1"/>
        <v>-51000</v>
      </c>
    </row>
    <row r="7" spans="1:12" s="39" customFormat="1" x14ac:dyDescent="0.2">
      <c r="A7" s="36" t="s">
        <v>2</v>
      </c>
      <c r="B7" s="37"/>
      <c r="C7" s="38">
        <f>C6</f>
        <v>-371000</v>
      </c>
      <c r="D7" s="38">
        <f>C7+D6</f>
        <v>-422000</v>
      </c>
      <c r="E7" s="38">
        <f t="shared" ref="E7:L7" si="2">D7+E6</f>
        <v>-473000</v>
      </c>
      <c r="F7" s="38">
        <f t="shared" si="2"/>
        <v>-524000</v>
      </c>
      <c r="G7" s="38">
        <f t="shared" si="2"/>
        <v>-575000</v>
      </c>
      <c r="H7" s="38">
        <f t="shared" si="2"/>
        <v>-626000</v>
      </c>
      <c r="I7" s="38">
        <f t="shared" si="2"/>
        <v>-677000</v>
      </c>
      <c r="J7" s="38">
        <f t="shared" si="2"/>
        <v>-728000</v>
      </c>
      <c r="K7" s="38">
        <f t="shared" si="2"/>
        <v>-779000</v>
      </c>
      <c r="L7" s="38">
        <f t="shared" si="2"/>
        <v>-830000</v>
      </c>
    </row>
    <row r="8" spans="1:12" ht="8.25" customHeight="1" x14ac:dyDescent="0.2">
      <c r="A8" s="1"/>
      <c r="B8" s="1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">
      <c r="A9" s="21" t="s">
        <v>3</v>
      </c>
      <c r="B9" s="1"/>
      <c r="C9" s="29">
        <v>0</v>
      </c>
      <c r="D9" s="29">
        <v>180000</v>
      </c>
      <c r="E9" s="29">
        <v>180000</v>
      </c>
      <c r="F9" s="29">
        <v>180000</v>
      </c>
      <c r="G9" s="29">
        <v>180000</v>
      </c>
      <c r="H9" s="29">
        <v>180000</v>
      </c>
      <c r="I9" s="29">
        <v>180000</v>
      </c>
      <c r="J9" s="29">
        <v>180000</v>
      </c>
      <c r="K9" s="29">
        <v>180000</v>
      </c>
      <c r="L9" s="29">
        <v>180000</v>
      </c>
    </row>
    <row r="10" spans="1:12" x14ac:dyDescent="0.2">
      <c r="A10" s="22" t="s">
        <v>4</v>
      </c>
      <c r="B10" s="5"/>
      <c r="C10" s="30">
        <f t="shared" ref="C10:L10" si="3">SUM(C9:C9)</f>
        <v>0</v>
      </c>
      <c r="D10" s="30">
        <f t="shared" si="3"/>
        <v>180000</v>
      </c>
      <c r="E10" s="30">
        <f t="shared" si="3"/>
        <v>180000</v>
      </c>
      <c r="F10" s="30">
        <f t="shared" si="3"/>
        <v>180000</v>
      </c>
      <c r="G10" s="30">
        <f t="shared" si="3"/>
        <v>180000</v>
      </c>
      <c r="H10" s="30">
        <f t="shared" si="3"/>
        <v>180000</v>
      </c>
      <c r="I10" s="30">
        <f t="shared" si="3"/>
        <v>180000</v>
      </c>
      <c r="J10" s="30">
        <f t="shared" si="3"/>
        <v>180000</v>
      </c>
      <c r="K10" s="30">
        <f t="shared" si="3"/>
        <v>180000</v>
      </c>
      <c r="L10" s="30">
        <f t="shared" si="3"/>
        <v>180000</v>
      </c>
    </row>
    <row r="11" spans="1:12" s="39" customFormat="1" x14ac:dyDescent="0.2">
      <c r="A11" s="36" t="s">
        <v>2</v>
      </c>
      <c r="B11" s="37"/>
      <c r="C11" s="40">
        <f>SUM(C9:C9)</f>
        <v>0</v>
      </c>
      <c r="D11" s="40">
        <f t="shared" ref="D11:L11" si="4">+D10+C11</f>
        <v>180000</v>
      </c>
      <c r="E11" s="40">
        <f t="shared" si="4"/>
        <v>360000</v>
      </c>
      <c r="F11" s="40">
        <f t="shared" si="4"/>
        <v>540000</v>
      </c>
      <c r="G11" s="40">
        <f t="shared" si="4"/>
        <v>720000</v>
      </c>
      <c r="H11" s="40">
        <f t="shared" si="4"/>
        <v>900000</v>
      </c>
      <c r="I11" s="40">
        <f t="shared" si="4"/>
        <v>1080000</v>
      </c>
      <c r="J11" s="40">
        <f t="shared" si="4"/>
        <v>1260000</v>
      </c>
      <c r="K11" s="40">
        <f t="shared" si="4"/>
        <v>1440000</v>
      </c>
      <c r="L11" s="40">
        <f t="shared" si="4"/>
        <v>1620000</v>
      </c>
    </row>
    <row r="12" spans="1:12" ht="8.25" customHeight="1" thickBot="1" x14ac:dyDescent="0.25">
      <c r="A12" s="1"/>
      <c r="B12" s="1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hidden="1" x14ac:dyDescent="0.2">
      <c r="A13" s="13" t="s">
        <v>13</v>
      </c>
      <c r="B13" s="9"/>
      <c r="C13" s="15">
        <f t="shared" ref="C13:L13" si="5">C10-C6</f>
        <v>371000</v>
      </c>
      <c r="D13" s="16">
        <f t="shared" si="5"/>
        <v>231000</v>
      </c>
      <c r="E13" s="16">
        <f t="shared" si="5"/>
        <v>231000</v>
      </c>
      <c r="F13" s="16">
        <f t="shared" si="5"/>
        <v>231000</v>
      </c>
      <c r="G13" s="16">
        <f t="shared" si="5"/>
        <v>231000</v>
      </c>
      <c r="H13" s="16">
        <f t="shared" si="5"/>
        <v>231000</v>
      </c>
      <c r="I13" s="16">
        <f t="shared" si="5"/>
        <v>231000</v>
      </c>
      <c r="J13" s="16">
        <f t="shared" si="5"/>
        <v>231000</v>
      </c>
      <c r="K13" s="16">
        <f t="shared" si="5"/>
        <v>231000</v>
      </c>
      <c r="L13" s="16">
        <f t="shared" si="5"/>
        <v>231000</v>
      </c>
    </row>
    <row r="14" spans="1:12" hidden="1" x14ac:dyDescent="0.2">
      <c r="A14" s="13" t="s">
        <v>14</v>
      </c>
      <c r="B14" s="9"/>
      <c r="C14" s="14">
        <v>0</v>
      </c>
      <c r="D14" s="14">
        <f>D13+C14</f>
        <v>231000</v>
      </c>
      <c r="E14" s="14">
        <f>D14+E13</f>
        <v>462000</v>
      </c>
      <c r="F14" s="14">
        <f t="shared" ref="F14" si="6">E14+F13</f>
        <v>693000</v>
      </c>
      <c r="G14" s="14">
        <f t="shared" ref="G14:L14" si="7">F14+G13</f>
        <v>924000</v>
      </c>
      <c r="H14" s="14">
        <f t="shared" si="7"/>
        <v>1155000</v>
      </c>
      <c r="I14" s="14">
        <f t="shared" si="7"/>
        <v>1386000</v>
      </c>
      <c r="J14" s="14">
        <f t="shared" si="7"/>
        <v>1617000</v>
      </c>
      <c r="K14" s="14">
        <f t="shared" si="7"/>
        <v>1848000</v>
      </c>
      <c r="L14" s="14">
        <f t="shared" si="7"/>
        <v>2079000</v>
      </c>
    </row>
    <row r="15" spans="1:12" hidden="1" x14ac:dyDescent="0.2">
      <c r="A15" s="13" t="s">
        <v>15</v>
      </c>
      <c r="B15" s="10">
        <v>0</v>
      </c>
      <c r="C15" s="14">
        <f>$B$15*C14</f>
        <v>0</v>
      </c>
      <c r="D15" s="14">
        <f>$B$15*D14</f>
        <v>0</v>
      </c>
      <c r="E15" s="14">
        <f t="shared" ref="E15:G15" si="8">$B$15*E14</f>
        <v>0</v>
      </c>
      <c r="F15" s="14">
        <f t="shared" si="8"/>
        <v>0</v>
      </c>
      <c r="G15" s="14">
        <f t="shared" si="8"/>
        <v>0</v>
      </c>
      <c r="H15" s="14">
        <f t="shared" ref="H15:I15" si="9">$B$15*H14</f>
        <v>0</v>
      </c>
      <c r="I15" s="14">
        <f t="shared" si="9"/>
        <v>0</v>
      </c>
      <c r="J15" s="14">
        <f t="shared" ref="J15:K15" si="10">$B$15*J14</f>
        <v>0</v>
      </c>
      <c r="K15" s="14">
        <f t="shared" si="10"/>
        <v>0</v>
      </c>
      <c r="L15" s="14">
        <f t="shared" ref="L15" si="11">$B$15*L14</f>
        <v>0</v>
      </c>
    </row>
    <row r="16" spans="1:12" s="26" customFormat="1" ht="16" thickBot="1" x14ac:dyDescent="0.25">
      <c r="A16" s="17" t="s">
        <v>5</v>
      </c>
      <c r="B16" s="17"/>
      <c r="C16" s="33">
        <f>C11+C7</f>
        <v>-371000</v>
      </c>
      <c r="D16" s="34">
        <f t="shared" ref="D16:L16" si="12">D11+D7</f>
        <v>-242000</v>
      </c>
      <c r="E16" s="34">
        <f t="shared" si="12"/>
        <v>-113000</v>
      </c>
      <c r="F16" s="34">
        <f t="shared" si="12"/>
        <v>16000</v>
      </c>
      <c r="G16" s="34">
        <f t="shared" si="12"/>
        <v>145000</v>
      </c>
      <c r="H16" s="34">
        <f t="shared" si="12"/>
        <v>274000</v>
      </c>
      <c r="I16" s="34">
        <f t="shared" si="12"/>
        <v>403000</v>
      </c>
      <c r="J16" s="34">
        <f t="shared" si="12"/>
        <v>532000</v>
      </c>
      <c r="K16" s="34">
        <f t="shared" si="12"/>
        <v>661000</v>
      </c>
      <c r="L16" s="35">
        <f t="shared" si="12"/>
        <v>790000</v>
      </c>
    </row>
    <row r="17" spans="1:12" x14ac:dyDescent="0.2">
      <c r="A17" s="6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">
      <c r="A18" s="6"/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32" t="s">
        <v>33</v>
      </c>
      <c r="B19" s="31"/>
    </row>
    <row r="20" spans="1:12" ht="16" thickBot="1" x14ac:dyDescent="0.25">
      <c r="A20" s="53"/>
      <c r="B20" s="31"/>
    </row>
    <row r="21" spans="1:12" x14ac:dyDescent="0.2">
      <c r="A21" s="50" t="s">
        <v>35</v>
      </c>
      <c r="B21" s="54">
        <f>(D6+D10)</f>
        <v>129000</v>
      </c>
      <c r="C21" s="42"/>
    </row>
    <row r="22" spans="1:12" x14ac:dyDescent="0.2">
      <c r="A22" s="43" t="s">
        <v>36</v>
      </c>
      <c r="B22" s="55">
        <f>B21/12</f>
        <v>10750</v>
      </c>
      <c r="C22" s="44"/>
    </row>
    <row r="23" spans="1:12" x14ac:dyDescent="0.2">
      <c r="A23" s="43"/>
      <c r="B23" s="56"/>
      <c r="C23" s="44"/>
    </row>
    <row r="24" spans="1:12" x14ac:dyDescent="0.2">
      <c r="A24" s="43"/>
      <c r="B24" s="56">
        <f>MOD(ABS(C6/B21),1)</f>
        <v>0.8759689922480618</v>
      </c>
      <c r="C24" s="44">
        <f>ROUND(B24,1) * 10</f>
        <v>9</v>
      </c>
    </row>
    <row r="25" spans="1:12" ht="16" thickBot="1" x14ac:dyDescent="0.25">
      <c r="A25" s="57" t="s">
        <v>34</v>
      </c>
      <c r="B25" s="58" t="str">
        <f>TEXT(DATE(,C24,1),"MMMM")</f>
        <v>September</v>
      </c>
      <c r="C25" s="49"/>
    </row>
  </sheetData>
  <conditionalFormatting sqref="C16:L16">
    <cfRule type="cellIs" dxfId="3" priority="1" operator="greaterThanOrEqual">
      <formula>0</formula>
    </cfRule>
    <cfRule type="cellIs" dxfId="2" priority="2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F943-8C42-4840-8FA6-F0A1D7F59B45}">
  <dimension ref="A1:E10"/>
  <sheetViews>
    <sheetView showGridLines="0" workbookViewId="0">
      <selection activeCell="A28" sqref="A28"/>
    </sheetView>
  </sheetViews>
  <sheetFormatPr baseColWidth="10" defaultRowHeight="15" x14ac:dyDescent="0.2"/>
  <cols>
    <col min="1" max="1" width="23.6640625" bestFit="1" customWidth="1"/>
    <col min="3" max="3" width="12.5" customWidth="1"/>
    <col min="4" max="4" width="23.6640625" bestFit="1" customWidth="1"/>
    <col min="5" max="5" width="19.6640625" customWidth="1"/>
  </cols>
  <sheetData>
    <row r="1" spans="1:5" x14ac:dyDescent="0.2">
      <c r="A1" s="41" t="s">
        <v>29</v>
      </c>
      <c r="B1" s="48">
        <v>150</v>
      </c>
      <c r="D1" s="50"/>
      <c r="E1" s="42"/>
    </row>
    <row r="2" spans="1:5" x14ac:dyDescent="0.2">
      <c r="A2" s="45" t="s">
        <v>30</v>
      </c>
      <c r="B2" s="44">
        <v>800</v>
      </c>
      <c r="D2" s="45" t="s">
        <v>17</v>
      </c>
      <c r="E2" s="51">
        <f>B2*B1</f>
        <v>120000</v>
      </c>
    </row>
    <row r="3" spans="1:5" x14ac:dyDescent="0.2">
      <c r="A3" s="45" t="s">
        <v>31</v>
      </c>
      <c r="B3" s="44">
        <v>690</v>
      </c>
      <c r="D3" s="45" t="s">
        <v>18</v>
      </c>
      <c r="E3" s="51">
        <f>B3*B1</f>
        <v>103500</v>
      </c>
    </row>
    <row r="4" spans="1:5" ht="16" thickBot="1" x14ac:dyDescent="0.25">
      <c r="A4" s="46" t="s">
        <v>32</v>
      </c>
      <c r="B4" s="49">
        <v>580</v>
      </c>
      <c r="D4" s="45" t="s">
        <v>22</v>
      </c>
      <c r="E4" s="51">
        <f>B4*B1</f>
        <v>87000</v>
      </c>
    </row>
    <row r="5" spans="1:5" x14ac:dyDescent="0.2">
      <c r="D5" s="43"/>
      <c r="E5" s="44"/>
    </row>
    <row r="6" spans="1:5" x14ac:dyDescent="0.2">
      <c r="D6" s="45" t="s">
        <v>19</v>
      </c>
      <c r="E6" s="44">
        <f>E2/(E3+E4) * E3</f>
        <v>65196.850393700784</v>
      </c>
    </row>
    <row r="7" spans="1:5" x14ac:dyDescent="0.2">
      <c r="D7" s="45" t="s">
        <v>20</v>
      </c>
      <c r="E7" s="51">
        <f>E6-E3</f>
        <v>-38303.149606299216</v>
      </c>
    </row>
    <row r="8" spans="1:5" x14ac:dyDescent="0.2">
      <c r="D8" s="45" t="s">
        <v>21</v>
      </c>
      <c r="E8" s="52">
        <f>E6/E3</f>
        <v>0.62992125984251968</v>
      </c>
    </row>
    <row r="9" spans="1:5" x14ac:dyDescent="0.2">
      <c r="D9" s="43"/>
      <c r="E9" s="44"/>
    </row>
    <row r="10" spans="1:5" ht="16" thickBot="1" x14ac:dyDescent="0.25">
      <c r="D10" s="46" t="s">
        <v>28</v>
      </c>
      <c r="E10" s="47">
        <f>E3/(E3+E4)</f>
        <v>0.54330708661417326</v>
      </c>
    </row>
  </sheetData>
  <conditionalFormatting sqref="E8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App</vt:lpstr>
      <vt:lpstr>ROI</vt:lpstr>
      <vt:lpstr>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Fuchs</dc:creator>
  <cp:lastModifiedBy>Wieland Michael</cp:lastModifiedBy>
  <dcterms:created xsi:type="dcterms:W3CDTF">2016-07-26T13:03:25Z</dcterms:created>
  <dcterms:modified xsi:type="dcterms:W3CDTF">2018-01-16T08:10:05Z</dcterms:modified>
</cp:coreProperties>
</file>