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engineering/modeling/"/>
    </mc:Choice>
  </mc:AlternateContent>
  <bookViews>
    <workbookView xWindow="-1560" yWindow="460" windowWidth="21700" windowHeight="16120" tabRatio="500" activeTab="2"/>
  </bookViews>
  <sheets>
    <sheet name="Literature PURE" sheetId="1" r:id="rId1"/>
    <sheet name="Extra Sheet for Math" sheetId="3" r:id="rId2"/>
    <sheet name="Literature PURE All µM" sheetId="4" r:id="rId3"/>
    <sheet name="tRNA Abundances E. coli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4" l="1"/>
  <c r="C44" i="4"/>
  <c r="E43" i="4"/>
  <c r="C43" i="4"/>
  <c r="C42" i="4"/>
  <c r="E42" i="4"/>
  <c r="E41" i="4"/>
  <c r="C41" i="4"/>
  <c r="E36" i="4"/>
  <c r="E37" i="4"/>
  <c r="E38" i="4"/>
  <c r="E39" i="4"/>
  <c r="E40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27" i="4"/>
  <c r="E28" i="4"/>
  <c r="E29" i="4"/>
  <c r="E30" i="4"/>
  <c r="E31" i="4"/>
  <c r="E32" i="4"/>
  <c r="E33" i="4"/>
  <c r="E34" i="4"/>
  <c r="E35" i="4"/>
  <c r="E26" i="4"/>
  <c r="C2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29" i="4"/>
  <c r="C30" i="4"/>
  <c r="C31" i="4"/>
  <c r="C32" i="4"/>
  <c r="C33" i="4"/>
  <c r="C34" i="4"/>
  <c r="C35" i="4"/>
  <c r="C36" i="4"/>
  <c r="C37" i="4"/>
  <c r="C38" i="4"/>
  <c r="C39" i="4"/>
  <c r="C40" i="4"/>
  <c r="C45" i="4"/>
  <c r="C46" i="4"/>
  <c r="C47" i="4"/>
  <c r="C48" i="4"/>
  <c r="C49" i="4"/>
  <c r="C50" i="4"/>
  <c r="C51" i="4"/>
  <c r="C52" i="4"/>
  <c r="C53" i="4"/>
  <c r="C54" i="4"/>
  <c r="C27" i="4"/>
  <c r="C28" i="4"/>
  <c r="L38" i="3"/>
  <c r="L39" i="3"/>
  <c r="L40" i="3"/>
  <c r="L37" i="3"/>
  <c r="L31" i="3"/>
  <c r="L32" i="3"/>
  <c r="L33" i="3"/>
  <c r="L34" i="3"/>
  <c r="L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H37" i="3"/>
  <c r="H38" i="3"/>
  <c r="H39" i="3"/>
  <c r="H40" i="3"/>
  <c r="H36" i="3"/>
  <c r="G35" i="3"/>
  <c r="H35" i="3"/>
  <c r="H31" i="3"/>
  <c r="H32" i="3"/>
  <c r="H33" i="3"/>
  <c r="H34" i="3"/>
  <c r="H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9" i="3"/>
  <c r="G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41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54" i="3"/>
  <c r="F4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38" i="3"/>
  <c r="J37" i="3"/>
  <c r="J30" i="3"/>
  <c r="D29" i="3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69" i="1"/>
  <c r="D68" i="1"/>
  <c r="D67" i="1"/>
  <c r="D66" i="1"/>
  <c r="D65" i="1"/>
  <c r="D64" i="1"/>
  <c r="D72" i="1"/>
  <c r="D63" i="1"/>
  <c r="D62" i="1"/>
  <c r="D61" i="1"/>
  <c r="D60" i="1"/>
  <c r="D59" i="1"/>
  <c r="D58" i="1"/>
  <c r="D57" i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6" i="2"/>
  <c r="E93" i="2"/>
  <c r="E94" i="2"/>
  <c r="E95" i="2"/>
  <c r="E96" i="2"/>
  <c r="E97" i="2"/>
  <c r="E98" i="2"/>
  <c r="E99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E56" i="2"/>
  <c r="F56" i="2"/>
  <c r="G56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6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6" i="2"/>
  <c r="D51" i="2"/>
  <c r="E51" i="2"/>
  <c r="F51" i="2"/>
  <c r="G51" i="2"/>
  <c r="C51" i="2"/>
  <c r="D71" i="1"/>
  <c r="D70" i="1"/>
  <c r="D32" i="1"/>
  <c r="D33" i="1"/>
  <c r="D25" i="1"/>
  <c r="B24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A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B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C2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K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I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B4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Took Ile 1+2 calculation and divided by 2 since there is no way to distinguish between the 2 tRNAs' concentrations to my knowledge</t>
        </r>
      </text>
    </comment>
    <comment ref="B4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Took Leu1 calculation and divided by 2 since there is no way to distinguish between the 2 tRNAs' concentrations to my knowledge. (According to Conary's tRNA sheet, there is an extra leucine tRNA not included in this paper)</t>
        </r>
      </text>
    </comment>
    <comment ref="F7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C1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  <comment ref="C1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This number is 2µM in PURExpress from NEB.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B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ile in here source: conary table</t>
        </r>
      </text>
    </comment>
    <comment ref="B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leu here</t>
        </r>
      </text>
    </comment>
  </commentList>
</comments>
</file>

<file path=xl/sharedStrings.xml><?xml version="1.0" encoding="utf-8"?>
<sst xmlns="http://schemas.openxmlformats.org/spreadsheetml/2006/main" count="902" uniqueCount="139">
  <si>
    <t>PURE Component</t>
  </si>
  <si>
    <t>Ueda 2010</t>
  </si>
  <si>
    <t>Source</t>
  </si>
  <si>
    <t>Concentration</t>
  </si>
  <si>
    <t>Units</t>
  </si>
  <si>
    <t>Glycine</t>
  </si>
  <si>
    <t>Alanine</t>
  </si>
  <si>
    <t>Valine</t>
  </si>
  <si>
    <t>Leucine</t>
  </si>
  <si>
    <t>Isoleucine</t>
  </si>
  <si>
    <t>Proline</t>
  </si>
  <si>
    <t>Phenylalanine</t>
  </si>
  <si>
    <t>Tyrosine</t>
  </si>
  <si>
    <t>Tryptophan</t>
  </si>
  <si>
    <t>Serine</t>
  </si>
  <si>
    <t>Threonine</t>
  </si>
  <si>
    <t>Cysteine</t>
  </si>
  <si>
    <t>Methionine</t>
  </si>
  <si>
    <t>Glutamine</t>
  </si>
  <si>
    <t>Asparagine</t>
  </si>
  <si>
    <t>Lysine</t>
  </si>
  <si>
    <t>Arginine</t>
  </si>
  <si>
    <t>Histidine</t>
  </si>
  <si>
    <t>Aspartate</t>
  </si>
  <si>
    <t>Glutamate</t>
  </si>
  <si>
    <t>mM</t>
  </si>
  <si>
    <t>E. coli tRNA Mixtures</t>
  </si>
  <si>
    <t>OD260 / mL</t>
  </si>
  <si>
    <t>rATP</t>
  </si>
  <si>
    <t>rGTP</t>
  </si>
  <si>
    <t>rUTP</t>
  </si>
  <si>
    <t>rCTP</t>
  </si>
  <si>
    <t>Creatine Phosphate</t>
  </si>
  <si>
    <t>10-formyl-5,6,7,8-tetrahydrofolic acid</t>
  </si>
  <si>
    <t>µg / mL</t>
  </si>
  <si>
    <t>Hepes-KOH (pH 7.6)</t>
  </si>
  <si>
    <t>Potassium Glutamate</t>
  </si>
  <si>
    <t>Magnesium Acetate</t>
  </si>
  <si>
    <t>Spermidine</t>
  </si>
  <si>
    <t>DTT</t>
  </si>
  <si>
    <t>Alanyl-tRNA Synthetase</t>
  </si>
  <si>
    <t>Arginiyl-tRNA Synthetase</t>
  </si>
  <si>
    <t>Aspartaginyl-tRNA Synthetase</t>
  </si>
  <si>
    <t>Aspartate-tRNA Synthetase</t>
  </si>
  <si>
    <t>Cysteinyl-tRNA Synthetase</t>
  </si>
  <si>
    <t>Glutaminyl-tRNA Synthetase</t>
  </si>
  <si>
    <t>Glutamyl-tRNA Synthetase</t>
  </si>
  <si>
    <t>Glycyl-tRNA Synthetase</t>
  </si>
  <si>
    <t>Histidyl-tRNA Synthetase</t>
  </si>
  <si>
    <t>Isoleucyl-tRNA Synthetase</t>
  </si>
  <si>
    <t>Leucyl-tRNA Synthetase</t>
  </si>
  <si>
    <t>Lysyl-tRNA Synthetase</t>
  </si>
  <si>
    <t>Methionyl-tRNA Synthetase</t>
  </si>
  <si>
    <t>Phenylalanyl-tRNA Synthetase</t>
  </si>
  <si>
    <t>Prolyl-tRNA Synthetase</t>
  </si>
  <si>
    <t>Seryl-tRNA Synthetase</t>
  </si>
  <si>
    <t>Threonyl-tRNA Synthetase</t>
  </si>
  <si>
    <t>Tryptophanyl-tRNA Synthetase</t>
  </si>
  <si>
    <t>Tyrosyl-tRNA Synthetase</t>
  </si>
  <si>
    <t>Valyl-tRNA Synthetase</t>
  </si>
  <si>
    <t>Methionyl-tRNA Formyltransferase</t>
  </si>
  <si>
    <t>Initiation Factor 1</t>
  </si>
  <si>
    <t>Initiation Factor 2</t>
  </si>
  <si>
    <t>Initiation Factor 3</t>
  </si>
  <si>
    <t>Elongation Factor G</t>
  </si>
  <si>
    <t>Elongation Factor Tu</t>
  </si>
  <si>
    <t>Elongation Factor Ts</t>
  </si>
  <si>
    <t>Release Factor 1</t>
  </si>
  <si>
    <t>Release Factor 3</t>
  </si>
  <si>
    <t>Ribosome Recycling Factor</t>
  </si>
  <si>
    <t>Creatine Kinase</t>
  </si>
  <si>
    <t>Myokinase</t>
  </si>
  <si>
    <t>Nucleotide diphosphate kinase</t>
  </si>
  <si>
    <t>Pyrophosphatase</t>
  </si>
  <si>
    <t>T7 RNA Polymerase</t>
  </si>
  <si>
    <t>Ribosome</t>
  </si>
  <si>
    <t>µM</t>
  </si>
  <si>
    <t>Fujii 2014</t>
  </si>
  <si>
    <t>µg / µL</t>
  </si>
  <si>
    <t>http://kirschner.med.harvard.edu/files/bionumbers/The%20intracellular%20concentration%20%28%CE%BCM%29%20of%20tRNA%20isoacceptors%20as%20a%20function%20of%20growth%20rate.pdf</t>
  </si>
  <si>
    <t>Table from:</t>
  </si>
  <si>
    <t>tRNA Name</t>
  </si>
  <si>
    <t>Concentration (µM)</t>
  </si>
  <si>
    <t>Growth Rate (doublings / hour)</t>
  </si>
  <si>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</si>
  <si>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</si>
  <si>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</si>
  <si>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</si>
  <si>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</si>
  <si>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</si>
  <si>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</si>
  <si>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</si>
  <si>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</si>
  <si>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</si>
  <si>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</si>
  <si>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</si>
  <si>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Gly1 + 2</t>
  </si>
  <si>
    <t>Gly3</t>
  </si>
  <si>
    <t>His</t>
  </si>
  <si>
    <t>Ile1 + 2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</si>
  <si>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</si>
  <si>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</si>
  <si>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</si>
  <si>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</si>
  <si>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</si>
  <si>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</si>
  <si>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</si>
  <si>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</si>
  <si>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</si>
  <si>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</si>
  <si>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</si>
  <si>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</si>
  <si>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</si>
  <si>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</si>
  <si>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</si>
  <si>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</si>
  <si>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</si>
  <si>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</si>
  <si>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</si>
  <si>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</si>
  <si>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</si>
  <si>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</si>
  <si>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</si>
  <si>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</si>
  <si>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</si>
  <si>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</si>
  <si>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</si>
  <si>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</si>
  <si>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Total Concentration of tRNAs</t>
  </si>
  <si>
    <t>Percent Abundances of Each tRNA</t>
  </si>
  <si>
    <t>Percentage of Total</t>
  </si>
  <si>
    <t>Release Factor 2</t>
  </si>
  <si>
    <t>–</t>
  </si>
  <si>
    <t>kDa</t>
  </si>
  <si>
    <t># Molecules / L</t>
  </si>
  <si>
    <t>2.16 µg/µL</t>
  </si>
  <si>
    <t>Ile2</t>
  </si>
  <si>
    <t>Ile1</t>
  </si>
  <si>
    <t>LeuX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</si>
</sst>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tRNA Abundances vs 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coli'!$C$56:$G$56</c:f>
              <c:numCache>
                <c:formatCode>General</c:formatCode>
                <c:ptCount val="5"/>
                <c:pt idx="0">
                  <c:v>5.043298563274945</c:v>
                </c:pt>
                <c:pt idx="1">
                  <c:v>5.407772808999125</c:v>
                </c:pt>
                <c:pt idx="2">
                  <c:v>5.918006566209279</c:v>
                </c:pt>
                <c:pt idx="3">
                  <c:v>5.597801776471338</c:v>
                </c:pt>
                <c:pt idx="4">
                  <c:v>5.856723921240048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coli'!$C$57:$G$57</c:f>
              <c:numCache>
                <c:formatCode>General</c:formatCode>
                <c:ptCount val="5"/>
                <c:pt idx="0">
                  <c:v>0.959456799842551</c:v>
                </c:pt>
                <c:pt idx="1">
                  <c:v>0.977363883638376</c:v>
                </c:pt>
                <c:pt idx="2">
                  <c:v>0.980722283020457</c:v>
                </c:pt>
                <c:pt idx="3">
                  <c:v>1.019234455875775</c:v>
                </c:pt>
                <c:pt idx="4">
                  <c:v>0.997067448680352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coli'!$C$58:$G$58</c:f>
              <c:numCache>
                <c:formatCode>General</c:formatCode>
                <c:ptCount val="5"/>
                <c:pt idx="0">
                  <c:v>7.380436921865774</c:v>
                </c:pt>
                <c:pt idx="1">
                  <c:v>6.703240975519802</c:v>
                </c:pt>
                <c:pt idx="2">
                  <c:v>6.540954625810255</c:v>
                </c:pt>
                <c:pt idx="3">
                  <c:v>7.594734487826696</c:v>
                </c:pt>
                <c:pt idx="4">
                  <c:v>7.141460689847784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coli'!$C$59:$G$59</c:f>
              <c:numCache>
                <c:formatCode>General</c:formatCode>
                <c:ptCount val="5"/>
                <c:pt idx="0">
                  <c:v>0.988978547530014</c:v>
                </c:pt>
                <c:pt idx="1">
                  <c:v>1.203264026554793</c:v>
                </c:pt>
                <c:pt idx="2">
                  <c:v>0.610320734068524</c:v>
                </c:pt>
                <c:pt idx="3">
                  <c:v>0.722090868426097</c:v>
                </c:pt>
                <c:pt idx="4">
                  <c:v>0.642368384303868</c:v>
                </c:pt>
              </c:numCache>
            </c:numRef>
          </c: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coli'!$C$60:$G$60</c:f>
              <c:numCache>
                <c:formatCode>General</c:formatCode>
                <c:ptCount val="5"/>
                <c:pt idx="0">
                  <c:v>1.348159811060815</c:v>
                </c:pt>
                <c:pt idx="1">
                  <c:v>1.083398644599143</c:v>
                </c:pt>
                <c:pt idx="2">
                  <c:v>1.111204646855796</c:v>
                </c:pt>
                <c:pt idx="3">
                  <c:v>1.041600102242955</c:v>
                </c:pt>
                <c:pt idx="4">
                  <c:v>0.983102918586789</c:v>
                </c:pt>
              </c:numCache>
            </c:numRef>
          </c: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coli'!$C$61:$G$61</c:f>
              <c:numCache>
                <c:formatCode>General</c:formatCode>
                <c:ptCount val="5"/>
                <c:pt idx="0">
                  <c:v>0.605195827592993</c:v>
                </c:pt>
                <c:pt idx="1">
                  <c:v>0.723802498732193</c:v>
                </c:pt>
                <c:pt idx="2">
                  <c:v>0.677666470241603</c:v>
                </c:pt>
                <c:pt idx="3">
                  <c:v>0.785992715189469</c:v>
                </c:pt>
                <c:pt idx="4">
                  <c:v>0.614439324116743</c:v>
                </c:pt>
              </c:numCache>
            </c:numRef>
          </c: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coli'!$C$62:$G$62</c:f>
              <c:numCache>
                <c:formatCode>General</c:formatCode>
                <c:ptCount val="5"/>
                <c:pt idx="0">
                  <c:v>1.854949813028931</c:v>
                </c:pt>
                <c:pt idx="1">
                  <c:v>1.779539901341571</c:v>
                </c:pt>
                <c:pt idx="2">
                  <c:v>1.830962202205573</c:v>
                </c:pt>
                <c:pt idx="3">
                  <c:v>1.949006326282829</c:v>
                </c:pt>
                <c:pt idx="4">
                  <c:v>2.03602848764139</c:v>
                </c:pt>
              </c:numCache>
            </c:numRef>
          </c: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coli'!$C$63:$G$63</c:f>
              <c:numCache>
                <c:formatCode>General</c:formatCode>
                <c:ptCount val="5"/>
                <c:pt idx="0">
                  <c:v>3.71974020862035</c:v>
                </c:pt>
                <c:pt idx="1">
                  <c:v>3.748098289613205</c:v>
                </c:pt>
                <c:pt idx="2">
                  <c:v>3.544069366108259</c:v>
                </c:pt>
                <c:pt idx="3">
                  <c:v>3.846891175154961</c:v>
                </c:pt>
                <c:pt idx="4">
                  <c:v>4.317832704929478</c:v>
                </c:pt>
              </c:numCache>
            </c:numRef>
          </c: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coli'!$C$64:$G$64</c:f>
              <c:numCache>
                <c:formatCode>General</c:formatCode>
                <c:ptCount val="5"/>
                <c:pt idx="0">
                  <c:v>2.465065931903168</c:v>
                </c:pt>
                <c:pt idx="1">
                  <c:v>2.249781015167581</c:v>
                </c:pt>
                <c:pt idx="2">
                  <c:v>2.201363751157505</c:v>
                </c:pt>
                <c:pt idx="3">
                  <c:v>2.249345006070675</c:v>
                </c:pt>
                <c:pt idx="4">
                  <c:v>1.974584555229716</c:v>
                </c:pt>
              </c:numCache>
            </c:numRef>
          </c: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coli'!$C$65:$G$65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1.253976303536029</c:v>
                </c:pt>
                <c:pt idx="2">
                  <c:v>1.52790638942672</c:v>
                </c:pt>
                <c:pt idx="3">
                  <c:v>1.012844271199437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coli'!$C$66:$G$66</c:f>
              <c:numCache>
                <c:formatCode>General</c:formatCode>
                <c:ptCount val="5"/>
                <c:pt idx="0">
                  <c:v>1.36784097618579</c:v>
                </c:pt>
                <c:pt idx="1">
                  <c:v>1.419943755474621</c:v>
                </c:pt>
                <c:pt idx="2">
                  <c:v>1.460560653253641</c:v>
                </c:pt>
                <c:pt idx="3">
                  <c:v>1.619911815451466</c:v>
                </c:pt>
                <c:pt idx="4">
                  <c:v>1.751152073732718</c:v>
                </c:pt>
              </c:numCache>
            </c:numRef>
          </c: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coli'!$C$67:$G$67</c:f>
              <c:numCache>
                <c:formatCode>General</c:formatCode>
                <c:ptCount val="5"/>
                <c:pt idx="0">
                  <c:v>7.321393426490847</c:v>
                </c:pt>
                <c:pt idx="1">
                  <c:v>7.182702503342402</c:v>
                </c:pt>
                <c:pt idx="2">
                  <c:v>7.033420321575893</c:v>
                </c:pt>
                <c:pt idx="3">
                  <c:v>7.706562719662596</c:v>
                </c:pt>
                <c:pt idx="4">
                  <c:v>8.197179164921097</c:v>
                </c:pt>
              </c:numCache>
            </c:numRef>
          </c: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coli'!$C$68:$G$68</c:f>
              <c:numCache>
                <c:formatCode>General</c:formatCode>
                <c:ptCount val="5"/>
                <c:pt idx="0">
                  <c:v>3.321196614839598</c:v>
                </c:pt>
                <c:pt idx="1">
                  <c:v>3.310128624775253</c:v>
                </c:pt>
                <c:pt idx="2">
                  <c:v>3.257849987372675</c:v>
                </c:pt>
                <c:pt idx="3">
                  <c:v>3.498626110294587</c:v>
                </c:pt>
                <c:pt idx="4">
                  <c:v>3.094539868733416</c:v>
                </c:pt>
              </c:numCache>
            </c:numRef>
          </c: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coli'!$C$69:$G$69</c:f>
              <c:numCache>
                <c:formatCode>General</c:formatCode>
                <c:ptCount val="5"/>
                <c:pt idx="0">
                  <c:v>6.770320802991537</c:v>
                </c:pt>
                <c:pt idx="1">
                  <c:v>7.012124844405516</c:v>
                </c:pt>
                <c:pt idx="2">
                  <c:v>7.050256755619161</c:v>
                </c:pt>
                <c:pt idx="3">
                  <c:v>6.339063198926447</c:v>
                </c:pt>
                <c:pt idx="4">
                  <c:v>6.971093422706323</c:v>
                </c:pt>
              </c:numCache>
            </c:numRef>
          </c: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coli'!$C$70:$G$70</c:f>
              <c:numCache>
                <c:formatCode>General</c:formatCode>
                <c:ptCount val="5"/>
                <c:pt idx="0">
                  <c:v>1.077543790592403</c:v>
                </c:pt>
                <c:pt idx="1">
                  <c:v>1.212484440551381</c:v>
                </c:pt>
                <c:pt idx="2">
                  <c:v>1.843589527738026</c:v>
                </c:pt>
                <c:pt idx="3">
                  <c:v>1.070355933286472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coli'!$C$71:$G$71</c:f>
              <c:numCache>
                <c:formatCode>General</c:formatCode>
                <c:ptCount val="5"/>
                <c:pt idx="0">
                  <c:v>5.392639244243259</c:v>
                </c:pt>
                <c:pt idx="1">
                  <c:v>5.463095292978656</c:v>
                </c:pt>
                <c:pt idx="2">
                  <c:v>5.572859668322251</c:v>
                </c:pt>
                <c:pt idx="3">
                  <c:v>6.04511470381494</c:v>
                </c:pt>
                <c:pt idx="4">
                  <c:v>6.90964949029465</c:v>
                </c:pt>
              </c:numCache>
            </c:numRef>
          </c: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coli'!$C$72:$G$72</c:f>
              <c:numCache>
                <c:formatCode>General</c:formatCode>
                <c:ptCount val="5"/>
                <c:pt idx="0">
                  <c:v>6.942530997835071</c:v>
                </c:pt>
                <c:pt idx="1">
                  <c:v>6.873818634456689</c:v>
                </c:pt>
                <c:pt idx="2">
                  <c:v>7.05446586412998</c:v>
                </c:pt>
                <c:pt idx="3">
                  <c:v>6.811936864975396</c:v>
                </c:pt>
                <c:pt idx="4">
                  <c:v>6.200251361541681</c:v>
                </c:pt>
              </c:numCache>
            </c:numRef>
          </c: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coli'!$C$73:$G$73</c:f>
              <c:numCache>
                <c:formatCode>General</c:formatCode>
                <c:ptCount val="5"/>
                <c:pt idx="0">
                  <c:v>1.461326510529423</c:v>
                </c:pt>
                <c:pt idx="1">
                  <c:v>1.599741828408096</c:v>
                </c:pt>
                <c:pt idx="2">
                  <c:v>1.700479838370234</c:v>
                </c:pt>
                <c:pt idx="3">
                  <c:v>1.508083583615566</c:v>
                </c:pt>
                <c:pt idx="4">
                  <c:v>1.656193269096494</c:v>
                </c:pt>
              </c:numCache>
            </c:numRef>
          </c: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coli'!$C$74:$G$74</c:f>
              <c:numCache>
                <c:formatCode>General</c:formatCode>
                <c:ptCount val="5"/>
                <c:pt idx="0">
                  <c:v>1.033261169061208</c:v>
                </c:pt>
                <c:pt idx="1">
                  <c:v>1.147941542575262</c:v>
                </c:pt>
                <c:pt idx="2">
                  <c:v>1.102786429834161</c:v>
                </c:pt>
                <c:pt idx="3">
                  <c:v>1.019234455875775</c:v>
                </c:pt>
                <c:pt idx="4">
                  <c:v>0.885351207931853</c:v>
                </c:pt>
              </c:numCache>
            </c:numRef>
          </c: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coli'!$C$75:$G$75</c:f>
              <c:numCache>
                <c:formatCode>General</c:formatCode>
                <c:ptCount val="5"/>
                <c:pt idx="0">
                  <c:v>2.971855933871285</c:v>
                </c:pt>
                <c:pt idx="1">
                  <c:v>2.918261029920244</c:v>
                </c:pt>
                <c:pt idx="2">
                  <c:v>2.933748632039735</c:v>
                </c:pt>
                <c:pt idx="3">
                  <c:v>3.086459198670841</c:v>
                </c:pt>
                <c:pt idx="4">
                  <c:v>2.597402597402597</c:v>
                </c:pt>
              </c:numCache>
            </c:numRef>
          </c: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coli'!$C$76:$G$76</c:f>
              <c:numCache>
                <c:formatCode>General</c:formatCode>
                <c:ptCount val="5"/>
                <c:pt idx="0">
                  <c:v>1.756543987404054</c:v>
                </c:pt>
                <c:pt idx="1">
                  <c:v>1.599741828408096</c:v>
                </c:pt>
                <c:pt idx="2">
                  <c:v>1.713107163902686</c:v>
                </c:pt>
                <c:pt idx="3">
                  <c:v>1.166208703431529</c:v>
                </c:pt>
                <c:pt idx="4">
                  <c:v>1.055718475073314</c:v>
                </c:pt>
              </c:numCache>
            </c:numRef>
          </c: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coli'!$C$77:$G$77</c:f>
              <c:numCache>
                <c:formatCode>General</c:formatCode>
                <c:ptCount val="5"/>
                <c:pt idx="0">
                  <c:v>2.991537098996261</c:v>
                </c:pt>
                <c:pt idx="1">
                  <c:v>3.134940758840072</c:v>
                </c:pt>
                <c:pt idx="2">
                  <c:v>3.093694755450796</c:v>
                </c:pt>
                <c:pt idx="3">
                  <c:v>2.789315611221164</c:v>
                </c:pt>
                <c:pt idx="4">
                  <c:v>2.913000977517106</c:v>
                </c:pt>
              </c:numCache>
            </c:numRef>
          </c: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coli'!$C$78:$G$78</c:f>
              <c:numCache>
                <c:formatCode>General</c:formatCode>
                <c:ptCount val="5"/>
                <c:pt idx="0">
                  <c:v>1.87955126943515</c:v>
                </c:pt>
                <c:pt idx="1">
                  <c:v>2.222119773177816</c:v>
                </c:pt>
                <c:pt idx="2">
                  <c:v>2.529674215001263</c:v>
                </c:pt>
                <c:pt idx="3">
                  <c:v>2.022493450060706</c:v>
                </c:pt>
                <c:pt idx="4">
                  <c:v>2.854349951124144</c:v>
                </c:pt>
              </c:numCache>
            </c:numRef>
          </c: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coli'!$C$79:$G$79</c:f>
              <c:numCache>
                <c:formatCode>General</c:formatCode>
                <c:ptCount val="5"/>
                <c:pt idx="0">
                  <c:v>1.11198582956111</c:v>
                </c:pt>
                <c:pt idx="1">
                  <c:v>1.051127195611083</c:v>
                </c:pt>
                <c:pt idx="2">
                  <c:v>0.993349608552909</c:v>
                </c:pt>
                <c:pt idx="3">
                  <c:v>1.079941210300977</c:v>
                </c:pt>
                <c:pt idx="4">
                  <c:v>1.052925569054601</c:v>
                </c:pt>
              </c:numCache>
            </c:numRef>
          </c: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coli'!$C$80:$G$80</c:f>
              <c:numCache>
                <c:formatCode>General</c:formatCode>
                <c:ptCount val="5"/>
                <c:pt idx="0">
                  <c:v>1.097224955717378</c:v>
                </c:pt>
                <c:pt idx="1">
                  <c:v>1.194043612558204</c:v>
                </c:pt>
                <c:pt idx="2">
                  <c:v>1.224850576647866</c:v>
                </c:pt>
                <c:pt idx="3">
                  <c:v>1.309987858649114</c:v>
                </c:pt>
                <c:pt idx="4">
                  <c:v>1.237257366289624</c:v>
                </c:pt>
              </c:numCache>
            </c:numRef>
          </c: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coli'!$C$81:$G$81</c:f>
              <c:numCache>
                <c:formatCode>General</c:formatCode>
                <c:ptCount val="5"/>
                <c:pt idx="0">
                  <c:v>1.608935248966739</c:v>
                </c:pt>
                <c:pt idx="1">
                  <c:v>1.659674519385921</c:v>
                </c:pt>
                <c:pt idx="2">
                  <c:v>1.80570755114067</c:v>
                </c:pt>
                <c:pt idx="3">
                  <c:v>1.498498306601061</c:v>
                </c:pt>
                <c:pt idx="4">
                  <c:v>1.427174975562072</c:v>
                </c:pt>
              </c:numCache>
            </c:numRef>
          </c:val>
          <c:smooth val="0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coli'!$C$82:$G$82</c:f>
              <c:numCache>
                <c:formatCode>General</c:formatCode>
                <c:ptCount val="5"/>
                <c:pt idx="0">
                  <c:v>1.397362723873253</c:v>
                </c:pt>
                <c:pt idx="1">
                  <c:v>1.124890507583791</c:v>
                </c:pt>
                <c:pt idx="2">
                  <c:v>1.477397087296911</c:v>
                </c:pt>
                <c:pt idx="3">
                  <c:v>0.878650392996357</c:v>
                </c:pt>
                <c:pt idx="4">
                  <c:v>0.745705906996229</c:v>
                </c:pt>
              </c:numCache>
            </c:numRef>
          </c:val>
          <c:smooth val="0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coli'!$C$83:$G$83</c:f>
              <c:numCache>
                <c:formatCode>General</c:formatCode>
                <c:ptCount val="5"/>
                <c:pt idx="0">
                  <c:v>1.116906120842354</c:v>
                </c:pt>
                <c:pt idx="1">
                  <c:v>1.15716195657185</c:v>
                </c:pt>
                <c:pt idx="2">
                  <c:v>0.951258523444735</c:v>
                </c:pt>
                <c:pt idx="3">
                  <c:v>1.281232027605597</c:v>
                </c:pt>
                <c:pt idx="4">
                  <c:v>1.047339757017176</c:v>
                </c:pt>
              </c:numCache>
            </c:numRef>
          </c:val>
          <c:smooth val="0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coli'!$C$84:$G$84</c:f>
              <c:numCache>
                <c:formatCode>General</c:formatCode>
                <c:ptCount val="5"/>
                <c:pt idx="0">
                  <c:v>0.900413304467624</c:v>
                </c:pt>
                <c:pt idx="1">
                  <c:v>0.871329122677608</c:v>
                </c:pt>
                <c:pt idx="2">
                  <c:v>0.934422089401465</c:v>
                </c:pt>
                <c:pt idx="3">
                  <c:v>0.814748546232986</c:v>
                </c:pt>
                <c:pt idx="4">
                  <c:v>0.714983940790392</c:v>
                </c:pt>
              </c:numCache>
            </c:numRef>
          </c:val>
          <c:smooth val="0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coli'!$C$85:$G$85</c:f>
              <c:numCache>
                <c:formatCode>General</c:formatCode>
                <c:ptCount val="5"/>
                <c:pt idx="0">
                  <c:v>0.339500098405826</c:v>
                </c:pt>
                <c:pt idx="1">
                  <c:v>0.396477801853303</c:v>
                </c:pt>
                <c:pt idx="2">
                  <c:v>0.404074417038471</c:v>
                </c:pt>
                <c:pt idx="3">
                  <c:v>0.3354846955077</c:v>
                </c:pt>
                <c:pt idx="4">
                  <c:v>0.290462225946097</c:v>
                </c:pt>
              </c:numCache>
            </c:numRef>
          </c:val>
          <c:smooth val="0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coli'!$C$86:$G$86</c:f>
              <c:numCache>
                <c:formatCode>General</c:formatCode>
                <c:ptCount val="5"/>
                <c:pt idx="0">
                  <c:v>2.012399134028735</c:v>
                </c:pt>
                <c:pt idx="1">
                  <c:v>2.563275091051589</c:v>
                </c:pt>
                <c:pt idx="2">
                  <c:v>2.302382355417123</c:v>
                </c:pt>
                <c:pt idx="3">
                  <c:v>2.230174452041663</c:v>
                </c:pt>
                <c:pt idx="4">
                  <c:v>2.055578829772378</c:v>
                </c:pt>
              </c:numCache>
            </c:numRef>
          </c:val>
          <c:smooth val="0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coli'!$C$87:$G$87</c:f>
              <c:numCache>
                <c:formatCode>General</c:formatCode>
                <c:ptCount val="5"/>
                <c:pt idx="0">
                  <c:v>0.53631174965558</c:v>
                </c:pt>
                <c:pt idx="1">
                  <c:v>0.479461527822599</c:v>
                </c:pt>
                <c:pt idx="2">
                  <c:v>0.492465695765637</c:v>
                </c:pt>
                <c:pt idx="3">
                  <c:v>0.437727650329094</c:v>
                </c:pt>
                <c:pt idx="4">
                  <c:v>0.404971372713308</c:v>
                </c:pt>
              </c:numCache>
            </c:numRef>
          </c:val>
          <c:smooth val="0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coli'!$C$88:$G$88</c:f>
              <c:numCache>
                <c:formatCode>General</c:formatCode>
                <c:ptCount val="5"/>
                <c:pt idx="0">
                  <c:v>2.184609328872269</c:v>
                </c:pt>
                <c:pt idx="1">
                  <c:v>2.023880872251164</c:v>
                </c:pt>
                <c:pt idx="2">
                  <c:v>1.906726155400287</c:v>
                </c:pt>
                <c:pt idx="3">
                  <c:v>1.72534986261103</c:v>
                </c:pt>
                <c:pt idx="4">
                  <c:v>1.58357771260997</c:v>
                </c:pt>
              </c:numCache>
            </c:numRef>
          </c:val>
          <c:smooth val="0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coli'!$C$89:$G$89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1.198653819556498</c:v>
                </c:pt>
                <c:pt idx="2">
                  <c:v>1.208014142604597</c:v>
                </c:pt>
                <c:pt idx="3">
                  <c:v>1.175793980446035</c:v>
                </c:pt>
                <c:pt idx="4">
                  <c:v>1.125541125541125</c:v>
                </c:pt>
              </c:numCache>
            </c:numRef>
          </c:val>
          <c:smooth val="0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coli'!$C$90:$G$90</c:f>
              <c:numCache>
                <c:formatCode>General</c:formatCode>
                <c:ptCount val="5"/>
                <c:pt idx="0">
                  <c:v>0.157449320999803</c:v>
                </c:pt>
                <c:pt idx="1">
                  <c:v>0.189018486930063</c:v>
                </c:pt>
                <c:pt idx="2">
                  <c:v>0.22729185958414</c:v>
                </c:pt>
                <c:pt idx="3">
                  <c:v>0.17892517093744</c:v>
                </c:pt>
                <c:pt idx="4">
                  <c:v>0.187124703253735</c:v>
                </c:pt>
              </c:numCache>
            </c:numRef>
          </c:val>
          <c:smooth val="0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coli'!$C$91:$G$91</c:f>
              <c:numCache>
                <c:formatCode>General</c:formatCode>
                <c:ptCount val="5"/>
                <c:pt idx="0">
                  <c:v>0.841369809092698</c:v>
                </c:pt>
                <c:pt idx="1">
                  <c:v>0.922041399658845</c:v>
                </c:pt>
                <c:pt idx="2">
                  <c:v>0.888121895782474</c:v>
                </c:pt>
                <c:pt idx="3">
                  <c:v>0.853089654291009</c:v>
                </c:pt>
                <c:pt idx="4">
                  <c:v>0.87138667783829</c:v>
                </c:pt>
              </c:numCache>
            </c:numRef>
          </c:val>
          <c:smooth val="0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coli'!$C$92:$G$92</c:f>
              <c:numCache>
                <c:formatCode>General</c:formatCode>
                <c:ptCount val="5"/>
                <c:pt idx="0">
                  <c:v>1.702420783310372</c:v>
                </c:pt>
                <c:pt idx="1">
                  <c:v>1.719607210363746</c:v>
                </c:pt>
                <c:pt idx="2">
                  <c:v>1.628924993686338</c:v>
                </c:pt>
                <c:pt idx="3">
                  <c:v>1.552814876349926</c:v>
                </c:pt>
                <c:pt idx="4">
                  <c:v>1.547269934366708</c:v>
                </c:pt>
              </c:numCache>
            </c:numRef>
          </c:val>
          <c:smooth val="0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coli'!$C$93:$G$93</c:f>
              <c:numCache>
                <c:formatCode>General</c:formatCode>
                <c:ptCount val="5"/>
                <c:pt idx="0">
                  <c:v>1.421964180279472</c:v>
                </c:pt>
                <c:pt idx="1">
                  <c:v>1.461435618459269</c:v>
                </c:pt>
                <c:pt idx="2">
                  <c:v>1.367960266015658</c:v>
                </c:pt>
                <c:pt idx="3">
                  <c:v>1.594351076746118</c:v>
                </c:pt>
                <c:pt idx="4">
                  <c:v>1.924312246892891</c:v>
                </c:pt>
              </c:numCache>
            </c:numRef>
          </c:val>
          <c:smooth val="0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coli'!$C$94:$G$94</c:f>
              <c:numCache>
                <c:formatCode>General</c:formatCode>
                <c:ptCount val="5"/>
                <c:pt idx="0">
                  <c:v>1.466246801810667</c:v>
                </c:pt>
                <c:pt idx="1">
                  <c:v>1.281637545525794</c:v>
                </c:pt>
                <c:pt idx="2">
                  <c:v>1.410051351123832</c:v>
                </c:pt>
                <c:pt idx="3">
                  <c:v>1.325963320339958</c:v>
                </c:pt>
                <c:pt idx="4">
                  <c:v>1.402038821393659</c:v>
                </c:pt>
              </c:numCache>
            </c:numRef>
          </c:val>
          <c:smooth val="0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coli'!$C$95:$G$95</c:f>
              <c:numCache>
                <c:formatCode>General</c:formatCode>
                <c:ptCount val="5"/>
                <c:pt idx="0">
                  <c:v>1.195630781342256</c:v>
                </c:pt>
                <c:pt idx="1">
                  <c:v>1.111059886588908</c:v>
                </c:pt>
                <c:pt idx="2">
                  <c:v>1.136459297920701</c:v>
                </c:pt>
                <c:pt idx="3">
                  <c:v>1.472937567895712</c:v>
                </c:pt>
                <c:pt idx="4">
                  <c:v>1.170227621840525</c:v>
                </c:pt>
              </c:numCache>
            </c:numRef>
          </c:val>
          <c:smooth val="0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coli'!$C$96:$G$96</c:f>
              <c:numCache>
                <c:formatCode>General</c:formatCode>
                <c:ptCount val="5"/>
                <c:pt idx="0">
                  <c:v>1.958275929935052</c:v>
                </c:pt>
                <c:pt idx="1">
                  <c:v>1.779539901341571</c:v>
                </c:pt>
                <c:pt idx="2">
                  <c:v>1.578415691556529</c:v>
                </c:pt>
                <c:pt idx="3">
                  <c:v>1.667838200523995</c:v>
                </c:pt>
                <c:pt idx="4">
                  <c:v>1.407624633431084</c:v>
                </c:pt>
              </c:numCache>
            </c:numRef>
          </c:val>
          <c:smooth val="0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coli'!$C$97:$G$97</c:f>
              <c:numCache>
                <c:formatCode>General</c:formatCode>
                <c:ptCount val="5"/>
                <c:pt idx="0">
                  <c:v>5.963393032867545</c:v>
                </c:pt>
                <c:pt idx="1">
                  <c:v>5.564519846941129</c:v>
                </c:pt>
                <c:pt idx="2">
                  <c:v>4.659483121474872</c:v>
                </c:pt>
                <c:pt idx="3">
                  <c:v>6.067480350182118</c:v>
                </c:pt>
                <c:pt idx="4">
                  <c:v>5.694735372154725</c:v>
                </c:pt>
              </c:numCache>
            </c:numRef>
          </c:val>
          <c:smooth val="0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coli'!$C$98:$G$98</c:f>
              <c:numCache>
                <c:formatCode>General</c:formatCode>
                <c:ptCount val="5"/>
                <c:pt idx="0">
                  <c:v>0.979137964967526</c:v>
                </c:pt>
                <c:pt idx="1">
                  <c:v>0.922041399658845</c:v>
                </c:pt>
                <c:pt idx="2">
                  <c:v>1.001767825574544</c:v>
                </c:pt>
                <c:pt idx="3">
                  <c:v>0.862674931305514</c:v>
                </c:pt>
                <c:pt idx="4">
                  <c:v>0.779220779220779</c:v>
                </c:pt>
              </c:numCache>
            </c:numRef>
          </c:val>
          <c:smooth val="0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coli'!$C$99:$G$99</c:f>
              <c:numCache>
                <c:formatCode>General</c:formatCode>
                <c:ptCount val="5"/>
                <c:pt idx="0">
                  <c:v>0.98405825624877</c:v>
                </c:pt>
                <c:pt idx="1">
                  <c:v>1.10183947259232</c:v>
                </c:pt>
                <c:pt idx="2">
                  <c:v>1.111204646855796</c:v>
                </c:pt>
                <c:pt idx="3">
                  <c:v>1.153428334078855</c:v>
                </c:pt>
                <c:pt idx="4">
                  <c:v>1.234464460270911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37872"/>
        <c:axId val="1191140064"/>
      </c:lineChart>
      <c:catAx>
        <c:axId val="11911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(Doublings</a:t>
                </a:r>
                <a:r>
                  <a:rPr lang="en-US" baseline="0"/>
                  <a:t> per Hour)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40064"/>
        <c:crosses val="autoZero"/>
        <c:auto val="1"/>
        <c:lblAlgn val="ctr"/>
        <c:lblOffset val="100"/>
        <c:noMultiLvlLbl val="0"/>
      </c:catAx>
      <c:valAx>
        <c:axId val="11911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 tRNAs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42</xdr:row>
      <xdr:rowOff>88900</xdr:rowOff>
    </xdr:from>
    <xdr:to>
      <xdr:col>18</xdr:col>
      <xdr:colOff>38100</xdr:colOff>
      <xdr:row>72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H24" sqref="G24:H24"/>
    </sheetView>
  </sheetViews>
  <sheetFormatPr baseColWidth="10" defaultRowHeight="16" x14ac:dyDescent="0.2"/>
  <cols>
    <col min="1" max="1" width="31.83203125" bestFit="1" customWidth="1"/>
    <col min="2" max="2" width="15.5" bestFit="1" customWidth="1"/>
    <col min="4" max="4" width="13" customWidth="1"/>
  </cols>
  <sheetData>
    <row r="1" spans="1:5" x14ac:dyDescent="0.2">
      <c r="B1" s="10" t="s">
        <v>2</v>
      </c>
      <c r="C1" s="10"/>
    </row>
    <row r="2" spans="1:5" x14ac:dyDescent="0.2">
      <c r="B2" s="11" t="s">
        <v>1</v>
      </c>
      <c r="C2" s="11"/>
      <c r="D2" s="12" t="s">
        <v>77</v>
      </c>
      <c r="E2" s="12"/>
    </row>
    <row r="3" spans="1:5" x14ac:dyDescent="0.2">
      <c r="A3" s="1" t="s">
        <v>0</v>
      </c>
      <c r="B3" s="1" t="s">
        <v>3</v>
      </c>
      <c r="C3" s="1" t="s">
        <v>4</v>
      </c>
      <c r="D3" s="1" t="s">
        <v>3</v>
      </c>
      <c r="E3" s="1" t="s">
        <v>4</v>
      </c>
    </row>
    <row r="4" spans="1:5" x14ac:dyDescent="0.2">
      <c r="A4" t="s">
        <v>5</v>
      </c>
      <c r="B4">
        <v>0.1</v>
      </c>
      <c r="C4" t="s">
        <v>25</v>
      </c>
      <c r="D4">
        <v>0.3</v>
      </c>
      <c r="E4" t="s">
        <v>25</v>
      </c>
    </row>
    <row r="5" spans="1:5" x14ac:dyDescent="0.2">
      <c r="A5" t="s">
        <v>6</v>
      </c>
      <c r="B5">
        <v>0.1</v>
      </c>
      <c r="C5" t="s">
        <v>25</v>
      </c>
      <c r="D5">
        <v>0.3</v>
      </c>
      <c r="E5" t="s">
        <v>25</v>
      </c>
    </row>
    <row r="6" spans="1:5" x14ac:dyDescent="0.2">
      <c r="A6" t="s">
        <v>7</v>
      </c>
      <c r="B6">
        <v>0.1</v>
      </c>
      <c r="C6" t="s">
        <v>25</v>
      </c>
      <c r="D6">
        <v>0.3</v>
      </c>
      <c r="E6" t="s">
        <v>25</v>
      </c>
    </row>
    <row r="7" spans="1:5" x14ac:dyDescent="0.2">
      <c r="A7" t="s">
        <v>8</v>
      </c>
      <c r="B7">
        <v>0.1</v>
      </c>
      <c r="C7" t="s">
        <v>25</v>
      </c>
      <c r="D7">
        <v>0.3</v>
      </c>
      <c r="E7" t="s">
        <v>25</v>
      </c>
    </row>
    <row r="8" spans="1:5" x14ac:dyDescent="0.2">
      <c r="A8" t="s">
        <v>9</v>
      </c>
      <c r="B8">
        <v>0.1</v>
      </c>
      <c r="C8" t="s">
        <v>25</v>
      </c>
      <c r="D8">
        <v>0.3</v>
      </c>
      <c r="E8" t="s">
        <v>25</v>
      </c>
    </row>
    <row r="9" spans="1:5" x14ac:dyDescent="0.2">
      <c r="A9" t="s">
        <v>10</v>
      </c>
      <c r="B9">
        <v>0.1</v>
      </c>
      <c r="C9" t="s">
        <v>25</v>
      </c>
      <c r="D9">
        <v>0.3</v>
      </c>
      <c r="E9" t="s">
        <v>25</v>
      </c>
    </row>
    <row r="10" spans="1:5" x14ac:dyDescent="0.2">
      <c r="A10" t="s">
        <v>11</v>
      </c>
      <c r="B10">
        <v>0.1</v>
      </c>
      <c r="C10" t="s">
        <v>25</v>
      </c>
      <c r="D10">
        <v>0.3</v>
      </c>
      <c r="E10" t="s">
        <v>25</v>
      </c>
    </row>
    <row r="11" spans="1:5" x14ac:dyDescent="0.2">
      <c r="A11" t="s">
        <v>12</v>
      </c>
      <c r="B11">
        <v>0.1</v>
      </c>
      <c r="C11" t="s">
        <v>25</v>
      </c>
      <c r="D11">
        <v>0.3</v>
      </c>
      <c r="E11" t="s">
        <v>25</v>
      </c>
    </row>
    <row r="12" spans="1:5" x14ac:dyDescent="0.2">
      <c r="A12" t="s">
        <v>13</v>
      </c>
      <c r="B12">
        <v>0.1</v>
      </c>
      <c r="C12" t="s">
        <v>25</v>
      </c>
      <c r="D12">
        <v>0.3</v>
      </c>
      <c r="E12" t="s">
        <v>25</v>
      </c>
    </row>
    <row r="13" spans="1:5" x14ac:dyDescent="0.2">
      <c r="A13" t="s">
        <v>14</v>
      </c>
      <c r="B13">
        <v>0.1</v>
      </c>
      <c r="C13" t="s">
        <v>25</v>
      </c>
      <c r="D13">
        <v>0.3</v>
      </c>
      <c r="E13" t="s">
        <v>25</v>
      </c>
    </row>
    <row r="14" spans="1:5" x14ac:dyDescent="0.2">
      <c r="A14" t="s">
        <v>15</v>
      </c>
      <c r="B14">
        <v>0.1</v>
      </c>
      <c r="C14" t="s">
        <v>25</v>
      </c>
      <c r="D14">
        <v>0.3</v>
      </c>
      <c r="E14" t="s">
        <v>25</v>
      </c>
    </row>
    <row r="15" spans="1:5" x14ac:dyDescent="0.2">
      <c r="A15" t="s">
        <v>16</v>
      </c>
      <c r="B15">
        <v>0.1</v>
      </c>
      <c r="C15" t="s">
        <v>25</v>
      </c>
      <c r="D15">
        <v>0.3</v>
      </c>
      <c r="E15" t="s">
        <v>25</v>
      </c>
    </row>
    <row r="16" spans="1:5" x14ac:dyDescent="0.2">
      <c r="A16" t="s">
        <v>17</v>
      </c>
      <c r="B16">
        <v>0.1</v>
      </c>
      <c r="C16" t="s">
        <v>25</v>
      </c>
      <c r="D16">
        <v>0.3</v>
      </c>
      <c r="E16" t="s">
        <v>25</v>
      </c>
    </row>
    <row r="17" spans="1:5" x14ac:dyDescent="0.2">
      <c r="A17" t="s">
        <v>19</v>
      </c>
      <c r="B17">
        <v>0.1</v>
      </c>
      <c r="C17" t="s">
        <v>25</v>
      </c>
      <c r="D17">
        <v>0.3</v>
      </c>
      <c r="E17" t="s">
        <v>25</v>
      </c>
    </row>
    <row r="18" spans="1:5" x14ac:dyDescent="0.2">
      <c r="A18" t="s">
        <v>18</v>
      </c>
      <c r="B18">
        <v>0.1</v>
      </c>
      <c r="C18" t="s">
        <v>25</v>
      </c>
      <c r="D18">
        <v>0.3</v>
      </c>
      <c r="E18" t="s">
        <v>25</v>
      </c>
    </row>
    <row r="19" spans="1:5" x14ac:dyDescent="0.2">
      <c r="A19" t="s">
        <v>20</v>
      </c>
      <c r="B19">
        <v>0.1</v>
      </c>
      <c r="C19" t="s">
        <v>25</v>
      </c>
      <c r="D19">
        <v>0.3</v>
      </c>
      <c r="E19" t="s">
        <v>25</v>
      </c>
    </row>
    <row r="20" spans="1:5" x14ac:dyDescent="0.2">
      <c r="A20" t="s">
        <v>21</v>
      </c>
      <c r="B20">
        <v>0.1</v>
      </c>
      <c r="C20" t="s">
        <v>25</v>
      </c>
      <c r="D20">
        <v>0.3</v>
      </c>
      <c r="E20" t="s">
        <v>25</v>
      </c>
    </row>
    <row r="21" spans="1:5" x14ac:dyDescent="0.2">
      <c r="A21" t="s">
        <v>22</v>
      </c>
      <c r="B21">
        <v>0.1</v>
      </c>
      <c r="C21" t="s">
        <v>25</v>
      </c>
      <c r="D21">
        <v>0.3</v>
      </c>
      <c r="E21" t="s">
        <v>25</v>
      </c>
    </row>
    <row r="22" spans="1:5" x14ac:dyDescent="0.2">
      <c r="A22" t="s">
        <v>23</v>
      </c>
      <c r="B22">
        <v>0.1</v>
      </c>
      <c r="C22" t="s">
        <v>25</v>
      </c>
      <c r="D22">
        <v>0.3</v>
      </c>
      <c r="E22" t="s">
        <v>25</v>
      </c>
    </row>
    <row r="23" spans="1:5" x14ac:dyDescent="0.2">
      <c r="A23" t="s">
        <v>24</v>
      </c>
      <c r="B23">
        <v>0.1</v>
      </c>
      <c r="C23" t="s">
        <v>25</v>
      </c>
      <c r="D23">
        <v>0.3</v>
      </c>
      <c r="E23" t="s">
        <v>25</v>
      </c>
    </row>
    <row r="24" spans="1:5" x14ac:dyDescent="0.2">
      <c r="A24" t="s">
        <v>26</v>
      </c>
      <c r="B24">
        <f>108/2</f>
        <v>54</v>
      </c>
      <c r="C24" t="s">
        <v>27</v>
      </c>
      <c r="D24">
        <v>24</v>
      </c>
      <c r="E24" t="s">
        <v>78</v>
      </c>
    </row>
    <row r="25" spans="1:5" x14ac:dyDescent="0.2">
      <c r="A25" t="s">
        <v>28</v>
      </c>
      <c r="B25">
        <v>2</v>
      </c>
      <c r="C25" t="s">
        <v>25</v>
      </c>
      <c r="D25">
        <f>7.5/2</f>
        <v>3.75</v>
      </c>
      <c r="E25" t="s">
        <v>25</v>
      </c>
    </row>
    <row r="26" spans="1:5" x14ac:dyDescent="0.2">
      <c r="A26" t="s">
        <v>29</v>
      </c>
      <c r="B26">
        <v>2</v>
      </c>
      <c r="C26" t="s">
        <v>25</v>
      </c>
      <c r="D26">
        <v>2.5</v>
      </c>
      <c r="E26" t="s">
        <v>25</v>
      </c>
    </row>
    <row r="27" spans="1:5" x14ac:dyDescent="0.2">
      <c r="A27" t="s">
        <v>30</v>
      </c>
      <c r="B27">
        <v>1</v>
      </c>
      <c r="C27" t="s">
        <v>25</v>
      </c>
      <c r="D27">
        <v>1.25</v>
      </c>
      <c r="E27" t="s">
        <v>25</v>
      </c>
    </row>
    <row r="28" spans="1:5" x14ac:dyDescent="0.2">
      <c r="A28" t="s">
        <v>31</v>
      </c>
      <c r="B28">
        <v>1</v>
      </c>
      <c r="C28" t="s">
        <v>25</v>
      </c>
      <c r="D28">
        <v>1.25</v>
      </c>
      <c r="E28" t="s">
        <v>25</v>
      </c>
    </row>
    <row r="29" spans="1:5" x14ac:dyDescent="0.2">
      <c r="A29" t="s">
        <v>32</v>
      </c>
      <c r="B29">
        <v>20</v>
      </c>
      <c r="C29" t="s">
        <v>25</v>
      </c>
      <c r="D29">
        <v>25</v>
      </c>
      <c r="E29" t="s">
        <v>25</v>
      </c>
    </row>
    <row r="30" spans="1:5" x14ac:dyDescent="0.2">
      <c r="A30" t="s">
        <v>33</v>
      </c>
      <c r="B30">
        <v>10</v>
      </c>
      <c r="C30" t="s">
        <v>34</v>
      </c>
      <c r="D30">
        <v>10</v>
      </c>
      <c r="E30" t="s">
        <v>34</v>
      </c>
    </row>
    <row r="31" spans="1:5" x14ac:dyDescent="0.2">
      <c r="A31" t="s">
        <v>35</v>
      </c>
      <c r="B31">
        <v>50</v>
      </c>
      <c r="C31" t="s">
        <v>25</v>
      </c>
      <c r="D31" t="s">
        <v>132</v>
      </c>
      <c r="E31" t="s">
        <v>132</v>
      </c>
    </row>
    <row r="32" spans="1:5" x14ac:dyDescent="0.2">
      <c r="A32" t="s">
        <v>36</v>
      </c>
      <c r="B32">
        <v>100</v>
      </c>
      <c r="C32" t="s">
        <v>25</v>
      </c>
      <c r="D32">
        <f>560/2</f>
        <v>280</v>
      </c>
      <c r="E32" t="s">
        <v>25</v>
      </c>
    </row>
    <row r="33" spans="1:5" x14ac:dyDescent="0.2">
      <c r="A33" t="s">
        <v>37</v>
      </c>
      <c r="B33">
        <v>13</v>
      </c>
      <c r="C33" t="s">
        <v>25</v>
      </c>
      <c r="D33">
        <f>49/2</f>
        <v>24.5</v>
      </c>
      <c r="E33" t="s">
        <v>25</v>
      </c>
    </row>
    <row r="34" spans="1:5" x14ac:dyDescent="0.2">
      <c r="A34" t="s">
        <v>38</v>
      </c>
      <c r="B34">
        <v>2</v>
      </c>
      <c r="C34" t="s">
        <v>25</v>
      </c>
      <c r="D34">
        <v>1.5</v>
      </c>
      <c r="E34" t="s">
        <v>25</v>
      </c>
    </row>
    <row r="35" spans="1:5" x14ac:dyDescent="0.2">
      <c r="A35" t="s">
        <v>39</v>
      </c>
      <c r="B35">
        <v>1</v>
      </c>
      <c r="C35" t="s">
        <v>25</v>
      </c>
      <c r="D35">
        <v>1.5</v>
      </c>
      <c r="E35" t="s">
        <v>25</v>
      </c>
    </row>
    <row r="36" spans="1:5" x14ac:dyDescent="0.2">
      <c r="A36" t="s">
        <v>40</v>
      </c>
      <c r="B36">
        <v>69</v>
      </c>
      <c r="C36" t="s">
        <v>34</v>
      </c>
      <c r="D36">
        <f>9.5*2.3/30</f>
        <v>0.72833333333333328</v>
      </c>
      <c r="E36" t="s">
        <v>76</v>
      </c>
    </row>
    <row r="37" spans="1:5" x14ac:dyDescent="0.2">
      <c r="A37" t="s">
        <v>41</v>
      </c>
      <c r="B37">
        <v>2</v>
      </c>
      <c r="C37" t="s">
        <v>34</v>
      </c>
      <c r="D37">
        <f>0.4*2.3/30</f>
        <v>3.0666666666666665E-2</v>
      </c>
      <c r="E37" t="s">
        <v>76</v>
      </c>
    </row>
    <row r="38" spans="1:5" x14ac:dyDescent="0.2">
      <c r="A38" t="s">
        <v>42</v>
      </c>
      <c r="B38">
        <v>22</v>
      </c>
      <c r="C38" t="s">
        <v>34</v>
      </c>
      <c r="D38">
        <f>5.5*2.3/30</f>
        <v>0.42166666666666663</v>
      </c>
      <c r="E38" t="s">
        <v>76</v>
      </c>
    </row>
    <row r="39" spans="1:5" x14ac:dyDescent="0.2">
      <c r="A39" t="s">
        <v>43</v>
      </c>
      <c r="B39">
        <v>8</v>
      </c>
      <c r="C39" t="s">
        <v>34</v>
      </c>
      <c r="D39">
        <f>1.6*2.3/30</f>
        <v>0.12266666666666666</v>
      </c>
      <c r="E39" t="s">
        <v>76</v>
      </c>
    </row>
    <row r="40" spans="1:5" x14ac:dyDescent="0.2">
      <c r="A40" t="s">
        <v>44</v>
      </c>
      <c r="B40">
        <v>1.2</v>
      </c>
      <c r="C40" t="s">
        <v>34</v>
      </c>
      <c r="D40">
        <f>0.31*2.3/30</f>
        <v>2.3766666666666665E-2</v>
      </c>
      <c r="E40" t="s">
        <v>76</v>
      </c>
    </row>
    <row r="41" spans="1:5" x14ac:dyDescent="0.2">
      <c r="A41" t="s">
        <v>45</v>
      </c>
      <c r="B41">
        <v>3.8</v>
      </c>
      <c r="C41" t="s">
        <v>34</v>
      </c>
      <c r="D41">
        <f>0.78*2.3/30</f>
        <v>5.9799999999999992E-2</v>
      </c>
      <c r="E41" t="s">
        <v>76</v>
      </c>
    </row>
    <row r="42" spans="1:5" x14ac:dyDescent="0.2">
      <c r="A42" t="s">
        <v>46</v>
      </c>
      <c r="B42">
        <v>12.6</v>
      </c>
      <c r="C42" t="s">
        <v>34</v>
      </c>
      <c r="D42">
        <f>3*2.3/30</f>
        <v>0.22999999999999998</v>
      </c>
      <c r="E42" t="s">
        <v>76</v>
      </c>
    </row>
    <row r="43" spans="1:5" x14ac:dyDescent="0.2">
      <c r="A43" t="s">
        <v>47</v>
      </c>
      <c r="B43">
        <v>9.6</v>
      </c>
      <c r="C43" t="s">
        <v>34</v>
      </c>
      <c r="D43">
        <f>1.1*2.3/30</f>
        <v>8.433333333333333E-2</v>
      </c>
      <c r="E43" t="s">
        <v>76</v>
      </c>
    </row>
    <row r="44" spans="1:5" x14ac:dyDescent="0.2">
      <c r="A44" t="s">
        <v>48</v>
      </c>
      <c r="B44">
        <v>0.8</v>
      </c>
      <c r="C44" t="s">
        <v>34</v>
      </c>
      <c r="D44">
        <f>1.1*2.3/30</f>
        <v>8.433333333333333E-2</v>
      </c>
      <c r="E44" t="s">
        <v>76</v>
      </c>
    </row>
    <row r="45" spans="1:5" x14ac:dyDescent="0.2">
      <c r="A45" t="s">
        <v>49</v>
      </c>
      <c r="B45">
        <v>40</v>
      </c>
      <c r="C45" t="s">
        <v>34</v>
      </c>
      <c r="D45">
        <f>4.8*2.3/30</f>
        <v>0.36799999999999999</v>
      </c>
      <c r="E45" t="s">
        <v>76</v>
      </c>
    </row>
    <row r="46" spans="1:5" x14ac:dyDescent="0.2">
      <c r="A46" t="s">
        <v>50</v>
      </c>
      <c r="B46">
        <v>4</v>
      </c>
      <c r="C46" t="s">
        <v>34</v>
      </c>
      <c r="D46">
        <f>0.53*2.3/30</f>
        <v>4.0633333333333327E-2</v>
      </c>
      <c r="E46" t="s">
        <v>76</v>
      </c>
    </row>
    <row r="47" spans="1:5" x14ac:dyDescent="0.2">
      <c r="A47" t="s">
        <v>51</v>
      </c>
      <c r="B47">
        <v>6.4</v>
      </c>
      <c r="C47" t="s">
        <v>34</v>
      </c>
      <c r="D47">
        <f>1.5*2.3/30</f>
        <v>0.11499999999999999</v>
      </c>
      <c r="E47" t="s">
        <v>76</v>
      </c>
    </row>
    <row r="48" spans="1:5" x14ac:dyDescent="0.2">
      <c r="A48" t="s">
        <v>52</v>
      </c>
      <c r="B48">
        <v>2.1</v>
      </c>
      <c r="C48" t="s">
        <v>34</v>
      </c>
      <c r="D48">
        <f>1.4*2.3/30</f>
        <v>0.10733333333333332</v>
      </c>
      <c r="E48" t="s">
        <v>76</v>
      </c>
    </row>
    <row r="49" spans="1:5" x14ac:dyDescent="0.2">
      <c r="A49" t="s">
        <v>53</v>
      </c>
      <c r="B49">
        <v>17</v>
      </c>
      <c r="C49" t="s">
        <v>34</v>
      </c>
      <c r="D49">
        <f>1.7*2.3/30</f>
        <v>0.13033333333333333</v>
      </c>
      <c r="E49" t="s">
        <v>76</v>
      </c>
    </row>
    <row r="50" spans="1:5" x14ac:dyDescent="0.2">
      <c r="A50" t="s">
        <v>54</v>
      </c>
      <c r="B50">
        <v>10</v>
      </c>
      <c r="C50" t="s">
        <v>34</v>
      </c>
      <c r="D50">
        <f>2.2*2.3/30</f>
        <v>0.16866666666666666</v>
      </c>
      <c r="E50" t="s">
        <v>76</v>
      </c>
    </row>
    <row r="51" spans="1:5" x14ac:dyDescent="0.2">
      <c r="A51" t="s">
        <v>55</v>
      </c>
      <c r="B51">
        <v>1.9</v>
      </c>
      <c r="C51" t="s">
        <v>34</v>
      </c>
      <c r="D51">
        <f>1*2.3/30</f>
        <v>7.6666666666666661E-2</v>
      </c>
      <c r="E51" t="s">
        <v>76</v>
      </c>
    </row>
    <row r="52" spans="1:5" x14ac:dyDescent="0.2">
      <c r="A52" t="s">
        <v>56</v>
      </c>
      <c r="B52">
        <v>6.3</v>
      </c>
      <c r="C52" t="s">
        <v>34</v>
      </c>
      <c r="D52">
        <f>1.1*2.3/30</f>
        <v>8.433333333333333E-2</v>
      </c>
      <c r="E52" t="s">
        <v>76</v>
      </c>
    </row>
    <row r="53" spans="1:5" x14ac:dyDescent="0.2">
      <c r="A53" t="s">
        <v>57</v>
      </c>
      <c r="B53">
        <v>1.1000000000000001</v>
      </c>
      <c r="C53" t="s">
        <v>34</v>
      </c>
      <c r="D53">
        <f>0.37*2.3/30</f>
        <v>2.8366666666666665E-2</v>
      </c>
      <c r="E53" t="s">
        <v>76</v>
      </c>
    </row>
    <row r="54" spans="1:5" x14ac:dyDescent="0.2">
      <c r="A54" t="s">
        <v>58</v>
      </c>
      <c r="B54">
        <v>0.6</v>
      </c>
      <c r="C54" t="s">
        <v>34</v>
      </c>
      <c r="D54">
        <f>2*2.3/30</f>
        <v>0.15333333333333332</v>
      </c>
      <c r="E54" t="s">
        <v>76</v>
      </c>
    </row>
    <row r="55" spans="1:5" x14ac:dyDescent="0.2">
      <c r="A55" t="s">
        <v>59</v>
      </c>
      <c r="B55">
        <v>1.8</v>
      </c>
      <c r="C55" t="s">
        <v>34</v>
      </c>
      <c r="D55">
        <f>0.22*2.3/30</f>
        <v>1.6866666666666665E-2</v>
      </c>
      <c r="E55" t="s">
        <v>76</v>
      </c>
    </row>
    <row r="56" spans="1:5" x14ac:dyDescent="0.2">
      <c r="A56" t="s">
        <v>60</v>
      </c>
      <c r="B56">
        <v>20</v>
      </c>
      <c r="C56" t="s">
        <v>34</v>
      </c>
      <c r="D56">
        <f>7.7*2.3/30</f>
        <v>0.59033333333333327</v>
      </c>
      <c r="E56" t="s">
        <v>76</v>
      </c>
    </row>
    <row r="57" spans="1:5" x14ac:dyDescent="0.2">
      <c r="A57" t="s">
        <v>61</v>
      </c>
      <c r="B57">
        <v>10</v>
      </c>
      <c r="C57" t="s">
        <v>34</v>
      </c>
      <c r="D57">
        <f>320*2.3/30</f>
        <v>24.533333333333335</v>
      </c>
      <c r="E57" t="s">
        <v>76</v>
      </c>
    </row>
    <row r="58" spans="1:5" x14ac:dyDescent="0.2">
      <c r="A58" t="s">
        <v>62</v>
      </c>
      <c r="B58">
        <v>40</v>
      </c>
      <c r="C58" t="s">
        <v>34</v>
      </c>
      <c r="D58">
        <f>13*2.3/30</f>
        <v>0.99666666666666659</v>
      </c>
      <c r="E58" t="s">
        <v>76</v>
      </c>
    </row>
    <row r="59" spans="1:5" x14ac:dyDescent="0.2">
      <c r="A59" t="s">
        <v>63</v>
      </c>
      <c r="B59">
        <v>10</v>
      </c>
      <c r="C59" t="s">
        <v>34</v>
      </c>
      <c r="D59">
        <f>16*2.3/30</f>
        <v>1.2266666666666666</v>
      </c>
      <c r="E59" s="6" t="s">
        <v>76</v>
      </c>
    </row>
    <row r="60" spans="1:5" x14ac:dyDescent="0.2">
      <c r="A60" t="s">
        <v>64</v>
      </c>
      <c r="B60">
        <v>50</v>
      </c>
      <c r="C60" t="s">
        <v>34</v>
      </c>
      <c r="D60">
        <f>14*2.3/30</f>
        <v>1.0733333333333333</v>
      </c>
      <c r="E60" s="6" t="s">
        <v>76</v>
      </c>
    </row>
    <row r="61" spans="1:5" x14ac:dyDescent="0.2">
      <c r="A61" t="s">
        <v>65</v>
      </c>
      <c r="B61">
        <v>100</v>
      </c>
      <c r="C61" t="s">
        <v>34</v>
      </c>
      <c r="D61">
        <f>100*2.3/30</f>
        <v>7.6666666666666661</v>
      </c>
      <c r="E61" s="6" t="s">
        <v>76</v>
      </c>
    </row>
    <row r="62" spans="1:5" x14ac:dyDescent="0.2">
      <c r="A62" t="s">
        <v>66</v>
      </c>
      <c r="B62">
        <v>50</v>
      </c>
      <c r="C62" t="s">
        <v>34</v>
      </c>
      <c r="D62">
        <f>43*2.3/30</f>
        <v>3.2966666666666664</v>
      </c>
      <c r="E62" s="6" t="s">
        <v>76</v>
      </c>
    </row>
    <row r="63" spans="1:5" x14ac:dyDescent="0.2">
      <c r="A63" t="s">
        <v>67</v>
      </c>
      <c r="B63">
        <v>10</v>
      </c>
      <c r="C63" t="s">
        <v>34</v>
      </c>
      <c r="D63">
        <f>0.64*2.3/30</f>
        <v>4.9066666666666668E-2</v>
      </c>
      <c r="E63" s="6" t="s">
        <v>76</v>
      </c>
    </row>
    <row r="64" spans="1:5" x14ac:dyDescent="0.2">
      <c r="A64" t="s">
        <v>68</v>
      </c>
      <c r="B64">
        <v>10</v>
      </c>
      <c r="C64" t="s">
        <v>34</v>
      </c>
      <c r="D64">
        <f>2.2*2.3/30</f>
        <v>0.16866666666666666</v>
      </c>
      <c r="E64" s="6" t="s">
        <v>76</v>
      </c>
    </row>
    <row r="65" spans="1:5" x14ac:dyDescent="0.2">
      <c r="A65" t="s">
        <v>69</v>
      </c>
      <c r="B65">
        <v>10</v>
      </c>
      <c r="C65" t="s">
        <v>34</v>
      </c>
      <c r="D65">
        <f>51*2.3/30</f>
        <v>3.9099999999999997</v>
      </c>
      <c r="E65" s="6" t="s">
        <v>76</v>
      </c>
    </row>
    <row r="66" spans="1:5" x14ac:dyDescent="0.2">
      <c r="A66" t="s">
        <v>70</v>
      </c>
      <c r="B66">
        <v>4</v>
      </c>
      <c r="C66" t="s">
        <v>34</v>
      </c>
      <c r="D66">
        <f>3.2*2.3/30</f>
        <v>0.24533333333333332</v>
      </c>
      <c r="E66" s="6" t="s">
        <v>76</v>
      </c>
    </row>
    <row r="67" spans="1:5" x14ac:dyDescent="0.2">
      <c r="A67" t="s">
        <v>71</v>
      </c>
      <c r="B67">
        <v>3</v>
      </c>
      <c r="C67" t="s">
        <v>34</v>
      </c>
      <c r="D67">
        <f>18*2.3/30</f>
        <v>1.38</v>
      </c>
      <c r="E67" s="6" t="s">
        <v>76</v>
      </c>
    </row>
    <row r="68" spans="1:5" x14ac:dyDescent="0.2">
      <c r="A68" t="s">
        <v>72</v>
      </c>
      <c r="B68">
        <v>1.1000000000000001</v>
      </c>
      <c r="C68" t="s">
        <v>34</v>
      </c>
      <c r="D68">
        <f>0.21*2.3/30</f>
        <v>1.6099999999999996E-2</v>
      </c>
      <c r="E68" s="6" t="s">
        <v>76</v>
      </c>
    </row>
    <row r="69" spans="1:5" x14ac:dyDescent="0.2">
      <c r="A69" t="s">
        <v>73</v>
      </c>
      <c r="B69">
        <v>1</v>
      </c>
      <c r="C69" t="s">
        <v>34</v>
      </c>
      <c r="D69">
        <f>0.53*2.3/30</f>
        <v>4.0633333333333327E-2</v>
      </c>
      <c r="E69" s="6" t="s">
        <v>76</v>
      </c>
    </row>
    <row r="70" spans="1:5" x14ac:dyDescent="0.2">
      <c r="A70" t="s">
        <v>74</v>
      </c>
      <c r="B70">
        <v>1</v>
      </c>
      <c r="C70" t="s">
        <v>34</v>
      </c>
      <c r="D70">
        <f>1.3/2</f>
        <v>0.65</v>
      </c>
      <c r="E70" t="s">
        <v>76</v>
      </c>
    </row>
    <row r="71" spans="1:5" x14ac:dyDescent="0.2">
      <c r="A71" t="s">
        <v>75</v>
      </c>
      <c r="B71">
        <v>1.2</v>
      </c>
      <c r="C71" t="s">
        <v>76</v>
      </c>
      <c r="D71">
        <f>39/2</f>
        <v>19.5</v>
      </c>
      <c r="E71" t="s">
        <v>76</v>
      </c>
    </row>
    <row r="72" spans="1:5" x14ac:dyDescent="0.2">
      <c r="A72" t="s">
        <v>131</v>
      </c>
      <c r="B72" t="s">
        <v>132</v>
      </c>
      <c r="C72" t="s">
        <v>132</v>
      </c>
      <c r="D72">
        <f>2.2*2.3/30</f>
        <v>0.16866666666666666</v>
      </c>
      <c r="E72" t="s">
        <v>76</v>
      </c>
    </row>
  </sheetData>
  <mergeCells count="3">
    <mergeCell ref="B1:C1"/>
    <mergeCell ref="B2:C2"/>
    <mergeCell ref="D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M82"/>
  <sheetViews>
    <sheetView topLeftCell="A7" workbookViewId="0">
      <selection activeCell="J41" sqref="J41:J77"/>
    </sheetView>
  </sheetViews>
  <sheetFormatPr baseColWidth="10" defaultRowHeight="16" x14ac:dyDescent="0.2"/>
  <cols>
    <col min="3" max="3" width="31.83203125" bestFit="1" customWidth="1"/>
    <col min="4" max="4" width="13" bestFit="1" customWidth="1"/>
    <col min="7" max="7" width="13.6640625" bestFit="1" customWidth="1"/>
    <col min="8" max="8" width="11.83203125" bestFit="1" customWidth="1"/>
  </cols>
  <sheetData>
    <row r="6" spans="3:12" x14ac:dyDescent="0.2">
      <c r="D6" s="10" t="s">
        <v>2</v>
      </c>
      <c r="E6" s="10"/>
      <c r="F6" s="2"/>
    </row>
    <row r="7" spans="3:12" x14ac:dyDescent="0.2">
      <c r="D7" s="11" t="s">
        <v>1</v>
      </c>
      <c r="E7" s="11"/>
      <c r="F7" s="3"/>
      <c r="J7" s="12" t="s">
        <v>77</v>
      </c>
      <c r="K7" s="12"/>
    </row>
    <row r="8" spans="3:12" x14ac:dyDescent="0.2">
      <c r="C8" s="1" t="s">
        <v>0</v>
      </c>
      <c r="D8" s="1" t="s">
        <v>3</v>
      </c>
      <c r="E8" s="1" t="s">
        <v>4</v>
      </c>
      <c r="F8" s="1" t="s">
        <v>133</v>
      </c>
      <c r="G8" s="1" t="s">
        <v>134</v>
      </c>
      <c r="H8" s="1" t="s">
        <v>76</v>
      </c>
      <c r="J8" s="1" t="s">
        <v>3</v>
      </c>
      <c r="K8" s="1" t="s">
        <v>4</v>
      </c>
    </row>
    <row r="9" spans="3:12" x14ac:dyDescent="0.2">
      <c r="C9" t="s">
        <v>5</v>
      </c>
      <c r="D9">
        <v>0.1</v>
      </c>
      <c r="E9" t="s">
        <v>25</v>
      </c>
      <c r="H9">
        <f>D9*1000</f>
        <v>100</v>
      </c>
      <c r="J9">
        <v>0.3</v>
      </c>
      <c r="K9" t="s">
        <v>25</v>
      </c>
      <c r="L9">
        <f>1000*J9</f>
        <v>300</v>
      </c>
    </row>
    <row r="10" spans="3:12" x14ac:dyDescent="0.2">
      <c r="C10" t="s">
        <v>6</v>
      </c>
      <c r="D10">
        <v>0.1</v>
      </c>
      <c r="E10" t="s">
        <v>25</v>
      </c>
      <c r="H10">
        <f t="shared" ref="H10:H28" si="0">D10*1000</f>
        <v>100</v>
      </c>
      <c r="J10">
        <v>0.3</v>
      </c>
      <c r="K10" t="s">
        <v>25</v>
      </c>
      <c r="L10">
        <f t="shared" ref="L10:L28" si="1">1000*J10</f>
        <v>300</v>
      </c>
    </row>
    <row r="11" spans="3:12" x14ac:dyDescent="0.2">
      <c r="C11" t="s">
        <v>7</v>
      </c>
      <c r="D11">
        <v>0.1</v>
      </c>
      <c r="E11" t="s">
        <v>25</v>
      </c>
      <c r="H11">
        <f t="shared" si="0"/>
        <v>100</v>
      </c>
      <c r="J11">
        <v>0.3</v>
      </c>
      <c r="K11" t="s">
        <v>25</v>
      </c>
      <c r="L11">
        <f t="shared" si="1"/>
        <v>300</v>
      </c>
    </row>
    <row r="12" spans="3:12" x14ac:dyDescent="0.2">
      <c r="C12" t="s">
        <v>8</v>
      </c>
      <c r="D12">
        <v>0.1</v>
      </c>
      <c r="E12" t="s">
        <v>25</v>
      </c>
      <c r="H12">
        <f t="shared" si="0"/>
        <v>100</v>
      </c>
      <c r="J12">
        <v>0.3</v>
      </c>
      <c r="K12" t="s">
        <v>25</v>
      </c>
      <c r="L12">
        <f t="shared" si="1"/>
        <v>300</v>
      </c>
    </row>
    <row r="13" spans="3:12" x14ac:dyDescent="0.2">
      <c r="C13" t="s">
        <v>9</v>
      </c>
      <c r="D13">
        <v>0.1</v>
      </c>
      <c r="E13" t="s">
        <v>25</v>
      </c>
      <c r="H13">
        <f t="shared" si="0"/>
        <v>100</v>
      </c>
      <c r="J13">
        <v>0.3</v>
      </c>
      <c r="K13" t="s">
        <v>25</v>
      </c>
      <c r="L13">
        <f t="shared" si="1"/>
        <v>300</v>
      </c>
    </row>
    <row r="14" spans="3:12" x14ac:dyDescent="0.2">
      <c r="C14" t="s">
        <v>10</v>
      </c>
      <c r="D14">
        <v>0.1</v>
      </c>
      <c r="E14" t="s">
        <v>25</v>
      </c>
      <c r="H14">
        <f t="shared" si="0"/>
        <v>100</v>
      </c>
      <c r="J14">
        <v>0.3</v>
      </c>
      <c r="K14" t="s">
        <v>25</v>
      </c>
      <c r="L14">
        <f t="shared" si="1"/>
        <v>300</v>
      </c>
    </row>
    <row r="15" spans="3:12" x14ac:dyDescent="0.2">
      <c r="C15" t="s">
        <v>11</v>
      </c>
      <c r="D15">
        <v>0.1</v>
      </c>
      <c r="E15" t="s">
        <v>25</v>
      </c>
      <c r="H15">
        <f t="shared" si="0"/>
        <v>100</v>
      </c>
      <c r="J15">
        <v>0.3</v>
      </c>
      <c r="K15" t="s">
        <v>25</v>
      </c>
      <c r="L15">
        <f t="shared" si="1"/>
        <v>300</v>
      </c>
    </row>
    <row r="16" spans="3:12" x14ac:dyDescent="0.2">
      <c r="C16" t="s">
        <v>12</v>
      </c>
      <c r="D16">
        <v>0.1</v>
      </c>
      <c r="E16" t="s">
        <v>25</v>
      </c>
      <c r="H16">
        <f t="shared" si="0"/>
        <v>100</v>
      </c>
      <c r="J16">
        <v>0.3</v>
      </c>
      <c r="K16" t="s">
        <v>25</v>
      </c>
      <c r="L16">
        <f t="shared" si="1"/>
        <v>300</v>
      </c>
    </row>
    <row r="17" spans="3:13" x14ac:dyDescent="0.2">
      <c r="C17" t="s">
        <v>13</v>
      </c>
      <c r="D17">
        <v>0.1</v>
      </c>
      <c r="E17" t="s">
        <v>25</v>
      </c>
      <c r="H17">
        <f t="shared" si="0"/>
        <v>100</v>
      </c>
      <c r="J17">
        <v>0.3</v>
      </c>
      <c r="K17" t="s">
        <v>25</v>
      </c>
      <c r="L17">
        <f t="shared" si="1"/>
        <v>300</v>
      </c>
    </row>
    <row r="18" spans="3:13" x14ac:dyDescent="0.2">
      <c r="C18" t="s">
        <v>14</v>
      </c>
      <c r="D18">
        <v>0.1</v>
      </c>
      <c r="E18" t="s">
        <v>25</v>
      </c>
      <c r="H18">
        <f t="shared" si="0"/>
        <v>100</v>
      </c>
      <c r="J18">
        <v>0.3</v>
      </c>
      <c r="K18" t="s">
        <v>25</v>
      </c>
      <c r="L18">
        <f t="shared" si="1"/>
        <v>300</v>
      </c>
    </row>
    <row r="19" spans="3:13" x14ac:dyDescent="0.2">
      <c r="C19" t="s">
        <v>15</v>
      </c>
      <c r="D19">
        <v>0.1</v>
      </c>
      <c r="E19" t="s">
        <v>25</v>
      </c>
      <c r="H19">
        <f t="shared" si="0"/>
        <v>100</v>
      </c>
      <c r="J19">
        <v>0.3</v>
      </c>
      <c r="K19" t="s">
        <v>25</v>
      </c>
      <c r="L19">
        <f t="shared" si="1"/>
        <v>300</v>
      </c>
    </row>
    <row r="20" spans="3:13" x14ac:dyDescent="0.2">
      <c r="C20" t="s">
        <v>16</v>
      </c>
      <c r="D20">
        <v>0.1</v>
      </c>
      <c r="E20" t="s">
        <v>25</v>
      </c>
      <c r="H20">
        <f t="shared" si="0"/>
        <v>100</v>
      </c>
      <c r="J20">
        <v>0.3</v>
      </c>
      <c r="K20" t="s">
        <v>25</v>
      </c>
      <c r="L20">
        <f t="shared" si="1"/>
        <v>300</v>
      </c>
    </row>
    <row r="21" spans="3:13" x14ac:dyDescent="0.2">
      <c r="C21" t="s">
        <v>17</v>
      </c>
      <c r="D21">
        <v>0.1</v>
      </c>
      <c r="E21" t="s">
        <v>25</v>
      </c>
      <c r="H21">
        <f t="shared" si="0"/>
        <v>100</v>
      </c>
      <c r="J21">
        <v>0.3</v>
      </c>
      <c r="K21" t="s">
        <v>25</v>
      </c>
      <c r="L21">
        <f t="shared" si="1"/>
        <v>300</v>
      </c>
    </row>
    <row r="22" spans="3:13" x14ac:dyDescent="0.2">
      <c r="C22" t="s">
        <v>19</v>
      </c>
      <c r="D22">
        <v>0.1</v>
      </c>
      <c r="E22" t="s">
        <v>25</v>
      </c>
      <c r="H22">
        <f t="shared" si="0"/>
        <v>100</v>
      </c>
      <c r="J22">
        <v>0.3</v>
      </c>
      <c r="K22" t="s">
        <v>25</v>
      </c>
      <c r="L22">
        <f t="shared" si="1"/>
        <v>300</v>
      </c>
    </row>
    <row r="23" spans="3:13" x14ac:dyDescent="0.2">
      <c r="C23" t="s">
        <v>18</v>
      </c>
      <c r="D23">
        <v>0.1</v>
      </c>
      <c r="E23" t="s">
        <v>25</v>
      </c>
      <c r="H23">
        <f t="shared" si="0"/>
        <v>100</v>
      </c>
      <c r="J23">
        <v>0.3</v>
      </c>
      <c r="K23" t="s">
        <v>25</v>
      </c>
      <c r="L23">
        <f t="shared" si="1"/>
        <v>300</v>
      </c>
    </row>
    <row r="24" spans="3:13" x14ac:dyDescent="0.2">
      <c r="C24" t="s">
        <v>20</v>
      </c>
      <c r="D24">
        <v>0.1</v>
      </c>
      <c r="E24" t="s">
        <v>25</v>
      </c>
      <c r="H24">
        <f t="shared" si="0"/>
        <v>100</v>
      </c>
      <c r="J24">
        <v>0.3</v>
      </c>
      <c r="K24" t="s">
        <v>25</v>
      </c>
      <c r="L24">
        <f t="shared" si="1"/>
        <v>300</v>
      </c>
    </row>
    <row r="25" spans="3:13" x14ac:dyDescent="0.2">
      <c r="C25" t="s">
        <v>21</v>
      </c>
      <c r="D25">
        <v>0.1</v>
      </c>
      <c r="E25" t="s">
        <v>25</v>
      </c>
      <c r="H25">
        <f t="shared" si="0"/>
        <v>100</v>
      </c>
      <c r="J25">
        <v>0.3</v>
      </c>
      <c r="K25" t="s">
        <v>25</v>
      </c>
      <c r="L25">
        <f t="shared" si="1"/>
        <v>300</v>
      </c>
    </row>
    <row r="26" spans="3:13" x14ac:dyDescent="0.2">
      <c r="C26" t="s">
        <v>22</v>
      </c>
      <c r="D26">
        <v>0.1</v>
      </c>
      <c r="E26" t="s">
        <v>25</v>
      </c>
      <c r="H26">
        <f t="shared" si="0"/>
        <v>100</v>
      </c>
      <c r="J26">
        <v>0.3</v>
      </c>
      <c r="K26" t="s">
        <v>25</v>
      </c>
      <c r="L26">
        <f t="shared" si="1"/>
        <v>300</v>
      </c>
      <c r="M26" s="7"/>
    </row>
    <row r="27" spans="3:13" x14ac:dyDescent="0.2">
      <c r="C27" t="s">
        <v>23</v>
      </c>
      <c r="D27">
        <v>0.1</v>
      </c>
      <c r="E27" t="s">
        <v>25</v>
      </c>
      <c r="H27">
        <f t="shared" si="0"/>
        <v>100</v>
      </c>
      <c r="J27">
        <v>0.3</v>
      </c>
      <c r="K27" t="s">
        <v>25</v>
      </c>
      <c r="L27">
        <f t="shared" si="1"/>
        <v>300</v>
      </c>
      <c r="M27" s="7"/>
    </row>
    <row r="28" spans="3:13" x14ac:dyDescent="0.2">
      <c r="C28" t="s">
        <v>24</v>
      </c>
      <c r="D28">
        <v>0.1</v>
      </c>
      <c r="E28" t="s">
        <v>25</v>
      </c>
      <c r="H28">
        <f t="shared" si="0"/>
        <v>100</v>
      </c>
      <c r="J28">
        <v>0.3</v>
      </c>
      <c r="K28" t="s">
        <v>25</v>
      </c>
      <c r="L28">
        <f t="shared" si="1"/>
        <v>300</v>
      </c>
      <c r="M28" s="7"/>
    </row>
    <row r="29" spans="3:13" x14ac:dyDescent="0.2">
      <c r="C29" t="s">
        <v>26</v>
      </c>
      <c r="D29">
        <f>108/2</f>
        <v>54</v>
      </c>
      <c r="E29" t="s">
        <v>27</v>
      </c>
      <c r="F29" t="s">
        <v>135</v>
      </c>
      <c r="G29">
        <v>84.58</v>
      </c>
      <c r="H29" t="s">
        <v>76</v>
      </c>
      <c r="J29">
        <v>24</v>
      </c>
      <c r="K29" t="s">
        <v>78</v>
      </c>
      <c r="L29">
        <v>939.79</v>
      </c>
      <c r="M29" t="s">
        <v>76</v>
      </c>
    </row>
    <row r="30" spans="3:13" x14ac:dyDescent="0.2">
      <c r="C30" t="s">
        <v>28</v>
      </c>
      <c r="D30">
        <v>2</v>
      </c>
      <c r="E30" t="s">
        <v>25</v>
      </c>
      <c r="H30">
        <f>D30*1000</f>
        <v>2000</v>
      </c>
      <c r="J30">
        <f>7.5/2</f>
        <v>3.75</v>
      </c>
      <c r="K30" t="s">
        <v>25</v>
      </c>
      <c r="L30">
        <f>J30*1000</f>
        <v>3750</v>
      </c>
    </row>
    <row r="31" spans="3:13" x14ac:dyDescent="0.2">
      <c r="C31" t="s">
        <v>29</v>
      </c>
      <c r="D31">
        <v>2</v>
      </c>
      <c r="E31" t="s">
        <v>25</v>
      </c>
      <c r="H31">
        <f t="shared" ref="H31:H34" si="2">D31*1000</f>
        <v>2000</v>
      </c>
      <c r="J31">
        <v>2.5</v>
      </c>
      <c r="K31" t="s">
        <v>25</v>
      </c>
      <c r="L31">
        <f t="shared" ref="L31:L34" si="3">J31*1000</f>
        <v>2500</v>
      </c>
    </row>
    <row r="32" spans="3:13" x14ac:dyDescent="0.2">
      <c r="C32" t="s">
        <v>30</v>
      </c>
      <c r="D32">
        <v>1</v>
      </c>
      <c r="E32" t="s">
        <v>25</v>
      </c>
      <c r="H32">
        <f t="shared" si="2"/>
        <v>1000</v>
      </c>
      <c r="J32">
        <v>1.25</v>
      </c>
      <c r="K32" t="s">
        <v>25</v>
      </c>
      <c r="L32">
        <f t="shared" si="3"/>
        <v>1250</v>
      </c>
    </row>
    <row r="33" spans="3:12" x14ac:dyDescent="0.2">
      <c r="C33" t="s">
        <v>31</v>
      </c>
      <c r="D33">
        <v>1</v>
      </c>
      <c r="E33" t="s">
        <v>25</v>
      </c>
      <c r="H33">
        <f t="shared" si="2"/>
        <v>1000</v>
      </c>
      <c r="J33">
        <v>1.25</v>
      </c>
      <c r="K33" t="s">
        <v>25</v>
      </c>
      <c r="L33">
        <f t="shared" si="3"/>
        <v>1250</v>
      </c>
    </row>
    <row r="34" spans="3:12" x14ac:dyDescent="0.2">
      <c r="C34" t="s">
        <v>32</v>
      </c>
      <c r="D34">
        <v>20</v>
      </c>
      <c r="E34" t="s">
        <v>25</v>
      </c>
      <c r="H34">
        <f t="shared" si="2"/>
        <v>20000</v>
      </c>
      <c r="J34">
        <v>25</v>
      </c>
      <c r="K34" t="s">
        <v>25</v>
      </c>
      <c r="L34">
        <f t="shared" si="3"/>
        <v>25000</v>
      </c>
    </row>
    <row r="35" spans="3:12" x14ac:dyDescent="0.2">
      <c r="C35" t="s">
        <v>33</v>
      </c>
      <c r="D35">
        <v>10</v>
      </c>
      <c r="E35" t="s">
        <v>34</v>
      </c>
      <c r="F35">
        <v>473.44600000000003</v>
      </c>
      <c r="G35">
        <f>D35/(F35*1000)</f>
        <v>2.1121732995948853E-5</v>
      </c>
      <c r="H35">
        <f>G35*1000</f>
        <v>2.1121732995948852E-2</v>
      </c>
      <c r="J35">
        <v>10</v>
      </c>
      <c r="K35" t="s">
        <v>34</v>
      </c>
    </row>
    <row r="36" spans="3:12" x14ac:dyDescent="0.2">
      <c r="C36" t="s">
        <v>35</v>
      </c>
      <c r="D36">
        <v>50</v>
      </c>
      <c r="E36" t="s">
        <v>25</v>
      </c>
      <c r="H36">
        <f>D36*1000</f>
        <v>50000</v>
      </c>
      <c r="J36" t="s">
        <v>132</v>
      </c>
      <c r="K36" t="s">
        <v>132</v>
      </c>
    </row>
    <row r="37" spans="3:12" x14ac:dyDescent="0.2">
      <c r="C37" t="s">
        <v>36</v>
      </c>
      <c r="D37">
        <v>100</v>
      </c>
      <c r="E37" t="s">
        <v>25</v>
      </c>
      <c r="H37">
        <f t="shared" ref="H37:H40" si="4">D37*1000</f>
        <v>100000</v>
      </c>
      <c r="J37">
        <f>560/2</f>
        <v>280</v>
      </c>
      <c r="K37" t="s">
        <v>25</v>
      </c>
      <c r="L37">
        <f>J37*1000</f>
        <v>280000</v>
      </c>
    </row>
    <row r="38" spans="3:12" x14ac:dyDescent="0.2">
      <c r="C38" t="s">
        <v>37</v>
      </c>
      <c r="D38">
        <v>13</v>
      </c>
      <c r="E38" t="s">
        <v>25</v>
      </c>
      <c r="H38">
        <f t="shared" si="4"/>
        <v>13000</v>
      </c>
      <c r="J38">
        <f>49/2</f>
        <v>24.5</v>
      </c>
      <c r="K38" t="s">
        <v>25</v>
      </c>
      <c r="L38">
        <f t="shared" ref="L38:L40" si="5">J38*1000</f>
        <v>24500</v>
      </c>
    </row>
    <row r="39" spans="3:12" x14ac:dyDescent="0.2">
      <c r="C39" t="s">
        <v>38</v>
      </c>
      <c r="D39">
        <v>2</v>
      </c>
      <c r="E39" t="s">
        <v>25</v>
      </c>
      <c r="H39">
        <f t="shared" si="4"/>
        <v>2000</v>
      </c>
      <c r="J39">
        <v>1.5</v>
      </c>
      <c r="K39" t="s">
        <v>25</v>
      </c>
      <c r="L39">
        <f t="shared" si="5"/>
        <v>1500</v>
      </c>
    </row>
    <row r="40" spans="3:12" x14ac:dyDescent="0.2">
      <c r="C40" t="s">
        <v>39</v>
      </c>
      <c r="D40">
        <v>1</v>
      </c>
      <c r="E40" t="s">
        <v>25</v>
      </c>
      <c r="H40">
        <f t="shared" si="4"/>
        <v>1000</v>
      </c>
      <c r="J40">
        <v>1.5</v>
      </c>
      <c r="K40" t="s">
        <v>25</v>
      </c>
      <c r="L40">
        <f t="shared" si="5"/>
        <v>1500</v>
      </c>
    </row>
    <row r="41" spans="3:12" x14ac:dyDescent="0.2">
      <c r="C41" t="s">
        <v>40</v>
      </c>
      <c r="D41">
        <v>69</v>
      </c>
      <c r="E41" t="s">
        <v>34</v>
      </c>
      <c r="F41" s="7">
        <v>96.36</v>
      </c>
      <c r="G41">
        <f>D41*6.0221366516752*10^20/(F41*1000)</f>
        <v>4.3122398190700371E+17</v>
      </c>
      <c r="H41">
        <f>G41*10^6/(6.0221366516752*10^23)</f>
        <v>0.71606475716064766</v>
      </c>
      <c r="J41">
        <f>9.5*2.3/30</f>
        <v>0.72833333333333328</v>
      </c>
      <c r="K41" t="s">
        <v>76</v>
      </c>
    </row>
    <row r="42" spans="3:12" x14ac:dyDescent="0.2">
      <c r="C42" t="s">
        <v>41</v>
      </c>
      <c r="D42">
        <v>2</v>
      </c>
      <c r="E42" t="s">
        <v>34</v>
      </c>
      <c r="F42" s="7">
        <v>63.47</v>
      </c>
      <c r="G42">
        <f t="shared" ref="G42:G75" si="6">D42*6.0221366516752*10^20/(F42*1000)</f>
        <v>1.8976324725619032E+16</v>
      </c>
      <c r="H42">
        <f t="shared" ref="H42:H77" si="7">G42*10^6/(6.0221366516752*10^23)</f>
        <v>3.1510950055144163E-2</v>
      </c>
      <c r="J42">
        <f>0.4*2.3/30</f>
        <v>3.0666666666666665E-2</v>
      </c>
      <c r="K42" t="s">
        <v>76</v>
      </c>
    </row>
    <row r="43" spans="3:12" x14ac:dyDescent="0.2">
      <c r="C43" t="s">
        <v>42</v>
      </c>
      <c r="D43">
        <v>22</v>
      </c>
      <c r="E43" t="s">
        <v>34</v>
      </c>
      <c r="F43" s="7">
        <v>51.26</v>
      </c>
      <c r="G43">
        <f t="shared" si="6"/>
        <v>2.5846080050108154E+17</v>
      </c>
      <c r="H43">
        <f t="shared" si="7"/>
        <v>0.42918454935622319</v>
      </c>
      <c r="J43">
        <f>5.5*2.3/30</f>
        <v>0.42166666666666663</v>
      </c>
      <c r="K43" t="s">
        <v>76</v>
      </c>
    </row>
    <row r="44" spans="3:12" x14ac:dyDescent="0.2">
      <c r="C44" t="s">
        <v>43</v>
      </c>
      <c r="D44">
        <v>8</v>
      </c>
      <c r="E44" t="s">
        <v>34</v>
      </c>
      <c r="F44" s="7">
        <v>64.900000000000006</v>
      </c>
      <c r="G44">
        <f t="shared" si="6"/>
        <v>7.4232809265641904E+16</v>
      </c>
      <c r="H44">
        <f t="shared" si="7"/>
        <v>0.12326656394453005</v>
      </c>
      <c r="J44">
        <f>1.6*2.3/30</f>
        <v>0.12266666666666666</v>
      </c>
      <c r="K44" t="s">
        <v>76</v>
      </c>
    </row>
    <row r="45" spans="3:12" x14ac:dyDescent="0.2">
      <c r="C45" t="s">
        <v>44</v>
      </c>
      <c r="D45">
        <v>1.2</v>
      </c>
      <c r="E45" t="s">
        <v>34</v>
      </c>
      <c r="F45" s="7">
        <v>50.71</v>
      </c>
      <c r="G45">
        <f t="shared" si="6"/>
        <v>1.4250767071603706E+16</v>
      </c>
      <c r="H45">
        <f t="shared" si="7"/>
        <v>2.3663971603234076E-2</v>
      </c>
      <c r="J45">
        <f>0.31*2.3/30</f>
        <v>2.3766666666666665E-2</v>
      </c>
      <c r="K45" t="s">
        <v>76</v>
      </c>
    </row>
    <row r="46" spans="3:12" x14ac:dyDescent="0.2">
      <c r="C46" t="s">
        <v>45</v>
      </c>
      <c r="D46">
        <v>3.8</v>
      </c>
      <c r="E46" t="s">
        <v>34</v>
      </c>
      <c r="F46" s="7">
        <v>60.94</v>
      </c>
      <c r="G46">
        <f t="shared" si="6"/>
        <v>3.7551885914613976E+16</v>
      </c>
      <c r="H46">
        <f t="shared" si="7"/>
        <v>6.2356416147029865E-2</v>
      </c>
      <c r="J46">
        <f>0.78*2.3/30</f>
        <v>5.9799999999999992E-2</v>
      </c>
      <c r="K46" t="s">
        <v>76</v>
      </c>
    </row>
    <row r="47" spans="3:12" x14ac:dyDescent="0.2">
      <c r="C47" t="s">
        <v>46</v>
      </c>
      <c r="D47">
        <v>12.6</v>
      </c>
      <c r="E47" t="s">
        <v>34</v>
      </c>
      <c r="F47" s="7">
        <v>51.81</v>
      </c>
      <c r="G47">
        <f t="shared" si="6"/>
        <v>1.4645613165625846E+17</v>
      </c>
      <c r="H47">
        <f t="shared" si="7"/>
        <v>0.24319629415170818</v>
      </c>
      <c r="J47">
        <f>3*2.3/30</f>
        <v>0.22999999999999998</v>
      </c>
      <c r="K47" t="s">
        <v>76</v>
      </c>
    </row>
    <row r="48" spans="3:12" x14ac:dyDescent="0.2">
      <c r="C48" t="s">
        <v>47</v>
      </c>
      <c r="D48">
        <v>9.6</v>
      </c>
      <c r="E48" t="s">
        <v>34</v>
      </c>
      <c r="F48">
        <f>75.79+33.33</f>
        <v>109.12</v>
      </c>
      <c r="G48">
        <f t="shared" si="6"/>
        <v>5.2980674354913776E+16</v>
      </c>
      <c r="H48">
        <f t="shared" si="7"/>
        <v>8.797653958944282E-2</v>
      </c>
      <c r="J48">
        <f>1.1*2.3/30</f>
        <v>8.433333333333333E-2</v>
      </c>
      <c r="K48" t="s">
        <v>76</v>
      </c>
    </row>
    <row r="49" spans="3:11" x14ac:dyDescent="0.2">
      <c r="C49" t="s">
        <v>48</v>
      </c>
      <c r="D49">
        <v>0.8</v>
      </c>
      <c r="E49" t="s">
        <v>34</v>
      </c>
      <c r="F49" s="7">
        <v>46.64</v>
      </c>
      <c r="G49">
        <f t="shared" si="6"/>
        <v>1.032956544026621E+16</v>
      </c>
      <c r="H49">
        <f t="shared" si="7"/>
        <v>1.7152658662092625E-2</v>
      </c>
      <c r="J49">
        <f>1.1*2.3/30</f>
        <v>8.433333333333333E-2</v>
      </c>
      <c r="K49" t="s">
        <v>76</v>
      </c>
    </row>
    <row r="50" spans="3:11" x14ac:dyDescent="0.2">
      <c r="C50" t="s">
        <v>49</v>
      </c>
      <c r="D50">
        <v>40</v>
      </c>
      <c r="E50" t="s">
        <v>34</v>
      </c>
      <c r="F50" s="7">
        <v>103.18</v>
      </c>
      <c r="G50">
        <f t="shared" si="6"/>
        <v>2.3346139374588877E+17</v>
      </c>
      <c r="H50">
        <f t="shared" si="7"/>
        <v>0.38767202946307433</v>
      </c>
      <c r="J50">
        <f>4.8*2.3/30</f>
        <v>0.36799999999999999</v>
      </c>
      <c r="K50" t="s">
        <v>76</v>
      </c>
    </row>
    <row r="51" spans="3:11" x14ac:dyDescent="0.2">
      <c r="C51" t="s">
        <v>50</v>
      </c>
      <c r="D51">
        <v>4</v>
      </c>
      <c r="E51" t="s">
        <v>34</v>
      </c>
      <c r="F51" s="7">
        <v>94.6</v>
      </c>
      <c r="G51">
        <f t="shared" si="6"/>
        <v>2.5463579922516704E+16</v>
      </c>
      <c r="H51">
        <f t="shared" si="7"/>
        <v>4.22832980972516E-2</v>
      </c>
      <c r="J51">
        <f>0.53*2.3/30</f>
        <v>4.0633333333333327E-2</v>
      </c>
      <c r="K51" t="s">
        <v>76</v>
      </c>
    </row>
    <row r="52" spans="3:11" x14ac:dyDescent="0.2">
      <c r="C52" t="s">
        <v>51</v>
      </c>
      <c r="D52">
        <v>6.4</v>
      </c>
      <c r="E52" t="s">
        <v>34</v>
      </c>
      <c r="F52" s="7">
        <v>55.55</v>
      </c>
      <c r="G52">
        <f t="shared" si="6"/>
        <v>6.9381952422540568E+16</v>
      </c>
      <c r="H52">
        <f t="shared" si="7"/>
        <v>0.11521152115211523</v>
      </c>
      <c r="J52">
        <f>1.5*2.3/30</f>
        <v>0.11499999999999999</v>
      </c>
      <c r="K52" t="s">
        <v>76</v>
      </c>
    </row>
    <row r="53" spans="3:11" x14ac:dyDescent="0.2">
      <c r="C53" t="s">
        <v>52</v>
      </c>
      <c r="D53">
        <v>2.1</v>
      </c>
      <c r="E53" t="s">
        <v>34</v>
      </c>
      <c r="F53" s="7">
        <v>74.47</v>
      </c>
      <c r="G53">
        <f t="shared" si="6"/>
        <v>1.69819886780152E+16</v>
      </c>
      <c r="H53">
        <f t="shared" si="7"/>
        <v>2.819927487578891E-2</v>
      </c>
      <c r="J53">
        <f>1.4*2.3/30</f>
        <v>0.10733333333333332</v>
      </c>
      <c r="K53" t="s">
        <v>76</v>
      </c>
    </row>
    <row r="54" spans="3:11" x14ac:dyDescent="0.2">
      <c r="C54" t="s">
        <v>53</v>
      </c>
      <c r="D54">
        <v>17</v>
      </c>
      <c r="E54" t="s">
        <v>34</v>
      </c>
      <c r="F54">
        <f>35.97+87.45</f>
        <v>123.42</v>
      </c>
      <c r="G54">
        <f t="shared" si="6"/>
        <v>8.29495406566832E+16</v>
      </c>
      <c r="H54">
        <f t="shared" si="7"/>
        <v>0.13774104683195595</v>
      </c>
      <c r="J54">
        <f>1.7*2.3/30</f>
        <v>0.13033333333333333</v>
      </c>
      <c r="K54" t="s">
        <v>76</v>
      </c>
    </row>
    <row r="55" spans="3:11" x14ac:dyDescent="0.2">
      <c r="C55" t="s">
        <v>54</v>
      </c>
      <c r="D55">
        <v>10</v>
      </c>
      <c r="E55" t="s">
        <v>34</v>
      </c>
      <c r="F55" s="7">
        <v>62.92</v>
      </c>
      <c r="G55">
        <f t="shared" si="6"/>
        <v>9.5711008450019072E+16</v>
      </c>
      <c r="H55">
        <f t="shared" si="7"/>
        <v>0.15893197711379531</v>
      </c>
      <c r="J55">
        <f>2.2*2.3/30</f>
        <v>0.16866666666666666</v>
      </c>
      <c r="K55" t="s">
        <v>76</v>
      </c>
    </row>
    <row r="56" spans="3:11" x14ac:dyDescent="0.2">
      <c r="C56" t="s">
        <v>55</v>
      </c>
      <c r="D56">
        <v>1.9</v>
      </c>
      <c r="E56" t="s">
        <v>34</v>
      </c>
      <c r="F56" s="7">
        <v>47.3</v>
      </c>
      <c r="G56">
        <f t="shared" si="6"/>
        <v>2.4190400926390864E+16</v>
      </c>
      <c r="H56">
        <f t="shared" si="7"/>
        <v>4.0169133192389003E-2</v>
      </c>
      <c r="J56">
        <f>1*2.3/30</f>
        <v>7.6666666666666661E-2</v>
      </c>
      <c r="K56" t="s">
        <v>76</v>
      </c>
    </row>
    <row r="57" spans="3:11" x14ac:dyDescent="0.2">
      <c r="C57" t="s">
        <v>56</v>
      </c>
      <c r="D57">
        <v>6.3</v>
      </c>
      <c r="E57" t="s">
        <v>34</v>
      </c>
      <c r="F57" s="7">
        <v>70.62</v>
      </c>
      <c r="G57">
        <f t="shared" si="6"/>
        <v>5.3723394088861168E+16</v>
      </c>
      <c r="H57">
        <f t="shared" si="7"/>
        <v>8.9209855564995763E-2</v>
      </c>
      <c r="J57">
        <f>1.1*2.3/30</f>
        <v>8.433333333333333E-2</v>
      </c>
      <c r="K57" t="s">
        <v>76</v>
      </c>
    </row>
    <row r="58" spans="3:11" x14ac:dyDescent="0.2">
      <c r="C58" t="s">
        <v>57</v>
      </c>
      <c r="D58">
        <v>1.1000000000000001</v>
      </c>
      <c r="E58" t="s">
        <v>34</v>
      </c>
      <c r="F58" s="7">
        <v>36.74</v>
      </c>
      <c r="G58">
        <f t="shared" si="6"/>
        <v>1.8030349256512576E+16</v>
      </c>
      <c r="H58">
        <f t="shared" si="7"/>
        <v>2.9940119760479045E-2</v>
      </c>
      <c r="J58">
        <f>0.37*2.3/30</f>
        <v>2.8366666666666665E-2</v>
      </c>
      <c r="K58" t="s">
        <v>76</v>
      </c>
    </row>
    <row r="59" spans="3:11" x14ac:dyDescent="0.2">
      <c r="C59" t="s">
        <v>58</v>
      </c>
      <c r="D59">
        <v>0.6</v>
      </c>
      <c r="E59" t="s">
        <v>34</v>
      </c>
      <c r="F59" s="7">
        <v>46.64</v>
      </c>
      <c r="G59">
        <f t="shared" si="6"/>
        <v>7747174080199656</v>
      </c>
      <c r="H59">
        <f t="shared" si="7"/>
        <v>1.2864493996569469E-2</v>
      </c>
      <c r="J59">
        <f>2*2.3/30</f>
        <v>0.15333333333333332</v>
      </c>
      <c r="K59" t="s">
        <v>76</v>
      </c>
    </row>
    <row r="60" spans="3:11" x14ac:dyDescent="0.2">
      <c r="C60" t="s">
        <v>59</v>
      </c>
      <c r="D60">
        <v>1.8</v>
      </c>
      <c r="E60" t="s">
        <v>34</v>
      </c>
      <c r="F60" s="7">
        <v>104.61</v>
      </c>
      <c r="G60">
        <f t="shared" si="6"/>
        <v>1.0362150820203958E+16</v>
      </c>
      <c r="H60">
        <f t="shared" si="7"/>
        <v>1.7206767995411532E-2</v>
      </c>
      <c r="J60">
        <f>0.22*2.3/30</f>
        <v>1.6866666666666665E-2</v>
      </c>
      <c r="K60" t="s">
        <v>76</v>
      </c>
    </row>
    <row r="61" spans="3:11" x14ac:dyDescent="0.2">
      <c r="C61" t="s">
        <v>60</v>
      </c>
      <c r="D61">
        <v>20</v>
      </c>
      <c r="E61" t="s">
        <v>34</v>
      </c>
      <c r="F61" s="7">
        <v>34.65</v>
      </c>
      <c r="G61">
        <f>D61*6.0221366516752*10^20/(F61*1000)</f>
        <v>3.4759807513276768E+17</v>
      </c>
      <c r="H61">
        <f t="shared" si="7"/>
        <v>0.57720057720057727</v>
      </c>
      <c r="J61">
        <f>7.7*2.3/30</f>
        <v>0.59033333333333327</v>
      </c>
      <c r="K61" t="s">
        <v>76</v>
      </c>
    </row>
    <row r="62" spans="3:11" x14ac:dyDescent="0.2">
      <c r="C62" t="s">
        <v>61</v>
      </c>
      <c r="D62">
        <v>10</v>
      </c>
      <c r="E62" t="s">
        <v>34</v>
      </c>
      <c r="F62" s="7">
        <v>7.92</v>
      </c>
      <c r="G62">
        <f t="shared" si="6"/>
        <v>7.6037078935292928E+17</v>
      </c>
      <c r="H62">
        <f t="shared" si="7"/>
        <v>1.2626262626262628</v>
      </c>
      <c r="J62">
        <f>320*2.3/30</f>
        <v>24.533333333333335</v>
      </c>
      <c r="K62" t="s">
        <v>76</v>
      </c>
    </row>
    <row r="63" spans="3:11" x14ac:dyDescent="0.2">
      <c r="C63" t="s">
        <v>62</v>
      </c>
      <c r="D63">
        <v>40</v>
      </c>
      <c r="E63" t="s">
        <v>34</v>
      </c>
      <c r="F63" s="7">
        <v>97.9</v>
      </c>
      <c r="G63">
        <f t="shared" si="6"/>
        <v>2.4605257003780186E+17</v>
      </c>
      <c r="H63">
        <f t="shared" si="7"/>
        <v>0.4085801838610828</v>
      </c>
      <c r="J63">
        <f>13*2.3/30</f>
        <v>0.99666666666666659</v>
      </c>
      <c r="K63" t="s">
        <v>76</v>
      </c>
    </row>
    <row r="64" spans="3:11" x14ac:dyDescent="0.2">
      <c r="C64" t="s">
        <v>63</v>
      </c>
      <c r="D64">
        <v>10</v>
      </c>
      <c r="E64" t="s">
        <v>34</v>
      </c>
      <c r="F64" s="7">
        <v>19.8</v>
      </c>
      <c r="G64">
        <f t="shared" si="6"/>
        <v>3.0414831574117171E+17</v>
      </c>
      <c r="H64">
        <f t="shared" si="7"/>
        <v>0.50505050505050508</v>
      </c>
      <c r="J64">
        <f>16*2.3/30</f>
        <v>1.2266666666666666</v>
      </c>
      <c r="K64" s="6" t="s">
        <v>76</v>
      </c>
    </row>
    <row r="65" spans="3:11" x14ac:dyDescent="0.2">
      <c r="C65" t="s">
        <v>64</v>
      </c>
      <c r="D65">
        <v>50</v>
      </c>
      <c r="E65" t="s">
        <v>34</v>
      </c>
      <c r="F65" s="7">
        <v>77.44</v>
      </c>
      <c r="G65">
        <f t="shared" si="6"/>
        <v>3.8882597182820243E+17</v>
      </c>
      <c r="H65">
        <f t="shared" si="7"/>
        <v>0.64566115702479332</v>
      </c>
      <c r="J65">
        <f>14*2.3/30</f>
        <v>1.0733333333333333</v>
      </c>
      <c r="K65" s="6" t="s">
        <v>76</v>
      </c>
    </row>
    <row r="66" spans="3:11" x14ac:dyDescent="0.2">
      <c r="C66" t="s">
        <v>65</v>
      </c>
      <c r="D66">
        <v>100</v>
      </c>
      <c r="E66" t="s">
        <v>34</v>
      </c>
      <c r="F66" s="7">
        <v>43.34</v>
      </c>
      <c r="G66">
        <f t="shared" si="6"/>
        <v>1.3895100719139822E+18</v>
      </c>
      <c r="H66">
        <f t="shared" si="7"/>
        <v>2.3073373327180429</v>
      </c>
      <c r="J66">
        <f>100*2.3/30</f>
        <v>7.6666666666666661</v>
      </c>
      <c r="K66" s="6" t="s">
        <v>76</v>
      </c>
    </row>
    <row r="67" spans="3:11" x14ac:dyDescent="0.2">
      <c r="C67" t="s">
        <v>66</v>
      </c>
      <c r="D67">
        <v>50</v>
      </c>
      <c r="E67" t="s">
        <v>34</v>
      </c>
      <c r="F67" s="7">
        <v>31.13</v>
      </c>
      <c r="G67">
        <f t="shared" si="6"/>
        <v>9.6725612779877914E+17</v>
      </c>
      <c r="H67">
        <f t="shared" si="7"/>
        <v>1.6061676839061996</v>
      </c>
      <c r="J67">
        <f>43*2.3/30</f>
        <v>3.2966666666666664</v>
      </c>
      <c r="K67" s="6" t="s">
        <v>76</v>
      </c>
    </row>
    <row r="68" spans="3:11" x14ac:dyDescent="0.2">
      <c r="C68" t="s">
        <v>67</v>
      </c>
      <c r="D68">
        <v>10</v>
      </c>
      <c r="E68" t="s">
        <v>34</v>
      </c>
      <c r="F68" s="8">
        <v>39.6</v>
      </c>
      <c r="G68">
        <f t="shared" si="6"/>
        <v>1.5207415787058586E+17</v>
      </c>
      <c r="H68">
        <f t="shared" si="7"/>
        <v>0.25252525252525254</v>
      </c>
      <c r="J68">
        <f>0.64*2.3/30</f>
        <v>4.9066666666666668E-2</v>
      </c>
      <c r="K68" s="6" t="s">
        <v>76</v>
      </c>
    </row>
    <row r="69" spans="3:11" x14ac:dyDescent="0.2">
      <c r="C69" t="s">
        <v>68</v>
      </c>
      <c r="D69">
        <v>10</v>
      </c>
      <c r="E69" t="s">
        <v>34</v>
      </c>
      <c r="F69" s="8">
        <v>58.19</v>
      </c>
      <c r="G69">
        <f t="shared" si="6"/>
        <v>1.0349092029000173E+17</v>
      </c>
      <c r="H69">
        <f t="shared" si="7"/>
        <v>0.1718508334765424</v>
      </c>
      <c r="J69">
        <f>2.2*2.3/30</f>
        <v>0.16866666666666666</v>
      </c>
      <c r="K69" s="6" t="s">
        <v>76</v>
      </c>
    </row>
    <row r="70" spans="3:11" x14ac:dyDescent="0.2">
      <c r="C70" t="s">
        <v>69</v>
      </c>
      <c r="D70">
        <v>10</v>
      </c>
      <c r="E70" t="s">
        <v>34</v>
      </c>
      <c r="F70" s="7">
        <v>20.350000000000001</v>
      </c>
      <c r="G70">
        <f t="shared" si="6"/>
        <v>2.9592809099141037E+17</v>
      </c>
      <c r="H70">
        <f t="shared" si="7"/>
        <v>0.49140049140049158</v>
      </c>
      <c r="J70">
        <f>51*2.3/30</f>
        <v>3.9099999999999997</v>
      </c>
      <c r="K70" s="6" t="s">
        <v>76</v>
      </c>
    </row>
    <row r="71" spans="3:11" x14ac:dyDescent="0.2">
      <c r="C71" t="s">
        <v>70</v>
      </c>
      <c r="D71">
        <v>4</v>
      </c>
      <c r="E71" t="s">
        <v>34</v>
      </c>
      <c r="F71" s="7">
        <v>43.112000000000002</v>
      </c>
      <c r="G71">
        <f t="shared" si="6"/>
        <v>5.587434265796252E+16</v>
      </c>
      <c r="H71">
        <f t="shared" si="7"/>
        <v>9.2781592132120991E-2</v>
      </c>
      <c r="J71">
        <f>3.2*2.3/30</f>
        <v>0.24533333333333332</v>
      </c>
      <c r="K71" s="6" t="s">
        <v>76</v>
      </c>
    </row>
    <row r="72" spans="3:11" x14ac:dyDescent="0.2">
      <c r="C72" t="s">
        <v>71</v>
      </c>
      <c r="D72">
        <v>3</v>
      </c>
      <c r="E72" t="s">
        <v>34</v>
      </c>
      <c r="F72" s="7">
        <v>23.54</v>
      </c>
      <c r="G72">
        <f t="shared" si="6"/>
        <v>7.674770584123024E+16</v>
      </c>
      <c r="H72">
        <f t="shared" si="7"/>
        <v>0.12744265080713679</v>
      </c>
      <c r="J72">
        <f>18*2.3/30</f>
        <v>1.38</v>
      </c>
      <c r="K72" s="6" t="s">
        <v>76</v>
      </c>
    </row>
    <row r="73" spans="3:11" x14ac:dyDescent="0.2">
      <c r="C73" t="s">
        <v>72</v>
      </c>
      <c r="D73">
        <v>1.1000000000000001</v>
      </c>
      <c r="E73" t="s">
        <v>34</v>
      </c>
      <c r="F73" s="7">
        <v>15.73</v>
      </c>
      <c r="G73">
        <f t="shared" si="6"/>
        <v>4.21128437180084E+16</v>
      </c>
      <c r="H73">
        <f t="shared" si="7"/>
        <v>6.9930069930069963E-2</v>
      </c>
      <c r="J73">
        <f>0.21*2.3/30</f>
        <v>1.6099999999999996E-2</v>
      </c>
      <c r="K73" s="6" t="s">
        <v>76</v>
      </c>
    </row>
    <row r="74" spans="3:11" x14ac:dyDescent="0.2">
      <c r="C74" t="s">
        <v>73</v>
      </c>
      <c r="D74">
        <v>1</v>
      </c>
      <c r="E74" t="s">
        <v>34</v>
      </c>
      <c r="F74" s="7">
        <v>19.36</v>
      </c>
      <c r="G74">
        <f t="shared" si="6"/>
        <v>3.11060777462562E+16</v>
      </c>
      <c r="H74">
        <f t="shared" si="7"/>
        <v>5.1652892561983479E-2</v>
      </c>
      <c r="J74">
        <f>0.53*2.3/30</f>
        <v>4.0633333333333327E-2</v>
      </c>
      <c r="K74" s="6" t="s">
        <v>76</v>
      </c>
    </row>
    <row r="75" spans="3:11" x14ac:dyDescent="0.2">
      <c r="C75" t="s">
        <v>74</v>
      </c>
      <c r="D75">
        <v>1</v>
      </c>
      <c r="E75" t="s">
        <v>34</v>
      </c>
      <c r="F75" s="7">
        <v>99</v>
      </c>
      <c r="G75">
        <f t="shared" si="6"/>
        <v>6082966314823435</v>
      </c>
      <c r="H75">
        <f t="shared" si="7"/>
        <v>1.0101010101010104E-2</v>
      </c>
      <c r="J75">
        <f>1.3/2</f>
        <v>0.65</v>
      </c>
      <c r="K75" t="s">
        <v>76</v>
      </c>
    </row>
    <row r="76" spans="3:11" x14ac:dyDescent="0.2">
      <c r="C76" t="s">
        <v>75</v>
      </c>
      <c r="D76">
        <v>1.2</v>
      </c>
      <c r="E76" t="s">
        <v>76</v>
      </c>
      <c r="J76">
        <f>39/2</f>
        <v>19.5</v>
      </c>
      <c r="K76" t="s">
        <v>76</v>
      </c>
    </row>
    <row r="77" spans="3:11" x14ac:dyDescent="0.2">
      <c r="C77" t="s">
        <v>131</v>
      </c>
      <c r="D77" t="s">
        <v>132</v>
      </c>
      <c r="E77" t="s">
        <v>132</v>
      </c>
      <c r="F77" s="7">
        <v>44</v>
      </c>
      <c r="G77">
        <v>0</v>
      </c>
      <c r="H77">
        <f t="shared" si="7"/>
        <v>0</v>
      </c>
      <c r="J77">
        <f>2.2*2.3/30</f>
        <v>0.16866666666666666</v>
      </c>
      <c r="K77" t="s">
        <v>76</v>
      </c>
    </row>
    <row r="82" spans="3:4" x14ac:dyDescent="0.2">
      <c r="C82">
        <v>1</v>
      </c>
      <c r="D82" s="9" t="s">
        <v>76</v>
      </c>
    </row>
  </sheetData>
  <mergeCells count="3">
    <mergeCell ref="D6:E6"/>
    <mergeCell ref="D7:E7"/>
    <mergeCell ref="J7:K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19"/>
  <sheetViews>
    <sheetView tabSelected="1" topLeftCell="A90" workbookViewId="0">
      <selection activeCell="G114" sqref="G114"/>
    </sheetView>
  </sheetViews>
  <sheetFormatPr baseColWidth="10" defaultRowHeight="16" x14ac:dyDescent="0.2"/>
  <cols>
    <col min="2" max="2" width="31.83203125" bestFit="1" customWidth="1"/>
    <col min="3" max="3" width="13" bestFit="1" customWidth="1"/>
    <col min="5" max="5" width="13" bestFit="1" customWidth="1"/>
  </cols>
  <sheetData>
    <row r="2" spans="2:13" x14ac:dyDescent="0.2">
      <c r="I2" t="s">
        <v>26</v>
      </c>
      <c r="J2">
        <v>84.58</v>
      </c>
      <c r="K2" t="s">
        <v>76</v>
      </c>
      <c r="L2">
        <v>939.79</v>
      </c>
      <c r="M2" t="s">
        <v>76</v>
      </c>
    </row>
    <row r="3" spans="2:13" x14ac:dyDescent="0.2">
      <c r="C3" s="10" t="s">
        <v>2</v>
      </c>
      <c r="D3" s="10"/>
    </row>
    <row r="4" spans="2:13" x14ac:dyDescent="0.2">
      <c r="C4" s="11" t="s">
        <v>1</v>
      </c>
      <c r="D4" s="11"/>
      <c r="E4" s="12" t="s">
        <v>77</v>
      </c>
      <c r="F4" s="12"/>
    </row>
    <row r="5" spans="2:13" x14ac:dyDescent="0.2">
      <c r="B5" s="1" t="s">
        <v>0</v>
      </c>
      <c r="C5" s="1" t="s">
        <v>3</v>
      </c>
      <c r="D5" s="1" t="s">
        <v>4</v>
      </c>
      <c r="E5" s="1" t="s">
        <v>3</v>
      </c>
      <c r="F5" s="1" t="s">
        <v>4</v>
      </c>
    </row>
    <row r="6" spans="2:13" x14ac:dyDescent="0.2">
      <c r="B6" t="s">
        <v>5</v>
      </c>
      <c r="C6">
        <v>100</v>
      </c>
      <c r="D6" t="s">
        <v>76</v>
      </c>
      <c r="E6">
        <v>300</v>
      </c>
      <c r="F6" t="s">
        <v>76</v>
      </c>
    </row>
    <row r="7" spans="2:13" x14ac:dyDescent="0.2">
      <c r="B7" t="s">
        <v>6</v>
      </c>
      <c r="C7">
        <v>100</v>
      </c>
      <c r="D7" t="s">
        <v>76</v>
      </c>
      <c r="E7">
        <v>300</v>
      </c>
      <c r="F7" t="s">
        <v>76</v>
      </c>
    </row>
    <row r="8" spans="2:13" x14ac:dyDescent="0.2">
      <c r="B8" t="s">
        <v>7</v>
      </c>
      <c r="C8">
        <v>100</v>
      </c>
      <c r="D8" t="s">
        <v>76</v>
      </c>
      <c r="E8">
        <v>300</v>
      </c>
      <c r="F8" t="s">
        <v>76</v>
      </c>
    </row>
    <row r="9" spans="2:13" x14ac:dyDescent="0.2">
      <c r="B9" t="s">
        <v>8</v>
      </c>
      <c r="C9">
        <v>100</v>
      </c>
      <c r="D9" t="s">
        <v>76</v>
      </c>
      <c r="E9">
        <v>300</v>
      </c>
      <c r="F9" t="s">
        <v>76</v>
      </c>
    </row>
    <row r="10" spans="2:13" x14ac:dyDescent="0.2">
      <c r="B10" t="s">
        <v>9</v>
      </c>
      <c r="C10">
        <v>100</v>
      </c>
      <c r="D10" t="s">
        <v>76</v>
      </c>
      <c r="E10">
        <v>300</v>
      </c>
      <c r="F10" t="s">
        <v>76</v>
      </c>
    </row>
    <row r="11" spans="2:13" x14ac:dyDescent="0.2">
      <c r="B11" t="s">
        <v>10</v>
      </c>
      <c r="C11">
        <v>100</v>
      </c>
      <c r="D11" t="s">
        <v>76</v>
      </c>
      <c r="E11">
        <v>300</v>
      </c>
      <c r="F11" t="s">
        <v>76</v>
      </c>
    </row>
    <row r="12" spans="2:13" x14ac:dyDescent="0.2">
      <c r="B12" t="s">
        <v>11</v>
      </c>
      <c r="C12">
        <v>100</v>
      </c>
      <c r="D12" t="s">
        <v>76</v>
      </c>
      <c r="E12">
        <v>300</v>
      </c>
      <c r="F12" t="s">
        <v>76</v>
      </c>
    </row>
    <row r="13" spans="2:13" x14ac:dyDescent="0.2">
      <c r="B13" t="s">
        <v>12</v>
      </c>
      <c r="C13">
        <v>100</v>
      </c>
      <c r="D13" t="s">
        <v>76</v>
      </c>
      <c r="E13">
        <v>300</v>
      </c>
      <c r="F13" t="s">
        <v>76</v>
      </c>
    </row>
    <row r="14" spans="2:13" x14ac:dyDescent="0.2">
      <c r="B14" t="s">
        <v>13</v>
      </c>
      <c r="C14">
        <v>100</v>
      </c>
      <c r="D14" t="s">
        <v>76</v>
      </c>
      <c r="E14">
        <v>300</v>
      </c>
      <c r="F14" t="s">
        <v>76</v>
      </c>
    </row>
    <row r="15" spans="2:13" x14ac:dyDescent="0.2">
      <c r="B15" t="s">
        <v>14</v>
      </c>
      <c r="C15">
        <v>100</v>
      </c>
      <c r="D15" t="s">
        <v>76</v>
      </c>
      <c r="E15">
        <v>300</v>
      </c>
      <c r="F15" t="s">
        <v>76</v>
      </c>
    </row>
    <row r="16" spans="2:13" x14ac:dyDescent="0.2">
      <c r="B16" t="s">
        <v>15</v>
      </c>
      <c r="C16">
        <v>100</v>
      </c>
      <c r="D16" t="s">
        <v>76</v>
      </c>
      <c r="E16">
        <v>300</v>
      </c>
      <c r="F16" t="s">
        <v>76</v>
      </c>
    </row>
    <row r="17" spans="2:6" x14ac:dyDescent="0.2">
      <c r="B17" t="s">
        <v>16</v>
      </c>
      <c r="C17">
        <v>100</v>
      </c>
      <c r="D17" t="s">
        <v>76</v>
      </c>
      <c r="E17">
        <v>300</v>
      </c>
      <c r="F17" t="s">
        <v>76</v>
      </c>
    </row>
    <row r="18" spans="2:6" x14ac:dyDescent="0.2">
      <c r="B18" t="s">
        <v>17</v>
      </c>
      <c r="C18">
        <v>100</v>
      </c>
      <c r="D18" t="s">
        <v>76</v>
      </c>
      <c r="E18">
        <v>300</v>
      </c>
      <c r="F18" t="s">
        <v>76</v>
      </c>
    </row>
    <row r="19" spans="2:6" x14ac:dyDescent="0.2">
      <c r="B19" t="s">
        <v>19</v>
      </c>
      <c r="C19">
        <v>100</v>
      </c>
      <c r="D19" t="s">
        <v>76</v>
      </c>
      <c r="E19">
        <v>300</v>
      </c>
      <c r="F19" t="s">
        <v>76</v>
      </c>
    </row>
    <row r="20" spans="2:6" x14ac:dyDescent="0.2">
      <c r="B20" t="s">
        <v>18</v>
      </c>
      <c r="C20">
        <v>100</v>
      </c>
      <c r="D20" t="s">
        <v>76</v>
      </c>
      <c r="E20">
        <v>300</v>
      </c>
      <c r="F20" t="s">
        <v>76</v>
      </c>
    </row>
    <row r="21" spans="2:6" x14ac:dyDescent="0.2">
      <c r="B21" t="s">
        <v>20</v>
      </c>
      <c r="C21">
        <v>100</v>
      </c>
      <c r="D21" t="s">
        <v>76</v>
      </c>
      <c r="E21">
        <v>300</v>
      </c>
      <c r="F21" t="s">
        <v>76</v>
      </c>
    </row>
    <row r="22" spans="2:6" x14ac:dyDescent="0.2">
      <c r="B22" t="s">
        <v>21</v>
      </c>
      <c r="C22">
        <v>100</v>
      </c>
      <c r="D22" t="s">
        <v>76</v>
      </c>
      <c r="E22">
        <v>300</v>
      </c>
      <c r="F22" t="s">
        <v>76</v>
      </c>
    </row>
    <row r="23" spans="2:6" x14ac:dyDescent="0.2">
      <c r="B23" t="s">
        <v>22</v>
      </c>
      <c r="C23">
        <v>100</v>
      </c>
      <c r="D23" t="s">
        <v>76</v>
      </c>
      <c r="E23">
        <v>300</v>
      </c>
      <c r="F23" t="s">
        <v>76</v>
      </c>
    </row>
    <row r="24" spans="2:6" x14ac:dyDescent="0.2">
      <c r="B24" t="s">
        <v>23</v>
      </c>
      <c r="C24">
        <v>100</v>
      </c>
      <c r="D24" t="s">
        <v>76</v>
      </c>
      <c r="E24">
        <v>300</v>
      </c>
      <c r="F24" t="s">
        <v>76</v>
      </c>
    </row>
    <row r="25" spans="2:6" x14ac:dyDescent="0.2">
      <c r="B25" t="s">
        <v>24</v>
      </c>
      <c r="C25">
        <v>100</v>
      </c>
      <c r="D25" t="s">
        <v>76</v>
      </c>
      <c r="E25">
        <v>300</v>
      </c>
      <c r="F25" t="s">
        <v>76</v>
      </c>
    </row>
    <row r="26" spans="2:6" x14ac:dyDescent="0.2">
      <c r="B26" t="s">
        <v>84</v>
      </c>
      <c r="C26">
        <f>'tRNA Abundances E. coli'!F56/100*$J$2</f>
        <v>4.734620742539458</v>
      </c>
      <c r="D26" t="s">
        <v>76</v>
      </c>
      <c r="E26">
        <f>'tRNA Abundances E. coli'!F56/100*$L$2</f>
        <v>52.607581315099985</v>
      </c>
      <c r="F26" t="s">
        <v>76</v>
      </c>
    </row>
    <row r="27" spans="2:6" x14ac:dyDescent="0.2">
      <c r="B27" t="s">
        <v>85</v>
      </c>
      <c r="C27">
        <f>'tRNA Abundances E. coli'!F57/100*$J$2</f>
        <v>0.86206850277973024</v>
      </c>
      <c r="D27" t="s">
        <v>76</v>
      </c>
      <c r="E27">
        <f>'tRNA Abundances E. coli'!F57/100*$L$2</f>
        <v>9.5786634928749432</v>
      </c>
      <c r="F27" t="s">
        <v>76</v>
      </c>
    </row>
    <row r="28" spans="2:6" x14ac:dyDescent="0.2">
      <c r="B28" t="s">
        <v>86</v>
      </c>
      <c r="C28">
        <f>'tRNA Abundances E. coli'!F58/100*$J$2</f>
        <v>6.4236264298038197</v>
      </c>
      <c r="D28" t="s">
        <v>76</v>
      </c>
      <c r="E28">
        <f>'tRNA Abundances E. coli'!F58/100*$L$2</f>
        <v>71.374555243146503</v>
      </c>
      <c r="F28" t="s">
        <v>76</v>
      </c>
    </row>
    <row r="29" spans="2:6" x14ac:dyDescent="0.2">
      <c r="B29" t="s">
        <v>87</v>
      </c>
      <c r="C29">
        <f>'tRNA Abundances E. coli'!F59/100*$J$2</f>
        <v>0.61074445651479303</v>
      </c>
      <c r="D29" t="s">
        <v>76</v>
      </c>
      <c r="E29">
        <f>'tRNA Abundances E. coli'!F59/100*$L$2</f>
        <v>6.7861377723816192</v>
      </c>
      <c r="F29" t="s">
        <v>76</v>
      </c>
    </row>
    <row r="30" spans="2:6" x14ac:dyDescent="0.2">
      <c r="B30" t="s">
        <v>88</v>
      </c>
      <c r="C30">
        <f>'tRNA Abundances E. coli'!F60/100*$J$2</f>
        <v>0.88098536647709091</v>
      </c>
      <c r="D30" t="s">
        <v>76</v>
      </c>
      <c r="E30">
        <f>'tRNA Abundances E. coli'!F60/100*$L$2</f>
        <v>9.7888536008690625</v>
      </c>
      <c r="F30" t="s">
        <v>76</v>
      </c>
    </row>
    <row r="31" spans="2:6" x14ac:dyDescent="0.2">
      <c r="B31" t="s">
        <v>89</v>
      </c>
      <c r="C31">
        <f>'tRNA Abundances E. coli'!F61/100*$J$2</f>
        <v>0.66479263850725256</v>
      </c>
      <c r="D31" t="s">
        <v>76</v>
      </c>
      <c r="E31">
        <f>'tRNA Abundances E. coli'!F61/100*$L$2</f>
        <v>7.3866809380791079</v>
      </c>
      <c r="F31" t="s">
        <v>76</v>
      </c>
    </row>
    <row r="32" spans="2:6" x14ac:dyDescent="0.2">
      <c r="B32" t="s">
        <v>90</v>
      </c>
      <c r="C32">
        <f>'tRNA Abundances E. coli'!F62/100*$J$2</f>
        <v>1.6484695507700169</v>
      </c>
      <c r="D32" t="s">
        <v>76</v>
      </c>
      <c r="E32">
        <f>'tRNA Abundances E. coli'!F62/100*$L$2</f>
        <v>18.316566553773399</v>
      </c>
      <c r="F32" t="s">
        <v>76</v>
      </c>
    </row>
    <row r="33" spans="2:6" x14ac:dyDescent="0.2">
      <c r="B33" t="s">
        <v>91</v>
      </c>
      <c r="C33">
        <f>'tRNA Abundances E. coli'!F63/100*$J$2</f>
        <v>3.2537005559460659</v>
      </c>
      <c r="D33" t="s">
        <v>76</v>
      </c>
      <c r="E33">
        <f>'tRNA Abundances E. coli'!F63/100*$L$2</f>
        <v>36.152698574988804</v>
      </c>
      <c r="F33" t="s">
        <v>76</v>
      </c>
    </row>
    <row r="34" spans="2:6" x14ac:dyDescent="0.2">
      <c r="B34" t="s">
        <v>92</v>
      </c>
      <c r="C34">
        <f>'tRNA Abundances E. coli'!F64/100*$J$2</f>
        <v>1.9024960061345768</v>
      </c>
      <c r="D34" t="s">
        <v>76</v>
      </c>
      <c r="E34">
        <f>'tRNA Abundances E. coli'!F64/100*$L$2</f>
        <v>21.139119432551595</v>
      </c>
      <c r="F34" t="s">
        <v>76</v>
      </c>
    </row>
    <row r="35" spans="2:6" x14ac:dyDescent="0.2">
      <c r="B35" t="s">
        <v>93</v>
      </c>
      <c r="C35">
        <f>'tRNA Abundances E. coli'!F65/100*$J$2</f>
        <v>0.85666368458048414</v>
      </c>
      <c r="D35" t="s">
        <v>76</v>
      </c>
      <c r="E35">
        <f>'tRNA Abundances E. coli'!F65/100*$L$2</f>
        <v>9.5186091763051923</v>
      </c>
      <c r="F35" t="s">
        <v>76</v>
      </c>
    </row>
    <row r="36" spans="2:6" x14ac:dyDescent="0.2">
      <c r="B36" t="s">
        <v>94</v>
      </c>
      <c r="C36">
        <f>'tRNA Abundances E. coli'!F66/100*$J$2</f>
        <v>1.3701214135088502</v>
      </c>
      <c r="D36" t="s">
        <v>76</v>
      </c>
      <c r="E36">
        <f>'tRNA Abundances E. coli'!F66/100*$L$2</f>
        <v>15.223769250431335</v>
      </c>
      <c r="F36" t="s">
        <v>76</v>
      </c>
    </row>
    <row r="37" spans="2:6" x14ac:dyDescent="0.2">
      <c r="B37" t="s">
        <v>95</v>
      </c>
      <c r="C37">
        <f>'tRNA Abundances E. coli'!F67/100*$J$2</f>
        <v>6.518210748290624</v>
      </c>
      <c r="D37" t="s">
        <v>76</v>
      </c>
      <c r="E37">
        <f>'tRNA Abundances E. coli'!F67/100*$L$2</f>
        <v>72.425505783117117</v>
      </c>
      <c r="F37" t="s">
        <v>76</v>
      </c>
    </row>
    <row r="38" spans="2:6" x14ac:dyDescent="0.2">
      <c r="B38" t="s">
        <v>96</v>
      </c>
      <c r="C38">
        <f>'tRNA Abundances E. coli'!F68/100*$J$2</f>
        <v>2.9591379640871613</v>
      </c>
      <c r="D38" t="s">
        <v>76</v>
      </c>
      <c r="E38">
        <f>'tRNA Abundances E. coli'!F68/100*$L$2</f>
        <v>32.879738321937495</v>
      </c>
      <c r="F38" t="s">
        <v>76</v>
      </c>
    </row>
    <row r="39" spans="2:6" x14ac:dyDescent="0.2">
      <c r="B39" t="s">
        <v>97</v>
      </c>
      <c r="C39">
        <f>'tRNA Abundances E. coli'!F69/100*$J$2</f>
        <v>5.3615796536519893</v>
      </c>
      <c r="D39" t="s">
        <v>76</v>
      </c>
      <c r="E39">
        <f>'tRNA Abundances E. coli'!F69/100*$L$2</f>
        <v>59.573882037190863</v>
      </c>
      <c r="F39" t="s">
        <v>76</v>
      </c>
    </row>
    <row r="40" spans="2:6" x14ac:dyDescent="0.2">
      <c r="B40" t="s">
        <v>98</v>
      </c>
      <c r="C40">
        <f>'tRNA Abundances E. coli'!F70/100*$J$2</f>
        <v>0.9053070483736978</v>
      </c>
      <c r="D40" t="s">
        <v>76</v>
      </c>
      <c r="E40">
        <f>'tRNA Abundances E. coli'!F70/100*$L$2</f>
        <v>10.059098025432933</v>
      </c>
      <c r="F40" t="s">
        <v>76</v>
      </c>
    </row>
    <row r="41" spans="2:6" x14ac:dyDescent="0.2">
      <c r="B41" t="s">
        <v>137</v>
      </c>
      <c r="C41">
        <f>5.11295801648668/2</f>
        <v>2.5564790082433402</v>
      </c>
      <c r="D41" t="s">
        <v>76</v>
      </c>
      <c r="E41">
        <f>56.8113834749824/2</f>
        <v>28.4056917374912</v>
      </c>
      <c r="F41" t="s">
        <v>76</v>
      </c>
    </row>
    <row r="42" spans="2:6" x14ac:dyDescent="0.2">
      <c r="B42" t="s">
        <v>136</v>
      </c>
      <c r="C42">
        <f>5.11295801648668/2</f>
        <v>2.5564790082433402</v>
      </c>
      <c r="D42" t="s">
        <v>76</v>
      </c>
      <c r="E42">
        <f>56.8113834749824/2</f>
        <v>28.4056917374912</v>
      </c>
      <c r="F42" t="s">
        <v>76</v>
      </c>
    </row>
    <row r="43" spans="2:6" x14ac:dyDescent="0.2">
      <c r="B43" t="s">
        <v>138</v>
      </c>
      <c r="C43">
        <f>5.76153620039619/2</f>
        <v>2.8807681001980949</v>
      </c>
      <c r="D43" t="s">
        <v>76</v>
      </c>
      <c r="E43">
        <f>64.0179014633523/2</f>
        <v>32.008950731676151</v>
      </c>
      <c r="F43" t="s">
        <v>76</v>
      </c>
    </row>
    <row r="44" spans="2:6" x14ac:dyDescent="0.2">
      <c r="B44" t="s">
        <v>100</v>
      </c>
      <c r="C44">
        <f>5.76153620039619/2</f>
        <v>2.8807681001980949</v>
      </c>
      <c r="D44" t="s">
        <v>76</v>
      </c>
      <c r="E44">
        <f>64.0179014633523/2</f>
        <v>32.008950731676151</v>
      </c>
      <c r="F44" t="s">
        <v>76</v>
      </c>
    </row>
    <row r="45" spans="2:6" x14ac:dyDescent="0.2">
      <c r="B45" t="s">
        <v>101</v>
      </c>
      <c r="C45">
        <f>'tRNA Abundances E. coli'!F73/100*$J$2</f>
        <v>1.2755370950220457</v>
      </c>
      <c r="D45" t="s">
        <v>76</v>
      </c>
      <c r="E45">
        <f>'tRNA Abundances E. coli'!F73/100*$L$2</f>
        <v>14.172818710460728</v>
      </c>
      <c r="F45" t="s">
        <v>76</v>
      </c>
    </row>
    <row r="46" spans="2:6" x14ac:dyDescent="0.2">
      <c r="B46" t="s">
        <v>102</v>
      </c>
      <c r="C46">
        <f>'tRNA Abundances E. coli'!F74/100*$J$2</f>
        <v>0.86206850277973024</v>
      </c>
      <c r="D46" t="s">
        <v>76</v>
      </c>
      <c r="E46">
        <f>'tRNA Abundances E. coli'!F74/100*$L$2</f>
        <v>9.5786634928749432</v>
      </c>
      <c r="F46" t="s">
        <v>76</v>
      </c>
    </row>
    <row r="47" spans="2:6" x14ac:dyDescent="0.2">
      <c r="B47" t="s">
        <v>103</v>
      </c>
      <c r="C47">
        <f>'tRNA Abundances E. coli'!F75/100*$J$2</f>
        <v>2.6105271902357972</v>
      </c>
      <c r="D47" t="s">
        <v>76</v>
      </c>
      <c r="E47">
        <f>'tRNA Abundances E. coli'!F75/100*$L$2</f>
        <v>29.006234903188691</v>
      </c>
      <c r="F47" t="s">
        <v>76</v>
      </c>
    </row>
    <row r="48" spans="2:6" x14ac:dyDescent="0.2">
      <c r="B48" t="s">
        <v>104</v>
      </c>
      <c r="C48">
        <f>'tRNA Abundances E. coli'!F76/100*$J$2</f>
        <v>0.98637932136238726</v>
      </c>
      <c r="D48" t="s">
        <v>76</v>
      </c>
      <c r="E48">
        <f>'tRNA Abundances E. coli'!F76/100*$L$2</f>
        <v>10.959912773979166</v>
      </c>
      <c r="F48" t="s">
        <v>76</v>
      </c>
    </row>
    <row r="49" spans="2:6" x14ac:dyDescent="0.2">
      <c r="B49" t="s">
        <v>105</v>
      </c>
      <c r="C49">
        <f>'tRNA Abundances E. coli'!F77/100*$J$2</f>
        <v>2.3592031439708605</v>
      </c>
      <c r="D49" t="s">
        <v>76</v>
      </c>
      <c r="E49">
        <f>'tRNA Abundances E. coli'!F77/100*$L$2</f>
        <v>26.213709182695375</v>
      </c>
      <c r="F49" t="s">
        <v>76</v>
      </c>
    </row>
    <row r="50" spans="2:6" x14ac:dyDescent="0.2">
      <c r="B50" t="s">
        <v>106</v>
      </c>
      <c r="C50">
        <f>'tRNA Abundances E. coli'!F78/100*$J$2</f>
        <v>1.7106249600613452</v>
      </c>
      <c r="D50" t="s">
        <v>76</v>
      </c>
      <c r="E50">
        <f>'tRNA Abundances E. coli'!F78/100*$L$2</f>
        <v>19.007191194325511</v>
      </c>
      <c r="F50" t="s">
        <v>76</v>
      </c>
    </row>
    <row r="51" spans="2:6" x14ac:dyDescent="0.2">
      <c r="B51" t="s">
        <v>107</v>
      </c>
      <c r="C51">
        <f>'tRNA Abundances E. coli'!F79/100*$J$2</f>
        <v>0.91341427567256661</v>
      </c>
      <c r="D51" t="s">
        <v>76</v>
      </c>
      <c r="E51">
        <f>'tRNA Abundances E. coli'!F79/100*$L$2</f>
        <v>10.149179500287556</v>
      </c>
      <c r="F51" t="s">
        <v>76</v>
      </c>
    </row>
    <row r="52" spans="2:6" x14ac:dyDescent="0.2">
      <c r="B52" t="s">
        <v>108</v>
      </c>
      <c r="C52">
        <f>'tRNA Abundances E. coli'!F80/100*$J$2</f>
        <v>1.1079877308454209</v>
      </c>
      <c r="D52" t="s">
        <v>76</v>
      </c>
      <c r="E52">
        <f>'tRNA Abundances E. coli'!F80/100*$L$2</f>
        <v>12.311134896798512</v>
      </c>
      <c r="F52" t="s">
        <v>76</v>
      </c>
    </row>
    <row r="53" spans="2:6" x14ac:dyDescent="0.2">
      <c r="B53" t="s">
        <v>109</v>
      </c>
      <c r="C53">
        <f>'tRNA Abundances E. coli'!F81/100*$J$2</f>
        <v>1.2674298677231772</v>
      </c>
      <c r="D53" t="s">
        <v>76</v>
      </c>
      <c r="E53">
        <f>'tRNA Abundances E. coli'!F81/100*$L$2</f>
        <v>14.082737235606109</v>
      </c>
      <c r="F53" t="s">
        <v>76</v>
      </c>
    </row>
    <row r="54" spans="2:6" x14ac:dyDescent="0.2">
      <c r="B54" t="s">
        <v>110</v>
      </c>
      <c r="C54">
        <f>'tRNA Abundances E. coli'!F82/100*$J$2</f>
        <v>0.74316250239631909</v>
      </c>
      <c r="D54" t="s">
        <v>76</v>
      </c>
      <c r="E54">
        <f>'tRNA Abundances E. coli'!F82/100*$L$2</f>
        <v>8.2574685283404676</v>
      </c>
      <c r="F54" t="s">
        <v>76</v>
      </c>
    </row>
    <row r="55" spans="2:6" x14ac:dyDescent="0.2">
      <c r="B55" t="s">
        <v>111</v>
      </c>
      <c r="C55">
        <f>'tRNA Abundances E. coli'!F83/100*$J$2</f>
        <v>1.0836660489488144</v>
      </c>
      <c r="D55" t="s">
        <v>76</v>
      </c>
      <c r="E55">
        <f>'tRNA Abundances E. coli'!F83/100*$L$2</f>
        <v>12.040890472234645</v>
      </c>
      <c r="F55" t="s">
        <v>76</v>
      </c>
    </row>
    <row r="56" spans="2:6" x14ac:dyDescent="0.2">
      <c r="B56" t="s">
        <v>112</v>
      </c>
      <c r="C56">
        <f>'tRNA Abundances E. coli'!F84/100*$J$2</f>
        <v>0.68911432040385934</v>
      </c>
      <c r="D56" t="s">
        <v>76</v>
      </c>
      <c r="E56">
        <f>'tRNA Abundances E. coli'!F84/100*$L$2</f>
        <v>7.6569253626429772</v>
      </c>
      <c r="F56" t="s">
        <v>76</v>
      </c>
    </row>
    <row r="57" spans="2:6" x14ac:dyDescent="0.2">
      <c r="B57" t="s">
        <v>113</v>
      </c>
      <c r="C57">
        <f>'tRNA Abundances E. coli'!F85/100*$J$2</f>
        <v>0.28375295546041274</v>
      </c>
      <c r="D57" t="s">
        <v>76</v>
      </c>
      <c r="E57">
        <f>'tRNA Abundances E. coli'!F85/100*$L$2</f>
        <v>3.1528516199118144</v>
      </c>
      <c r="F57" t="s">
        <v>76</v>
      </c>
    </row>
    <row r="58" spans="2:6" x14ac:dyDescent="0.2">
      <c r="B58" t="s">
        <v>114</v>
      </c>
      <c r="C58">
        <f>'tRNA Abundances E. coli'!F86/100*$J$2</f>
        <v>1.886281551536839</v>
      </c>
      <c r="D58" t="s">
        <v>76</v>
      </c>
      <c r="E58">
        <f>'tRNA Abundances E. coli'!F86/100*$L$2</f>
        <v>20.95895648284235</v>
      </c>
      <c r="F58" t="s">
        <v>76</v>
      </c>
    </row>
    <row r="59" spans="2:6" x14ac:dyDescent="0.2">
      <c r="B59" t="s">
        <v>115</v>
      </c>
      <c r="C59">
        <f>'tRNA Abundances E. coli'!F87/100*$J$2</f>
        <v>0.37023004664834802</v>
      </c>
      <c r="D59" t="s">
        <v>76</v>
      </c>
      <c r="E59">
        <f>'tRNA Abundances E. coli'!F87/100*$L$2</f>
        <v>4.1137206850277961</v>
      </c>
      <c r="F59" t="s">
        <v>76</v>
      </c>
    </row>
    <row r="60" spans="2:6" x14ac:dyDescent="0.2">
      <c r="B60" t="s">
        <v>116</v>
      </c>
      <c r="C60">
        <f>'tRNA Abundances E. coli'!F88/100*$J$2</f>
        <v>1.4593009137964084</v>
      </c>
      <c r="D60" t="s">
        <v>76</v>
      </c>
      <c r="E60">
        <f>'tRNA Abundances E. coli'!F88/100*$L$2</f>
        <v>16.214665473832191</v>
      </c>
      <c r="F60" t="s">
        <v>76</v>
      </c>
    </row>
    <row r="61" spans="2:6" x14ac:dyDescent="0.2">
      <c r="B61" t="s">
        <v>117</v>
      </c>
      <c r="C61">
        <f>'tRNA Abundances E. coli'!F89/100*$J$2</f>
        <v>0.99448654866125619</v>
      </c>
      <c r="D61" t="s">
        <v>76</v>
      </c>
      <c r="E61">
        <f>'tRNA Abundances E. coli'!F89/100*$L$2</f>
        <v>11.049994248833789</v>
      </c>
      <c r="F61" t="s">
        <v>76</v>
      </c>
    </row>
    <row r="62" spans="2:6" x14ac:dyDescent="0.2">
      <c r="B62" t="s">
        <v>118</v>
      </c>
      <c r="C62">
        <f>'tRNA Abundances E. coli'!F90/100*$J$2</f>
        <v>0.15133490957888682</v>
      </c>
      <c r="D62" t="s">
        <v>76</v>
      </c>
      <c r="E62">
        <f>'tRNA Abundances E. coli'!F90/100*$L$2</f>
        <v>1.681520863952968</v>
      </c>
      <c r="F62" t="s">
        <v>76</v>
      </c>
    </row>
    <row r="63" spans="2:6" x14ac:dyDescent="0.2">
      <c r="B63" t="s">
        <v>119</v>
      </c>
      <c r="C63">
        <f>'tRNA Abundances E. coli'!F91/100*$J$2</f>
        <v>0.72154322959933526</v>
      </c>
      <c r="D63" t="s">
        <v>76</v>
      </c>
      <c r="E63">
        <f>'tRNA Abundances E. coli'!F91/100*$L$2</f>
        <v>8.0172512620614711</v>
      </c>
      <c r="F63" t="s">
        <v>76</v>
      </c>
    </row>
    <row r="64" spans="2:6" x14ac:dyDescent="0.2">
      <c r="B64" t="s">
        <v>120</v>
      </c>
      <c r="C64">
        <f>'tRNA Abundances E. coli'!F92/100*$J$2</f>
        <v>1.3133708224167675</v>
      </c>
      <c r="D64" t="s">
        <v>76</v>
      </c>
      <c r="E64">
        <f>'tRNA Abundances E. coli'!F92/100*$L$2</f>
        <v>14.593198926448972</v>
      </c>
      <c r="F64" t="s">
        <v>76</v>
      </c>
    </row>
    <row r="65" spans="2:6" x14ac:dyDescent="0.2">
      <c r="B65" t="s">
        <v>121</v>
      </c>
      <c r="C65">
        <f>'tRNA Abundances E. coli'!F93/100*$J$2</f>
        <v>1.3485021407118662</v>
      </c>
      <c r="D65" t="s">
        <v>76</v>
      </c>
      <c r="E65">
        <f>'tRNA Abundances E. coli'!F93/100*$L$2</f>
        <v>14.983551984152337</v>
      </c>
      <c r="F65" t="s">
        <v>76</v>
      </c>
    </row>
    <row r="66" spans="2:6" x14ac:dyDescent="0.2">
      <c r="B66" t="s">
        <v>122</v>
      </c>
      <c r="C66">
        <f>'tRNA Abundances E. coli'!F94/100*$J$2</f>
        <v>1.1214997763435361</v>
      </c>
      <c r="D66" t="s">
        <v>76</v>
      </c>
      <c r="E66">
        <f>'tRNA Abundances E. coli'!F94/100*$L$2</f>
        <v>12.461270688222887</v>
      </c>
      <c r="F66" t="s">
        <v>76</v>
      </c>
    </row>
    <row r="67" spans="2:6" x14ac:dyDescent="0.2">
      <c r="B67" t="s">
        <v>123</v>
      </c>
      <c r="C67">
        <f>'tRNA Abundances E. coli'!F95/100*$J$2</f>
        <v>1.2458105949261931</v>
      </c>
      <c r="D67" t="s">
        <v>76</v>
      </c>
      <c r="E67">
        <f>'tRNA Abundances E. coli'!F95/100*$L$2</f>
        <v>13.84251996932711</v>
      </c>
      <c r="F67" t="s">
        <v>76</v>
      </c>
    </row>
    <row r="68" spans="2:6" x14ac:dyDescent="0.2">
      <c r="B68" t="s">
        <v>124</v>
      </c>
      <c r="C68">
        <f>'tRNA Abundances E. coli'!F96/100*$J$2</f>
        <v>1.4106575500031946</v>
      </c>
      <c r="D68" t="s">
        <v>76</v>
      </c>
      <c r="E68">
        <f>'tRNA Abundances E. coli'!F96/100*$L$2</f>
        <v>15.674176624704447</v>
      </c>
      <c r="F68" t="s">
        <v>76</v>
      </c>
    </row>
    <row r="69" spans="2:6" x14ac:dyDescent="0.2">
      <c r="B69" t="s">
        <v>125</v>
      </c>
      <c r="C69">
        <f>'tRNA Abundances E. coli'!F97/100*$J$2</f>
        <v>5.1318748801840348</v>
      </c>
      <c r="D69" t="s">
        <v>76</v>
      </c>
      <c r="E69">
        <f>'tRNA Abundances E. coli'!F97/100*$L$2</f>
        <v>57.021573582976522</v>
      </c>
      <c r="F69" t="s">
        <v>76</v>
      </c>
    </row>
    <row r="70" spans="2:6" x14ac:dyDescent="0.2">
      <c r="B70" t="s">
        <v>126</v>
      </c>
      <c r="C70">
        <f>'tRNA Abundances E. coli'!F98/100*$J$2</f>
        <v>0.72965045689820418</v>
      </c>
      <c r="D70" t="s">
        <v>76</v>
      </c>
      <c r="E70">
        <f>'tRNA Abundances E. coli'!F98/100*$L$2</f>
        <v>8.1073327369160957</v>
      </c>
      <c r="F70" t="s">
        <v>76</v>
      </c>
    </row>
    <row r="71" spans="2:6" x14ac:dyDescent="0.2">
      <c r="B71" t="s">
        <v>127</v>
      </c>
      <c r="C71">
        <f>'tRNA Abundances E. coli'!F99/100*$J$2</f>
        <v>0.9755696849638954</v>
      </c>
      <c r="D71" t="s">
        <v>76</v>
      </c>
      <c r="E71">
        <f>'tRNA Abundances E. coli'!F99/100*$L$2</f>
        <v>10.83980414083967</v>
      </c>
      <c r="F71" t="s">
        <v>76</v>
      </c>
    </row>
    <row r="72" spans="2:6" x14ac:dyDescent="0.2">
      <c r="B72" t="s">
        <v>28</v>
      </c>
      <c r="C72">
        <v>2000</v>
      </c>
      <c r="D72" t="s">
        <v>76</v>
      </c>
      <c r="E72">
        <v>3750</v>
      </c>
      <c r="F72" t="s">
        <v>76</v>
      </c>
    </row>
    <row r="73" spans="2:6" x14ac:dyDescent="0.2">
      <c r="B73" t="s">
        <v>29</v>
      </c>
      <c r="C73">
        <v>2000</v>
      </c>
      <c r="D73" t="s">
        <v>76</v>
      </c>
      <c r="E73">
        <v>2500</v>
      </c>
      <c r="F73" t="s">
        <v>76</v>
      </c>
    </row>
    <row r="74" spans="2:6" x14ac:dyDescent="0.2">
      <c r="B74" t="s">
        <v>30</v>
      </c>
      <c r="C74">
        <v>1000</v>
      </c>
      <c r="D74" t="s">
        <v>76</v>
      </c>
      <c r="E74">
        <v>1250</v>
      </c>
      <c r="F74" t="s">
        <v>76</v>
      </c>
    </row>
    <row r="75" spans="2:6" x14ac:dyDescent="0.2">
      <c r="B75" t="s">
        <v>31</v>
      </c>
      <c r="C75">
        <v>1000</v>
      </c>
      <c r="D75" t="s">
        <v>76</v>
      </c>
      <c r="E75">
        <v>1250</v>
      </c>
      <c r="F75" t="s">
        <v>76</v>
      </c>
    </row>
    <row r="76" spans="2:6" x14ac:dyDescent="0.2">
      <c r="B76" t="s">
        <v>32</v>
      </c>
      <c r="C76">
        <v>20000</v>
      </c>
      <c r="D76" t="s">
        <v>76</v>
      </c>
      <c r="E76">
        <v>25000</v>
      </c>
      <c r="F76" t="s">
        <v>76</v>
      </c>
    </row>
    <row r="77" spans="2:6" x14ac:dyDescent="0.2">
      <c r="B77" t="s">
        <v>33</v>
      </c>
      <c r="C77">
        <v>2.1121732995948852E-2</v>
      </c>
      <c r="D77" t="s">
        <v>76</v>
      </c>
      <c r="E77">
        <v>2.1121732995948852E-2</v>
      </c>
      <c r="F77" t="s">
        <v>76</v>
      </c>
    </row>
    <row r="78" spans="2:6" x14ac:dyDescent="0.2">
      <c r="B78" t="s">
        <v>35</v>
      </c>
      <c r="C78">
        <v>50000</v>
      </c>
      <c r="D78" t="s">
        <v>76</v>
      </c>
      <c r="E78" t="s">
        <v>132</v>
      </c>
      <c r="F78" t="s">
        <v>76</v>
      </c>
    </row>
    <row r="79" spans="2:6" x14ac:dyDescent="0.2">
      <c r="B79" t="s">
        <v>36</v>
      </c>
      <c r="C79">
        <v>100000</v>
      </c>
      <c r="D79" t="s">
        <v>76</v>
      </c>
      <c r="E79">
        <v>280000</v>
      </c>
      <c r="F79" t="s">
        <v>76</v>
      </c>
    </row>
    <row r="80" spans="2:6" x14ac:dyDescent="0.2">
      <c r="B80" t="s">
        <v>37</v>
      </c>
      <c r="C80">
        <v>13000</v>
      </c>
      <c r="D80" t="s">
        <v>76</v>
      </c>
      <c r="E80">
        <v>24500</v>
      </c>
      <c r="F80" t="s">
        <v>76</v>
      </c>
    </row>
    <row r="81" spans="2:6" x14ac:dyDescent="0.2">
      <c r="B81" t="s">
        <v>38</v>
      </c>
      <c r="C81">
        <v>2000</v>
      </c>
      <c r="D81" t="s">
        <v>76</v>
      </c>
      <c r="E81">
        <v>1500</v>
      </c>
      <c r="F81" t="s">
        <v>76</v>
      </c>
    </row>
    <row r="82" spans="2:6" x14ac:dyDescent="0.2">
      <c r="B82" t="s">
        <v>39</v>
      </c>
      <c r="C82">
        <v>1000</v>
      </c>
      <c r="D82" t="s">
        <v>76</v>
      </c>
      <c r="E82">
        <v>1500</v>
      </c>
      <c r="F82" t="s">
        <v>76</v>
      </c>
    </row>
    <row r="83" spans="2:6" x14ac:dyDescent="0.2">
      <c r="B83" t="s">
        <v>40</v>
      </c>
      <c r="C83">
        <v>0.71606475716064766</v>
      </c>
      <c r="D83" t="s">
        <v>76</v>
      </c>
      <c r="E83">
        <v>0.72833333333333328</v>
      </c>
      <c r="F83" t="s">
        <v>76</v>
      </c>
    </row>
    <row r="84" spans="2:6" x14ac:dyDescent="0.2">
      <c r="B84" t="s">
        <v>41</v>
      </c>
      <c r="C84">
        <v>3.1510950055144163E-2</v>
      </c>
      <c r="D84" t="s">
        <v>76</v>
      </c>
      <c r="E84">
        <v>3.0666666666666665E-2</v>
      </c>
      <c r="F84" t="s">
        <v>76</v>
      </c>
    </row>
    <row r="85" spans="2:6" x14ac:dyDescent="0.2">
      <c r="B85" t="s">
        <v>42</v>
      </c>
      <c r="C85">
        <v>0.42918454935622319</v>
      </c>
      <c r="D85" t="s">
        <v>76</v>
      </c>
      <c r="E85">
        <v>0.42166666666666663</v>
      </c>
      <c r="F85" t="s">
        <v>76</v>
      </c>
    </row>
    <row r="86" spans="2:6" x14ac:dyDescent="0.2">
      <c r="B86" t="s">
        <v>43</v>
      </c>
      <c r="C86">
        <v>0.12326656394453005</v>
      </c>
      <c r="D86" t="s">
        <v>76</v>
      </c>
      <c r="E86">
        <v>0.12266666666666666</v>
      </c>
      <c r="F86" t="s">
        <v>76</v>
      </c>
    </row>
    <row r="87" spans="2:6" x14ac:dyDescent="0.2">
      <c r="B87" t="s">
        <v>44</v>
      </c>
      <c r="C87">
        <v>2.3663971603234076E-2</v>
      </c>
      <c r="D87" t="s">
        <v>76</v>
      </c>
      <c r="E87">
        <v>2.3766666666666665E-2</v>
      </c>
      <c r="F87" t="s">
        <v>76</v>
      </c>
    </row>
    <row r="88" spans="2:6" x14ac:dyDescent="0.2">
      <c r="B88" t="s">
        <v>45</v>
      </c>
      <c r="C88">
        <v>6.2356416147029865E-2</v>
      </c>
      <c r="D88" t="s">
        <v>76</v>
      </c>
      <c r="E88">
        <v>5.9799999999999992E-2</v>
      </c>
      <c r="F88" t="s">
        <v>76</v>
      </c>
    </row>
    <row r="89" spans="2:6" x14ac:dyDescent="0.2">
      <c r="B89" t="s">
        <v>46</v>
      </c>
      <c r="C89">
        <v>0.24319629415170818</v>
      </c>
      <c r="D89" t="s">
        <v>76</v>
      </c>
      <c r="E89">
        <v>0.22999999999999998</v>
      </c>
      <c r="F89" t="s">
        <v>76</v>
      </c>
    </row>
    <row r="90" spans="2:6" x14ac:dyDescent="0.2">
      <c r="B90" t="s">
        <v>47</v>
      </c>
      <c r="C90">
        <v>8.797653958944282E-2</v>
      </c>
      <c r="D90" t="s">
        <v>76</v>
      </c>
      <c r="E90">
        <v>8.433333333333333E-2</v>
      </c>
      <c r="F90" t="s">
        <v>76</v>
      </c>
    </row>
    <row r="91" spans="2:6" x14ac:dyDescent="0.2">
      <c r="B91" t="s">
        <v>48</v>
      </c>
      <c r="C91">
        <v>1.7152658662092625E-2</v>
      </c>
      <c r="D91" t="s">
        <v>76</v>
      </c>
      <c r="E91">
        <v>8.433333333333333E-2</v>
      </c>
      <c r="F91" t="s">
        <v>76</v>
      </c>
    </row>
    <row r="92" spans="2:6" x14ac:dyDescent="0.2">
      <c r="B92" t="s">
        <v>49</v>
      </c>
      <c r="C92">
        <v>0.38767202946307433</v>
      </c>
      <c r="D92" t="s">
        <v>76</v>
      </c>
      <c r="E92">
        <v>0.36799999999999999</v>
      </c>
      <c r="F92" t="s">
        <v>76</v>
      </c>
    </row>
    <row r="93" spans="2:6" x14ac:dyDescent="0.2">
      <c r="B93" t="s">
        <v>50</v>
      </c>
      <c r="C93">
        <v>4.22832980972516E-2</v>
      </c>
      <c r="D93" t="s">
        <v>76</v>
      </c>
      <c r="E93">
        <v>4.0633333333333327E-2</v>
      </c>
      <c r="F93" t="s">
        <v>76</v>
      </c>
    </row>
    <row r="94" spans="2:6" x14ac:dyDescent="0.2">
      <c r="B94" t="s">
        <v>51</v>
      </c>
      <c r="C94">
        <v>0.11521152115211523</v>
      </c>
      <c r="D94" t="s">
        <v>76</v>
      </c>
      <c r="E94">
        <v>0.11499999999999999</v>
      </c>
      <c r="F94" t="s">
        <v>76</v>
      </c>
    </row>
    <row r="95" spans="2:6" x14ac:dyDescent="0.2">
      <c r="B95" t="s">
        <v>52</v>
      </c>
      <c r="C95">
        <v>2.819927487578891E-2</v>
      </c>
      <c r="D95" t="s">
        <v>76</v>
      </c>
      <c r="E95">
        <v>0.10733333333333332</v>
      </c>
      <c r="F95" t="s">
        <v>76</v>
      </c>
    </row>
    <row r="96" spans="2:6" x14ac:dyDescent="0.2">
      <c r="B96" t="s">
        <v>53</v>
      </c>
      <c r="C96">
        <v>0.13774104683195595</v>
      </c>
      <c r="D96" t="s">
        <v>76</v>
      </c>
      <c r="E96">
        <v>0.13033333333333333</v>
      </c>
      <c r="F96" t="s">
        <v>76</v>
      </c>
    </row>
    <row r="97" spans="2:6" x14ac:dyDescent="0.2">
      <c r="B97" t="s">
        <v>54</v>
      </c>
      <c r="C97">
        <v>0.15893197711379531</v>
      </c>
      <c r="D97" t="s">
        <v>76</v>
      </c>
      <c r="E97">
        <v>0.16866666666666666</v>
      </c>
      <c r="F97" t="s">
        <v>76</v>
      </c>
    </row>
    <row r="98" spans="2:6" x14ac:dyDescent="0.2">
      <c r="B98" t="s">
        <v>55</v>
      </c>
      <c r="C98">
        <v>4.0169133192389003E-2</v>
      </c>
      <c r="D98" t="s">
        <v>76</v>
      </c>
      <c r="E98">
        <v>7.6666666666666661E-2</v>
      </c>
      <c r="F98" t="s">
        <v>76</v>
      </c>
    </row>
    <row r="99" spans="2:6" x14ac:dyDescent="0.2">
      <c r="B99" t="s">
        <v>56</v>
      </c>
      <c r="C99">
        <v>8.9209855564995763E-2</v>
      </c>
      <c r="D99" t="s">
        <v>76</v>
      </c>
      <c r="E99">
        <v>8.433333333333333E-2</v>
      </c>
      <c r="F99" t="s">
        <v>76</v>
      </c>
    </row>
    <row r="100" spans="2:6" x14ac:dyDescent="0.2">
      <c r="B100" t="s">
        <v>57</v>
      </c>
      <c r="C100">
        <v>2.9940119760479045E-2</v>
      </c>
      <c r="D100" t="s">
        <v>76</v>
      </c>
      <c r="E100">
        <v>2.8366666666666665E-2</v>
      </c>
      <c r="F100" t="s">
        <v>76</v>
      </c>
    </row>
    <row r="101" spans="2:6" x14ac:dyDescent="0.2">
      <c r="B101" t="s">
        <v>58</v>
      </c>
      <c r="C101">
        <v>1.2864493996569469E-2</v>
      </c>
      <c r="D101" t="s">
        <v>76</v>
      </c>
      <c r="E101">
        <v>0.15333333333333332</v>
      </c>
      <c r="F101" t="s">
        <v>76</v>
      </c>
    </row>
    <row r="102" spans="2:6" x14ac:dyDescent="0.2">
      <c r="B102" t="s">
        <v>59</v>
      </c>
      <c r="C102">
        <v>1.7206767995411532E-2</v>
      </c>
      <c r="D102" t="s">
        <v>76</v>
      </c>
      <c r="E102">
        <v>1.6866666666666665E-2</v>
      </c>
      <c r="F102" t="s">
        <v>76</v>
      </c>
    </row>
    <row r="103" spans="2:6" x14ac:dyDescent="0.2">
      <c r="B103" t="s">
        <v>60</v>
      </c>
      <c r="C103">
        <v>0.57720057720057727</v>
      </c>
      <c r="D103" t="s">
        <v>76</v>
      </c>
      <c r="E103">
        <v>0.59033333333333327</v>
      </c>
      <c r="F103" t="s">
        <v>76</v>
      </c>
    </row>
    <row r="104" spans="2:6" x14ac:dyDescent="0.2">
      <c r="B104" t="s">
        <v>61</v>
      </c>
      <c r="C104">
        <v>1.2626262626262628</v>
      </c>
      <c r="D104" t="s">
        <v>76</v>
      </c>
      <c r="E104">
        <v>24.533333333333335</v>
      </c>
      <c r="F104" t="s">
        <v>76</v>
      </c>
    </row>
    <row r="105" spans="2:6" x14ac:dyDescent="0.2">
      <c r="B105" t="s">
        <v>62</v>
      </c>
      <c r="C105">
        <v>0.4085801838610828</v>
      </c>
      <c r="D105" t="s">
        <v>76</v>
      </c>
      <c r="E105">
        <v>0.99666666666666659</v>
      </c>
      <c r="F105" t="s">
        <v>76</v>
      </c>
    </row>
    <row r="106" spans="2:6" x14ac:dyDescent="0.2">
      <c r="B106" t="s">
        <v>63</v>
      </c>
      <c r="C106">
        <v>0.50505050505050508</v>
      </c>
      <c r="D106" t="s">
        <v>76</v>
      </c>
      <c r="E106">
        <v>1.2266666666666666</v>
      </c>
      <c r="F106" t="s">
        <v>76</v>
      </c>
    </row>
    <row r="107" spans="2:6" x14ac:dyDescent="0.2">
      <c r="B107" t="s">
        <v>64</v>
      </c>
      <c r="C107">
        <v>0.64566115702479332</v>
      </c>
      <c r="D107" t="s">
        <v>76</v>
      </c>
      <c r="E107">
        <v>1.0733333333333333</v>
      </c>
      <c r="F107" t="s">
        <v>76</v>
      </c>
    </row>
    <row r="108" spans="2:6" x14ac:dyDescent="0.2">
      <c r="B108" t="s">
        <v>65</v>
      </c>
      <c r="C108">
        <v>2.3073373327180429</v>
      </c>
      <c r="D108" t="s">
        <v>76</v>
      </c>
      <c r="E108">
        <v>7.6666666666666661</v>
      </c>
      <c r="F108" t="s">
        <v>76</v>
      </c>
    </row>
    <row r="109" spans="2:6" x14ac:dyDescent="0.2">
      <c r="B109" t="s">
        <v>66</v>
      </c>
      <c r="C109">
        <v>1.6061676839061996</v>
      </c>
      <c r="D109" t="s">
        <v>76</v>
      </c>
      <c r="E109">
        <v>3.2966666666666664</v>
      </c>
      <c r="F109" t="s">
        <v>76</v>
      </c>
    </row>
    <row r="110" spans="2:6" x14ac:dyDescent="0.2">
      <c r="B110" t="s">
        <v>67</v>
      </c>
      <c r="C110">
        <v>0.25252525252525254</v>
      </c>
      <c r="D110" t="s">
        <v>76</v>
      </c>
      <c r="E110">
        <v>4.9066666666666668E-2</v>
      </c>
      <c r="F110" t="s">
        <v>76</v>
      </c>
    </row>
    <row r="111" spans="2:6" x14ac:dyDescent="0.2">
      <c r="B111" t="s">
        <v>131</v>
      </c>
      <c r="C111" t="s">
        <v>132</v>
      </c>
      <c r="D111" t="s">
        <v>132</v>
      </c>
      <c r="E111">
        <v>0.16866666666666666</v>
      </c>
      <c r="F111" t="s">
        <v>76</v>
      </c>
    </row>
    <row r="112" spans="2:6" x14ac:dyDescent="0.2">
      <c r="B112" t="s">
        <v>68</v>
      </c>
      <c r="C112">
        <v>0.1718508334765424</v>
      </c>
      <c r="D112" t="s">
        <v>76</v>
      </c>
      <c r="E112">
        <v>0.16866666666666666</v>
      </c>
      <c r="F112" t="s">
        <v>76</v>
      </c>
    </row>
    <row r="113" spans="2:6" x14ac:dyDescent="0.2">
      <c r="B113" t="s">
        <v>69</v>
      </c>
      <c r="C113">
        <v>0.49140049140049158</v>
      </c>
      <c r="D113" t="s">
        <v>76</v>
      </c>
      <c r="E113">
        <v>3.9099999999999997</v>
      </c>
      <c r="F113" t="s">
        <v>76</v>
      </c>
    </row>
    <row r="114" spans="2:6" x14ac:dyDescent="0.2">
      <c r="B114" t="s">
        <v>70</v>
      </c>
      <c r="C114">
        <v>9.2781592132120991E-2</v>
      </c>
      <c r="D114" t="s">
        <v>76</v>
      </c>
      <c r="E114">
        <v>0.24533333333333332</v>
      </c>
      <c r="F114" t="s">
        <v>76</v>
      </c>
    </row>
    <row r="115" spans="2:6" x14ac:dyDescent="0.2">
      <c r="B115" t="s">
        <v>71</v>
      </c>
      <c r="C115">
        <v>0.12744265080713679</v>
      </c>
      <c r="D115" t="s">
        <v>76</v>
      </c>
      <c r="E115">
        <v>1.38</v>
      </c>
      <c r="F115" t="s">
        <v>76</v>
      </c>
    </row>
    <row r="116" spans="2:6" x14ac:dyDescent="0.2">
      <c r="B116" t="s">
        <v>72</v>
      </c>
      <c r="C116">
        <v>6.9930069930069963E-2</v>
      </c>
      <c r="D116" t="s">
        <v>76</v>
      </c>
      <c r="E116">
        <v>1.6099999999999996E-2</v>
      </c>
      <c r="F116" t="s">
        <v>76</v>
      </c>
    </row>
    <row r="117" spans="2:6" x14ac:dyDescent="0.2">
      <c r="B117" t="s">
        <v>73</v>
      </c>
      <c r="C117">
        <v>5.1652892561983479E-2</v>
      </c>
      <c r="D117" t="s">
        <v>76</v>
      </c>
      <c r="E117">
        <v>4.0633333333333327E-2</v>
      </c>
      <c r="F117" t="s">
        <v>76</v>
      </c>
    </row>
    <row r="118" spans="2:6" x14ac:dyDescent="0.2">
      <c r="B118" t="s">
        <v>74</v>
      </c>
      <c r="C118">
        <v>1.0101010101010104E-2</v>
      </c>
      <c r="D118" t="s">
        <v>76</v>
      </c>
      <c r="E118">
        <v>0.65</v>
      </c>
      <c r="F118" t="s">
        <v>76</v>
      </c>
    </row>
    <row r="119" spans="2:6" x14ac:dyDescent="0.2">
      <c r="B119" t="s">
        <v>75</v>
      </c>
      <c r="C119">
        <v>1.2</v>
      </c>
      <c r="D119" t="s">
        <v>76</v>
      </c>
      <c r="E119">
        <v>19.5</v>
      </c>
      <c r="F119" t="s">
        <v>76</v>
      </c>
    </row>
  </sheetData>
  <mergeCells count="3">
    <mergeCell ref="C3:D3"/>
    <mergeCell ref="C4:D4"/>
    <mergeCell ref="E4:F4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9"/>
  <sheetViews>
    <sheetView workbookViewId="0">
      <selection activeCell="B21" sqref="B21"/>
    </sheetView>
  </sheetViews>
  <sheetFormatPr baseColWidth="10" defaultRowHeight="16" x14ac:dyDescent="0.2"/>
  <cols>
    <col min="2" max="2" width="28.5" customWidth="1"/>
    <col min="3" max="7" width="17.1640625" bestFit="1" customWidth="1"/>
  </cols>
  <sheetData>
    <row r="1" spans="1:7" x14ac:dyDescent="0.2">
      <c r="A1" t="s">
        <v>80</v>
      </c>
      <c r="B1" t="s">
        <v>79</v>
      </c>
    </row>
    <row r="3" spans="1:7" x14ac:dyDescent="0.2">
      <c r="B3" s="4" t="s">
        <v>83</v>
      </c>
      <c r="C3" s="5">
        <v>0.4</v>
      </c>
      <c r="D3" s="5">
        <v>0.7</v>
      </c>
      <c r="E3" s="5">
        <v>1.07</v>
      </c>
      <c r="F3" s="5">
        <v>1.6</v>
      </c>
      <c r="G3" s="5">
        <v>2.5</v>
      </c>
    </row>
    <row r="4" spans="1:7" x14ac:dyDescent="0.2">
      <c r="B4" s="1" t="s">
        <v>81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</row>
    <row r="5" spans="1:7" x14ac:dyDescent="0.2">
      <c r="B5" t="s">
        <v>84</v>
      </c>
      <c r="C5">
        <v>10.25</v>
      </c>
      <c r="D5">
        <v>11.73</v>
      </c>
      <c r="E5">
        <v>14.06</v>
      </c>
      <c r="F5">
        <v>17.52</v>
      </c>
      <c r="G5">
        <v>20.97</v>
      </c>
    </row>
    <row r="6" spans="1:7" x14ac:dyDescent="0.2">
      <c r="B6" t="s">
        <v>85</v>
      </c>
      <c r="C6">
        <v>1.95</v>
      </c>
      <c r="D6">
        <v>2.12</v>
      </c>
      <c r="E6">
        <v>2.33</v>
      </c>
      <c r="F6">
        <v>3.19</v>
      </c>
      <c r="G6">
        <v>3.57</v>
      </c>
    </row>
    <row r="7" spans="1:7" x14ac:dyDescent="0.2">
      <c r="B7" t="s">
        <v>86</v>
      </c>
      <c r="C7">
        <v>15</v>
      </c>
      <c r="D7">
        <v>14.54</v>
      </c>
      <c r="E7">
        <v>15.54</v>
      </c>
      <c r="F7">
        <v>23.77</v>
      </c>
      <c r="G7">
        <v>25.57</v>
      </c>
    </row>
    <row r="8" spans="1:7" x14ac:dyDescent="0.2">
      <c r="B8" t="s">
        <v>87</v>
      </c>
      <c r="C8">
        <v>2.0099999999999998</v>
      </c>
      <c r="D8">
        <v>2.61</v>
      </c>
      <c r="E8">
        <v>1.45</v>
      </c>
      <c r="F8">
        <v>2.2599999999999998</v>
      </c>
      <c r="G8">
        <v>2.2999999999999998</v>
      </c>
    </row>
    <row r="9" spans="1:7" x14ac:dyDescent="0.2">
      <c r="B9" t="s">
        <v>88</v>
      </c>
      <c r="C9">
        <v>2.74</v>
      </c>
      <c r="D9">
        <v>2.35</v>
      </c>
      <c r="E9">
        <v>2.64</v>
      </c>
      <c r="F9">
        <v>3.26</v>
      </c>
      <c r="G9">
        <v>3.52</v>
      </c>
    </row>
    <row r="10" spans="1:7" x14ac:dyDescent="0.2">
      <c r="B10" t="s">
        <v>89</v>
      </c>
      <c r="C10">
        <v>1.23</v>
      </c>
      <c r="D10">
        <v>1.57</v>
      </c>
      <c r="E10">
        <v>1.61</v>
      </c>
      <c r="F10">
        <v>2.46</v>
      </c>
      <c r="G10">
        <v>2.2000000000000002</v>
      </c>
    </row>
    <row r="11" spans="1:7" x14ac:dyDescent="0.2">
      <c r="B11" t="s">
        <v>90</v>
      </c>
      <c r="C11">
        <v>3.77</v>
      </c>
      <c r="D11">
        <v>3.86</v>
      </c>
      <c r="E11">
        <v>4.3499999999999996</v>
      </c>
      <c r="F11">
        <v>6.1</v>
      </c>
      <c r="G11">
        <v>7.29</v>
      </c>
    </row>
    <row r="12" spans="1:7" x14ac:dyDescent="0.2">
      <c r="B12" t="s">
        <v>91</v>
      </c>
      <c r="C12">
        <v>7.56</v>
      </c>
      <c r="D12">
        <v>8.1300000000000008</v>
      </c>
      <c r="E12">
        <v>8.42</v>
      </c>
      <c r="F12">
        <v>12.04</v>
      </c>
      <c r="G12">
        <v>15.46</v>
      </c>
    </row>
    <row r="13" spans="1:7" x14ac:dyDescent="0.2">
      <c r="B13" t="s">
        <v>92</v>
      </c>
      <c r="C13">
        <v>5.01</v>
      </c>
      <c r="D13">
        <v>4.88</v>
      </c>
      <c r="E13">
        <v>5.23</v>
      </c>
      <c r="F13">
        <v>7.04</v>
      </c>
      <c r="G13">
        <v>7.07</v>
      </c>
    </row>
    <row r="14" spans="1:7" x14ac:dyDescent="0.2">
      <c r="B14" t="s">
        <v>93</v>
      </c>
      <c r="C14">
        <v>2.41</v>
      </c>
      <c r="D14">
        <v>2.72</v>
      </c>
      <c r="E14">
        <v>3.63</v>
      </c>
      <c r="F14">
        <v>3.17</v>
      </c>
      <c r="G14">
        <v>4.38</v>
      </c>
    </row>
    <row r="15" spans="1:7" x14ac:dyDescent="0.2">
      <c r="B15" t="s">
        <v>94</v>
      </c>
      <c r="C15">
        <v>2.78</v>
      </c>
      <c r="D15">
        <v>3.08</v>
      </c>
      <c r="E15">
        <v>3.47</v>
      </c>
      <c r="F15">
        <v>5.07</v>
      </c>
      <c r="G15">
        <v>6.27</v>
      </c>
    </row>
    <row r="16" spans="1:7" x14ac:dyDescent="0.2">
      <c r="B16" t="s">
        <v>95</v>
      </c>
      <c r="C16">
        <v>14.88</v>
      </c>
      <c r="D16">
        <v>15.58</v>
      </c>
      <c r="E16">
        <v>16.71</v>
      </c>
      <c r="F16">
        <v>24.12</v>
      </c>
      <c r="G16">
        <v>29.35</v>
      </c>
    </row>
    <row r="17" spans="2:7" x14ac:dyDescent="0.2">
      <c r="B17" t="s">
        <v>96</v>
      </c>
      <c r="C17">
        <v>6.75</v>
      </c>
      <c r="D17">
        <v>7.18</v>
      </c>
      <c r="E17">
        <v>7.74</v>
      </c>
      <c r="F17">
        <v>10.95</v>
      </c>
      <c r="G17">
        <v>11.08</v>
      </c>
    </row>
    <row r="18" spans="2:7" x14ac:dyDescent="0.2">
      <c r="B18" t="s">
        <v>97</v>
      </c>
      <c r="C18">
        <v>13.76</v>
      </c>
      <c r="D18">
        <v>15.21</v>
      </c>
      <c r="E18">
        <v>16.75</v>
      </c>
      <c r="F18">
        <v>19.84</v>
      </c>
      <c r="G18">
        <v>24.96</v>
      </c>
    </row>
    <row r="19" spans="2:7" x14ac:dyDescent="0.2">
      <c r="B19" t="s">
        <v>98</v>
      </c>
      <c r="C19">
        <v>2.19</v>
      </c>
      <c r="D19">
        <v>2.63</v>
      </c>
      <c r="E19">
        <v>4.38</v>
      </c>
      <c r="F19">
        <v>3.35</v>
      </c>
      <c r="G19">
        <v>4.38</v>
      </c>
    </row>
    <row r="20" spans="2:7" x14ac:dyDescent="0.2">
      <c r="B20" t="s">
        <v>99</v>
      </c>
      <c r="C20">
        <v>10.96</v>
      </c>
      <c r="D20">
        <v>11.85</v>
      </c>
      <c r="E20">
        <v>13.24</v>
      </c>
      <c r="F20">
        <v>18.920000000000002</v>
      </c>
      <c r="G20">
        <v>24.74</v>
      </c>
    </row>
    <row r="21" spans="2:7" x14ac:dyDescent="0.2">
      <c r="B21" t="s">
        <v>100</v>
      </c>
      <c r="C21">
        <v>14.11</v>
      </c>
      <c r="D21">
        <v>14.91</v>
      </c>
      <c r="E21">
        <v>16.760000000000002</v>
      </c>
      <c r="F21">
        <v>21.32</v>
      </c>
      <c r="G21">
        <v>22.2</v>
      </c>
    </row>
    <row r="22" spans="2:7" x14ac:dyDescent="0.2">
      <c r="B22" t="s">
        <v>101</v>
      </c>
      <c r="C22">
        <v>2.97</v>
      </c>
      <c r="D22">
        <v>3.47</v>
      </c>
      <c r="E22">
        <v>4.04</v>
      </c>
      <c r="F22">
        <v>4.72</v>
      </c>
      <c r="G22">
        <v>5.93</v>
      </c>
    </row>
    <row r="23" spans="2:7" x14ac:dyDescent="0.2">
      <c r="B23" t="s">
        <v>102</v>
      </c>
      <c r="C23">
        <v>2.1</v>
      </c>
      <c r="D23">
        <v>2.4900000000000002</v>
      </c>
      <c r="E23">
        <v>2.62</v>
      </c>
      <c r="F23">
        <v>3.19</v>
      </c>
      <c r="G23">
        <v>3.17</v>
      </c>
    </row>
    <row r="24" spans="2:7" x14ac:dyDescent="0.2">
      <c r="B24" t="s">
        <v>103</v>
      </c>
      <c r="C24">
        <v>6.04</v>
      </c>
      <c r="D24">
        <v>6.33</v>
      </c>
      <c r="E24">
        <v>6.97</v>
      </c>
      <c r="F24">
        <v>9.66</v>
      </c>
      <c r="G24">
        <v>9.3000000000000007</v>
      </c>
    </row>
    <row r="25" spans="2:7" x14ac:dyDescent="0.2">
      <c r="B25" t="s">
        <v>104</v>
      </c>
      <c r="C25">
        <v>3.57</v>
      </c>
      <c r="D25">
        <v>3.47</v>
      </c>
      <c r="E25">
        <v>4.07</v>
      </c>
      <c r="F25">
        <v>3.65</v>
      </c>
      <c r="G25">
        <v>3.78</v>
      </c>
    </row>
    <row r="26" spans="2:7" x14ac:dyDescent="0.2">
      <c r="B26" t="s">
        <v>105</v>
      </c>
      <c r="C26">
        <v>6.08</v>
      </c>
      <c r="D26">
        <v>6.8</v>
      </c>
      <c r="E26">
        <v>7.35</v>
      </c>
      <c r="F26">
        <v>8.73</v>
      </c>
      <c r="G26">
        <v>10.43</v>
      </c>
    </row>
    <row r="27" spans="2:7" x14ac:dyDescent="0.2">
      <c r="B27" t="s">
        <v>106</v>
      </c>
      <c r="C27">
        <v>3.82</v>
      </c>
      <c r="D27">
        <v>4.82</v>
      </c>
      <c r="E27">
        <v>6.01</v>
      </c>
      <c r="F27">
        <v>6.33</v>
      </c>
      <c r="G27">
        <v>10.220000000000001</v>
      </c>
    </row>
    <row r="28" spans="2:7" x14ac:dyDescent="0.2">
      <c r="B28" t="s">
        <v>107</v>
      </c>
      <c r="C28">
        <v>2.2599999999999998</v>
      </c>
      <c r="D28">
        <v>2.2799999999999998</v>
      </c>
      <c r="E28">
        <v>2.36</v>
      </c>
      <c r="F28">
        <v>3.38</v>
      </c>
      <c r="G28">
        <v>3.77</v>
      </c>
    </row>
    <row r="29" spans="2:7" x14ac:dyDescent="0.2">
      <c r="B29" t="s">
        <v>108</v>
      </c>
      <c r="C29">
        <v>2.23</v>
      </c>
      <c r="D29">
        <v>2.59</v>
      </c>
      <c r="E29">
        <v>2.91</v>
      </c>
      <c r="F29">
        <v>4.0999999999999996</v>
      </c>
      <c r="G29">
        <v>4.43</v>
      </c>
    </row>
    <row r="30" spans="2:7" x14ac:dyDescent="0.2">
      <c r="B30" t="s">
        <v>109</v>
      </c>
      <c r="C30">
        <v>3.27</v>
      </c>
      <c r="D30">
        <v>3.6</v>
      </c>
      <c r="E30">
        <v>4.29</v>
      </c>
      <c r="F30">
        <v>4.6900000000000004</v>
      </c>
      <c r="G30">
        <v>5.1100000000000003</v>
      </c>
    </row>
    <row r="31" spans="2:7" x14ac:dyDescent="0.2">
      <c r="B31" t="s">
        <v>110</v>
      </c>
      <c r="C31">
        <v>2.84</v>
      </c>
      <c r="D31">
        <v>2.44</v>
      </c>
      <c r="E31">
        <v>3.51</v>
      </c>
      <c r="F31">
        <v>2.75</v>
      </c>
      <c r="G31">
        <v>2.67</v>
      </c>
    </row>
    <row r="32" spans="2:7" x14ac:dyDescent="0.2">
      <c r="B32" t="s">
        <v>111</v>
      </c>
      <c r="C32">
        <v>2.27</v>
      </c>
      <c r="D32">
        <v>2.5099999999999998</v>
      </c>
      <c r="E32">
        <v>2.2599999999999998</v>
      </c>
      <c r="F32">
        <v>4.01</v>
      </c>
      <c r="G32">
        <v>3.75</v>
      </c>
    </row>
    <row r="33" spans="2:7" x14ac:dyDescent="0.2">
      <c r="B33" t="s">
        <v>112</v>
      </c>
      <c r="C33">
        <v>1.83</v>
      </c>
      <c r="D33">
        <v>1.89</v>
      </c>
      <c r="E33">
        <v>2.2200000000000002</v>
      </c>
      <c r="F33">
        <v>2.5499999999999998</v>
      </c>
      <c r="G33">
        <v>2.56</v>
      </c>
    </row>
    <row r="34" spans="2:7" x14ac:dyDescent="0.2">
      <c r="B34" t="s">
        <v>113</v>
      </c>
      <c r="C34">
        <v>0.69</v>
      </c>
      <c r="D34">
        <v>0.86</v>
      </c>
      <c r="E34">
        <v>0.96</v>
      </c>
      <c r="F34">
        <v>1.05</v>
      </c>
      <c r="G34">
        <v>1.04</v>
      </c>
    </row>
    <row r="35" spans="2:7" x14ac:dyDescent="0.2">
      <c r="B35" t="s">
        <v>114</v>
      </c>
      <c r="C35">
        <v>4.09</v>
      </c>
      <c r="D35">
        <v>5.56</v>
      </c>
      <c r="E35">
        <v>5.47</v>
      </c>
      <c r="F35">
        <v>6.98</v>
      </c>
      <c r="G35">
        <v>7.36</v>
      </c>
    </row>
    <row r="36" spans="2:7" x14ac:dyDescent="0.2">
      <c r="B36" t="s">
        <v>115</v>
      </c>
      <c r="C36">
        <v>1.0900000000000001</v>
      </c>
      <c r="D36">
        <v>1.04</v>
      </c>
      <c r="E36">
        <v>1.17</v>
      </c>
      <c r="F36">
        <v>1.37</v>
      </c>
      <c r="G36">
        <v>1.45</v>
      </c>
    </row>
    <row r="37" spans="2:7" x14ac:dyDescent="0.2">
      <c r="B37" t="s">
        <v>116</v>
      </c>
      <c r="C37">
        <v>4.4400000000000004</v>
      </c>
      <c r="D37">
        <v>4.3899999999999997</v>
      </c>
      <c r="E37">
        <v>4.53</v>
      </c>
      <c r="F37">
        <v>5.4</v>
      </c>
      <c r="G37">
        <v>5.67</v>
      </c>
    </row>
    <row r="38" spans="2:7" x14ac:dyDescent="0.2">
      <c r="B38" t="s">
        <v>117</v>
      </c>
      <c r="C38">
        <v>2.41</v>
      </c>
      <c r="D38">
        <v>2.6</v>
      </c>
      <c r="E38">
        <v>2.87</v>
      </c>
      <c r="F38">
        <v>3.68</v>
      </c>
      <c r="G38">
        <v>4.03</v>
      </c>
    </row>
    <row r="39" spans="2:7" x14ac:dyDescent="0.2">
      <c r="B39" t="s">
        <v>118</v>
      </c>
      <c r="C39">
        <v>0.32</v>
      </c>
      <c r="D39">
        <v>0.41</v>
      </c>
      <c r="E39">
        <v>0.54</v>
      </c>
      <c r="F39">
        <v>0.56000000000000005</v>
      </c>
      <c r="G39">
        <v>0.67</v>
      </c>
    </row>
    <row r="40" spans="2:7" x14ac:dyDescent="0.2">
      <c r="B40" t="s">
        <v>119</v>
      </c>
      <c r="C40">
        <v>1.71</v>
      </c>
      <c r="D40">
        <v>2</v>
      </c>
      <c r="E40">
        <v>2.11</v>
      </c>
      <c r="F40">
        <v>2.67</v>
      </c>
      <c r="G40">
        <v>3.12</v>
      </c>
    </row>
    <row r="41" spans="2:7" x14ac:dyDescent="0.2">
      <c r="B41" t="s">
        <v>120</v>
      </c>
      <c r="C41">
        <v>3.46</v>
      </c>
      <c r="D41">
        <v>3.73</v>
      </c>
      <c r="E41">
        <v>3.87</v>
      </c>
      <c r="F41">
        <v>4.8600000000000003</v>
      </c>
      <c r="G41">
        <v>5.54</v>
      </c>
    </row>
    <row r="42" spans="2:7" x14ac:dyDescent="0.2">
      <c r="B42" t="s">
        <v>121</v>
      </c>
      <c r="C42">
        <v>2.89</v>
      </c>
      <c r="D42">
        <v>3.17</v>
      </c>
      <c r="E42">
        <v>3.25</v>
      </c>
      <c r="F42">
        <v>4.99</v>
      </c>
      <c r="G42">
        <v>6.89</v>
      </c>
    </row>
    <row r="43" spans="2:7" x14ac:dyDescent="0.2">
      <c r="B43" t="s">
        <v>122</v>
      </c>
      <c r="C43">
        <v>2.98</v>
      </c>
      <c r="D43">
        <v>2.78</v>
      </c>
      <c r="E43">
        <v>3.35</v>
      </c>
      <c r="F43">
        <v>4.1500000000000004</v>
      </c>
      <c r="G43">
        <v>5.0199999999999996</v>
      </c>
    </row>
    <row r="44" spans="2:7" x14ac:dyDescent="0.2">
      <c r="B44" t="s">
        <v>123</v>
      </c>
      <c r="C44">
        <v>2.4300000000000002</v>
      </c>
      <c r="D44">
        <v>2.41</v>
      </c>
      <c r="E44">
        <v>2.7</v>
      </c>
      <c r="F44">
        <v>4.6100000000000003</v>
      </c>
      <c r="G44">
        <v>4.1900000000000004</v>
      </c>
    </row>
    <row r="45" spans="2:7" x14ac:dyDescent="0.2">
      <c r="B45" t="s">
        <v>124</v>
      </c>
      <c r="C45">
        <v>3.98</v>
      </c>
      <c r="D45">
        <v>3.86</v>
      </c>
      <c r="E45">
        <v>3.75</v>
      </c>
      <c r="F45">
        <v>5.22</v>
      </c>
      <c r="G45">
        <v>5.04</v>
      </c>
    </row>
    <row r="46" spans="2:7" x14ac:dyDescent="0.2">
      <c r="B46" t="s">
        <v>125</v>
      </c>
      <c r="C46">
        <v>12.12</v>
      </c>
      <c r="D46">
        <v>12.07</v>
      </c>
      <c r="E46">
        <v>11.07</v>
      </c>
      <c r="F46">
        <v>18.989999999999998</v>
      </c>
      <c r="G46">
        <v>20.39</v>
      </c>
    </row>
    <row r="47" spans="2:7" x14ac:dyDescent="0.2">
      <c r="B47" t="s">
        <v>126</v>
      </c>
      <c r="C47">
        <v>1.99</v>
      </c>
      <c r="D47">
        <v>2</v>
      </c>
      <c r="E47">
        <v>2.38</v>
      </c>
      <c r="F47">
        <v>2.7</v>
      </c>
      <c r="G47">
        <v>2.79</v>
      </c>
    </row>
    <row r="48" spans="2:7" x14ac:dyDescent="0.2">
      <c r="B48" t="s">
        <v>127</v>
      </c>
      <c r="C48">
        <v>2</v>
      </c>
      <c r="D48">
        <v>2.39</v>
      </c>
      <c r="E48">
        <v>2.64</v>
      </c>
      <c r="F48">
        <v>3.61</v>
      </c>
      <c r="G48">
        <v>4.42</v>
      </c>
    </row>
    <row r="51" spans="2:7" x14ac:dyDescent="0.2">
      <c r="B51" s="1" t="s">
        <v>128</v>
      </c>
      <c r="C51" s="1">
        <f>SUM(C5:C48)</f>
        <v>203.24</v>
      </c>
      <c r="D51" s="1">
        <f>SUM(D5:D48)</f>
        <v>216.90999999999994</v>
      </c>
      <c r="E51" s="1">
        <f t="shared" ref="E51:G51" si="0">SUM(E5:E48)</f>
        <v>237.57999999999993</v>
      </c>
      <c r="F51" s="1">
        <f t="shared" si="0"/>
        <v>312.98000000000008</v>
      </c>
      <c r="G51" s="1">
        <f t="shared" si="0"/>
        <v>358.05000000000013</v>
      </c>
    </row>
    <row r="53" spans="2:7" x14ac:dyDescent="0.2">
      <c r="B53" t="s">
        <v>129</v>
      </c>
    </row>
    <row r="54" spans="2:7" x14ac:dyDescent="0.2">
      <c r="B54" s="4" t="s">
        <v>83</v>
      </c>
      <c r="C54" s="5">
        <v>0.4</v>
      </c>
      <c r="D54" s="5">
        <v>0.7</v>
      </c>
      <c r="E54" s="5">
        <v>1.07</v>
      </c>
      <c r="F54" s="5">
        <v>1.6</v>
      </c>
      <c r="G54" s="5">
        <v>2.5</v>
      </c>
    </row>
    <row r="55" spans="2:7" x14ac:dyDescent="0.2">
      <c r="B55" s="1" t="s">
        <v>81</v>
      </c>
      <c r="C55" s="1" t="s">
        <v>130</v>
      </c>
      <c r="D55" s="1" t="s">
        <v>130</v>
      </c>
      <c r="E55" s="1" t="s">
        <v>130</v>
      </c>
      <c r="F55" s="1" t="s">
        <v>130</v>
      </c>
      <c r="G55" s="1" t="s">
        <v>130</v>
      </c>
    </row>
    <row r="56" spans="2:7" x14ac:dyDescent="0.2">
      <c r="B56" t="s">
        <v>84</v>
      </c>
      <c r="C56">
        <f>C5*100/$C$51</f>
        <v>5.0432985632749459</v>
      </c>
      <c r="D56">
        <f>D5*100/$D$51</f>
        <v>5.4077728089991259</v>
      </c>
      <c r="E56">
        <f>E5*100/$E$51</f>
        <v>5.9180065662092787</v>
      </c>
      <c r="F56">
        <f>F5*100/$F$51</f>
        <v>5.5978017764713384</v>
      </c>
      <c r="G56">
        <f>G5*100/$G$51</f>
        <v>5.8567239212400484</v>
      </c>
    </row>
    <row r="57" spans="2:7" x14ac:dyDescent="0.2">
      <c r="B57" t="s">
        <v>85</v>
      </c>
      <c r="C57">
        <f t="shared" ref="C57:C99" si="1">C6*100/$C$51</f>
        <v>0.95945679984255061</v>
      </c>
      <c r="D57">
        <f t="shared" ref="D57:D99" si="2">D6*100/$D$51</f>
        <v>0.97736388363837567</v>
      </c>
      <c r="E57">
        <f t="shared" ref="E57:E99" si="3">E6*100/$E$51</f>
        <v>0.98072228302045661</v>
      </c>
      <c r="F57">
        <f t="shared" ref="F57:F99" si="4">F6*100/$F$51</f>
        <v>1.0192344558757747</v>
      </c>
      <c r="G57">
        <f t="shared" ref="G57:G99" si="5">G6*100/$G$51</f>
        <v>0.99706744868035158</v>
      </c>
    </row>
    <row r="58" spans="2:7" x14ac:dyDescent="0.2">
      <c r="B58" t="s">
        <v>86</v>
      </c>
      <c r="C58">
        <f t="shared" si="1"/>
        <v>7.3804369218657744</v>
      </c>
      <c r="D58">
        <f t="shared" si="2"/>
        <v>6.7032409755198028</v>
      </c>
      <c r="E58">
        <f t="shared" si="3"/>
        <v>6.5409546258102553</v>
      </c>
      <c r="F58">
        <f t="shared" si="4"/>
        <v>7.5947344878266962</v>
      </c>
      <c r="G58">
        <f t="shared" si="5"/>
        <v>7.1414606898477837</v>
      </c>
    </row>
    <row r="59" spans="2:7" x14ac:dyDescent="0.2">
      <c r="B59" t="s">
        <v>87</v>
      </c>
      <c r="C59">
        <f t="shared" si="1"/>
        <v>0.98897854753001357</v>
      </c>
      <c r="D59">
        <f t="shared" si="2"/>
        <v>1.2032640265547927</v>
      </c>
      <c r="E59">
        <f t="shared" si="3"/>
        <v>0.6103207340685245</v>
      </c>
      <c r="F59">
        <f t="shared" si="4"/>
        <v>0.72209086842609727</v>
      </c>
      <c r="G59">
        <f t="shared" si="5"/>
        <v>0.64236838430386789</v>
      </c>
    </row>
    <row r="60" spans="2:7" x14ac:dyDescent="0.2">
      <c r="B60" t="s">
        <v>88</v>
      </c>
      <c r="C60">
        <f t="shared" si="1"/>
        <v>1.3481598110608148</v>
      </c>
      <c r="D60">
        <f t="shared" si="2"/>
        <v>1.0833986445991428</v>
      </c>
      <c r="E60">
        <f t="shared" si="3"/>
        <v>1.1112046468557963</v>
      </c>
      <c r="F60">
        <f t="shared" si="4"/>
        <v>1.0416001022429546</v>
      </c>
      <c r="G60">
        <f t="shared" si="5"/>
        <v>0.98310291858678922</v>
      </c>
    </row>
    <row r="61" spans="2:7" x14ac:dyDescent="0.2">
      <c r="B61" t="s">
        <v>89</v>
      </c>
      <c r="C61">
        <f t="shared" si="1"/>
        <v>0.60519582759299351</v>
      </c>
      <c r="D61">
        <f t="shared" si="2"/>
        <v>0.72380249873219327</v>
      </c>
      <c r="E61">
        <f t="shared" si="3"/>
        <v>0.67766647024160298</v>
      </c>
      <c r="F61">
        <f t="shared" si="4"/>
        <v>0.78599271518946878</v>
      </c>
      <c r="G61">
        <f t="shared" si="5"/>
        <v>0.61443932411674329</v>
      </c>
    </row>
    <row r="62" spans="2:7" x14ac:dyDescent="0.2">
      <c r="B62" t="s">
        <v>90</v>
      </c>
      <c r="C62">
        <f t="shared" si="1"/>
        <v>1.8549498130289312</v>
      </c>
      <c r="D62">
        <f t="shared" si="2"/>
        <v>1.7795399013415707</v>
      </c>
      <c r="E62">
        <f t="shared" si="3"/>
        <v>1.8309622022055732</v>
      </c>
      <c r="F62">
        <f t="shared" si="4"/>
        <v>1.9490063262828292</v>
      </c>
      <c r="G62">
        <f t="shared" si="5"/>
        <v>2.0360284876413903</v>
      </c>
    </row>
    <row r="63" spans="2:7" x14ac:dyDescent="0.2">
      <c r="B63" t="s">
        <v>91</v>
      </c>
      <c r="C63">
        <f t="shared" si="1"/>
        <v>3.7197402086203502</v>
      </c>
      <c r="D63">
        <f t="shared" si="2"/>
        <v>3.7480982896132051</v>
      </c>
      <c r="E63">
        <f t="shared" si="3"/>
        <v>3.5440693661082592</v>
      </c>
      <c r="F63">
        <f t="shared" si="4"/>
        <v>3.846891175154961</v>
      </c>
      <c r="G63">
        <f t="shared" si="5"/>
        <v>4.3178327049294776</v>
      </c>
    </row>
    <row r="64" spans="2:7" x14ac:dyDescent="0.2">
      <c r="B64" t="s">
        <v>92</v>
      </c>
      <c r="C64">
        <f t="shared" si="1"/>
        <v>2.4650659319031685</v>
      </c>
      <c r="D64">
        <f t="shared" si="2"/>
        <v>2.2497810151675814</v>
      </c>
      <c r="E64">
        <f t="shared" si="3"/>
        <v>2.2013637511575057</v>
      </c>
      <c r="F64">
        <f t="shared" si="4"/>
        <v>2.249345006070675</v>
      </c>
      <c r="G64">
        <f t="shared" si="5"/>
        <v>1.9745845552297159</v>
      </c>
    </row>
    <row r="65" spans="2:7" x14ac:dyDescent="0.2">
      <c r="B65" t="s">
        <v>93</v>
      </c>
      <c r="C65">
        <f t="shared" si="1"/>
        <v>1.1857901987797677</v>
      </c>
      <c r="D65">
        <f t="shared" si="2"/>
        <v>1.2539763035360292</v>
      </c>
      <c r="E65">
        <f t="shared" si="3"/>
        <v>1.52790638942672</v>
      </c>
      <c r="F65">
        <f t="shared" si="4"/>
        <v>1.0128442711994374</v>
      </c>
      <c r="G65">
        <f t="shared" si="5"/>
        <v>1.2232928361960616</v>
      </c>
    </row>
    <row r="66" spans="2:7" x14ac:dyDescent="0.2">
      <c r="B66" t="s">
        <v>94</v>
      </c>
      <c r="C66">
        <f>C15*100/$C$51</f>
        <v>1.3678409761857901</v>
      </c>
      <c r="D66">
        <f t="shared" si="2"/>
        <v>1.4199437554746213</v>
      </c>
      <c r="E66">
        <f t="shared" si="3"/>
        <v>1.4605606532536413</v>
      </c>
      <c r="F66">
        <f t="shared" si="4"/>
        <v>1.6199118154514662</v>
      </c>
      <c r="G66">
        <f t="shared" si="5"/>
        <v>1.7511520737327182</v>
      </c>
    </row>
    <row r="67" spans="2:7" x14ac:dyDescent="0.2">
      <c r="B67" t="s">
        <v>95</v>
      </c>
      <c r="C67">
        <f t="shared" si="1"/>
        <v>7.3213934264908476</v>
      </c>
      <c r="D67">
        <f t="shared" si="2"/>
        <v>7.1827025033424023</v>
      </c>
      <c r="E67">
        <f t="shared" si="3"/>
        <v>7.0334203215758926</v>
      </c>
      <c r="F67">
        <f t="shared" si="4"/>
        <v>7.7065627196625961</v>
      </c>
      <c r="G67">
        <f t="shared" si="5"/>
        <v>8.1971791649210974</v>
      </c>
    </row>
    <row r="68" spans="2:7" x14ac:dyDescent="0.2">
      <c r="B68" t="s">
        <v>96</v>
      </c>
      <c r="C68">
        <f t="shared" si="1"/>
        <v>3.3211966148395984</v>
      </c>
      <c r="D68">
        <f t="shared" si="2"/>
        <v>3.3101286247752535</v>
      </c>
      <c r="E68">
        <f t="shared" si="3"/>
        <v>3.2578499873726754</v>
      </c>
      <c r="F68">
        <f t="shared" si="4"/>
        <v>3.4986261102945866</v>
      </c>
      <c r="G68">
        <f t="shared" si="5"/>
        <v>3.094539868733416</v>
      </c>
    </row>
    <row r="69" spans="2:7" x14ac:dyDescent="0.2">
      <c r="B69" t="s">
        <v>97</v>
      </c>
      <c r="C69">
        <f t="shared" si="1"/>
        <v>6.7703208029915372</v>
      </c>
      <c r="D69">
        <f t="shared" si="2"/>
        <v>7.0121248444055162</v>
      </c>
      <c r="E69">
        <f t="shared" si="3"/>
        <v>7.050256755619162</v>
      </c>
      <c r="F69">
        <f t="shared" si="4"/>
        <v>6.3390631989264472</v>
      </c>
      <c r="G69">
        <f t="shared" si="5"/>
        <v>6.9710934227063239</v>
      </c>
    </row>
    <row r="70" spans="2:7" x14ac:dyDescent="0.2">
      <c r="B70" t="s">
        <v>98</v>
      </c>
      <c r="C70">
        <f t="shared" si="1"/>
        <v>1.077543790592403</v>
      </c>
      <c r="D70">
        <f t="shared" si="2"/>
        <v>1.212484440551381</v>
      </c>
      <c r="E70">
        <f t="shared" si="3"/>
        <v>1.8435895277380256</v>
      </c>
      <c r="F70">
        <f t="shared" si="4"/>
        <v>1.0703559332864718</v>
      </c>
      <c r="G70">
        <f t="shared" si="5"/>
        <v>1.2232928361960616</v>
      </c>
    </row>
    <row r="71" spans="2:7" x14ac:dyDescent="0.2">
      <c r="B71" t="s">
        <v>99</v>
      </c>
      <c r="C71">
        <f t="shared" si="1"/>
        <v>5.3926392442432594</v>
      </c>
      <c r="D71">
        <f t="shared" si="2"/>
        <v>5.4630952929786565</v>
      </c>
      <c r="E71">
        <f t="shared" si="3"/>
        <v>5.5728596683222511</v>
      </c>
      <c r="F71">
        <f t="shared" si="4"/>
        <v>6.0451147038149395</v>
      </c>
      <c r="G71">
        <f t="shared" si="5"/>
        <v>6.9096494902946493</v>
      </c>
    </row>
    <row r="72" spans="2:7" x14ac:dyDescent="0.2">
      <c r="B72" t="s">
        <v>100</v>
      </c>
      <c r="C72">
        <f t="shared" si="1"/>
        <v>6.9425309978350711</v>
      </c>
      <c r="D72">
        <f t="shared" si="2"/>
        <v>6.8738186344566889</v>
      </c>
      <c r="E72">
        <f t="shared" si="3"/>
        <v>7.0544658641299804</v>
      </c>
      <c r="F72">
        <f t="shared" si="4"/>
        <v>6.8119368649753964</v>
      </c>
      <c r="G72">
        <f t="shared" si="5"/>
        <v>6.2002513615416817</v>
      </c>
    </row>
    <row r="73" spans="2:7" x14ac:dyDescent="0.2">
      <c r="B73" t="s">
        <v>101</v>
      </c>
      <c r="C73">
        <f t="shared" si="1"/>
        <v>1.4613265105294233</v>
      </c>
      <c r="D73">
        <f t="shared" si="2"/>
        <v>1.599741828408096</v>
      </c>
      <c r="E73">
        <f t="shared" si="3"/>
        <v>1.7004798383702338</v>
      </c>
      <c r="F73">
        <f t="shared" si="4"/>
        <v>1.5080835836155662</v>
      </c>
      <c r="G73">
        <f t="shared" si="5"/>
        <v>1.6561932690964942</v>
      </c>
    </row>
    <row r="74" spans="2:7" x14ac:dyDescent="0.2">
      <c r="B74" t="s">
        <v>102</v>
      </c>
      <c r="C74">
        <f t="shared" si="1"/>
        <v>1.0332611690612084</v>
      </c>
      <c r="D74">
        <f t="shared" si="2"/>
        <v>1.1479415425752622</v>
      </c>
      <c r="E74">
        <f t="shared" si="3"/>
        <v>1.1027864298341614</v>
      </c>
      <c r="F74">
        <f t="shared" si="4"/>
        <v>1.0192344558757747</v>
      </c>
      <c r="G74">
        <f t="shared" si="5"/>
        <v>0.88535120793185274</v>
      </c>
    </row>
    <row r="75" spans="2:7" x14ac:dyDescent="0.2">
      <c r="B75" t="s">
        <v>103</v>
      </c>
      <c r="C75">
        <f t="shared" si="1"/>
        <v>2.9718559338712849</v>
      </c>
      <c r="D75">
        <f t="shared" si="2"/>
        <v>2.9182610299202443</v>
      </c>
      <c r="E75">
        <f t="shared" si="3"/>
        <v>2.9337486320397348</v>
      </c>
      <c r="F75">
        <f t="shared" si="4"/>
        <v>3.0864591986708407</v>
      </c>
      <c r="G75">
        <f t="shared" si="5"/>
        <v>2.5974025974025969</v>
      </c>
    </row>
    <row r="76" spans="2:7" x14ac:dyDescent="0.2">
      <c r="B76" t="s">
        <v>104</v>
      </c>
      <c r="C76">
        <f t="shared" si="1"/>
        <v>1.7565439874040543</v>
      </c>
      <c r="D76">
        <f t="shared" si="2"/>
        <v>1.599741828408096</v>
      </c>
      <c r="E76">
        <f t="shared" si="3"/>
        <v>1.713107163902686</v>
      </c>
      <c r="F76">
        <f t="shared" si="4"/>
        <v>1.1662087034315289</v>
      </c>
      <c r="G76">
        <f t="shared" si="5"/>
        <v>1.0557184750733135</v>
      </c>
    </row>
    <row r="77" spans="2:7" x14ac:dyDescent="0.2">
      <c r="B77" t="s">
        <v>105</v>
      </c>
      <c r="C77">
        <f t="shared" si="1"/>
        <v>2.9915370989962606</v>
      </c>
      <c r="D77">
        <f t="shared" si="2"/>
        <v>3.1349407588400728</v>
      </c>
      <c r="E77">
        <f t="shared" si="3"/>
        <v>3.0936947554507963</v>
      </c>
      <c r="F77">
        <f t="shared" si="4"/>
        <v>2.7893156112211637</v>
      </c>
      <c r="G77">
        <f t="shared" si="5"/>
        <v>2.9130009775171057</v>
      </c>
    </row>
    <row r="78" spans="2:7" x14ac:dyDescent="0.2">
      <c r="B78" t="s">
        <v>106</v>
      </c>
      <c r="C78">
        <f t="shared" si="1"/>
        <v>1.8795512694351504</v>
      </c>
      <c r="D78">
        <f t="shared" si="2"/>
        <v>2.2221197731778162</v>
      </c>
      <c r="E78">
        <f t="shared" si="3"/>
        <v>2.5296742150012634</v>
      </c>
      <c r="F78">
        <f t="shared" si="4"/>
        <v>2.0224934500607064</v>
      </c>
      <c r="G78">
        <f t="shared" si="5"/>
        <v>2.8543499511241439</v>
      </c>
    </row>
    <row r="79" spans="2:7" x14ac:dyDescent="0.2">
      <c r="B79" t="s">
        <v>107</v>
      </c>
      <c r="C79">
        <f t="shared" si="1"/>
        <v>1.1119858295611098</v>
      </c>
      <c r="D79">
        <f>D28*100/$D$51</f>
        <v>1.051127195611083</v>
      </c>
      <c r="E79">
        <f t="shared" si="3"/>
        <v>0.99334960855290877</v>
      </c>
      <c r="F79">
        <f t="shared" si="4"/>
        <v>1.0799412103009773</v>
      </c>
      <c r="G79">
        <f t="shared" si="5"/>
        <v>1.0529255690546009</v>
      </c>
    </row>
    <row r="80" spans="2:7" x14ac:dyDescent="0.2">
      <c r="B80" t="s">
        <v>108</v>
      </c>
      <c r="C80">
        <f t="shared" si="1"/>
        <v>1.0972249557173783</v>
      </c>
      <c r="D80">
        <f t="shared" si="2"/>
        <v>1.1940436125582041</v>
      </c>
      <c r="E80">
        <f t="shared" si="3"/>
        <v>1.2248505766478663</v>
      </c>
      <c r="F80">
        <f t="shared" si="4"/>
        <v>1.3099878586491145</v>
      </c>
      <c r="G80">
        <f t="shared" si="5"/>
        <v>1.237257366289624</v>
      </c>
    </row>
    <row r="81" spans="2:7" x14ac:dyDescent="0.2">
      <c r="B81" t="s">
        <v>109</v>
      </c>
      <c r="C81">
        <f t="shared" si="1"/>
        <v>1.6089352489667388</v>
      </c>
      <c r="D81">
        <f t="shared" si="2"/>
        <v>1.6596745193859208</v>
      </c>
      <c r="E81">
        <f t="shared" si="3"/>
        <v>1.8057075511406691</v>
      </c>
      <c r="F81">
        <f t="shared" si="4"/>
        <v>1.4984983066010606</v>
      </c>
      <c r="G81">
        <f t="shared" si="5"/>
        <v>1.427174975562072</v>
      </c>
    </row>
    <row r="82" spans="2:7" x14ac:dyDescent="0.2">
      <c r="B82" t="s">
        <v>110</v>
      </c>
      <c r="C82">
        <f t="shared" si="1"/>
        <v>1.3973627238732533</v>
      </c>
      <c r="D82">
        <f t="shared" si="2"/>
        <v>1.1248905075837907</v>
      </c>
      <c r="E82">
        <f t="shared" si="3"/>
        <v>1.4773970872969109</v>
      </c>
      <c r="F82">
        <f t="shared" si="4"/>
        <v>0.87865039299635739</v>
      </c>
      <c r="G82">
        <f t="shared" si="5"/>
        <v>0.7457059069962293</v>
      </c>
    </row>
    <row r="83" spans="2:7" x14ac:dyDescent="0.2">
      <c r="B83" t="s">
        <v>111</v>
      </c>
      <c r="C83">
        <f t="shared" si="1"/>
        <v>1.1169061208423539</v>
      </c>
      <c r="D83">
        <f t="shared" si="2"/>
        <v>1.1571619565718503</v>
      </c>
      <c r="E83">
        <f t="shared" si="3"/>
        <v>0.9512585234447346</v>
      </c>
      <c r="F83">
        <f t="shared" si="4"/>
        <v>1.2812320276055975</v>
      </c>
      <c r="G83">
        <f t="shared" si="5"/>
        <v>1.0473397570171761</v>
      </c>
    </row>
    <row r="84" spans="2:7" x14ac:dyDescent="0.2">
      <c r="B84" t="s">
        <v>112</v>
      </c>
      <c r="C84">
        <f t="shared" si="1"/>
        <v>0.90041330446762446</v>
      </c>
      <c r="D84">
        <f t="shared" si="2"/>
        <v>0.87132912267760843</v>
      </c>
      <c r="E84">
        <f t="shared" si="3"/>
        <v>0.93442208940146521</v>
      </c>
      <c r="F84">
        <f t="shared" si="4"/>
        <v>0.81474854623298587</v>
      </c>
      <c r="G84">
        <f t="shared" si="5"/>
        <v>0.71498394079039218</v>
      </c>
    </row>
    <row r="85" spans="2:7" x14ac:dyDescent="0.2">
      <c r="B85" t="s">
        <v>113</v>
      </c>
      <c r="C85">
        <f t="shared" si="1"/>
        <v>0.33950009840582562</v>
      </c>
      <c r="D85">
        <f t="shared" si="2"/>
        <v>0.39647780185330334</v>
      </c>
      <c r="E85">
        <f t="shared" si="3"/>
        <v>0.40407441703847136</v>
      </c>
      <c r="F85">
        <f>F34*100/$F$51</f>
        <v>0.3354846955077001</v>
      </c>
      <c r="G85">
        <f t="shared" si="5"/>
        <v>0.29046222594609683</v>
      </c>
    </row>
    <row r="86" spans="2:7" x14ac:dyDescent="0.2">
      <c r="B86" t="s">
        <v>114</v>
      </c>
      <c r="C86">
        <f t="shared" si="1"/>
        <v>2.0123991340287346</v>
      </c>
      <c r="D86">
        <f t="shared" si="2"/>
        <v>2.5632750910515889</v>
      </c>
      <c r="E86">
        <f t="shared" si="3"/>
        <v>2.3023823554171234</v>
      </c>
      <c r="F86">
        <f t="shared" si="4"/>
        <v>2.2301744520416635</v>
      </c>
      <c r="G86">
        <f t="shared" si="5"/>
        <v>2.0555788297723776</v>
      </c>
    </row>
    <row r="87" spans="2:7" x14ac:dyDescent="0.2">
      <c r="B87" t="s">
        <v>115</v>
      </c>
      <c r="C87">
        <f t="shared" si="1"/>
        <v>0.53631174965557971</v>
      </c>
      <c r="D87">
        <f t="shared" si="2"/>
        <v>0.47946152782259938</v>
      </c>
      <c r="E87">
        <f t="shared" si="3"/>
        <v>0.49246569576563698</v>
      </c>
      <c r="F87">
        <f t="shared" si="4"/>
        <v>0.43772765032909439</v>
      </c>
      <c r="G87">
        <f t="shared" si="5"/>
        <v>0.40497137271330808</v>
      </c>
    </row>
    <row r="88" spans="2:7" x14ac:dyDescent="0.2">
      <c r="B88" t="s">
        <v>116</v>
      </c>
      <c r="C88">
        <f t="shared" si="1"/>
        <v>2.1846093288722694</v>
      </c>
      <c r="D88">
        <f t="shared" si="2"/>
        <v>2.0238808722511643</v>
      </c>
      <c r="E88">
        <f t="shared" si="3"/>
        <v>1.9067261554002868</v>
      </c>
      <c r="F88">
        <f t="shared" si="4"/>
        <v>1.7253498626110291</v>
      </c>
      <c r="G88">
        <f t="shared" si="5"/>
        <v>1.5835777126099702</v>
      </c>
    </row>
    <row r="89" spans="2:7" x14ac:dyDescent="0.2">
      <c r="B89" t="s">
        <v>117</v>
      </c>
      <c r="C89">
        <f t="shared" si="1"/>
        <v>1.1857901987797677</v>
      </c>
      <c r="D89">
        <f t="shared" si="2"/>
        <v>1.1986538195564984</v>
      </c>
      <c r="E89">
        <f t="shared" si="3"/>
        <v>1.2080141426045967</v>
      </c>
      <c r="F89">
        <f t="shared" si="4"/>
        <v>1.1757939804460347</v>
      </c>
      <c r="G89">
        <f t="shared" si="5"/>
        <v>1.1255411255411252</v>
      </c>
    </row>
    <row r="90" spans="2:7" x14ac:dyDescent="0.2">
      <c r="B90" t="s">
        <v>118</v>
      </c>
      <c r="C90">
        <f t="shared" si="1"/>
        <v>0.15744932099980319</v>
      </c>
      <c r="D90">
        <f t="shared" si="2"/>
        <v>0.18901848693006321</v>
      </c>
      <c r="E90">
        <f t="shared" si="3"/>
        <v>0.22729185958414014</v>
      </c>
      <c r="F90">
        <f t="shared" si="4"/>
        <v>0.17892517093744006</v>
      </c>
      <c r="G90">
        <f t="shared" si="5"/>
        <v>0.18712470325373545</v>
      </c>
    </row>
    <row r="91" spans="2:7" x14ac:dyDescent="0.2">
      <c r="B91" t="s">
        <v>119</v>
      </c>
      <c r="C91">
        <f t="shared" si="1"/>
        <v>0.84136980909269821</v>
      </c>
      <c r="D91">
        <f t="shared" si="2"/>
        <v>0.92204139965884491</v>
      </c>
      <c r="E91">
        <f t="shared" si="3"/>
        <v>0.88812189578247358</v>
      </c>
      <c r="F91">
        <f t="shared" si="4"/>
        <v>0.8530896542910088</v>
      </c>
      <c r="G91">
        <f t="shared" si="5"/>
        <v>0.87138667783829049</v>
      </c>
    </row>
    <row r="92" spans="2:7" x14ac:dyDescent="0.2">
      <c r="B92" t="s">
        <v>120</v>
      </c>
      <c r="C92">
        <f t="shared" si="1"/>
        <v>1.7024207833103719</v>
      </c>
      <c r="D92">
        <f t="shared" si="2"/>
        <v>1.7196072103637459</v>
      </c>
      <c r="E92">
        <f t="shared" si="3"/>
        <v>1.6289249936863377</v>
      </c>
      <c r="F92">
        <f t="shared" si="4"/>
        <v>1.5528148763499263</v>
      </c>
      <c r="G92">
        <f t="shared" si="5"/>
        <v>1.547269934366708</v>
      </c>
    </row>
    <row r="93" spans="2:7" x14ac:dyDescent="0.2">
      <c r="B93" t="s">
        <v>121</v>
      </c>
      <c r="C93">
        <f t="shared" si="1"/>
        <v>1.4219641802794725</v>
      </c>
      <c r="D93">
        <f t="shared" si="2"/>
        <v>1.4614356184592692</v>
      </c>
      <c r="E93">
        <f>E42*100/$E$51</f>
        <v>1.3679602660156582</v>
      </c>
      <c r="F93">
        <f t="shared" si="4"/>
        <v>1.5943510767461175</v>
      </c>
      <c r="G93">
        <f t="shared" si="5"/>
        <v>1.9243122468928915</v>
      </c>
    </row>
    <row r="94" spans="2:7" x14ac:dyDescent="0.2">
      <c r="B94" t="s">
        <v>122</v>
      </c>
      <c r="C94">
        <f t="shared" si="1"/>
        <v>1.4662468018106671</v>
      </c>
      <c r="D94">
        <f t="shared" si="2"/>
        <v>1.2816375455257945</v>
      </c>
      <c r="E94">
        <f t="shared" si="3"/>
        <v>1.4100513511238324</v>
      </c>
      <c r="F94">
        <f t="shared" si="4"/>
        <v>1.3259633203399577</v>
      </c>
      <c r="G94">
        <f t="shared" si="5"/>
        <v>1.4020388213936594</v>
      </c>
    </row>
    <row r="95" spans="2:7" x14ac:dyDescent="0.2">
      <c r="B95" t="s">
        <v>123</v>
      </c>
      <c r="C95">
        <f t="shared" si="1"/>
        <v>1.1956307813422555</v>
      </c>
      <c r="D95">
        <f t="shared" si="2"/>
        <v>1.1110598865889081</v>
      </c>
      <c r="E95">
        <f t="shared" si="3"/>
        <v>1.1364592979207007</v>
      </c>
      <c r="F95">
        <f t="shared" si="4"/>
        <v>1.472937567895712</v>
      </c>
      <c r="G95">
        <f t="shared" si="5"/>
        <v>1.1702276218405248</v>
      </c>
    </row>
    <row r="96" spans="2:7" x14ac:dyDescent="0.2">
      <c r="B96" t="s">
        <v>124</v>
      </c>
      <c r="C96">
        <f t="shared" si="1"/>
        <v>1.9582759299350521</v>
      </c>
      <c r="D96">
        <f t="shared" si="2"/>
        <v>1.7795399013415707</v>
      </c>
      <c r="E96">
        <f t="shared" si="3"/>
        <v>1.5784156915565288</v>
      </c>
      <c r="F96">
        <f t="shared" si="4"/>
        <v>1.6678382005239947</v>
      </c>
      <c r="G96">
        <f t="shared" si="5"/>
        <v>1.4076246334310845</v>
      </c>
    </row>
    <row r="97" spans="2:7" x14ac:dyDescent="0.2">
      <c r="B97" t="s">
        <v>125</v>
      </c>
      <c r="C97">
        <f t="shared" si="1"/>
        <v>5.9633930328675451</v>
      </c>
      <c r="D97">
        <f t="shared" si="2"/>
        <v>5.5645198469411294</v>
      </c>
      <c r="E97">
        <f t="shared" si="3"/>
        <v>4.6594831214748726</v>
      </c>
      <c r="F97">
        <f t="shared" si="4"/>
        <v>6.0674803501821177</v>
      </c>
      <c r="G97">
        <f t="shared" si="5"/>
        <v>5.6947353721547254</v>
      </c>
    </row>
    <row r="98" spans="2:7" x14ac:dyDescent="0.2">
      <c r="B98" t="s">
        <v>126</v>
      </c>
      <c r="C98">
        <f t="shared" si="1"/>
        <v>0.97913796496752603</v>
      </c>
      <c r="D98">
        <f t="shared" si="2"/>
        <v>0.92204139965884491</v>
      </c>
      <c r="E98">
        <f t="shared" si="3"/>
        <v>1.0017678255745437</v>
      </c>
      <c r="F98">
        <f t="shared" si="4"/>
        <v>0.86267493130551454</v>
      </c>
      <c r="G98">
        <f t="shared" si="5"/>
        <v>0.77922077922077893</v>
      </c>
    </row>
    <row r="99" spans="2:7" x14ac:dyDescent="0.2">
      <c r="B99" t="s">
        <v>127</v>
      </c>
      <c r="C99">
        <f t="shared" si="1"/>
        <v>0.98405825624876986</v>
      </c>
      <c r="D99">
        <f t="shared" si="2"/>
        <v>1.1018394725923197</v>
      </c>
      <c r="E99">
        <f t="shared" si="3"/>
        <v>1.1112046468557963</v>
      </c>
      <c r="F99">
        <f t="shared" si="4"/>
        <v>1.1534283340788547</v>
      </c>
      <c r="G99">
        <f t="shared" si="5"/>
        <v>1.2344644602709114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Literature PURE</vt:lpstr>
      <vt:lpstr>Extra Sheet for Math</vt:lpstr>
      <vt:lpstr>Literature PURE All µM</vt:lpstr>
      <vt:lpstr>tRNA Abundances E. coli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2017-08-09T18:36:58Z</dcterms:created>
  <dcterms:modified xsi:type="dcterms:W3CDTF">2017-08-17T21:29:17Z</dcterms:modified>
</cp:coreProperties>
</file>