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11508" yWindow="-12" windowWidth="11544" windowHeight="9684" tabRatio="769" activeTab="6"/>
  </bookViews>
  <sheets>
    <sheet name="Instructions" sheetId="19" r:id="rId1"/>
    <sheet name="All - Building" sheetId="1" r:id="rId2"/>
    <sheet name="All - Metered Energy" sheetId="27" r:id="rId3"/>
    <sheet name="All - Delivered Energy" sheetId="6" r:id="rId4"/>
    <sheet name="All - Annual Summary" sheetId="25" r:id="rId5"/>
    <sheet name="All - Graphs" sheetId="30" r:id="rId6"/>
    <sheet name="All - Space Functions" sheetId="3" r:id="rId7"/>
    <sheet name="L1 - EEM Summary" sheetId="4" r:id="rId8"/>
    <sheet name="L2 - Envelope" sheetId="9" r:id="rId9"/>
    <sheet name="L2 - HVAC" sheetId="24" r:id="rId10"/>
    <sheet name="L2 Equipment Inventory" sheetId="11" r:id="rId11"/>
    <sheet name="L2 - Lighting Elec &amp; Plug Loads" sheetId="12" r:id="rId12"/>
    <sheet name="L2 - End Use Breakdown" sheetId="28" r:id="rId13"/>
    <sheet name="L2 - EEM Summary" sheetId="17" r:id="rId14"/>
    <sheet name="L2 - QA-QC" sheetId="31" r:id="rId15"/>
    <sheet name="Asset Score Inputs (optional)" sheetId="29" r:id="rId16"/>
    <sheet name="Drop Down Lists" sheetId="18" r:id="rId17"/>
  </sheets>
  <externalReferences>
    <externalReference r:id="rId18"/>
  </externalReferences>
  <definedNames>
    <definedName name="_2__123Graph_ACHART_1" localSheetId="5" hidden="1">'[1]Op. Lease'!#REF!</definedName>
    <definedName name="_2__123Graph_ACHART_1" localSheetId="2" hidden="1">'[1]Op. Lease'!#REF!</definedName>
    <definedName name="_2__123Graph_ACHART_1" localSheetId="15" hidden="1">'[1]Op. Lease'!#REF!</definedName>
    <definedName name="_2__123Graph_ACHART_1" localSheetId="12" hidden="1">'[1]Op. Lease'!#REF!</definedName>
    <definedName name="_2__123Graph_ACHART_1" localSheetId="9" hidden="1">'[1]Op. Lease'!#REF!</definedName>
    <definedName name="_2__123Graph_ACHART_1" localSheetId="14" hidden="1">'[1]Op. Lease'!#REF!</definedName>
    <definedName name="_2__123Graph_ACHART_1" hidden="1">'[1]Op. Lease'!#REF!</definedName>
    <definedName name="_4__123Graph_ACHART_2" localSheetId="5" hidden="1">'[1]Op. Lease'!#REF!</definedName>
    <definedName name="_4__123Graph_ACHART_2" localSheetId="2" hidden="1">'[1]Op. Lease'!#REF!</definedName>
    <definedName name="_4__123Graph_ACHART_2" localSheetId="15" hidden="1">'[1]Op. Lease'!#REF!</definedName>
    <definedName name="_4__123Graph_ACHART_2" localSheetId="12" hidden="1">'[1]Op. Lease'!#REF!</definedName>
    <definedName name="_4__123Graph_ACHART_2" localSheetId="9" hidden="1">'[1]Op. Lease'!#REF!</definedName>
    <definedName name="_4__123Graph_ACHART_2" localSheetId="14" hidden="1">'[1]Op. Lease'!#REF!</definedName>
    <definedName name="_4__123Graph_ACHART_2" hidden="1">'[1]Op. Lease'!#REF!</definedName>
    <definedName name="_6__123Graph_XCHART_1" localSheetId="5" hidden="1">'[1]Op. Lease'!#REF!</definedName>
    <definedName name="_6__123Graph_XCHART_1" localSheetId="2" hidden="1">'[1]Op. Lease'!#REF!</definedName>
    <definedName name="_6__123Graph_XCHART_1" localSheetId="15" hidden="1">'[1]Op. Lease'!#REF!</definedName>
    <definedName name="_6__123Graph_XCHART_1" localSheetId="12" hidden="1">'[1]Op. Lease'!#REF!</definedName>
    <definedName name="_6__123Graph_XCHART_1" localSheetId="14" hidden="1">'[1]Op. Lease'!#REF!</definedName>
    <definedName name="_6__123Graph_XCHART_1" hidden="1">'[1]Op. Lease'!#REF!</definedName>
    <definedName name="_8__123Graph_XCHART_2" localSheetId="5" hidden="1">'[1]Op. Lease'!#REF!</definedName>
    <definedName name="_8__123Graph_XCHART_2" localSheetId="2" hidden="1">'[1]Op. Lease'!#REF!</definedName>
    <definedName name="_8__123Graph_XCHART_2" localSheetId="15" hidden="1">'[1]Op. Lease'!#REF!</definedName>
    <definedName name="_8__123Graph_XCHART_2" localSheetId="12" hidden="1">'[1]Op. Lease'!#REF!</definedName>
    <definedName name="_8__123Graph_XCHART_2" localSheetId="14" hidden="1">'[1]Op. Lease'!#REF!</definedName>
    <definedName name="_8__123Graph_XCHART_2" hidden="1">'[1]Op. Lease'!#REF!</definedName>
    <definedName name="CostInfo" localSheetId="4">'All - Annual Summary'!$C$8</definedName>
    <definedName name="EnergyConversionRates">'Drop Down Lists'!$AA$2:$AA$28</definedName>
    <definedName name="EnergyPerformance">'All - Annual Summary'!$B$6</definedName>
    <definedName name="EnergyUnits">'Drop Down Lists'!$Z$2:$Z$28</definedName>
    <definedName name="_xlnm.Print_Area" localSheetId="4">'All - Annual Summary'!$A$1:$F$39,'All - Annual Summary'!$H$2:$N$29</definedName>
    <definedName name="_xlnm.Print_Area" localSheetId="1">'All - Building'!$A$1:$F$61</definedName>
    <definedName name="_xlnm.Print_Area" localSheetId="3">'All - Delivered Energy'!$A$1:$G$35</definedName>
    <definedName name="_xlnm.Print_Area" localSheetId="5">'All - Graphs'!$A$1:$I$81</definedName>
    <definedName name="_xlnm.Print_Area" localSheetId="2">'All - Metered Energy'!$A$1:$H$223</definedName>
    <definedName name="_xlnm.Print_Area" localSheetId="6">'All - Space Functions'!$A$1:$G$15</definedName>
    <definedName name="_xlnm.Print_Area" localSheetId="7">'L1 - EEM Summary'!$A$1:$H$13</definedName>
    <definedName name="_xlnm.Print_Area" localSheetId="13">'L2 - EEM Summary'!$A$1:$N$27</definedName>
    <definedName name="_xlnm.Print_Area" localSheetId="12">'L2 - End Use Breakdown'!$A$1:$H$95,'L2 - End Use Breakdown'!$J$1:$W$95</definedName>
    <definedName name="_xlnm.Print_Area" localSheetId="8">'L2 - Envelope'!$A$1:$F$32</definedName>
    <definedName name="_xlnm.Print_Area" localSheetId="9">'L2 - HVAC'!$A$1:$H$46</definedName>
    <definedName name="_xlnm.Print_Area" localSheetId="11">'L2 - Lighting Elec &amp; Plug Loads'!$A$1:$E$27</definedName>
    <definedName name="_xlnm.Print_Area" localSheetId="14">'L2 - QA-QC'!$A$1:$L$59</definedName>
    <definedName name="_xlnm.Print_Area" localSheetId="10">'L2 Equipment Inventory'!$A$1:$J$19</definedName>
    <definedName name="_xlnm.Print_Titles" localSheetId="2">'All - Metered Energy'!$1:$9</definedName>
    <definedName name="_xlnm.Print_Titles" localSheetId="14">'L2 - QA-QC'!$1:$1</definedName>
    <definedName name="UnitConversionTable">'Drop Down Lists'!$Z$40:$AA$68</definedName>
    <definedName name="UtilityData" localSheetId="4">'All - Annual Summary'!$C$8</definedName>
  </definedNames>
  <calcPr calcId="145621"/>
</workbook>
</file>

<file path=xl/calcChain.xml><?xml version="1.0" encoding="utf-8"?>
<calcChain xmlns="http://schemas.openxmlformats.org/spreadsheetml/2006/main">
  <c r="X64" i="31" l="1"/>
  <c r="AC64" i="31" s="1"/>
  <c r="X61" i="31"/>
  <c r="AC61" i="31" s="1"/>
  <c r="X62" i="31"/>
  <c r="AC62" i="31" s="1"/>
  <c r="F43" i="31"/>
  <c r="E43" i="31"/>
  <c r="D43" i="31"/>
  <c r="A33" i="31" l="1"/>
  <c r="A31" i="31"/>
  <c r="A24" i="31"/>
  <c r="A22" i="31"/>
  <c r="A20" i="31"/>
  <c r="C43" i="31"/>
  <c r="B31" i="25" l="1"/>
  <c r="B32" i="25"/>
  <c r="C24" i="17" l="1"/>
  <c r="B24" i="17"/>
  <c r="M24" i="17" s="1"/>
  <c r="J24" i="17"/>
  <c r="H24" i="17"/>
  <c r="F44" i="31" s="1"/>
  <c r="G24" i="17"/>
  <c r="E44" i="31" s="1"/>
  <c r="F24" i="17"/>
  <c r="D44" i="31" s="1"/>
  <c r="D24" i="17"/>
  <c r="E24" i="17"/>
  <c r="C44" i="31" s="1"/>
  <c r="N24" i="17" l="1"/>
  <c r="J13" i="31" l="1"/>
  <c r="K15" i="31"/>
  <c r="J15" i="31"/>
  <c r="I15" i="31"/>
  <c r="K17" i="31"/>
  <c r="J17" i="31"/>
  <c r="H17" i="31"/>
  <c r="B46" i="28"/>
  <c r="B23" i="28"/>
  <c r="N11" i="17"/>
  <c r="M11" i="17"/>
  <c r="L23" i="17"/>
  <c r="M23" i="17"/>
  <c r="N23" i="17"/>
  <c r="L10" i="17"/>
  <c r="M10" i="17"/>
  <c r="N10" i="17"/>
  <c r="L11" i="17"/>
  <c r="L12" i="17"/>
  <c r="M12" i="17"/>
  <c r="N12" i="17"/>
  <c r="L13" i="17"/>
  <c r="M13" i="17"/>
  <c r="N13" i="17"/>
  <c r="L14" i="17"/>
  <c r="M14" i="17"/>
  <c r="N14" i="17"/>
  <c r="J28" i="31"/>
  <c r="K42" i="31"/>
  <c r="J42" i="31"/>
  <c r="I42" i="31"/>
  <c r="H42" i="31"/>
  <c r="H40" i="31"/>
  <c r="K38" i="31"/>
  <c r="J38" i="31"/>
  <c r="I38" i="31"/>
  <c r="H38" i="31"/>
  <c r="K36" i="31"/>
  <c r="I36" i="31"/>
  <c r="H36" i="31"/>
  <c r="K34" i="31"/>
  <c r="J34" i="31"/>
  <c r="I34" i="31"/>
  <c r="H34" i="31"/>
  <c r="K32" i="31"/>
  <c r="J32" i="31"/>
  <c r="I32" i="31"/>
  <c r="K30" i="31"/>
  <c r="J30" i="31"/>
  <c r="H30" i="31"/>
  <c r="K28" i="31"/>
  <c r="I28" i="31"/>
  <c r="H28" i="31"/>
  <c r="I17" i="31"/>
  <c r="H19" i="31"/>
  <c r="I19" i="31"/>
  <c r="J19" i="31"/>
  <c r="K19" i="31"/>
  <c r="H21" i="31"/>
  <c r="I21" i="31"/>
  <c r="J21" i="31"/>
  <c r="K21" i="31"/>
  <c r="H23" i="31"/>
  <c r="I23" i="31"/>
  <c r="J23" i="31"/>
  <c r="K23" i="31"/>
  <c r="H25" i="31"/>
  <c r="I25" i="31"/>
  <c r="J25" i="31"/>
  <c r="K25" i="31"/>
  <c r="K8" i="31"/>
  <c r="S63" i="31"/>
  <c r="X63" i="31" s="1"/>
  <c r="AC63" i="31" s="1"/>
  <c r="N66" i="31"/>
  <c r="N67" i="31"/>
  <c r="N68" i="31"/>
  <c r="N69" i="31"/>
  <c r="N70" i="31"/>
  <c r="N71" i="31"/>
  <c r="N72" i="31"/>
  <c r="N73" i="31"/>
  <c r="N74" i="31"/>
  <c r="N75" i="31"/>
  <c r="N76" i="31"/>
  <c r="N77" i="31"/>
  <c r="N65" i="31"/>
  <c r="P61" i="31"/>
  <c r="U61" i="31" s="1"/>
  <c r="Z61" i="31" s="1"/>
  <c r="Q61" i="31"/>
  <c r="V61" i="31" s="1"/>
  <c r="AA61" i="31" s="1"/>
  <c r="R61" i="31"/>
  <c r="W61" i="31" s="1"/>
  <c r="AB61" i="31" s="1"/>
  <c r="O61" i="31"/>
  <c r="T61" i="31" s="1"/>
  <c r="Y61" i="31" s="1"/>
  <c r="A10" i="31"/>
  <c r="A12" i="31"/>
  <c r="A16" i="31"/>
  <c r="A18" i="31"/>
  <c r="A41" i="31"/>
  <c r="J22" i="31"/>
  <c r="J20" i="31"/>
  <c r="O77" i="31" l="1"/>
  <c r="V77" i="31"/>
  <c r="U77" i="31"/>
  <c r="W77" i="31"/>
  <c r="T77" i="31"/>
  <c r="O76" i="31"/>
  <c r="U76" i="31"/>
  <c r="T76" i="31"/>
  <c r="W76" i="31"/>
  <c r="V76" i="31"/>
  <c r="O72" i="31"/>
  <c r="U72" i="31"/>
  <c r="T72" i="31"/>
  <c r="V72" i="31"/>
  <c r="W72" i="31"/>
  <c r="O68" i="31"/>
  <c r="U68" i="31"/>
  <c r="T68" i="31"/>
  <c r="W68" i="31"/>
  <c r="V68" i="31"/>
  <c r="O73" i="31"/>
  <c r="U73" i="31"/>
  <c r="V73" i="31"/>
  <c r="W73" i="31"/>
  <c r="T73" i="31"/>
  <c r="O75" i="31"/>
  <c r="W75" i="31"/>
  <c r="T75" i="31"/>
  <c r="U75" i="31"/>
  <c r="V75" i="31"/>
  <c r="O71" i="31"/>
  <c r="H12" i="31" s="1"/>
  <c r="W71" i="31"/>
  <c r="V71" i="31"/>
  <c r="T71" i="31"/>
  <c r="U71" i="31"/>
  <c r="P67" i="31"/>
  <c r="W67" i="31"/>
  <c r="T67" i="31"/>
  <c r="U67" i="31"/>
  <c r="V67" i="31"/>
  <c r="O69" i="31"/>
  <c r="U69" i="31"/>
  <c r="V69" i="31"/>
  <c r="W69" i="31"/>
  <c r="T69" i="31"/>
  <c r="O65" i="31"/>
  <c r="U65" i="31"/>
  <c r="V65" i="31"/>
  <c r="W65" i="31"/>
  <c r="T65" i="31"/>
  <c r="O74" i="31"/>
  <c r="V74" i="31"/>
  <c r="W74" i="31"/>
  <c r="U74" i="31"/>
  <c r="T74" i="31"/>
  <c r="O70" i="31"/>
  <c r="V70" i="31"/>
  <c r="W70" i="31"/>
  <c r="T70" i="31"/>
  <c r="U70" i="31"/>
  <c r="O66" i="31"/>
  <c r="V66" i="31"/>
  <c r="W66" i="31"/>
  <c r="U66" i="31"/>
  <c r="T66" i="31"/>
  <c r="J16" i="31"/>
  <c r="J24" i="31"/>
  <c r="K22" i="31"/>
  <c r="K18" i="31"/>
  <c r="O67" i="31"/>
  <c r="Y67" i="31" s="1"/>
  <c r="H14" i="31"/>
  <c r="K11" i="31"/>
  <c r="K41" i="31"/>
  <c r="K24" i="31"/>
  <c r="I30" i="31"/>
  <c r="H32" i="31"/>
  <c r="J40" i="31"/>
  <c r="J36" i="31"/>
  <c r="I40" i="31"/>
  <c r="K40" i="31"/>
  <c r="H13" i="31"/>
  <c r="J18" i="31"/>
  <c r="K13" i="31"/>
  <c r="H15" i="31"/>
  <c r="H10" i="31"/>
  <c r="Q67" i="31"/>
  <c r="Q77" i="31"/>
  <c r="R73" i="31"/>
  <c r="Q65" i="31"/>
  <c r="P65" i="31"/>
  <c r="R70" i="31"/>
  <c r="R65" i="31"/>
  <c r="P66" i="31"/>
  <c r="R76" i="31"/>
  <c r="Q73" i="31"/>
  <c r="AA73" i="31" s="1"/>
  <c r="R69" i="31"/>
  <c r="Q66" i="31"/>
  <c r="Q76" i="31"/>
  <c r="R72" i="31"/>
  <c r="AB72" i="31" s="1"/>
  <c r="Q69" i="31"/>
  <c r="R66" i="31"/>
  <c r="R77" i="31"/>
  <c r="R74" i="31"/>
  <c r="Q72" i="31"/>
  <c r="R68" i="31"/>
  <c r="R75" i="31"/>
  <c r="R67" i="31"/>
  <c r="Q75" i="31"/>
  <c r="Q74" i="31"/>
  <c r="Q71" i="31"/>
  <c r="Q70" i="31"/>
  <c r="Q68" i="31"/>
  <c r="R71" i="31"/>
  <c r="P77" i="31"/>
  <c r="P76" i="31"/>
  <c r="Z76" i="31" s="1"/>
  <c r="P75" i="31"/>
  <c r="P74" i="31"/>
  <c r="P73" i="31"/>
  <c r="Z73" i="31" s="1"/>
  <c r="P72" i="31"/>
  <c r="P71" i="31"/>
  <c r="P70" i="31"/>
  <c r="P69" i="31"/>
  <c r="Z69" i="31" s="1"/>
  <c r="P68" i="31"/>
  <c r="A39" i="31"/>
  <c r="A37" i="31"/>
  <c r="A35" i="31"/>
  <c r="A29" i="31"/>
  <c r="A27" i="31"/>
  <c r="A26" i="31"/>
  <c r="A14" i="31"/>
  <c r="A9" i="31"/>
  <c r="AB70" i="31" l="1"/>
  <c r="AB65" i="31"/>
  <c r="AB67" i="31"/>
  <c r="AB74" i="31"/>
  <c r="AB76" i="31"/>
  <c r="AA76" i="31"/>
  <c r="AB75" i="31"/>
  <c r="AA66" i="31"/>
  <c r="AA72" i="31"/>
  <c r="AA70" i="31"/>
  <c r="AA77" i="31"/>
  <c r="Y70" i="31"/>
  <c r="Y68" i="31"/>
  <c r="Z77" i="31"/>
  <c r="Z68" i="31"/>
  <c r="Z75" i="31"/>
  <c r="Z67" i="31"/>
  <c r="Z74" i="31"/>
  <c r="Z72" i="31"/>
  <c r="AB68" i="31"/>
  <c r="AA69" i="31"/>
  <c r="V78" i="31"/>
  <c r="AA68" i="31"/>
  <c r="AA75" i="31"/>
  <c r="AB69" i="31"/>
  <c r="AB73" i="31"/>
  <c r="AB77" i="31"/>
  <c r="AA67" i="31"/>
  <c r="Y74" i="31"/>
  <c r="U78" i="31"/>
  <c r="Y71" i="31"/>
  <c r="Y72" i="31"/>
  <c r="Z70" i="31"/>
  <c r="AA74" i="31"/>
  <c r="AA65" i="31"/>
  <c r="T78" i="31"/>
  <c r="Y65" i="31"/>
  <c r="Y75" i="31"/>
  <c r="Y76" i="31"/>
  <c r="Y66" i="31"/>
  <c r="W78" i="31"/>
  <c r="Y69" i="31"/>
  <c r="Y73" i="31"/>
  <c r="Y77" i="31"/>
  <c r="J12" i="31"/>
  <c r="AA71" i="31"/>
  <c r="I13" i="31"/>
  <c r="Z65" i="31"/>
  <c r="K12" i="31"/>
  <c r="AB71" i="31"/>
  <c r="K14" i="31"/>
  <c r="AB66" i="31"/>
  <c r="I14" i="31"/>
  <c r="Z66" i="31"/>
  <c r="I12" i="31"/>
  <c r="Z71" i="31"/>
  <c r="K16" i="31"/>
  <c r="H41" i="31"/>
  <c r="I41" i="31"/>
  <c r="H18" i="31"/>
  <c r="H20" i="31"/>
  <c r="I22" i="31"/>
  <c r="K20" i="31"/>
  <c r="H22" i="31"/>
  <c r="I20" i="31"/>
  <c r="J41" i="31"/>
  <c r="I18" i="31"/>
  <c r="H16" i="31"/>
  <c r="H29" i="31"/>
  <c r="H35" i="31"/>
  <c r="H39" i="31"/>
  <c r="H24" i="31"/>
  <c r="I24" i="31"/>
  <c r="I11" i="31"/>
  <c r="K10" i="31"/>
  <c r="I16" i="31"/>
  <c r="J14" i="31"/>
  <c r="I10" i="31"/>
  <c r="P78" i="31"/>
  <c r="O78" i="31"/>
  <c r="R78" i="31"/>
  <c r="J10" i="31"/>
  <c r="Q78" i="31"/>
  <c r="J11" i="31"/>
  <c r="C31" i="6"/>
  <c r="C30" i="6"/>
  <c r="D28" i="6"/>
  <c r="D30" i="6" s="1"/>
  <c r="Y78" i="31" l="1"/>
  <c r="AA78" i="31"/>
  <c r="AB78" i="31"/>
  <c r="Z78" i="31"/>
  <c r="I39" i="31"/>
  <c r="I31" i="31"/>
  <c r="I37" i="31"/>
  <c r="I35" i="31"/>
  <c r="H27" i="31"/>
  <c r="I33" i="31"/>
  <c r="J39" i="31"/>
  <c r="J31" i="31"/>
  <c r="J37" i="31"/>
  <c r="J35" i="31"/>
  <c r="J27" i="31"/>
  <c r="J33" i="31"/>
  <c r="I29" i="31"/>
  <c r="K39" i="31"/>
  <c r="K31" i="31"/>
  <c r="K37" i="31"/>
  <c r="K35" i="31"/>
  <c r="I27" i="31"/>
  <c r="K33" i="31"/>
  <c r="J29" i="31"/>
  <c r="H31" i="31"/>
  <c r="H37" i="31"/>
  <c r="K27" i="31"/>
  <c r="H33" i="31"/>
  <c r="K29" i="31"/>
  <c r="H11" i="31"/>
  <c r="I79" i="27"/>
  <c r="I78" i="27"/>
  <c r="I77" i="27"/>
  <c r="I76" i="27"/>
  <c r="I75" i="27"/>
  <c r="I74" i="27"/>
  <c r="I73" i="27"/>
  <c r="I72" i="27"/>
  <c r="I71" i="27"/>
  <c r="I70" i="27"/>
  <c r="I69" i="27"/>
  <c r="I68" i="27"/>
  <c r="E219" i="27"/>
  <c r="D219" i="27"/>
  <c r="C218" i="27"/>
  <c r="L79" i="27" s="1"/>
  <c r="C217" i="27"/>
  <c r="L78" i="27" s="1"/>
  <c r="C216" i="27"/>
  <c r="L77" i="27" s="1"/>
  <c r="C215" i="27"/>
  <c r="L76" i="27" s="1"/>
  <c r="C214" i="27"/>
  <c r="L75" i="27" s="1"/>
  <c r="C213" i="27"/>
  <c r="L74" i="27" s="1"/>
  <c r="C212" i="27"/>
  <c r="L73" i="27" s="1"/>
  <c r="C211" i="27"/>
  <c r="L72" i="27" s="1"/>
  <c r="C210" i="27"/>
  <c r="L71" i="27" s="1"/>
  <c r="C209" i="27"/>
  <c r="L70" i="27" s="1"/>
  <c r="C208" i="27"/>
  <c r="L69" i="27" s="1"/>
  <c r="C207" i="27"/>
  <c r="L68" i="27" s="1"/>
  <c r="E206" i="27"/>
  <c r="E149" i="27"/>
  <c r="D149" i="27"/>
  <c r="C148" i="27"/>
  <c r="K79" i="27" s="1"/>
  <c r="C147" i="27"/>
  <c r="K78" i="27" s="1"/>
  <c r="C146" i="27"/>
  <c r="K77" i="27" s="1"/>
  <c r="C145" i="27"/>
  <c r="K76" i="27" s="1"/>
  <c r="C144" i="27"/>
  <c r="K75" i="27" s="1"/>
  <c r="C143" i="27"/>
  <c r="K74" i="27" s="1"/>
  <c r="C142" i="27"/>
  <c r="K73" i="27" s="1"/>
  <c r="C141" i="27"/>
  <c r="K72" i="27" s="1"/>
  <c r="C140" i="27"/>
  <c r="K71" i="27" s="1"/>
  <c r="C139" i="27"/>
  <c r="K70" i="27" s="1"/>
  <c r="C138" i="27"/>
  <c r="K69" i="27" s="1"/>
  <c r="C137" i="27"/>
  <c r="K68" i="27" s="1"/>
  <c r="C78" i="27"/>
  <c r="G78" i="27" s="1"/>
  <c r="E80" i="27"/>
  <c r="F80" i="27"/>
  <c r="D80" i="27"/>
  <c r="C79" i="27"/>
  <c r="G79" i="27" s="1"/>
  <c r="C77" i="27"/>
  <c r="G77" i="27" s="1"/>
  <c r="C76" i="27"/>
  <c r="G76" i="27" s="1"/>
  <c r="C75" i="27"/>
  <c r="G75" i="27" s="1"/>
  <c r="C74" i="27"/>
  <c r="G74" i="27" s="1"/>
  <c r="C73" i="27"/>
  <c r="G73" i="27" s="1"/>
  <c r="C72" i="27"/>
  <c r="G72" i="27" s="1"/>
  <c r="C71" i="27"/>
  <c r="G71" i="27" s="1"/>
  <c r="C70" i="27"/>
  <c r="G70" i="27" s="1"/>
  <c r="C69" i="27"/>
  <c r="G69" i="27" s="1"/>
  <c r="C68" i="27"/>
  <c r="G68" i="27" s="1"/>
  <c r="I80" i="27" l="1"/>
  <c r="C202" i="27"/>
  <c r="L63" i="27" s="1"/>
  <c r="C201" i="27"/>
  <c r="L62" i="27" s="1"/>
  <c r="C200" i="27"/>
  <c r="L61" i="27" s="1"/>
  <c r="C199" i="27"/>
  <c r="L60" i="27" s="1"/>
  <c r="C198" i="27"/>
  <c r="L59" i="27" s="1"/>
  <c r="C197" i="27"/>
  <c r="L58" i="27" s="1"/>
  <c r="C196" i="27"/>
  <c r="L57" i="27" s="1"/>
  <c r="C195" i="27"/>
  <c r="L56" i="27" s="1"/>
  <c r="C194" i="27"/>
  <c r="L55" i="27" s="1"/>
  <c r="C193" i="27"/>
  <c r="L54" i="27" s="1"/>
  <c r="C192" i="27"/>
  <c r="L53" i="27" s="1"/>
  <c r="C191" i="27"/>
  <c r="L52" i="27" s="1"/>
  <c r="C186" i="27"/>
  <c r="L47" i="27" s="1"/>
  <c r="C185" i="27"/>
  <c r="L46" i="27" s="1"/>
  <c r="C184" i="27"/>
  <c r="L45" i="27" s="1"/>
  <c r="C183" i="27"/>
  <c r="L44" i="27" s="1"/>
  <c r="C182" i="27"/>
  <c r="L43" i="27" s="1"/>
  <c r="C181" i="27"/>
  <c r="L42" i="27" s="1"/>
  <c r="C180" i="27"/>
  <c r="L41" i="27" s="1"/>
  <c r="C179" i="27"/>
  <c r="L40" i="27" s="1"/>
  <c r="C178" i="27"/>
  <c r="L39" i="27" s="1"/>
  <c r="C177" i="27"/>
  <c r="L38" i="27" s="1"/>
  <c r="C176" i="27"/>
  <c r="L37" i="27" s="1"/>
  <c r="C175" i="27"/>
  <c r="C170" i="27"/>
  <c r="L31" i="27" s="1"/>
  <c r="C169" i="27"/>
  <c r="L30" i="27" s="1"/>
  <c r="C168" i="27"/>
  <c r="L29" i="27" s="1"/>
  <c r="C167" i="27"/>
  <c r="L28" i="27" s="1"/>
  <c r="C166" i="27"/>
  <c r="L27" i="27" s="1"/>
  <c r="C165" i="27"/>
  <c r="L26" i="27" s="1"/>
  <c r="C164" i="27"/>
  <c r="L25" i="27" s="1"/>
  <c r="C163" i="27"/>
  <c r="C162" i="27"/>
  <c r="C161" i="27"/>
  <c r="C160" i="27"/>
  <c r="C159" i="27"/>
  <c r="C132" i="27"/>
  <c r="K63" i="27" s="1"/>
  <c r="C131" i="27"/>
  <c r="K62" i="27" s="1"/>
  <c r="C130" i="27"/>
  <c r="K61" i="27" s="1"/>
  <c r="C129" i="27"/>
  <c r="K60" i="27" s="1"/>
  <c r="C128" i="27"/>
  <c r="K59" i="27" s="1"/>
  <c r="C127" i="27"/>
  <c r="K58" i="27" s="1"/>
  <c r="C126" i="27"/>
  <c r="K57" i="27" s="1"/>
  <c r="C125" i="27"/>
  <c r="K56" i="27" s="1"/>
  <c r="C124" i="27"/>
  <c r="K55" i="27" s="1"/>
  <c r="C123" i="27"/>
  <c r="K54" i="27" s="1"/>
  <c r="C122" i="27"/>
  <c r="K53" i="27" s="1"/>
  <c r="C121" i="27"/>
  <c r="K52" i="27" s="1"/>
  <c r="C116" i="27"/>
  <c r="K47" i="27" s="1"/>
  <c r="C115" i="27"/>
  <c r="K46" i="27" s="1"/>
  <c r="C114" i="27"/>
  <c r="K45" i="27" s="1"/>
  <c r="C113" i="27"/>
  <c r="K44" i="27" s="1"/>
  <c r="C112" i="27"/>
  <c r="K43" i="27" s="1"/>
  <c r="C111" i="27"/>
  <c r="K42" i="27" s="1"/>
  <c r="C110" i="27"/>
  <c r="K41" i="27" s="1"/>
  <c r="C109" i="27"/>
  <c r="K40" i="27" s="1"/>
  <c r="C108" i="27"/>
  <c r="K39" i="27" s="1"/>
  <c r="C107" i="27"/>
  <c r="K38" i="27" s="1"/>
  <c r="C106" i="27"/>
  <c r="K37" i="27" s="1"/>
  <c r="C105" i="27"/>
  <c r="C100" i="27"/>
  <c r="K31" i="27" s="1"/>
  <c r="C99" i="27"/>
  <c r="K30" i="27" s="1"/>
  <c r="C98" i="27"/>
  <c r="K29" i="27" s="1"/>
  <c r="C97" i="27"/>
  <c r="K28" i="27" s="1"/>
  <c r="C96" i="27"/>
  <c r="K27" i="27" s="1"/>
  <c r="C95" i="27"/>
  <c r="K26" i="27" s="1"/>
  <c r="C94" i="27"/>
  <c r="K25" i="27" s="1"/>
  <c r="C93" i="27"/>
  <c r="K24" i="27" s="1"/>
  <c r="C92" i="27"/>
  <c r="K23" i="27" s="1"/>
  <c r="C91" i="27"/>
  <c r="K22" i="27" s="1"/>
  <c r="C90" i="27"/>
  <c r="K21" i="27" s="1"/>
  <c r="C89" i="27"/>
  <c r="C52" i="27"/>
  <c r="G52" i="27" s="1"/>
  <c r="C36" i="27"/>
  <c r="C20" i="27"/>
  <c r="G20" i="27" s="1"/>
  <c r="C63" i="27"/>
  <c r="C62" i="27"/>
  <c r="G62" i="27" s="1"/>
  <c r="C61" i="27"/>
  <c r="G61" i="27" s="1"/>
  <c r="C60" i="27"/>
  <c r="G60" i="27" s="1"/>
  <c r="C59" i="27"/>
  <c r="C58" i="27"/>
  <c r="G58" i="27" s="1"/>
  <c r="C57" i="27"/>
  <c r="G57" i="27" s="1"/>
  <c r="C56" i="27"/>
  <c r="C55" i="27"/>
  <c r="C54" i="27"/>
  <c r="G54" i="27" s="1"/>
  <c r="C53" i="27"/>
  <c r="G53" i="27" s="1"/>
  <c r="C47" i="27"/>
  <c r="C46" i="27"/>
  <c r="G46" i="27" s="1"/>
  <c r="C45" i="27"/>
  <c r="G45" i="27" s="1"/>
  <c r="C44" i="27"/>
  <c r="C43" i="27"/>
  <c r="G43" i="27" s="1"/>
  <c r="C42" i="27"/>
  <c r="G42" i="27" s="1"/>
  <c r="C41" i="27"/>
  <c r="G41" i="27" s="1"/>
  <c r="C40" i="27"/>
  <c r="C39" i="27"/>
  <c r="G39" i="27" s="1"/>
  <c r="C38" i="27"/>
  <c r="G38" i="27" s="1"/>
  <c r="C37" i="27"/>
  <c r="G37" i="27" s="1"/>
  <c r="C22" i="27"/>
  <c r="G22" i="27" s="1"/>
  <c r="C23" i="27"/>
  <c r="G23" i="27" s="1"/>
  <c r="C24" i="27"/>
  <c r="C25" i="27"/>
  <c r="G25" i="27" s="1"/>
  <c r="C26" i="27"/>
  <c r="G26" i="27" s="1"/>
  <c r="C27" i="27"/>
  <c r="C28" i="27"/>
  <c r="C29" i="27"/>
  <c r="G29" i="27" s="1"/>
  <c r="C30" i="27"/>
  <c r="G30" i="27" s="1"/>
  <c r="C31" i="27"/>
  <c r="C21" i="27"/>
  <c r="G21" i="27" s="1"/>
  <c r="E13" i="9"/>
  <c r="AG2" i="18"/>
  <c r="AG3" i="18"/>
  <c r="AG4" i="18"/>
  <c r="AH4" i="18"/>
  <c r="B155" i="27"/>
  <c r="D4" i="6"/>
  <c r="B16" i="27"/>
  <c r="D32" i="27"/>
  <c r="B85" i="27"/>
  <c r="D101" i="27"/>
  <c r="D171" i="27"/>
  <c r="B22" i="25"/>
  <c r="AH2" i="18"/>
  <c r="AH3" i="18"/>
  <c r="B75" i="28"/>
  <c r="B77" i="28"/>
  <c r="B92" i="28"/>
  <c r="B69" i="28"/>
  <c r="C32" i="1"/>
  <c r="C33" i="1"/>
  <c r="B34" i="1"/>
  <c r="C29" i="1" s="1"/>
  <c r="AG14" i="18"/>
  <c r="AG5" i="18"/>
  <c r="AG6" i="18"/>
  <c r="AG7" i="18"/>
  <c r="Y2" i="18" s="1"/>
  <c r="AG8" i="18"/>
  <c r="Y3" i="18" s="1"/>
  <c r="AG9" i="18"/>
  <c r="Y4" i="18" s="1"/>
  <c r="AG10" i="18"/>
  <c r="Y5" i="18" s="1"/>
  <c r="AG11" i="18"/>
  <c r="AG12" i="18"/>
  <c r="AG13" i="18"/>
  <c r="E6" i="6"/>
  <c r="D6" i="6"/>
  <c r="D9" i="6"/>
  <c r="D10" i="6"/>
  <c r="D11" i="6"/>
  <c r="D12" i="6"/>
  <c r="D13" i="6"/>
  <c r="D14" i="6"/>
  <c r="D15" i="6"/>
  <c r="D16" i="6"/>
  <c r="D17" i="6"/>
  <c r="D18" i="6"/>
  <c r="D19" i="6"/>
  <c r="D20" i="6"/>
  <c r="D21" i="6"/>
  <c r="D22" i="6"/>
  <c r="D23" i="6"/>
  <c r="D24" i="6"/>
  <c r="D8" i="6"/>
  <c r="C6" i="6"/>
  <c r="I63" i="27"/>
  <c r="I62" i="27"/>
  <c r="I61" i="27"/>
  <c r="I60" i="27"/>
  <c r="I59" i="27"/>
  <c r="I58" i="27"/>
  <c r="I57" i="27"/>
  <c r="I56" i="27"/>
  <c r="I55" i="27"/>
  <c r="I54" i="27"/>
  <c r="I53" i="27"/>
  <c r="I52" i="27"/>
  <c r="I47" i="27"/>
  <c r="I46" i="27"/>
  <c r="I45" i="27"/>
  <c r="I44" i="27"/>
  <c r="I43" i="27"/>
  <c r="I42" i="27"/>
  <c r="I41" i="27"/>
  <c r="I40" i="27"/>
  <c r="I39" i="27"/>
  <c r="I38" i="27"/>
  <c r="I37" i="27"/>
  <c r="I36" i="27"/>
  <c r="E190" i="27"/>
  <c r="E174" i="27"/>
  <c r="AH13" i="18"/>
  <c r="AH12" i="18"/>
  <c r="AH10" i="18"/>
  <c r="AH9" i="18"/>
  <c r="AH8" i="18"/>
  <c r="AH7" i="18"/>
  <c r="AH6" i="18"/>
  <c r="AH5" i="18"/>
  <c r="E158" i="27"/>
  <c r="AA16" i="18"/>
  <c r="AA15" i="18"/>
  <c r="AA14" i="18"/>
  <c r="AA13" i="18"/>
  <c r="AA12" i="18"/>
  <c r="AA11" i="18"/>
  <c r="AA9" i="18"/>
  <c r="AA7" i="18"/>
  <c r="AC57" i="18"/>
  <c r="B21" i="25"/>
  <c r="E187" i="27"/>
  <c r="D187" i="27"/>
  <c r="E171" i="27"/>
  <c r="E64" i="27"/>
  <c r="F64" i="27"/>
  <c r="D64" i="27"/>
  <c r="E48" i="27"/>
  <c r="F48" i="27"/>
  <c r="D48" i="27"/>
  <c r="E32" i="27"/>
  <c r="F32" i="27"/>
  <c r="E117" i="27"/>
  <c r="D117" i="27"/>
  <c r="E101" i="27"/>
  <c r="D23" i="28"/>
  <c r="D24" i="28"/>
  <c r="D25" i="28"/>
  <c r="D26" i="28"/>
  <c r="E203" i="27"/>
  <c r="D203" i="27"/>
  <c r="E133" i="27"/>
  <c r="D133" i="27"/>
  <c r="I31" i="27"/>
  <c r="I30" i="27"/>
  <c r="I29" i="27"/>
  <c r="I28" i="27"/>
  <c r="I27" i="27"/>
  <c r="I26" i="27"/>
  <c r="I25" i="27"/>
  <c r="I24" i="27"/>
  <c r="I23" i="27"/>
  <c r="I22" i="27"/>
  <c r="I21" i="27"/>
  <c r="I20" i="27"/>
  <c r="C4" i="27"/>
  <c r="C3" i="27"/>
  <c r="C4" i="9"/>
  <c r="C5" i="9"/>
  <c r="C3" i="9"/>
  <c r="C23" i="1"/>
  <c r="C22" i="1"/>
  <c r="C21" i="1"/>
  <c r="C19" i="1"/>
  <c r="L7" i="17"/>
  <c r="M7" i="17"/>
  <c r="N7" i="17"/>
  <c r="L8" i="17"/>
  <c r="L9" i="17"/>
  <c r="L16" i="17"/>
  <c r="L17" i="17"/>
  <c r="L18" i="17"/>
  <c r="L19" i="17"/>
  <c r="L20" i="17"/>
  <c r="L21" i="17"/>
  <c r="L22" i="17"/>
  <c r="M8" i="17"/>
  <c r="N8" i="17"/>
  <c r="M9" i="17"/>
  <c r="N9" i="17"/>
  <c r="M16" i="17"/>
  <c r="N16" i="17"/>
  <c r="M17" i="17"/>
  <c r="N17" i="17"/>
  <c r="M18" i="17"/>
  <c r="N18" i="17"/>
  <c r="M19" i="17"/>
  <c r="N19" i="17"/>
  <c r="M20" i="17"/>
  <c r="N20" i="17"/>
  <c r="M21" i="17"/>
  <c r="N21" i="17"/>
  <c r="M22" i="17"/>
  <c r="N22" i="17"/>
  <c r="I24" i="17"/>
  <c r="L24" i="17" l="1"/>
  <c r="F8" i="31"/>
  <c r="R64" i="31" s="1"/>
  <c r="W64" i="31" s="1"/>
  <c r="AB64" i="31" s="1"/>
  <c r="F6" i="31"/>
  <c r="R62" i="31" s="1"/>
  <c r="W62" i="31" s="1"/>
  <c r="AB62" i="31" s="1"/>
  <c r="C31" i="1"/>
  <c r="C30" i="1"/>
  <c r="B78" i="28"/>
  <c r="C29" i="6"/>
  <c r="B79" i="28"/>
  <c r="H5" i="17"/>
  <c r="D7" i="6"/>
  <c r="A103" i="27"/>
  <c r="A135" i="27"/>
  <c r="A119" i="27"/>
  <c r="A189" i="27"/>
  <c r="A173" i="27"/>
  <c r="A205" i="27"/>
  <c r="J79" i="27"/>
  <c r="J75" i="27"/>
  <c r="J71" i="27"/>
  <c r="J76" i="27"/>
  <c r="J72" i="27"/>
  <c r="J68" i="27"/>
  <c r="J77" i="27"/>
  <c r="J73" i="27"/>
  <c r="J69" i="27"/>
  <c r="J78" i="27"/>
  <c r="J74" i="27"/>
  <c r="J70" i="27"/>
  <c r="L23" i="27"/>
  <c r="L22" i="27"/>
  <c r="M67" i="27"/>
  <c r="M51" i="27"/>
  <c r="M35" i="27"/>
  <c r="C149" i="27"/>
  <c r="L20" i="27"/>
  <c r="L24" i="27"/>
  <c r="C219" i="27"/>
  <c r="E88" i="27"/>
  <c r="E136" i="27"/>
  <c r="N67" i="27"/>
  <c r="N51" i="27"/>
  <c r="N35" i="27"/>
  <c r="B52" i="28"/>
  <c r="L67" i="27"/>
  <c r="L51" i="27"/>
  <c r="L35" i="27"/>
  <c r="O67" i="27"/>
  <c r="O51" i="27"/>
  <c r="O35" i="27"/>
  <c r="L21" i="27"/>
  <c r="B222" i="27"/>
  <c r="B223" i="27" s="1"/>
  <c r="A157" i="27"/>
  <c r="A18" i="27"/>
  <c r="A50" i="27"/>
  <c r="E67" i="27"/>
  <c r="A66" i="27"/>
  <c r="G67" i="27"/>
  <c r="A34" i="27"/>
  <c r="F67" i="27"/>
  <c r="G36" i="27"/>
  <c r="C80" i="27"/>
  <c r="G80" i="27" s="1"/>
  <c r="F16" i="25"/>
  <c r="J53" i="27"/>
  <c r="E120" i="27"/>
  <c r="J37" i="27"/>
  <c r="A87" i="27"/>
  <c r="F8" i="25"/>
  <c r="E51" i="27"/>
  <c r="G19" i="27"/>
  <c r="F51" i="27"/>
  <c r="G51" i="27"/>
  <c r="F18" i="25"/>
  <c r="B83" i="27"/>
  <c r="J28" i="27"/>
  <c r="J24" i="27"/>
  <c r="C133" i="27"/>
  <c r="J43" i="27"/>
  <c r="M19" i="27"/>
  <c r="E35" i="27"/>
  <c r="F19" i="27"/>
  <c r="B29" i="28"/>
  <c r="J31" i="27"/>
  <c r="J27" i="27"/>
  <c r="J47" i="27"/>
  <c r="J56" i="27"/>
  <c r="J20" i="27"/>
  <c r="E19" i="27"/>
  <c r="F35" i="27"/>
  <c r="G35" i="27"/>
  <c r="B6" i="28"/>
  <c r="C32" i="27"/>
  <c r="J29" i="27"/>
  <c r="G47" i="27"/>
  <c r="G24" i="27"/>
  <c r="G31" i="27"/>
  <c r="G56" i="27"/>
  <c r="C203" i="27"/>
  <c r="C171" i="27"/>
  <c r="J23" i="27"/>
  <c r="K20" i="27"/>
  <c r="J52" i="27"/>
  <c r="J36" i="27"/>
  <c r="F7" i="25"/>
  <c r="N19" i="27"/>
  <c r="F17" i="25"/>
  <c r="G27" i="27"/>
  <c r="C101" i="27"/>
  <c r="J30" i="27"/>
  <c r="I32" i="27"/>
  <c r="J57" i="27"/>
  <c r="J39" i="27"/>
  <c r="J62" i="27"/>
  <c r="O19" i="27"/>
  <c r="F13" i="25"/>
  <c r="F15" i="25"/>
  <c r="F10" i="25"/>
  <c r="E104" i="27"/>
  <c r="I48" i="27"/>
  <c r="J26" i="27"/>
  <c r="C64" i="27"/>
  <c r="G64" i="27" s="1"/>
  <c r="J40" i="27"/>
  <c r="J44" i="27"/>
  <c r="J25" i="27"/>
  <c r="J60" i="27"/>
  <c r="J42" i="27"/>
  <c r="F6" i="25"/>
  <c r="F12" i="25"/>
  <c r="F14" i="25"/>
  <c r="G28" i="27"/>
  <c r="J21" i="27"/>
  <c r="J54" i="27"/>
  <c r="J46" i="27"/>
  <c r="J38" i="27"/>
  <c r="F9" i="25"/>
  <c r="F11" i="25"/>
  <c r="J58" i="27"/>
  <c r="C48" i="27"/>
  <c r="G48" i="27" s="1"/>
  <c r="J22" i="27"/>
  <c r="G44" i="27"/>
  <c r="J45" i="27"/>
  <c r="J41" i="27"/>
  <c r="I64" i="27"/>
  <c r="G40" i="27"/>
  <c r="J61" i="27"/>
  <c r="B152" i="27"/>
  <c r="D136" i="27" s="1"/>
  <c r="J55" i="27"/>
  <c r="G55" i="27"/>
  <c r="J59" i="27"/>
  <c r="G59" i="27"/>
  <c r="J63" i="27"/>
  <c r="G63" i="27"/>
  <c r="K36" i="27"/>
  <c r="C117" i="27"/>
  <c r="L36" i="27"/>
  <c r="C187" i="27"/>
  <c r="B6" i="25" l="1"/>
  <c r="B11" i="25"/>
  <c r="B93" i="28" s="1"/>
  <c r="F45" i="31" s="1"/>
  <c r="K43" i="31" s="1"/>
  <c r="J8" i="31"/>
  <c r="H8" i="31"/>
  <c r="B33" i="28"/>
  <c r="I8" i="31"/>
  <c r="F7" i="31"/>
  <c r="R63" i="31" s="1"/>
  <c r="W63" i="31" s="1"/>
  <c r="AB63" i="31" s="1"/>
  <c r="B13" i="25"/>
  <c r="D13" i="25" s="1"/>
  <c r="E13" i="25" s="1"/>
  <c r="B12" i="25"/>
  <c r="D12" i="25" s="1"/>
  <c r="E12" i="25" s="1"/>
  <c r="B8" i="25"/>
  <c r="D8" i="25" s="1"/>
  <c r="E8" i="25" s="1"/>
  <c r="B14" i="25"/>
  <c r="D14" i="25" s="1"/>
  <c r="E14" i="25" s="1"/>
  <c r="B18" i="25"/>
  <c r="D18" i="25" s="1"/>
  <c r="E18" i="25" s="1"/>
  <c r="B15" i="25"/>
  <c r="D15" i="25" s="1"/>
  <c r="E15" i="25" s="1"/>
  <c r="B10" i="25"/>
  <c r="D10" i="25" s="1"/>
  <c r="E10" i="25" s="1"/>
  <c r="B16" i="25"/>
  <c r="D16" i="25" s="1"/>
  <c r="E16" i="25" s="1"/>
  <c r="B24" i="28"/>
  <c r="C45" i="31" s="1"/>
  <c r="H43" i="31" s="1"/>
  <c r="B17" i="25"/>
  <c r="D17" i="25" s="1"/>
  <c r="E17" i="25" s="1"/>
  <c r="B9" i="25"/>
  <c r="D9" i="25" s="1"/>
  <c r="B7" i="25"/>
  <c r="D7" i="25" s="1"/>
  <c r="E7" i="25" s="1"/>
  <c r="O76" i="27"/>
  <c r="O72" i="27"/>
  <c r="O68" i="27"/>
  <c r="O77" i="27"/>
  <c r="O73" i="27"/>
  <c r="O69" i="27"/>
  <c r="O78" i="27"/>
  <c r="O74" i="27"/>
  <c r="O70" i="27"/>
  <c r="O79" i="27"/>
  <c r="O75" i="27"/>
  <c r="O71" i="27"/>
  <c r="B56" i="28"/>
  <c r="D174" i="27"/>
  <c r="D206" i="27"/>
  <c r="D190" i="27"/>
  <c r="B54" i="28"/>
  <c r="E8" i="31" s="1"/>
  <c r="Q64" i="31" s="1"/>
  <c r="V64" i="31" s="1"/>
  <c r="AA64" i="31" s="1"/>
  <c r="K35" i="27"/>
  <c r="K51" i="27"/>
  <c r="K67" i="27"/>
  <c r="B8" i="28"/>
  <c r="J67" i="27"/>
  <c r="J35" i="27"/>
  <c r="J51" i="27"/>
  <c r="D158" i="27"/>
  <c r="L19" i="27"/>
  <c r="D51" i="27"/>
  <c r="D67" i="27"/>
  <c r="D19" i="27"/>
  <c r="B84" i="27"/>
  <c r="M36" i="27" s="1"/>
  <c r="D35" i="27"/>
  <c r="B10" i="28"/>
  <c r="J19" i="27"/>
  <c r="B5" i="25"/>
  <c r="F19" i="25"/>
  <c r="B24" i="25" s="1"/>
  <c r="B153" i="27"/>
  <c r="B31" i="28"/>
  <c r="D6" i="31" s="1"/>
  <c r="P62" i="31" s="1"/>
  <c r="U62" i="31" s="1"/>
  <c r="Z62" i="31" s="1"/>
  <c r="D104" i="27"/>
  <c r="K19" i="27"/>
  <c r="D120" i="27"/>
  <c r="D88" i="27"/>
  <c r="O37" i="27"/>
  <c r="O41" i="27"/>
  <c r="O63" i="27"/>
  <c r="O38" i="27"/>
  <c r="O55" i="27"/>
  <c r="O20" i="27"/>
  <c r="B55" i="28"/>
  <c r="O45" i="27"/>
  <c r="O47" i="27"/>
  <c r="O59" i="27"/>
  <c r="O57" i="27"/>
  <c r="O61" i="27"/>
  <c r="O54" i="27"/>
  <c r="O58" i="27"/>
  <c r="O53" i="27"/>
  <c r="O42" i="27"/>
  <c r="O39" i="27"/>
  <c r="O44" i="27"/>
  <c r="O52" i="27"/>
  <c r="O36" i="27"/>
  <c r="O40" i="27"/>
  <c r="O62" i="27"/>
  <c r="O24" i="27"/>
  <c r="O27" i="27"/>
  <c r="O30" i="27"/>
  <c r="O22" i="27"/>
  <c r="O29" i="27"/>
  <c r="O21" i="27"/>
  <c r="O60" i="27"/>
  <c r="O23" i="27"/>
  <c r="O26" i="27"/>
  <c r="O25" i="27"/>
  <c r="O46" i="27"/>
  <c r="O43" i="27"/>
  <c r="O56" i="27"/>
  <c r="O28" i="27"/>
  <c r="O31" i="27"/>
  <c r="D6" i="25" l="1"/>
  <c r="E6" i="25" s="1"/>
  <c r="B70" i="28"/>
  <c r="B71" i="28" s="1"/>
  <c r="B72" i="28" s="1"/>
  <c r="D11" i="25"/>
  <c r="E11" i="25" s="1"/>
  <c r="C6" i="31"/>
  <c r="O62" i="31" s="1"/>
  <c r="T62" i="31" s="1"/>
  <c r="Y62" i="31" s="1"/>
  <c r="E6" i="31"/>
  <c r="Q62" i="31" s="1"/>
  <c r="V62" i="31" s="1"/>
  <c r="AA62" i="31" s="1"/>
  <c r="D8" i="31"/>
  <c r="P64" i="31" s="1"/>
  <c r="U64" i="31" s="1"/>
  <c r="Z64" i="31" s="1"/>
  <c r="C8" i="31"/>
  <c r="O64" i="31" s="1"/>
  <c r="T64" i="31" s="1"/>
  <c r="Y64" i="31" s="1"/>
  <c r="E7" i="31"/>
  <c r="Q63" i="31" s="1"/>
  <c r="V63" i="31" s="1"/>
  <c r="AA63" i="31" s="1"/>
  <c r="B47" i="28"/>
  <c r="D45" i="31" s="1"/>
  <c r="I43" i="31" s="1"/>
  <c r="G5" i="17"/>
  <c r="E9" i="25"/>
  <c r="E5" i="17"/>
  <c r="P76" i="27"/>
  <c r="P74" i="27"/>
  <c r="P69" i="27"/>
  <c r="P70" i="27"/>
  <c r="P71" i="27"/>
  <c r="P68" i="27"/>
  <c r="P79" i="27"/>
  <c r="M41" i="27"/>
  <c r="M78" i="27"/>
  <c r="M74" i="27"/>
  <c r="M70" i="27"/>
  <c r="M79" i="27"/>
  <c r="M75" i="27"/>
  <c r="M71" i="27"/>
  <c r="M76" i="27"/>
  <c r="M72" i="27"/>
  <c r="M68" i="27"/>
  <c r="M77" i="27"/>
  <c r="M73" i="27"/>
  <c r="M69" i="27"/>
  <c r="P73" i="27"/>
  <c r="P72" i="27"/>
  <c r="P78" i="27"/>
  <c r="N79" i="27"/>
  <c r="N75" i="27"/>
  <c r="N71" i="27"/>
  <c r="N76" i="27"/>
  <c r="N72" i="27"/>
  <c r="N68" i="27"/>
  <c r="N77" i="27"/>
  <c r="N73" i="27"/>
  <c r="N69" i="27"/>
  <c r="N78" i="27"/>
  <c r="N74" i="27"/>
  <c r="N70" i="27"/>
  <c r="P75" i="27"/>
  <c r="P77" i="27"/>
  <c r="M43" i="27"/>
  <c r="M39" i="27"/>
  <c r="P47" i="27"/>
  <c r="M21" i="27"/>
  <c r="M37" i="27"/>
  <c r="M54" i="27"/>
  <c r="M30" i="27"/>
  <c r="M56" i="27"/>
  <c r="M27" i="27"/>
  <c r="B9" i="28"/>
  <c r="M46" i="27"/>
  <c r="M28" i="27"/>
  <c r="M52" i="27"/>
  <c r="M40" i="27"/>
  <c r="M26" i="27"/>
  <c r="M44" i="27"/>
  <c r="M25" i="27"/>
  <c r="M63" i="27"/>
  <c r="M55" i="27"/>
  <c r="M23" i="27"/>
  <c r="M53" i="27"/>
  <c r="M29" i="27"/>
  <c r="M59" i="27"/>
  <c r="M62" i="27"/>
  <c r="M60" i="27"/>
  <c r="M57" i="27"/>
  <c r="M24" i="27"/>
  <c r="M61" i="27"/>
  <c r="M31" i="27"/>
  <c r="M45" i="27"/>
  <c r="M22" i="27"/>
  <c r="M38" i="27"/>
  <c r="M47" i="27"/>
  <c r="M42" i="27"/>
  <c r="M58" i="27"/>
  <c r="M20" i="27"/>
  <c r="P29" i="27"/>
  <c r="P24" i="27"/>
  <c r="P46" i="27"/>
  <c r="P25" i="27"/>
  <c r="P56" i="27"/>
  <c r="P42" i="27"/>
  <c r="P52" i="27"/>
  <c r="P53" i="27"/>
  <c r="P60" i="27"/>
  <c r="B94" i="28"/>
  <c r="B95" i="28" s="1"/>
  <c r="P20" i="27"/>
  <c r="B25" i="28"/>
  <c r="B26" i="28" s="1"/>
  <c r="P27" i="27"/>
  <c r="P44" i="27"/>
  <c r="P31" i="27"/>
  <c r="P39" i="27"/>
  <c r="P61" i="27"/>
  <c r="P45" i="27"/>
  <c r="P40" i="27"/>
  <c r="P37" i="27"/>
  <c r="P59" i="27"/>
  <c r="F5" i="17"/>
  <c r="P55" i="27"/>
  <c r="P23" i="27"/>
  <c r="P21" i="27"/>
  <c r="P41" i="27"/>
  <c r="P22" i="27"/>
  <c r="N52" i="27"/>
  <c r="N37" i="27"/>
  <c r="N36" i="27"/>
  <c r="N55" i="27"/>
  <c r="N46" i="27"/>
  <c r="N63" i="27"/>
  <c r="N28" i="27"/>
  <c r="N38" i="27"/>
  <c r="N42" i="27"/>
  <c r="N57" i="27"/>
  <c r="N54" i="27"/>
  <c r="B32" i="28"/>
  <c r="N39" i="27"/>
  <c r="N47" i="27"/>
  <c r="N58" i="27"/>
  <c r="N40" i="27"/>
  <c r="N62" i="27"/>
  <c r="N44" i="27"/>
  <c r="N41" i="27"/>
  <c r="N20" i="27"/>
  <c r="N60" i="27"/>
  <c r="N59" i="27"/>
  <c r="N61" i="27"/>
  <c r="N31" i="27"/>
  <c r="N23" i="27"/>
  <c r="N26" i="27"/>
  <c r="N25" i="27"/>
  <c r="N29" i="27"/>
  <c r="N56" i="27"/>
  <c r="N53" i="27"/>
  <c r="N27" i="27"/>
  <c r="N30" i="27"/>
  <c r="N45" i="27"/>
  <c r="N43" i="27"/>
  <c r="N24" i="27"/>
  <c r="N22" i="27"/>
  <c r="N21" i="27"/>
  <c r="P58" i="27"/>
  <c r="P28" i="27"/>
  <c r="P38" i="27"/>
  <c r="P62" i="27"/>
  <c r="P63" i="27"/>
  <c r="P30" i="27"/>
  <c r="P26" i="27"/>
  <c r="P43" i="27"/>
  <c r="P36" i="27"/>
  <c r="P57" i="27"/>
  <c r="P54" i="27"/>
  <c r="E45" i="31" l="1"/>
  <c r="J43" i="31" s="1"/>
  <c r="E19" i="25"/>
  <c r="B54" i="31" s="1"/>
  <c r="E13" i="28"/>
  <c r="B48" i="28"/>
  <c r="B49" i="28" s="1"/>
  <c r="D7" i="31"/>
  <c r="P63" i="31" s="1"/>
  <c r="U63" i="31" s="1"/>
  <c r="Z63" i="31" s="1"/>
  <c r="C7" i="31"/>
  <c r="E24" i="28"/>
  <c r="P80" i="27"/>
  <c r="E12" i="28"/>
  <c r="E17" i="28"/>
  <c r="B23" i="25"/>
  <c r="E18" i="28"/>
  <c r="P64" i="27"/>
  <c r="E16" i="28"/>
  <c r="E11" i="28"/>
  <c r="E19" i="28"/>
  <c r="E20" i="28"/>
  <c r="E22" i="28"/>
  <c r="E15" i="28"/>
  <c r="E14" i="28"/>
  <c r="P32" i="27"/>
  <c r="P48" i="27"/>
  <c r="G44" i="31" l="1"/>
  <c r="G42" i="31"/>
  <c r="L42" i="31" s="1"/>
  <c r="G38" i="31"/>
  <c r="L38" i="31" s="1"/>
  <c r="G34" i="31"/>
  <c r="L34" i="31" s="1"/>
  <c r="G30" i="31"/>
  <c r="L30" i="31" s="1"/>
  <c r="G16" i="31"/>
  <c r="L16" i="31" s="1"/>
  <c r="G20" i="31"/>
  <c r="L20" i="31" s="1"/>
  <c r="G24" i="31"/>
  <c r="L24" i="31" s="1"/>
  <c r="G39" i="31"/>
  <c r="L39" i="31" s="1"/>
  <c r="G27" i="31"/>
  <c r="L27" i="31" s="1"/>
  <c r="G41" i="31"/>
  <c r="L41" i="31" s="1"/>
  <c r="G37" i="31"/>
  <c r="L37" i="31" s="1"/>
  <c r="G33" i="31"/>
  <c r="L33" i="31" s="1"/>
  <c r="G29" i="31"/>
  <c r="L29" i="31" s="1"/>
  <c r="G17" i="31"/>
  <c r="L17" i="31" s="1"/>
  <c r="G21" i="31"/>
  <c r="L21" i="31" s="1"/>
  <c r="G25" i="31"/>
  <c r="L25" i="31" s="1"/>
  <c r="G31" i="31"/>
  <c r="L31" i="31" s="1"/>
  <c r="G23" i="31"/>
  <c r="L23" i="31" s="1"/>
  <c r="G40" i="31"/>
  <c r="L40" i="31" s="1"/>
  <c r="G36" i="31"/>
  <c r="L36" i="31" s="1"/>
  <c r="G32" i="31"/>
  <c r="L32" i="31" s="1"/>
  <c r="G28" i="31"/>
  <c r="L28" i="31" s="1"/>
  <c r="G18" i="31"/>
  <c r="L18" i="31" s="1"/>
  <c r="G22" i="31"/>
  <c r="L22" i="31" s="1"/>
  <c r="G35" i="31"/>
  <c r="L35" i="31" s="1"/>
  <c r="G19" i="31"/>
  <c r="L19" i="31" s="1"/>
  <c r="G11" i="31"/>
  <c r="O63" i="31"/>
  <c r="G14" i="31"/>
  <c r="G12" i="31"/>
  <c r="G15" i="31"/>
  <c r="L15" i="31" s="1"/>
  <c r="G13" i="31"/>
  <c r="B55" i="31"/>
  <c r="G45" i="31"/>
  <c r="G10" i="31"/>
  <c r="E23" i="28"/>
  <c r="F19" i="28" s="1"/>
  <c r="S75" i="31" l="1"/>
  <c r="T63" i="31"/>
  <c r="G43" i="31"/>
  <c r="L43" i="31" s="1"/>
  <c r="S69" i="31"/>
  <c r="S68" i="31"/>
  <c r="S72" i="31"/>
  <c r="S65" i="31"/>
  <c r="L13" i="31" s="1"/>
  <c r="S71" i="31"/>
  <c r="L12" i="31" s="1"/>
  <c r="S74" i="31"/>
  <c r="S73" i="31"/>
  <c r="S67" i="31"/>
  <c r="L11" i="31" s="1"/>
  <c r="S76" i="31"/>
  <c r="S66" i="31"/>
  <c r="S70" i="31"/>
  <c r="S77" i="31"/>
  <c r="L14" i="31"/>
  <c r="F18" i="28"/>
  <c r="F11" i="28"/>
  <c r="E25" i="28"/>
  <c r="E26" i="28" s="1"/>
  <c r="F22" i="28"/>
  <c r="F16" i="28"/>
  <c r="F20" i="28"/>
  <c r="F17" i="28"/>
  <c r="F12" i="28"/>
  <c r="F15" i="28"/>
  <c r="F13" i="28"/>
  <c r="F14" i="28"/>
  <c r="X74" i="31" l="1"/>
  <c r="X66" i="31"/>
  <c r="Y63" i="31"/>
  <c r="X70" i="31"/>
  <c r="X71" i="31"/>
  <c r="X69" i="31"/>
  <c r="X65" i="31"/>
  <c r="X76" i="31"/>
  <c r="X77" i="31"/>
  <c r="X72" i="31"/>
  <c r="X75" i="31"/>
  <c r="X68" i="31"/>
  <c r="X67" i="31"/>
  <c r="X73" i="31"/>
  <c r="AC77" i="31"/>
  <c r="AC75" i="31"/>
  <c r="AC66" i="31"/>
  <c r="AC69" i="31"/>
  <c r="AC71" i="31"/>
  <c r="AC68" i="31"/>
  <c r="AC73" i="31"/>
  <c r="AC65" i="31"/>
  <c r="AC72" i="31"/>
  <c r="AC70" i="31"/>
  <c r="AC74" i="31"/>
  <c r="AC76" i="31"/>
  <c r="AC67" i="31"/>
  <c r="L10" i="31"/>
  <c r="S78" i="31"/>
  <c r="B56" i="31"/>
  <c r="B57" i="31" s="1"/>
  <c r="B58" i="31" s="1"/>
  <c r="F23" i="28"/>
  <c r="J54" i="31" l="1"/>
  <c r="J58" i="31"/>
  <c r="J57" i="31"/>
  <c r="J55" i="31"/>
  <c r="X78" i="31"/>
  <c r="AC78" i="31"/>
</calcChain>
</file>

<file path=xl/comments1.xml><?xml version="1.0" encoding="utf-8"?>
<comments xmlns="http://schemas.openxmlformats.org/spreadsheetml/2006/main">
  <authors>
    <author>Jim Kelsey</author>
  </authors>
  <commentList>
    <comment ref="A28" authorId="0">
      <text>
        <r>
          <rPr>
            <b/>
            <sz val="9"/>
            <color indexed="81"/>
            <rFont val="Tahoma"/>
            <family val="2"/>
          </rPr>
          <t>Jim Kelsey:</t>
        </r>
        <r>
          <rPr>
            <sz val="9"/>
            <color indexed="81"/>
            <rFont val="Tahoma"/>
            <family val="2"/>
          </rPr>
          <t xml:space="preserve">
Insert additional rows as needed.
Matches "Occupancy Class" in BEDES</t>
        </r>
      </text>
    </comment>
    <comment ref="B44" authorId="0">
      <text>
        <r>
          <rPr>
            <sz val="9"/>
            <color indexed="81"/>
            <rFont val="Tahoma"/>
            <family val="2"/>
          </rPr>
          <t>Identifier(s) of utility accounts.</t>
        </r>
      </text>
    </comment>
    <comment ref="E44" authorId="0">
      <text>
        <r>
          <rPr>
            <b/>
            <sz val="9"/>
            <color indexed="81"/>
            <rFont val="Tahoma"/>
            <family val="2"/>
          </rPr>
          <t>Jim Kelsey:</t>
        </r>
        <r>
          <rPr>
            <sz val="9"/>
            <color indexed="81"/>
            <rFont val="Tahoma"/>
            <family val="2"/>
          </rPr>
          <t xml:space="preserve">
Direct metering (Tenants directly metered)
Master meter without sub-metering (Tenants not directly metered or sub-metered)
Master meter with sub-metering (Tenants sub-metered by building owner)
Combination 
Unknown 
</t>
        </r>
      </text>
    </comment>
  </commentList>
</comments>
</file>

<file path=xl/comments2.xml><?xml version="1.0" encoding="utf-8"?>
<comments xmlns="http://schemas.openxmlformats.org/spreadsheetml/2006/main">
  <authors>
    <author>Jim Kelsey</author>
    <author>Paul Mathew</author>
  </authors>
  <commentList>
    <comment ref="E32" authorId="0">
      <text>
        <r>
          <rPr>
            <sz val="9"/>
            <color indexed="81"/>
            <rFont val="Tahoma"/>
            <family val="2"/>
          </rPr>
          <t>Maximum of above values</t>
        </r>
      </text>
    </comment>
    <comment ref="E48" authorId="1">
      <text>
        <r>
          <rPr>
            <sz val="9"/>
            <color indexed="81"/>
            <rFont val="Arial"/>
            <family val="2"/>
          </rPr>
          <t>Maximum of above values</t>
        </r>
      </text>
    </comment>
    <comment ref="E64" authorId="1">
      <text>
        <r>
          <rPr>
            <sz val="9"/>
            <color indexed="81"/>
            <rFont val="Arial"/>
            <family val="2"/>
          </rPr>
          <t>Maximum of above values</t>
        </r>
      </text>
    </comment>
    <comment ref="E80" authorId="1">
      <text>
        <r>
          <rPr>
            <sz val="9"/>
            <color indexed="81"/>
            <rFont val="Arial"/>
            <family val="2"/>
          </rPr>
          <t>Maximum of above values</t>
        </r>
      </text>
    </comment>
  </commentList>
</comments>
</file>

<file path=xl/comments3.xml><?xml version="1.0" encoding="utf-8"?>
<comments xmlns="http://schemas.openxmlformats.org/spreadsheetml/2006/main">
  <authors>
    <author>Ben O'Donnell</author>
    <author>Jim Kelsey</author>
  </authors>
  <commentList>
    <comment ref="B11" authorId="0">
      <text>
        <r>
          <rPr>
            <sz val="9"/>
            <color indexed="81"/>
            <rFont val="Tahoma"/>
            <family val="2"/>
          </rPr>
          <t>User should make sure that the usage entered for Oil represents approximately 1 year's worth of usage.</t>
        </r>
      </text>
    </comment>
    <comment ref="B12" authorId="0">
      <text>
        <r>
          <rPr>
            <sz val="9"/>
            <color indexed="81"/>
            <rFont val="Tahoma"/>
            <family val="2"/>
          </rPr>
          <t>User should make sure that the usage entered for Propane represents approximately 1 year's worth of usage.</t>
        </r>
      </text>
    </comment>
    <comment ref="B13" authorId="0">
      <text>
        <r>
          <rPr>
            <sz val="9"/>
            <color indexed="81"/>
            <rFont val="Tahoma"/>
            <family val="2"/>
          </rPr>
          <t>User should make sure that the usage entered for Coal represents approximately 1 year's worth of usage.</t>
        </r>
      </text>
    </comment>
    <comment ref="A28" authorId="1">
      <text>
        <r>
          <rPr>
            <sz val="9"/>
            <color indexed="81"/>
            <rFont val="Tahoma"/>
            <family val="2"/>
          </rPr>
          <t>Comparison EUI (required)</t>
        </r>
      </text>
    </comment>
    <comment ref="A29" authorId="1">
      <text>
        <r>
          <rPr>
            <sz val="9"/>
            <color indexed="81"/>
            <rFont val="Tahoma"/>
            <family val="2"/>
          </rPr>
          <t>Goal developed with Owners Rep</t>
        </r>
      </text>
    </comment>
    <comment ref="A30" authorId="1">
      <text>
        <r>
          <rPr>
            <sz val="9"/>
            <color indexed="81"/>
            <rFont val="Tahoma"/>
            <family val="2"/>
          </rPr>
          <t>Goal developed with Owners Rep</t>
        </r>
      </text>
    </comment>
  </commentList>
</comments>
</file>

<file path=xl/comments4.xml><?xml version="1.0" encoding="utf-8"?>
<comments xmlns="http://schemas.openxmlformats.org/spreadsheetml/2006/main">
  <authors>
    <author>Jim Kelsey</author>
    <author>Ben O'Donnell</author>
    <author>Ben</author>
  </authors>
  <commentList>
    <comment ref="A7" authorId="0">
      <text>
        <r>
          <rPr>
            <sz val="9"/>
            <color indexed="81"/>
            <rFont val="Tahoma"/>
            <family val="2"/>
          </rPr>
          <t>degradation, standing water, water intrusion, etc.</t>
        </r>
      </text>
    </comment>
    <comment ref="A8" authorId="1">
      <text>
        <r>
          <rPr>
            <sz val="9"/>
            <color indexed="81"/>
            <rFont val="Tahoma"/>
            <family val="2"/>
          </rPr>
          <t>condition/presence of weatherstripping, caulking at frames, sashes, wall joinery</t>
        </r>
      </text>
    </comment>
    <comment ref="A9" authorId="2">
      <text>
        <r>
          <rPr>
            <sz val="9"/>
            <color indexed="81"/>
            <rFont val="Tahoma"/>
            <family val="2"/>
          </rPr>
          <t>Provide results of assessment of the enclosure’s overall tightness against air infiltration/exfiltration, coordinated with the assessment of building ventilation per section 5.4.4.2-item 14.  This shall include a statement of the auditor’s methods used, criteria, evidence, and basis of evaluation.  The assessment shall include an overall condition rating on a scale of 1 (poor = high infiltration/exfiltration) to 35 (excellent = tight, low infiltration/exfiltration).</t>
        </r>
      </text>
    </comment>
    <comment ref="A10" authorId="1">
      <text>
        <r>
          <rPr>
            <sz val="9"/>
            <color indexed="81"/>
            <rFont val="Tahoma"/>
            <family val="2"/>
          </rPr>
          <t xml:space="preserve">Describe exterior door area and constructions </t>
        </r>
        <r>
          <rPr>
            <sz val="7"/>
            <color indexed="81"/>
            <rFont val="Tahoma"/>
            <family val="2"/>
          </rPr>
          <t>(only necessary when doors in aggregate represent more than 5% of the gross wall area)</t>
        </r>
        <r>
          <rPr>
            <sz val="9"/>
            <color indexed="81"/>
            <rFont val="Tahoma"/>
            <family val="2"/>
          </rPr>
          <t xml:space="preserve">
</t>
        </r>
      </text>
    </comment>
  </commentList>
</comments>
</file>

<file path=xl/comments5.xml><?xml version="1.0" encoding="utf-8"?>
<comments xmlns="http://schemas.openxmlformats.org/spreadsheetml/2006/main">
  <authors>
    <author>Jim Kelsey</author>
  </authors>
  <commentList>
    <comment ref="A7" authorId="0">
      <text>
        <r>
          <rPr>
            <b/>
            <sz val="9"/>
            <color indexed="81"/>
            <rFont val="Tahoma"/>
            <family val="2"/>
          </rPr>
          <t>Jim Kelsey:</t>
        </r>
        <r>
          <rPr>
            <sz val="9"/>
            <color indexed="81"/>
            <rFont val="Tahoma"/>
            <family val="2"/>
          </rPr>
          <t xml:space="preserve">
This ID must be unique</t>
        </r>
      </text>
    </comment>
  </commentList>
</comments>
</file>

<file path=xl/comments6.xml><?xml version="1.0" encoding="utf-8"?>
<comments xmlns="http://schemas.openxmlformats.org/spreadsheetml/2006/main">
  <authors>
    <author>Jim Kelsey</author>
  </authors>
  <commentList>
    <comment ref="F5" authorId="0">
      <text>
        <r>
          <rPr>
            <b/>
            <sz val="9"/>
            <color indexed="81"/>
            <rFont val="Tahoma"/>
            <family val="2"/>
          </rPr>
          <t>Jim Kelsey:</t>
        </r>
        <r>
          <rPr>
            <sz val="9"/>
            <color indexed="81"/>
            <rFont val="Tahoma"/>
            <family val="2"/>
          </rPr>
          <t xml:space="preserve">
Unhide column G and H if Utils 3 or 4 used</t>
        </r>
      </text>
    </comment>
    <comment ref="G5" authorId="0">
      <text>
        <r>
          <rPr>
            <b/>
            <sz val="9"/>
            <color indexed="81"/>
            <rFont val="Tahoma"/>
            <family val="2"/>
          </rPr>
          <t>Jim Kelsey:</t>
        </r>
        <r>
          <rPr>
            <sz val="9"/>
            <color indexed="81"/>
            <rFont val="Tahoma"/>
            <family val="2"/>
          </rPr>
          <t xml:space="preserve">
Hide if unused</t>
        </r>
      </text>
    </comment>
    <comment ref="H5" authorId="0">
      <text>
        <r>
          <rPr>
            <b/>
            <sz val="9"/>
            <color indexed="81"/>
            <rFont val="Tahoma"/>
            <family val="2"/>
          </rPr>
          <t>Jim Kelsey:</t>
        </r>
        <r>
          <rPr>
            <sz val="9"/>
            <color indexed="81"/>
            <rFont val="Tahoma"/>
            <family val="2"/>
          </rPr>
          <t xml:space="preserve">
Hide if unused</t>
        </r>
      </text>
    </comment>
  </commentList>
</comments>
</file>

<file path=xl/comments7.xml><?xml version="1.0" encoding="utf-8"?>
<comments xmlns="http://schemas.openxmlformats.org/spreadsheetml/2006/main">
  <authors>
    <author>Jim Kelsey</author>
  </authors>
  <commentList>
    <comment ref="A1" authorId="0">
      <text>
        <r>
          <rPr>
            <b/>
            <sz val="9"/>
            <color indexed="81"/>
            <rFont val="Tahoma"/>
            <family val="2"/>
          </rPr>
          <t>Jim Kelsey:</t>
        </r>
        <r>
          <rPr>
            <sz val="9"/>
            <color indexed="81"/>
            <rFont val="Tahoma"/>
            <family val="2"/>
          </rPr>
          <t xml:space="preserve">
This list from ENERGY STAR</t>
        </r>
      </text>
    </comment>
    <comment ref="B1" authorId="0">
      <text>
        <r>
          <rPr>
            <b/>
            <sz val="9"/>
            <color indexed="81"/>
            <rFont val="Tahoma"/>
            <family val="2"/>
          </rPr>
          <t>Jim Kelsey:</t>
        </r>
        <r>
          <rPr>
            <sz val="9"/>
            <color indexed="81"/>
            <rFont val="Tahoma"/>
            <family val="2"/>
          </rPr>
          <t xml:space="preserve">
Not yet implemented</t>
        </r>
      </text>
    </comment>
    <comment ref="C1" authorId="0">
      <text>
        <r>
          <rPr>
            <b/>
            <sz val="9"/>
            <color indexed="81"/>
            <rFont val="Tahoma"/>
            <family val="2"/>
          </rPr>
          <t>Jim Kelsey:</t>
        </r>
        <r>
          <rPr>
            <sz val="9"/>
            <color indexed="81"/>
            <rFont val="Tahoma"/>
            <family val="2"/>
          </rPr>
          <t xml:space="preserve">
This list consistent with ASHRAE Std 105</t>
        </r>
      </text>
    </comment>
    <comment ref="G1" authorId="0">
      <text>
        <r>
          <rPr>
            <b/>
            <sz val="9"/>
            <color indexed="81"/>
            <rFont val="Tahoma"/>
            <family val="2"/>
          </rPr>
          <t>Jim Kelsey:</t>
        </r>
        <r>
          <rPr>
            <sz val="9"/>
            <color indexed="81"/>
            <rFont val="Tahoma"/>
            <family val="2"/>
          </rPr>
          <t xml:space="preserve">
[compatible with DOE asset score, from BuildingSync enumerations]</t>
        </r>
      </text>
    </comment>
    <comment ref="AC1" authorId="0">
      <text>
        <r>
          <rPr>
            <b/>
            <sz val="9"/>
            <color indexed="81"/>
            <rFont val="Tahoma"/>
            <family val="2"/>
          </rPr>
          <t>Jim Kelsey:</t>
        </r>
        <r>
          <rPr>
            <sz val="9"/>
            <color indexed="81"/>
            <rFont val="Tahoma"/>
            <family val="2"/>
          </rPr>
          <t xml:space="preserve">
From 5.4.4.1</t>
        </r>
      </text>
    </comment>
  </commentList>
</comments>
</file>

<file path=xl/sharedStrings.xml><?xml version="1.0" encoding="utf-8"?>
<sst xmlns="http://schemas.openxmlformats.org/spreadsheetml/2006/main" count="1233" uniqueCount="797">
  <si>
    <t>Building Name</t>
  </si>
  <si>
    <t>Date of site visit(s)</t>
  </si>
  <si>
    <t>Gross floor area</t>
  </si>
  <si>
    <t>Total conditioned area</t>
  </si>
  <si>
    <t>Conditioned area (heated only)</t>
  </si>
  <si>
    <t>Conditioned area (cooled only)</t>
  </si>
  <si>
    <t>Building automation system? (Y/N)</t>
  </si>
  <si>
    <t>Historical landmark status? (Y/N)</t>
  </si>
  <si>
    <t>Percent owned (%)</t>
  </si>
  <si>
    <t>Percent leased (%)</t>
  </si>
  <si>
    <t>Master metered</t>
  </si>
  <si>
    <t>Master/sub-metered</t>
  </si>
  <si>
    <t>Tenant metered</t>
  </si>
  <si>
    <t>Rate schedule</t>
  </si>
  <si>
    <t>Type</t>
  </si>
  <si>
    <t>Natural gas</t>
  </si>
  <si>
    <t>Electricity</t>
  </si>
  <si>
    <t>Propane</t>
  </si>
  <si>
    <t>Chilled water</t>
  </si>
  <si>
    <t>Steam</t>
  </si>
  <si>
    <t>hours/week</t>
  </si>
  <si>
    <t>weeks/year</t>
  </si>
  <si>
    <t>A</t>
  </si>
  <si>
    <t>B</t>
  </si>
  <si>
    <t>C</t>
  </si>
  <si>
    <t>D</t>
  </si>
  <si>
    <t>E</t>
  </si>
  <si>
    <t>Space Number</t>
  </si>
  <si>
    <t>For areas comprising &gt; 20% of gross floor area</t>
  </si>
  <si>
    <t>Cost</t>
  </si>
  <si>
    <t>Typical ROI</t>
  </si>
  <si>
    <t>Priority</t>
  </si>
  <si>
    <t>Start Date</t>
  </si>
  <si>
    <t>End Date</t>
  </si>
  <si>
    <t>Days</t>
  </si>
  <si>
    <t>Total Cost ($)</t>
  </si>
  <si>
    <t>Annual Total</t>
  </si>
  <si>
    <t>kBtu/unit</t>
  </si>
  <si>
    <t>user input</t>
  </si>
  <si>
    <t>calculated</t>
  </si>
  <si>
    <t>Date</t>
  </si>
  <si>
    <t>Notes:</t>
  </si>
  <si>
    <t>* Insert additional columns if there are more than 3 energy types and modify summary table as needed</t>
  </si>
  <si>
    <t>Delivery date</t>
  </si>
  <si>
    <t>Natural Gas</t>
  </si>
  <si>
    <t>Oil</t>
  </si>
  <si>
    <t>Admin/Professional office</t>
  </si>
  <si>
    <t>Bank/other financial</t>
  </si>
  <si>
    <t>Government ofice</t>
  </si>
  <si>
    <t>Medical office (non diagnostic)</t>
  </si>
  <si>
    <t>Mixed use office</t>
  </si>
  <si>
    <t>Other office</t>
  </si>
  <si>
    <t>Laboratory</t>
  </si>
  <si>
    <t>Distribution/shipping center</t>
  </si>
  <si>
    <t>Non refrigerated warehouse</t>
  </si>
  <si>
    <t>Convenience store</t>
  </si>
  <si>
    <t>Convenience store with gas</t>
  </si>
  <si>
    <t>Grocery/food market</t>
  </si>
  <si>
    <t>Other food sales</t>
  </si>
  <si>
    <t>Fire/police station</t>
  </si>
  <si>
    <t>Other public order and safety</t>
  </si>
  <si>
    <t>Medical office (diagnostic)</t>
  </si>
  <si>
    <t>Clinic/other outpatient health</t>
  </si>
  <si>
    <t>Refrigerated warehouse</t>
  </si>
  <si>
    <t>Religious worship</t>
  </si>
  <si>
    <t>Entertainment/culture</t>
  </si>
  <si>
    <t>Library</t>
  </si>
  <si>
    <t>Recreation</t>
  </si>
  <si>
    <t>Social/meeting</t>
  </si>
  <si>
    <t>Other public assembly</t>
  </si>
  <si>
    <t>College/university</t>
  </si>
  <si>
    <t>Elementary/middle school</t>
  </si>
  <si>
    <t>High school</t>
  </si>
  <si>
    <t>Preschool/daycare</t>
  </si>
  <si>
    <t>Other classroom education</t>
  </si>
  <si>
    <t>Fast food</t>
  </si>
  <si>
    <t>Restaurant/cafeteria</t>
  </si>
  <si>
    <t>Other food service</t>
  </si>
  <si>
    <t>Hospital/inpatient health</t>
  </si>
  <si>
    <t>Nursing home/assisted living</t>
  </si>
  <si>
    <t>Dormitory/fraternity/sorority</t>
  </si>
  <si>
    <t>Hotel</t>
  </si>
  <si>
    <t>Motel or inn</t>
  </si>
  <si>
    <t>Other lodging</t>
  </si>
  <si>
    <t>Vehicle dealership/showroom</t>
  </si>
  <si>
    <t>Retail store</t>
  </si>
  <si>
    <t>Other retail</t>
  </si>
  <si>
    <t>Post office/postal center</t>
  </si>
  <si>
    <t>Repair shop</t>
  </si>
  <si>
    <t>Vehicle service/repair shop</t>
  </si>
  <si>
    <t>vehicle storage/maintenance</t>
  </si>
  <si>
    <t>Other service</t>
  </si>
  <si>
    <t>Strip shopping mall</t>
  </si>
  <si>
    <t>Enclosed mall</t>
  </si>
  <si>
    <t>Offices-enclosed</t>
  </si>
  <si>
    <t>Offices-open plan</t>
  </si>
  <si>
    <t>Conference rooms</t>
  </si>
  <si>
    <t>Classrooms</t>
  </si>
  <si>
    <t>Lobbies</t>
  </si>
  <si>
    <t>Assembly areas</t>
  </si>
  <si>
    <t>Kitchens/cafeterias</t>
  </si>
  <si>
    <t>Breakrooms</t>
  </si>
  <si>
    <t>Circulation space</t>
  </si>
  <si>
    <t>Storage areas</t>
  </si>
  <si>
    <t>Restrooms</t>
  </si>
  <si>
    <t>The data for all drop down lists is located from A60 to J107. Select this area and change font color to black to view data</t>
  </si>
  <si>
    <t>Construction Properties (check all that apply)</t>
  </si>
  <si>
    <t>Location</t>
  </si>
  <si>
    <t>Units</t>
  </si>
  <si>
    <t>Area Served</t>
  </si>
  <si>
    <t>Approx Year Installed</t>
  </si>
  <si>
    <t>Unaccounted</t>
  </si>
  <si>
    <t>TOTALS (Recommended Measures)</t>
  </si>
  <si>
    <t>Simple Payback (yr)</t>
  </si>
  <si>
    <t>Simple ROI</t>
  </si>
  <si>
    <t>Net Measure Cost</t>
  </si>
  <si>
    <t>Measure Life 
(years)</t>
  </si>
  <si>
    <t>Potential Incentives</t>
  </si>
  <si>
    <t>Measure Cost</t>
  </si>
  <si>
    <t>Peak Demand Savings (kW)</t>
  </si>
  <si>
    <t>Payback with Incentive</t>
  </si>
  <si>
    <t>Annual Energy and Cost Savings</t>
  </si>
  <si>
    <t>Measure Description</t>
  </si>
  <si>
    <t>Adult Education</t>
  </si>
  <si>
    <t>Ambulatory Surgical Center</t>
  </si>
  <si>
    <t>Aquarium</t>
  </si>
  <si>
    <t>Athletic Fields</t>
  </si>
  <si>
    <t>Automobile Dealership</t>
  </si>
  <si>
    <t>Bank Branch</t>
  </si>
  <si>
    <t>Bar/Nightclub</t>
  </si>
  <si>
    <t>Barracks</t>
  </si>
  <si>
    <t>Bowling Alley</t>
  </si>
  <si>
    <t>Casino</t>
  </si>
  <si>
    <t>College/University</t>
  </si>
  <si>
    <t>Convenience Store with Gas Station</t>
  </si>
  <si>
    <t>Convenience Store without Gas Station</t>
  </si>
  <si>
    <t>Convention Center</t>
  </si>
  <si>
    <t>Courthouse</t>
  </si>
  <si>
    <t>Data Center</t>
  </si>
  <si>
    <t>Distribution Center</t>
  </si>
  <si>
    <t>Drinking Water Treatment &amp; Distribution</t>
  </si>
  <si>
    <t>Enclosed Mall</t>
  </si>
  <si>
    <t>Energy/Power Station</t>
  </si>
  <si>
    <t>Fast Food Restaurant</t>
  </si>
  <si>
    <t>Financial Office</t>
  </si>
  <si>
    <t>Fire Station</t>
  </si>
  <si>
    <t>Fitness Center/Health Club/Gym</t>
  </si>
  <si>
    <t>Food Sales</t>
  </si>
  <si>
    <t>Food Service</t>
  </si>
  <si>
    <t>Hospital (General Medical &amp; Surgical)</t>
  </si>
  <si>
    <t>Ice/Curling Rink</t>
  </si>
  <si>
    <t>Indoor Arena</t>
  </si>
  <si>
    <t>K-12 School</t>
  </si>
  <si>
    <t>Lifestyle Center</t>
  </si>
  <si>
    <t>Mailing Center/Post Office</t>
  </si>
  <si>
    <t>Manufacturing/Industrial Plant</t>
  </si>
  <si>
    <t>Medical Office</t>
  </si>
  <si>
    <t>Movie Theater</t>
  </si>
  <si>
    <t>Multifamily Housing</t>
  </si>
  <si>
    <t>Museum</t>
  </si>
  <si>
    <t>Non-Refrigerated Warehouse</t>
  </si>
  <si>
    <t>Office</t>
  </si>
  <si>
    <t>Other</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</si>
  <si>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</si>
  <si>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</si>
  <si>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</si>
  <si>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</si>
  <si>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</si>
  <si>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</si>
  <si>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</si>
  <si>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</si>
  <si>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</si>
  <si>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Repair Services (Vehicle, Shoe, Locksmith, etc)</t>
  </si>
  <si>
    <t>Residence Hall/Dormitory</t>
  </si>
  <si>
    <t>Restaurant</t>
  </si>
  <si>
    <t>Retail Store</t>
  </si>
  <si>
    <t>Roller Rink</t>
  </si>
  <si>
    <t>Self-Storage Facility</t>
  </si>
  <si>
    <t>Senior Care Community</t>
  </si>
  <si>
    <t>Single Family Home</t>
  </si>
  <si>
    <t>Social/Meeting Hall</t>
  </si>
  <si>
    <t>Stadium (Closed)</t>
  </si>
  <si>
    <t>Stadium (Open)</t>
  </si>
  <si>
    <t>Strip Mall</t>
  </si>
  <si>
    <t>Supermarket/Grocery Store</t>
  </si>
  <si>
    <t>Swimming Pool</t>
  </si>
  <si>
    <t>Transportation Terminal/Station</t>
  </si>
  <si>
    <t>Urgent Care/Clinic/Other Outpatient</t>
  </si>
  <si>
    <t>Veterinary Office</t>
  </si>
  <si>
    <t>Vocational School</t>
  </si>
  <si>
    <t>Wastewater Treatment Plant</t>
  </si>
  <si>
    <t>Wholesale Club/Supercenter</t>
  </si>
  <si>
    <t>Worship Facility</t>
  </si>
  <si>
    <t>Zoo</t>
  </si>
  <si>
    <t>IP</t>
  </si>
  <si>
    <t>SI</t>
  </si>
  <si>
    <t>Set Units below to IP or SI, forms will update accordingly.</t>
  </si>
  <si>
    <t>No</t>
  </si>
  <si>
    <t>Yes</t>
  </si>
  <si>
    <t>%</t>
  </si>
  <si>
    <t>Energy Auditor</t>
  </si>
  <si>
    <t>Energy Source</t>
  </si>
  <si>
    <t>Year of Prior Energy Audit</t>
  </si>
  <si>
    <t>Year Last Commissioned</t>
  </si>
  <si>
    <t>Impact on Occupant Comfort</t>
  </si>
  <si>
    <t>999-9999</t>
  </si>
  <si>
    <t>Hot Water</t>
  </si>
  <si>
    <t>Chilled Water</t>
  </si>
  <si>
    <t>Test Building Input Data</t>
  </si>
  <si>
    <t>John Doe</t>
  </si>
  <si>
    <t>9999 Tulie Circle</t>
  </si>
  <si>
    <t>Atlanta</t>
  </si>
  <si>
    <t>GA</t>
  </si>
  <si>
    <t>99999-9999</t>
  </si>
  <si>
    <t>WSE 999-999</t>
  </si>
  <si>
    <t>Metering Configuration</t>
  </si>
  <si>
    <t>Combination</t>
  </si>
  <si>
    <t>Unknown</t>
  </si>
  <si>
    <t>Direct metering</t>
  </si>
  <si>
    <t>Master meter without sub-metering</t>
  </si>
  <si>
    <t>Master meter with sub-metering</t>
  </si>
  <si>
    <t>(Tenants not directly metered or sub-metered)</t>
  </si>
  <si>
    <t>(Tenants sub-metered by building owner)</t>
  </si>
  <si>
    <t>Property Use Types</t>
  </si>
  <si>
    <t>Energy Sources</t>
  </si>
  <si>
    <t>(Tenants directly metered)</t>
  </si>
  <si>
    <t>Y/N</t>
  </si>
  <si>
    <t>Number of Occupants</t>
  </si>
  <si>
    <t>Use (hours/week)</t>
  </si>
  <si>
    <t>Use (weeks/year)</t>
  </si>
  <si>
    <t>3-Lamp T8</t>
  </si>
  <si>
    <t>Level 1 Audit - Recommended Energy Efficiency Measure Summary</t>
  </si>
  <si>
    <t>Add VFD to Chilled Water Pumps</t>
  </si>
  <si>
    <t>Convert manual radiator valves to thermostatic models</t>
  </si>
  <si>
    <t>Demand Controlled Ventilation</t>
  </si>
  <si>
    <t>System Types</t>
  </si>
  <si>
    <t>Fuel Oil</t>
  </si>
  <si>
    <t>All sheets labeled "L2" are to be completed for Level 2 and Level 3 Energy Audits</t>
  </si>
  <si>
    <t>Energy Audits.</t>
  </si>
  <si>
    <t xml:space="preserve">The following forms are the minimum required reporting requirements for Level 1 and Level 2 </t>
  </si>
  <si>
    <t>Cells shown in blue highlight like this require user input.</t>
  </si>
  <si>
    <t>Cells shown in green highlight will update automatically.</t>
  </si>
  <si>
    <t>The reporting forms may be duplicated and modified to adapt to unique combinations of fuel</t>
  </si>
  <si>
    <t>Level 2 Audit - Building Envelope Characteristics</t>
  </si>
  <si>
    <t>Building Geometry</t>
  </si>
  <si>
    <t>Rectangular</t>
  </si>
  <si>
    <t>L-Shape</t>
  </si>
  <si>
    <t>U-Shape</t>
  </si>
  <si>
    <t>H-Shaped</t>
  </si>
  <si>
    <t>T-Shape</t>
  </si>
  <si>
    <t>O-Shape</t>
  </si>
  <si>
    <t>Level 2 Audit - HVAC System</t>
  </si>
  <si>
    <t>ID</t>
  </si>
  <si>
    <t>Description</t>
  </si>
  <si>
    <t>Ballast Type(s)</t>
  </si>
  <si>
    <t>Control(s)</t>
  </si>
  <si>
    <t>(group by lighting types /  fixtures that collectively make up the largest fraction of gross floor area)</t>
  </si>
  <si>
    <t>Level 2 Audit - Energy Efficiency Measure Summary Table</t>
  </si>
  <si>
    <t>Savings Impact</t>
  </si>
  <si>
    <t xml:space="preserve">Total exposed above grade wall area </t>
  </si>
  <si>
    <t>Roof area</t>
  </si>
  <si>
    <t>total</t>
  </si>
  <si>
    <t>Summary info for graphs [do not print]</t>
  </si>
  <si>
    <t>Parking areas</t>
  </si>
  <si>
    <t>Insulation level (R-value)</t>
  </si>
  <si>
    <t>Roof condition</t>
  </si>
  <si>
    <t>Below grade wall area</t>
  </si>
  <si>
    <t>Condition       (excellent, good, average, poor)</t>
  </si>
  <si>
    <t>Modified System</t>
  </si>
  <si>
    <t>high</t>
  </si>
  <si>
    <t>low</t>
  </si>
  <si>
    <t>Heating Plant Type</t>
  </si>
  <si>
    <t>Cooling Plant Type</t>
  </si>
  <si>
    <t>Boiler Type</t>
  </si>
  <si>
    <t>Cooling Delivery Type</t>
  </si>
  <si>
    <t>Heating Delivery Type</t>
  </si>
  <si>
    <t>Heat Recovery Type</t>
  </si>
  <si>
    <t>DX System Type</t>
  </si>
  <si>
    <t>Output Capacity</t>
  </si>
  <si>
    <t>Typical occupancy</t>
  </si>
  <si>
    <t>Timer</t>
  </si>
  <si>
    <t>Manual</t>
  </si>
  <si>
    <t>Renewable Energy</t>
  </si>
  <si>
    <t>Mixed Use Property</t>
  </si>
  <si>
    <t>Other – Education</t>
  </si>
  <si>
    <t>Other – Entertainment/Public Assembly</t>
  </si>
  <si>
    <t>Other – Lodging/Residential</t>
  </si>
  <si>
    <t>Other – Office</t>
  </si>
  <si>
    <t>Other – Other</t>
  </si>
  <si>
    <t>Other – Public Service</t>
  </si>
  <si>
    <t>Other – Recreation</t>
  </si>
  <si>
    <t>Other – Restaurant/Bar</t>
  </si>
  <si>
    <t>Other – Retail/Mall</t>
  </si>
  <si>
    <t>Other – Services</t>
  </si>
  <si>
    <t>Other – Specialty Hospital</t>
  </si>
  <si>
    <t>Other – Stadium</t>
  </si>
  <si>
    <t>Other – Technology/Science</t>
  </si>
  <si>
    <t>Other – Utility</t>
  </si>
  <si>
    <t>Residential Care Facility</t>
  </si>
  <si>
    <t>Cool Roof: Yes = White, not asphalt shingle; No = Other, including all asphalt shingles</t>
  </si>
  <si>
    <t>Client Name</t>
  </si>
  <si>
    <t>Key Contact</t>
  </si>
  <si>
    <t>Facility Description - Notable Conditions</t>
  </si>
  <si>
    <t>Rated efficiency (as applicable)</t>
  </si>
  <si>
    <t>Percent Total Savings</t>
  </si>
  <si>
    <t>Total Savings Levels QA/QC</t>
  </si>
  <si>
    <t>Total</t>
  </si>
  <si>
    <t>Projected EEM Savings Levels QA/QC</t>
  </si>
  <si>
    <t>Difference</t>
  </si>
  <si>
    <t>Total from (annual summary)</t>
  </si>
  <si>
    <t>% of Total kBtu</t>
  </si>
  <si>
    <t>Total kBtu</t>
  </si>
  <si>
    <t>Level 2 Audit - QA/QC</t>
  </si>
  <si>
    <t>*</t>
  </si>
  <si>
    <t>Building Name*</t>
  </si>
  <si>
    <t>Street*</t>
  </si>
  <si>
    <t>City*</t>
  </si>
  <si>
    <t>State*</t>
  </si>
  <si>
    <t>Postal Code*</t>
  </si>
  <si>
    <t>Primary Building use type*</t>
  </si>
  <si>
    <t>Year of construction*</t>
  </si>
  <si>
    <t>Last Renovation*</t>
  </si>
  <si>
    <t>Gross floor area*</t>
  </si>
  <si>
    <t>Function type*</t>
  </si>
  <si>
    <t>Gross Floor Area*
(per space)</t>
  </si>
  <si>
    <r>
      <t xml:space="preserve">Conditioned Area*
</t>
    </r>
    <r>
      <rPr>
        <sz val="9"/>
        <color theme="1"/>
        <rFont val="Calibri"/>
        <family val="2"/>
      </rPr>
      <t>(Approx % of total function space)</t>
    </r>
  </si>
  <si>
    <t>Glazing area, approx % of exposed wall area [10, 25, 50, 75, 90, 100]*</t>
  </si>
  <si>
    <t>General Building Shape*</t>
  </si>
  <si>
    <t>Roof Construction*</t>
  </si>
  <si>
    <t>Floor Construction*</t>
  </si>
  <si>
    <t>Wall Construction(s)*</t>
  </si>
  <si>
    <t>Foundation Type*</t>
  </si>
  <si>
    <t>Cooling Distribution Equipment Type*</t>
  </si>
  <si>
    <t>Heating Distribution Equipment Type*</t>
  </si>
  <si>
    <t>Cooling Source*</t>
  </si>
  <si>
    <t>Heating Source*</t>
  </si>
  <si>
    <t>Compressor*</t>
  </si>
  <si>
    <t>Condenser*</t>
  </si>
  <si>
    <t>Heating fuel*</t>
  </si>
  <si>
    <t>Space Type(s)*</t>
  </si>
  <si>
    <t>HVAC System Type</t>
  </si>
  <si>
    <t>'Packaged Terminal Air Conditioner'</t>
  </si>
  <si>
    <t>'Four Pipe Fan Coil Unit'</t>
  </si>
  <si>
    <t>'Packaged Terminal Heat Pump'</t>
  </si>
  <si>
    <t>'Packaged Rooftop Air Conditioner'</t>
  </si>
  <si>
    <t>'Packaged Rooftop Heat Pump'</t>
  </si>
  <si>
    <t>'Packaged Rooftop VAV with Hot-Water Reheat'</t>
  </si>
  <si>
    <t>'Packaged Rooftop VAV with Electric Reheat'</t>
  </si>
  <si>
    <t>'VAV with Hot-Water Reheat'</t>
  </si>
  <si>
    <t>'VAV with Electric Reheat'</t>
  </si>
  <si>
    <t>'Warm Air Furnace'</t>
  </si>
  <si>
    <t>'Ventilation Only'</t>
  </si>
  <si>
    <t>'Dedicated Outdoor Air System'</t>
  </si>
  <si>
    <t>'Water-Loop Heat Pump'</t>
  </si>
  <si>
    <t>'Ground Source Heat Pump'</t>
  </si>
  <si>
    <t>Cooling Source</t>
  </si>
  <si>
    <t>Heating Source</t>
  </si>
  <si>
    <t>Chiller Fuel Type</t>
  </si>
  <si>
    <t>Chiller Type</t>
  </si>
  <si>
    <t>Heating Fuel Type</t>
  </si>
  <si>
    <t>Fan Control</t>
  </si>
  <si>
    <t>Boiler Draft Type</t>
  </si>
  <si>
    <t>Cooling Air Distribution Type</t>
  </si>
  <si>
    <t>Heating Air Distribution Type</t>
  </si>
  <si>
    <t>Chiller Compressor Type</t>
  </si>
  <si>
    <t>Chiller Condenser Type</t>
  </si>
  <si>
    <t>Air Handling Unit (AHU)</t>
  </si>
  <si>
    <t>Hydronic to Zone Equipment</t>
  </si>
  <si>
    <t>Refrigerant to Zone Equipment</t>
  </si>
  <si>
    <t>None</t>
  </si>
  <si>
    <t>Steam to Zone Equipment</t>
  </si>
  <si>
    <t>No Cooling</t>
  </si>
  <si>
    <t>DX Cooling</t>
  </si>
  <si>
    <t>Chiller</t>
  </si>
  <si>
    <t>District Chilled water</t>
  </si>
  <si>
    <t>Others (Specify)</t>
  </si>
  <si>
    <t>No Heating</t>
  </si>
  <si>
    <t>Central Furnace</t>
  </si>
  <si>
    <t>Heat Pump</t>
  </si>
  <si>
    <t>Boiler</t>
  </si>
  <si>
    <t>District Steam</t>
  </si>
  <si>
    <t>District Hot Water</t>
  </si>
  <si>
    <t>Other (Specify)</t>
  </si>
  <si>
    <t>Electric</t>
  </si>
  <si>
    <t>Gas</t>
  </si>
  <si>
    <t>Oil (Specify Grade)</t>
  </si>
  <si>
    <t>Gas Absorption</t>
  </si>
  <si>
    <t>Steam Absorption</t>
  </si>
  <si>
    <t>Steam Turbine</t>
  </si>
  <si>
    <t>Reciprocating</t>
  </si>
  <si>
    <t>Scroll/Screw</t>
  </si>
  <si>
    <t>Centrifugal</t>
  </si>
  <si>
    <t>Constant Volume</t>
  </si>
  <si>
    <t>Variable Air Volume</t>
  </si>
  <si>
    <t>Indirect Fired</t>
  </si>
  <si>
    <t>Direct Fired</t>
  </si>
  <si>
    <t>Storage</t>
  </si>
  <si>
    <t>Instantaneous</t>
  </si>
  <si>
    <t>Mechanical Draft</t>
  </si>
  <si>
    <t>DHW Source</t>
  </si>
  <si>
    <t>DHW Type</t>
  </si>
  <si>
    <t>DHW Fuel Type</t>
  </si>
  <si>
    <t>Natural Draft</t>
  </si>
  <si>
    <t>Steam High Pressure</t>
  </si>
  <si>
    <t>Steam Low Pressure</t>
  </si>
  <si>
    <t>Hydronic</t>
  </si>
  <si>
    <t>Air-cooled</t>
  </si>
  <si>
    <t>Water-cooled</t>
  </si>
  <si>
    <t>Ground coupled</t>
  </si>
  <si>
    <t>Evaporative</t>
  </si>
  <si>
    <t>No DHW</t>
  </si>
  <si>
    <t>Low-Cost and No-Cost Recommendations</t>
  </si>
  <si>
    <t>Potential Capital Recommendations</t>
  </si>
  <si>
    <t>Zone Controls</t>
  </si>
  <si>
    <t>Central Plant Controls</t>
  </si>
  <si>
    <t>Heat Recovery</t>
  </si>
  <si>
    <t>Outside Air*</t>
  </si>
  <si>
    <t>Delivered Energy Type</t>
  </si>
  <si>
    <t>Coal</t>
  </si>
  <si>
    <t>Energy Units</t>
  </si>
  <si>
    <t>Conversion to kBTU (multiply by)</t>
  </si>
  <si>
    <t>Notes</t>
  </si>
  <si>
    <t>kWh</t>
  </si>
  <si>
    <t>MWh</t>
  </si>
  <si>
    <t>MMBtu</t>
  </si>
  <si>
    <t>therms</t>
  </si>
  <si>
    <t>dekatherms</t>
  </si>
  <si>
    <t>MJ</t>
  </si>
  <si>
    <t>cubic feet (NG)</t>
  </si>
  <si>
    <t>Source 2</t>
  </si>
  <si>
    <t>MCF (NG)</t>
  </si>
  <si>
    <t>short ton (coal)</t>
  </si>
  <si>
    <t>gallons (Fuel Oil #1)</t>
  </si>
  <si>
    <t>gallons (Fuel Oil #2)</t>
  </si>
  <si>
    <t>gallons (Fuel Oil #3)</t>
  </si>
  <si>
    <t>gallons (Fuel Oil #4)</t>
  </si>
  <si>
    <t>gallons (Fuel Oil #6)</t>
  </si>
  <si>
    <t>gallons (Diesel)</t>
  </si>
  <si>
    <t>gallons (Gasoline)</t>
  </si>
  <si>
    <t>gallons (Propane)</t>
  </si>
  <si>
    <t>cubic feet (Propane)</t>
  </si>
  <si>
    <t>Source 1:</t>
  </si>
  <si>
    <t>Source 2:</t>
  </si>
  <si>
    <t>Conversion to kBTU</t>
  </si>
  <si>
    <t>Existing Building</t>
  </si>
  <si>
    <t>Target EUI (kBtu/sf)</t>
  </si>
  <si>
    <t>Target ECI ($/sf)</t>
  </si>
  <si>
    <t/>
  </si>
  <si>
    <t xml:space="preserve">Space Heating </t>
  </si>
  <si>
    <t xml:space="preserve">Space Cooling </t>
  </si>
  <si>
    <t>Air Distribution (fans)</t>
  </si>
  <si>
    <t>Water Distribution (pumps)</t>
  </si>
  <si>
    <t xml:space="preserve">Lighting </t>
  </si>
  <si>
    <t>Plug Loads</t>
  </si>
  <si>
    <t xml:space="preserve">Process Loads </t>
  </si>
  <si>
    <t>Refrigeration</t>
  </si>
  <si>
    <t>Cooking</t>
  </si>
  <si>
    <t>End Use Categories</t>
  </si>
  <si>
    <r>
      <t xml:space="preserve">End Use                                               </t>
    </r>
    <r>
      <rPr>
        <sz val="8"/>
        <color indexed="63"/>
        <rFont val="Calibri"/>
        <family val="2"/>
      </rPr>
      <t>(customize for subject building, items below include potential areas)</t>
    </r>
  </si>
  <si>
    <t>% Difference</t>
  </si>
  <si>
    <r>
      <t xml:space="preserve">** Need to make adjustment if Oil appears in </t>
    </r>
    <r>
      <rPr>
        <b/>
        <sz val="11"/>
        <color indexed="8"/>
        <rFont val="Calibri"/>
        <family val="2"/>
      </rPr>
      <t>Column E</t>
    </r>
    <r>
      <rPr>
        <sz val="11"/>
        <color theme="1"/>
        <rFont val="Calibri"/>
        <family val="2"/>
      </rPr>
      <t xml:space="preserve"> in EEM Summary tab</t>
    </r>
  </si>
  <si>
    <t>Information Technology</t>
  </si>
  <si>
    <t>RED FILL</t>
  </si>
  <si>
    <t>Instructions</t>
  </si>
  <si>
    <t>Energy Type</t>
  </si>
  <si>
    <t>Conversion Multiplier</t>
  </si>
  <si>
    <t>Thousands BTU (kBtu)</t>
  </si>
  <si>
    <t>Total Annual Cost ($)</t>
  </si>
  <si>
    <t>Purchased Steam</t>
  </si>
  <si>
    <t>Purchased Hot Water</t>
  </si>
  <si>
    <t>Purchased Chilled Water</t>
  </si>
  <si>
    <t>Thermal - On-Site Generated</t>
  </si>
  <si>
    <t>Electricity - On-Site Generated</t>
  </si>
  <si>
    <t>Thermal or Electricity - Exported</t>
  </si>
  <si>
    <t>Gross Conditioned Square Feet</t>
  </si>
  <si>
    <t>Benchmark Source</t>
  </si>
  <si>
    <t>Benchmark EUI (kBtu/sf)</t>
  </si>
  <si>
    <t>Level 2 Audit - End Use Breakdown</t>
  </si>
  <si>
    <t xml:space="preserve">This table is used to: </t>
  </si>
  <si>
    <t xml:space="preserve">     1) compile end use energy estimates and;</t>
  </si>
  <si>
    <t xml:space="preserve">     2) verify that base case energy use estimates align with historical energy use.</t>
  </si>
  <si>
    <t>End Use Summary</t>
  </si>
  <si>
    <t>VAV RH System</t>
  </si>
  <si>
    <t>Predefined End Use Breakdown Charts</t>
  </si>
  <si>
    <t>Based on ASHRAE 100-2015 Table 5-2</t>
  </si>
  <si>
    <t>Energy Star Portfolio Manager Thermal Conversions</t>
  </si>
  <si>
    <t>Assumed to be the same as Fuel Oil #2</t>
  </si>
  <si>
    <t>gallons (Fuel Oil #5 Light)</t>
  </si>
  <si>
    <t>gallons (Fuel Oil #5 Heavy)</t>
  </si>
  <si>
    <t>http://www.spiraxsarco.com/Resources/Pages/Steam-Tables/saturated-steam.aspx</t>
  </si>
  <si>
    <t>(Energy Content of #4 minus Energy Content of #2) x 40% + Energy Content of #2</t>
  </si>
  <si>
    <t>lbs District Steam (15 psig) dumped after use</t>
  </si>
  <si>
    <t>lbs District Steam (50 psig) dumped after use</t>
  </si>
  <si>
    <t>lbs District Steam (140 psig) dumped after use</t>
  </si>
  <si>
    <t>lbs (steam, 140 psig) condensate reused</t>
  </si>
  <si>
    <t>lbs (steam, 50 psig) condensate reused</t>
  </si>
  <si>
    <t>lbs (steam, 15 psig) condensate reused</t>
  </si>
  <si>
    <t>Enthalpy of evaporation plus difference saturated water enthalpy and 55 degree water at atmospheric pressure, Source 1</t>
  </si>
  <si>
    <t>Enthalpy of evaporation only, Source 1</t>
  </si>
  <si>
    <t>http://www.eia.gov/energyexplained/?page=about_energy_units</t>
  </si>
  <si>
    <t>lbs District Steam</t>
  </si>
  <si>
    <t>Metered Energy Types</t>
  </si>
  <si>
    <t>Default Energy Units</t>
  </si>
  <si>
    <t>Delivered Energy Type (if applicable)</t>
  </si>
  <si>
    <t>kBTU</t>
  </si>
  <si>
    <t>Annual Energy Savings to Reach Target</t>
  </si>
  <si>
    <t>Annual Cost  Savings to Reach Target</t>
  </si>
  <si>
    <t>Benchmarking &amp; Target EUI/ECI</t>
  </si>
  <si>
    <t>kBTU/Unit</t>
  </si>
  <si>
    <r>
      <t xml:space="preserve">End Use
</t>
    </r>
    <r>
      <rPr>
        <sz val="8"/>
        <color rgb="FF333333"/>
        <rFont val="Calibri"/>
        <family val="2"/>
      </rPr>
      <t>(customize for subject building, items below include potential areas)</t>
    </r>
  </si>
  <si>
    <r>
      <rPr>
        <b/>
        <sz val="10"/>
        <color rgb="FF333333"/>
        <rFont val="Calibri"/>
        <family val="2"/>
        <scheme val="minor"/>
      </rPr>
      <t>End Use</t>
    </r>
    <r>
      <rPr>
        <sz val="10"/>
        <color rgb="FF333333"/>
        <rFont val="Calibri"/>
        <family val="2"/>
        <scheme val="minor"/>
      </rPr>
      <t xml:space="preserve">
</t>
    </r>
    <r>
      <rPr>
        <sz val="8"/>
        <color rgb="FF333333"/>
        <rFont val="Calibri"/>
        <family val="2"/>
        <scheme val="minor"/>
      </rPr>
      <t>(customize for subject building, items below include potential areas)</t>
    </r>
  </si>
  <si>
    <t>Non-energy Cost Savings</t>
  </si>
  <si>
    <t>Energy Cost Savings</t>
  </si>
  <si>
    <t>Asset Score Inputs</t>
  </si>
  <si>
    <t>This  tab contains all of the additional minimum required data fields necessary to generate an Energy Asset Score using the Full Input Mode of the tool. This tab may be used to score predominantly single-use type buildings with a single type of HVAC system.</t>
  </si>
  <si>
    <t>Floor to Floor Height</t>
  </si>
  <si>
    <t>Floor to Ceiling Height</t>
  </si>
  <si>
    <t>Orientation</t>
  </si>
  <si>
    <t>Building Footprint Dimensions</t>
  </si>
  <si>
    <t>Rectangular Shape</t>
  </si>
  <si>
    <t>Surface ID</t>
  </si>
  <si>
    <t>Length (ft)</t>
  </si>
  <si>
    <t>A1</t>
  </si>
  <si>
    <t>B1</t>
  </si>
  <si>
    <t>C1</t>
  </si>
  <si>
    <t>D1</t>
  </si>
  <si>
    <t>H-Shape</t>
  </si>
  <si>
    <t>A2</t>
  </si>
  <si>
    <t>A3</t>
  </si>
  <si>
    <t>B2</t>
  </si>
  <si>
    <t>B3</t>
  </si>
  <si>
    <t>C2</t>
  </si>
  <si>
    <t>C3</t>
  </si>
  <si>
    <t>D2</t>
  </si>
  <si>
    <t>D3</t>
  </si>
  <si>
    <t>Floor Area</t>
  </si>
  <si>
    <t>Spaces excluded from gross floor area:</t>
  </si>
  <si>
    <t>Mechanical spaces</t>
  </si>
  <si>
    <t>Conditioned Floors Above grade*</t>
  </si>
  <si>
    <t>Conditioned Floors Below grade*</t>
  </si>
  <si>
    <t>Utility #1</t>
  </si>
  <si>
    <t>Utility #2</t>
  </si>
  <si>
    <t>Utility #3</t>
  </si>
  <si>
    <t>Utility #3: Definition</t>
  </si>
  <si>
    <t>Utility #2: Definition</t>
  </si>
  <si>
    <t>Utility #1: Definition</t>
  </si>
  <si>
    <t>Utility 1</t>
  </si>
  <si>
    <t>Utility 2</t>
  </si>
  <si>
    <t>Utility 3</t>
  </si>
  <si>
    <t>(Use these or create your own as appropriate)</t>
  </si>
  <si>
    <t>Utility 4</t>
  </si>
  <si>
    <t>Total Energy</t>
  </si>
  <si>
    <t>% Total</t>
  </si>
  <si>
    <t>Conversion (kBtu/unit)</t>
  </si>
  <si>
    <t>Total Energy [kBtu]</t>
  </si>
  <si>
    <t>Conveyance</t>
  </si>
  <si>
    <t>Total Historical Use</t>
  </si>
  <si>
    <r>
      <rPr>
        <sz val="11"/>
        <color rgb="FFFF0000"/>
        <rFont val="Calibri"/>
        <family val="2"/>
      </rPr>
      <t>RED TEXT</t>
    </r>
    <r>
      <rPr>
        <sz val="11"/>
        <color indexed="14"/>
        <rFont val="Calibri"/>
        <family val="2"/>
      </rPr>
      <t xml:space="preserve"> </t>
    </r>
  </si>
  <si>
    <t>Enter additional tables for more delivered energy types and modify summary table as needed</t>
  </si>
  <si>
    <t>Enter additional rows for more deliveries</t>
  </si>
  <si>
    <t>State</t>
  </si>
  <si>
    <t>AA</t>
  </si>
  <si>
    <t>AE</t>
  </si>
  <si>
    <t>AL</t>
  </si>
  <si>
    <t>AK</t>
  </si>
  <si>
    <t>AP</t>
  </si>
  <si>
    <t>AS</t>
  </si>
  <si>
    <t>AZ</t>
  </si>
  <si>
    <t>AR</t>
  </si>
  <si>
    <t>CA</t>
  </si>
  <si>
    <t>CO</t>
  </si>
  <si>
    <t>CT</t>
  </si>
  <si>
    <t>DE</t>
  </si>
  <si>
    <t>DC</t>
  </si>
  <si>
    <t>FM</t>
  </si>
  <si>
    <t>FL</t>
  </si>
  <si>
    <t>GU</t>
  </si>
  <si>
    <t>HI</t>
  </si>
  <si>
    <t>IL</t>
  </si>
  <si>
    <t>IN</t>
  </si>
  <si>
    <t>IA</t>
  </si>
  <si>
    <t>KS</t>
  </si>
  <si>
    <t>KY</t>
  </si>
  <si>
    <t>LA</t>
  </si>
  <si>
    <t>ME</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</si>
  <si>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</si>
  <si>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</si>
  <si>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</si>
  <si>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</si>
  <si>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</si>
  <si>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</si>
  <si>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</si>
  <si>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</si>
  <si>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</si>
  <si>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</si>
  <si>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</si>
  <si>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</si>
  <si>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</si>
  <si>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</si>
  <si>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</si>
  <si>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</si>
  <si>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</si>
  <si>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</si>
  <si>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</si>
  <si>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</si>
  <si>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</si>
  <si>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</si>
  <si>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</si>
  <si>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</si>
  <si>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</si>
  <si>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</si>
  <si>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</si>
  <si>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</si>
  <si>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</si>
  <si>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</si>
  <si>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VI</t>
  </si>
  <si>
    <t>VA</t>
  </si>
  <si>
    <t>WA</t>
  </si>
  <si>
    <t>WV</t>
  </si>
  <si>
    <t>WI</t>
  </si>
  <si>
    <t>WY</t>
  </si>
  <si>
    <t>Boolean</t>
  </si>
  <si>
    <t>Y</t>
  </si>
  <si>
    <t>N</t>
  </si>
  <si>
    <t>Cool Roof (Y/N)</t>
  </si>
  <si>
    <t>Lighting Source Type(s)</t>
  </si>
  <si>
    <t>CFL</t>
  </si>
  <si>
    <t>Electronic</t>
  </si>
  <si>
    <t>Fluorescent T5/High output T5</t>
  </si>
  <si>
    <t>Magnetic</t>
  </si>
  <si>
    <t>Fluorescent T8/Super T8</t>
  </si>
  <si>
    <t>N/A</t>
  </si>
  <si>
    <t>Occupancy sensor</t>
  </si>
  <si>
    <t>Fluorescent T12/High output T12</t>
  </si>
  <si>
    <t>Photocell</t>
  </si>
  <si>
    <t>High pressure sodium</t>
  </si>
  <si>
    <t>Incandescent/Halogen</t>
  </si>
  <si>
    <t>BAS</t>
  </si>
  <si>
    <t>LED</t>
  </si>
  <si>
    <t>Advanced</t>
  </si>
  <si>
    <t>Mercury vapor</t>
  </si>
  <si>
    <t>Metal halide</t>
  </si>
  <si>
    <t>Induction</t>
  </si>
  <si>
    <t>Lighting Control(s)</t>
  </si>
  <si>
    <t>Approx % Area Served</t>
  </si>
  <si>
    <t>&lt;10</t>
  </si>
  <si>
    <t>Existing Building EUI/ECI</t>
  </si>
  <si>
    <t>(if available)</t>
  </si>
  <si>
    <t>Improved occupant comfort</t>
  </si>
  <si>
    <t>Repair Steam Leaks</t>
  </si>
  <si>
    <t>Other Non-Energy Impacts</t>
  </si>
  <si>
    <t>Impact on Occupant Comfort or IEQ</t>
  </si>
  <si>
    <t>medium</t>
  </si>
  <si>
    <t>Replace Boiler</t>
  </si>
  <si>
    <t>Ventilation</t>
  </si>
  <si>
    <t>Space Heating</t>
  </si>
  <si>
    <t>Setpoint maintenance improvement</t>
  </si>
  <si>
    <t>Reduced maintenance costs</t>
  </si>
  <si>
    <t>All sheets labeled "L1" are to be completed for Level 1 Energy Audits</t>
  </si>
  <si>
    <t>Cells shown with an asterisk are required inputs for the Asset Score tool.</t>
  </si>
  <si>
    <t>sources, onsite generation, or delivered energy.</t>
  </si>
  <si>
    <t xml:space="preserve">The rate structures under which energy is purchased shall be reported including the following: utility service classification, marginal rates, incremental block rate structures, demand components, ratchets, seasonal, time-of-use, real-time rates, penalties for reduced consumption, interruptible rates, taxes, fuel cost adjustments, and other surcharges. These need not be spelled out individually, but a statement shall be made confirming all such applicable taxes and adjustments have been factored into the energy rate computations.
</t>
  </si>
  <si>
    <t>* Cells shown with an asterisk are required inputs for the Asset Score tool.</t>
  </si>
  <si>
    <t>* Enter name and units for Energy type X. Use terms from ASHRAE Standard 105 as appropriate (listed below).</t>
  </si>
  <si>
    <t>* If cogeneration or CHP systems supply the building and are outside the building boundary, then the energy supplied will be hot water, steam, chilled water, and/or electricity that are accounted for as Energy Type X in this table. If that system is inside the building boundary, then the energy supplied will be natural gas that is entered into this table.</t>
  </si>
  <si>
    <t>e.g., ENERGY STAR Site EUI</t>
  </si>
  <si>
    <t>[these graphs are samples only - not required formats. Choose the presentation of data that is the most useful for your site]</t>
  </si>
  <si>
    <t>e.g., None</t>
  </si>
  <si>
    <t>e.g., Increase equipment longevity</t>
  </si>
  <si>
    <t>Original intended use</t>
  </si>
  <si>
    <t>Space Function*</t>
  </si>
  <si>
    <t>NOTE - R-values or U-values of the walls and roof are required, where it can be established with non-invasive methods. If they cannot be established through non-invasive methods, it is valid to enter "N/A" into the Insulation Level field.</t>
  </si>
  <si>
    <t>If sampling of meters was performed during utility analysis, describe methodology here:</t>
  </si>
  <si>
    <t>Utility #1 - Shall be Electricity if present at the site</t>
  </si>
  <si>
    <t>Explanation of the 'Days' calculation - Utilities will often report usage from midnight to midnight; but sometimes they will take a reading at a specific time of day. In the latter case, the end date will match the start date of the following month's bill. But in the former case, the end date of one bill will be offset by one day in the following month's bill. The formula simultaneously accounts for both the former and the latter case. User to modify formula if incorrect for application.</t>
  </si>
  <si>
    <t>Boiler Type*</t>
  </si>
  <si>
    <t xml:space="preserve">       _______________</t>
  </si>
  <si>
    <t>____________</t>
  </si>
  <si>
    <t>Chiller Input*</t>
  </si>
  <si>
    <t>HVAC Properties (check all that apply)</t>
  </si>
  <si>
    <t>Exhaust Fans</t>
  </si>
  <si>
    <t>Approximate Plug Loads (W/sf)</t>
  </si>
  <si>
    <t>Principal HVAC Type*</t>
  </si>
  <si>
    <t>Principal Lighting Type*</t>
  </si>
  <si>
    <t>NOTE- To provide additional details for building dimentions and glazing area, use tab 'Asset Score Inputs (optional)'</t>
  </si>
  <si>
    <t>Option 1</t>
  </si>
  <si>
    <t>Glazing Area %</t>
  </si>
  <si>
    <t>Provide building footprint dimernsions and approximate window to wall ratio for each side.</t>
  </si>
  <si>
    <t>Option 2</t>
  </si>
  <si>
    <t>North</t>
  </si>
  <si>
    <t>South</t>
  </si>
  <si>
    <t>East</t>
  </si>
  <si>
    <t>West</t>
  </si>
  <si>
    <t>All sheets labeled "All" are to be completed for Level 1, 2, and 3 Energy Audits</t>
  </si>
  <si>
    <t>Building Owner</t>
  </si>
  <si>
    <t>All Audit Levels - Building Characteristics</t>
  </si>
  <si>
    <t>All Audit Levels - Metered Energy</t>
  </si>
  <si>
    <t>All Audit Levels - Delivered Energy</t>
  </si>
  <si>
    <t>All Audit Levels - Annual Summary</t>
  </si>
  <si>
    <t>All Audit Levels - Sample Energy Graphs</t>
  </si>
  <si>
    <t>All Audit Levels - Space Function Breakdown</t>
  </si>
  <si>
    <t>Inventory of equipment</t>
  </si>
  <si>
    <t>Level 2 Audit - Equipment Inventory</t>
  </si>
  <si>
    <t>MAIN DATA FOR ANALYSIS - Use per Day</t>
  </si>
  <si>
    <t>SUPPORTING ANNUAL USE DATA - Use per Day</t>
  </si>
  <si>
    <t>Of the direct 100 electric accounts at the building, a total of 25 were tabulated to come up with the average usage per sqft, and this information was extrapolated to estimate the remainder of the data.</t>
  </si>
  <si>
    <t>Guidance on the terms "Main Data for Analysis" and "Supporting Annual Use Data"</t>
  </si>
  <si>
    <r>
      <rPr>
        <b/>
        <sz val="11"/>
        <color theme="1"/>
        <rFont val="Calibri"/>
        <family val="2"/>
        <scheme val="minor"/>
      </rPr>
      <t>Main Data for Analysis</t>
    </r>
    <r>
      <rPr>
        <sz val="11"/>
        <color theme="1"/>
        <rFont val="Calibri"/>
        <family val="2"/>
        <scheme val="minor"/>
      </rPr>
      <t xml:space="preserve"> - Filling in these tables is mandatory, and the data in these tables will be referenced throughout the rest of the forms, such as the End Use Breakdown, Annual Summary, and QA/QC</t>
    </r>
  </si>
  <si>
    <r>
      <rPr>
        <b/>
        <sz val="11"/>
        <color theme="1"/>
        <rFont val="Calibri"/>
        <family val="2"/>
        <scheme val="minor"/>
      </rPr>
      <t>Supporting Annual Use Data</t>
    </r>
    <r>
      <rPr>
        <sz val="11"/>
        <color theme="1"/>
        <rFont val="Calibri"/>
        <family val="2"/>
        <scheme val="minor"/>
      </rPr>
      <t xml:space="preserve"> - Filling in these tables is only required if the auditor is using more than 12 months of consecutive data. This supporting data from historical energy use can be used to inform the Main Data for Analysis.</t>
    </r>
  </si>
  <si>
    <t>Total Number of Floors</t>
  </si>
  <si>
    <t>Observed conditions, including comfort/safety/health concern, need for repair, need for maintenance, opportunities to improve maintenance pratices or O&amp;M procedures, etc.</t>
  </si>
  <si>
    <t>ECI (energy cost index or $/sf/yr)</t>
  </si>
  <si>
    <t>EUI (energy use intensity or kBtu/sf/yr)</t>
  </si>
  <si>
    <t>Fenestration Seal Condition</t>
  </si>
  <si>
    <t>Degradation/water damage</t>
  </si>
  <si>
    <t>Annual Summary Totals</t>
  </si>
  <si>
    <t>Estimated Annual Energy</t>
  </si>
  <si>
    <t>Unit Rate of Fuel</t>
  </si>
  <si>
    <t>Estimated Annual Cost</t>
  </si>
  <si>
    <t>Estimated Annual Use**</t>
  </si>
  <si>
    <t>**Auditor to estimate the annualized use, which may differ from delivered quantities.</t>
  </si>
  <si>
    <t>End Use Category</t>
  </si>
  <si>
    <t>Savings by End Use</t>
  </si>
  <si>
    <t>Modify Low Limit DAT Setting</t>
  </si>
  <si>
    <t>Hallway LED Lighting Upgrade</t>
  </si>
  <si>
    <t>Re-enable Static Pressure Reset</t>
  </si>
  <si>
    <t>Replace UH thermostats</t>
  </si>
  <si>
    <t>Existing End Use Energy</t>
  </si>
  <si>
    <t>End Use Savings Backchecks</t>
  </si>
  <si>
    <t>kBtu</t>
  </si>
  <si>
    <t>TOTAL</t>
  </si>
  <si>
    <t>QA/QC Checks will not work properly if there are duplicate end use types in a single table</t>
  </si>
  <si>
    <t>&lt;- Comment from Fred G - Is 'Unaccounted' column necessary</t>
  </si>
  <si>
    <t>NOTE - It is permitted to enter "N/A" into fields where it is both unfeasible to gather such information and outside the scope of the audit. e.g., The W/sf in tenant occupied spaces that are not part of the audit scope.</t>
  </si>
  <si>
    <t>Typical number of occupants (during occ hours)</t>
  </si>
  <si>
    <t>SHW/DHW</t>
  </si>
  <si>
    <t>Specific Notes on Select Tabs</t>
  </si>
  <si>
    <t>All - Annual Summary</t>
  </si>
  <si>
    <t>Formulas under ''Total Annual Use' column prorate the energy use to a full calendar year (365 days). This is done to correct for differences between utility bill data and expected actual usage.</t>
  </si>
  <si>
    <t>SHW/DHW fuel*</t>
  </si>
  <si>
    <t>SHW/DHW Source*</t>
  </si>
  <si>
    <t>Multifamily Housing - Dwelling Units</t>
  </si>
  <si>
    <t>Multifamily Housing - Common Areas</t>
  </si>
  <si>
    <t>Occupancy*</t>
  </si>
  <si>
    <t>Energy Sources**</t>
  </si>
  <si>
    <t>* For buildings with multiple space type uses report for predominant use type</t>
  </si>
  <si>
    <t>** Cells shown with an asterisk are required inputs for the Asset Score tool.</t>
  </si>
  <si>
    <t>** An individual end-use system that consumes less than 5% of the total annual building energy consumption need not be recorded for the purposes of the audit but may be included in an “Other” category.</t>
  </si>
  <si>
    <r>
      <t xml:space="preserve">Number of Dwelling Units in Building </t>
    </r>
    <r>
      <rPr>
        <sz val="8"/>
        <color theme="1"/>
        <rFont val="Calibri"/>
        <family val="2"/>
        <scheme val="minor"/>
      </rPr>
      <t>(Multifamily Only)</t>
    </r>
  </si>
  <si>
    <r>
      <t xml:space="preserve">% of Dwelling Units currently Occupied </t>
    </r>
    <r>
      <rPr>
        <sz val="8"/>
        <color theme="1"/>
        <rFont val="Calibri"/>
        <family val="2"/>
        <scheme val="minor"/>
      </rPr>
      <t>(Multifamily Only)</t>
    </r>
  </si>
  <si>
    <t>Test Owner</t>
  </si>
  <si>
    <t>All - Metered Energy</t>
  </si>
  <si>
    <t>The equipment inventory below shall include equipment that represents, in aggregate, 80% or more of the energy use allocated to HVAC &amp; SHW/DHW in the end-use allocation</t>
  </si>
  <si>
    <t>Description of Exterior doors**</t>
  </si>
  <si>
    <t>*** Doors where glazing of door area exceeds 50% of total door area shall be treated as windows.</t>
  </si>
  <si>
    <t>** only necessary when doors in aggregate represent more than 5% of the gross wall area</t>
  </si>
  <si>
    <t>Level 2 Audit - Lighting, Electrical, &amp; Plug Loads</t>
  </si>
  <si>
    <t>Key Operational Details***</t>
  </si>
  <si>
    <r>
      <rPr>
        <b/>
        <sz val="11"/>
        <color theme="1"/>
        <rFont val="Calibri"/>
        <family val="2"/>
      </rPr>
      <t>*</t>
    </r>
    <r>
      <rPr>
        <sz val="11"/>
        <color theme="1"/>
        <rFont val="Calibri"/>
        <family val="2"/>
      </rPr>
      <t xml:space="preserve"> e.g., </t>
    </r>
    <r>
      <rPr>
        <sz val="11"/>
        <color theme="1"/>
        <rFont val="Calibri"/>
        <family val="2"/>
        <scheme val="minor"/>
      </rPr>
      <t>Office, hallways, mechanical spaces, exterior, etc.</t>
    </r>
  </si>
  <si>
    <r>
      <rPr>
        <b/>
        <sz val="11"/>
        <color theme="1"/>
        <rFont val="Calibri"/>
        <family val="2"/>
      </rPr>
      <t>**</t>
    </r>
    <r>
      <rPr>
        <sz val="11"/>
        <color theme="1"/>
        <rFont val="Calibri"/>
        <family val="2"/>
      </rPr>
      <t xml:space="preserve"> e.g., Computers, Walk-in freezers, hydraulic press, etc.</t>
    </r>
  </si>
  <si>
    <t>Major Process/Plug Load Type(s)**</t>
  </si>
  <si>
    <t>***Describe approximate connected load, operating schedule, and other key parameters, where available</t>
  </si>
  <si>
    <t>This table is used to check that savings estimates do not exceed end use estimates, as well as ensure that savings interactions are considered.</t>
  </si>
  <si>
    <t>Weatherstripping</t>
  </si>
  <si>
    <t>Chiller Plant Upgrade</t>
  </si>
  <si>
    <t>BMS Installation</t>
  </si>
  <si>
    <t>Change Chiller Operation Schedule</t>
  </si>
  <si>
    <t>Enable Heat Timer Night Setbacks</t>
  </si>
  <si>
    <t>Total Savings (QA-QC)</t>
  </si>
  <si>
    <t>Total Savings (EEM Summary)</t>
  </si>
  <si>
    <t>Replace AC-2 with new Heat Pump</t>
  </si>
  <si>
    <t>Test LC-NC EEM 1</t>
  </si>
  <si>
    <t>indicates savings greater than end use/historical consumption, backcheck failed, or error in method</t>
  </si>
  <si>
    <t>End Use Category*</t>
  </si>
  <si>
    <t>Proposed End Use Energy</t>
  </si>
  <si>
    <t>*Add rows as needed to perform EEM's with more than two end use type savings</t>
  </si>
  <si>
    <t>End Use Savings Interactions Backcheck:</t>
  </si>
  <si>
    <t>Savings Exceeds existing end use in the following categories:</t>
  </si>
  <si>
    <t>indicates savings greater than 50% of end use/historical consumption, verify calculation methodology</t>
  </si>
  <si>
    <t>Savings exceeds 50% of existing end use in following categories:</t>
  </si>
  <si>
    <t>Projected Gross EUI after EEMs</t>
  </si>
  <si>
    <t>kBtu/SF</t>
  </si>
  <si>
    <t>Gross Savings</t>
  </si>
  <si>
    <t>Gross Total consumption</t>
  </si>
  <si>
    <t>Gross EUI</t>
  </si>
  <si>
    <t>Steam Trap Replacements</t>
  </si>
  <si>
    <t>TRV Installation</t>
  </si>
  <si>
    <t>Spray Foam Insulation Duct</t>
  </si>
  <si>
    <t>Digital PRV Upgrade</t>
  </si>
  <si>
    <t>Replace Roof</t>
  </si>
  <si>
    <t>Do savings by end use exceed 50% of the existing use for any category?</t>
  </si>
  <si>
    <t>Do savings by end use exceed exceed existing use for any category?</t>
  </si>
  <si>
    <t>Overall Enclosure Tightness Assessment</t>
  </si>
  <si>
    <t>22 (average) - Based on qualitative assessment of envelope construction.</t>
  </si>
  <si>
    <t>Weatherstripping present on doors and windows</t>
  </si>
  <si>
    <t>Fenestration Frame Type(s)*</t>
  </si>
  <si>
    <t>Fenestration glass type(s)*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</si>
</sst>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
    <numFmt numFmtId="166" formatCode="_(* #,##0.0_);_(* \(#,##0.0\);_(* &quot;-&quot;??_);_(@_)"/>
    <numFmt numFmtId="167" formatCode="_(&quot;$&quot;* #,##0_);_(&quot;$&quot;* \(#,##0\);_(&quot;$&quot;* &quot;-&quot;??_);_(@_)"/>
    <numFmt numFmtId="168" formatCode="_(* #,##0_);_(* \(#,##0\);_(* &quot;-&quot;??_);_(@_)"/>
    <numFmt numFmtId="169" formatCode="0.0"/>
    <numFmt numFmtId="170" formatCode="&quot;$&quot;#,##0.00"/>
    <numFmt numFmtId="171" formatCode="0.000"/>
    <numFmt numFmtId="172" formatCode="0.0000"/>
    <numFmt numFmtId="173" formatCode="#,##0.0_);\(#,##0.0\)"/>
    <numFmt numFmtId="174" formatCode="#,##0.000_);\(#,##0.000\)"/>
  </numFmts>
  <fonts count="79">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6"/>
      <color theme="1"/>
      <name val="Calibri"/>
      <family val="2"/>
      <scheme val="minor"/>
    </font>
    <font>
      <u/>
      <sz val="11"/>
      <color theme="10"/>
      <name val="Calibri"/>
      <family val="2"/>
      <scheme val="minor"/>
    </font>
    <font>
      <b/>
      <u/>
      <sz val="11"/>
      <color theme="10"/>
      <name val="Calibri"/>
      <family val="2"/>
      <scheme val="minor"/>
    </font>
    <font>
      <b/>
      <u/>
      <sz val="11"/>
      <color rgb="FF0070C0"/>
      <name val="Calibri"/>
      <family val="2"/>
      <scheme val="minor"/>
    </font>
    <font>
      <sz val="10"/>
      <name val="Arial"/>
      <family val="2"/>
    </font>
    <font>
      <sz val="9"/>
      <color indexed="81"/>
      <name val="Arial"/>
      <family val="2"/>
    </font>
    <font>
      <sz val="16"/>
      <color theme="0"/>
      <name val="Calibri"/>
      <family val="2"/>
      <scheme val="minor"/>
    </font>
    <font>
      <b/>
      <u/>
      <sz val="11"/>
      <color theme="0"/>
      <name val="Calibri"/>
      <family val="2"/>
      <scheme val="minor"/>
    </font>
    <font>
      <sz val="10"/>
      <color theme="0"/>
      <name val="Calibri"/>
      <family val="2"/>
      <scheme val="minor"/>
    </font>
    <font>
      <sz val="8"/>
      <color rgb="FF000000"/>
      <name val="Segoe UI"/>
      <family val="2"/>
    </font>
    <font>
      <sz val="12"/>
      <color theme="1"/>
      <name val="Calibri"/>
      <family val="2"/>
      <scheme val="minor"/>
    </font>
    <font>
      <sz val="12"/>
      <color theme="1"/>
      <name val="Arial"/>
      <family val="2"/>
    </font>
    <font>
      <b/>
      <sz val="10"/>
      <color theme="1"/>
      <name val="Arial"/>
      <family val="2"/>
    </font>
    <font>
      <b/>
      <sz val="10"/>
      <color rgb="FF231F20"/>
      <name val="Arial"/>
      <family val="2"/>
    </font>
    <font>
      <b/>
      <sz val="10"/>
      <color theme="1"/>
      <name val="Calibri"/>
      <family val="2"/>
      <scheme val="minor"/>
    </font>
    <font>
      <b/>
      <sz val="10"/>
      <name val="Arial"/>
      <family val="2"/>
    </font>
    <font>
      <b/>
      <sz val="10"/>
      <color theme="0"/>
      <name val="Arial"/>
      <family val="2"/>
    </font>
    <font>
      <sz val="11"/>
      <color rgb="FF000000"/>
      <name val="Calibri"/>
      <family val="2"/>
      <scheme val="minor"/>
    </font>
    <font>
      <sz val="11"/>
      <color indexed="64"/>
      <name val="Calibri"/>
      <family val="2"/>
      <scheme val="minor"/>
    </font>
    <font>
      <sz val="9"/>
      <color indexed="81"/>
      <name val="Tahoma"/>
      <family val="2"/>
    </font>
    <font>
      <b/>
      <sz val="9"/>
      <color indexed="81"/>
      <name val="Tahoma"/>
      <family val="2"/>
    </font>
    <font>
      <sz val="14"/>
      <color theme="0"/>
      <name val="Calibri"/>
      <family val="2"/>
      <scheme val="minor"/>
    </font>
    <font>
      <b/>
      <sz val="14"/>
      <color theme="0"/>
      <name val="Calibri"/>
      <family val="2"/>
      <scheme val="minor"/>
    </font>
    <font>
      <sz val="9"/>
      <color theme="1"/>
      <name val="Calibri"/>
      <family val="2"/>
    </font>
    <font>
      <b/>
      <sz val="11"/>
      <color theme="1"/>
      <name val="Calibri"/>
      <family val="2"/>
    </font>
    <font>
      <sz val="11"/>
      <color theme="1"/>
      <name val="Calibri"/>
      <family val="2"/>
    </font>
    <font>
      <i/>
      <sz val="11"/>
      <color theme="1"/>
      <name val="Calibri"/>
      <family val="2"/>
      <scheme val="minor"/>
    </font>
    <font>
      <sz val="11"/>
      <color rgb="FFFF0000"/>
      <name val="Calibri"/>
      <family val="2"/>
      <scheme val="minor"/>
    </font>
    <font>
      <sz val="14"/>
      <color theme="1"/>
      <name val="Calibri"/>
      <family val="2"/>
      <scheme val="minor"/>
    </font>
    <font>
      <sz val="12"/>
      <name val="Calibri"/>
      <family val="2"/>
      <scheme val="minor"/>
    </font>
    <font>
      <b/>
      <sz val="11"/>
      <color indexed="8"/>
      <name val="Calibri"/>
      <family val="2"/>
    </font>
    <font>
      <b/>
      <sz val="11"/>
      <name val="Calibri"/>
      <family val="2"/>
    </font>
    <font>
      <u/>
      <sz val="11"/>
      <color theme="11"/>
      <name val="Calibri"/>
      <family val="2"/>
      <scheme val="minor"/>
    </font>
    <font>
      <b/>
      <sz val="12"/>
      <name val="Calibri"/>
      <family val="2"/>
      <scheme val="minor"/>
    </font>
    <font>
      <sz val="11"/>
      <color indexed="8"/>
      <name val="Calibri"/>
      <family val="2"/>
    </font>
    <font>
      <b/>
      <sz val="11"/>
      <color indexed="14"/>
      <name val="Calibri"/>
      <family val="2"/>
    </font>
    <font>
      <sz val="11"/>
      <color indexed="14"/>
      <name val="Calibri"/>
      <family val="2"/>
    </font>
    <font>
      <sz val="11"/>
      <name val="Calibri"/>
      <family val="2"/>
    </font>
    <font>
      <sz val="10"/>
      <color indexed="8"/>
      <name val="Calibri"/>
      <family val="2"/>
    </font>
    <font>
      <sz val="12"/>
      <color indexed="8"/>
      <name val="Calibri"/>
      <family val="2"/>
    </font>
    <font>
      <sz val="14"/>
      <color indexed="9"/>
      <name val="Calibri"/>
      <family val="2"/>
    </font>
    <font>
      <b/>
      <sz val="14"/>
      <color indexed="9"/>
      <name val="Calibri"/>
      <family val="2"/>
    </font>
    <font>
      <b/>
      <sz val="10"/>
      <color indexed="63"/>
      <name val="Calibri"/>
      <family val="2"/>
    </font>
    <font>
      <sz val="8"/>
      <color indexed="63"/>
      <name val="Calibri"/>
      <family val="2"/>
    </font>
    <font>
      <b/>
      <sz val="10"/>
      <color indexed="8"/>
      <name val="Calibri"/>
      <family val="2"/>
    </font>
    <font>
      <b/>
      <sz val="10"/>
      <name val="Calibri"/>
      <family val="2"/>
    </font>
    <font>
      <sz val="10"/>
      <name val="Calibri"/>
      <family val="2"/>
    </font>
    <font>
      <b/>
      <sz val="12"/>
      <name val="Calibri"/>
      <family val="2"/>
    </font>
    <font>
      <sz val="10"/>
      <name val="Verdana"/>
      <family val="2"/>
    </font>
    <font>
      <b/>
      <sz val="10"/>
      <name val="Optima"/>
      <family val="2"/>
    </font>
    <font>
      <sz val="10"/>
      <name val="Optima"/>
      <family val="2"/>
    </font>
    <font>
      <i/>
      <sz val="10"/>
      <name val="Optima"/>
      <family val="2"/>
    </font>
    <font>
      <u/>
      <sz val="10"/>
      <color indexed="12"/>
      <name val="Verdana"/>
      <family val="2"/>
    </font>
    <font>
      <b/>
      <sz val="10"/>
      <name val="Verdana"/>
      <family val="2"/>
    </font>
    <font>
      <sz val="10"/>
      <color theme="0"/>
      <name val="Arial"/>
      <family val="2"/>
    </font>
    <font>
      <b/>
      <sz val="11"/>
      <color theme="0"/>
      <name val="Calibri"/>
      <family val="2"/>
    </font>
    <font>
      <b/>
      <sz val="10"/>
      <color rgb="FF333333"/>
      <name val="Calibri"/>
      <family val="2"/>
    </font>
    <font>
      <sz val="8"/>
      <color rgb="FF333333"/>
      <name val="Calibri"/>
      <family val="2"/>
    </font>
    <font>
      <sz val="10"/>
      <color rgb="FF333333"/>
      <name val="Calibri"/>
      <family val="2"/>
      <scheme val="minor"/>
    </font>
    <font>
      <b/>
      <sz val="10"/>
      <color rgb="FF333333"/>
      <name val="Calibri"/>
      <family val="2"/>
      <scheme val="minor"/>
    </font>
    <font>
      <sz val="8"/>
      <color rgb="FF333333"/>
      <name val="Calibri"/>
      <family val="2"/>
      <scheme val="minor"/>
    </font>
    <font>
      <b/>
      <sz val="10"/>
      <name val="Optima"/>
    </font>
    <font>
      <sz val="8"/>
      <color theme="1"/>
      <name val="Calibri"/>
      <family val="2"/>
    </font>
    <font>
      <sz val="10"/>
      <color theme="0"/>
      <name val="Calibri"/>
      <family val="2"/>
    </font>
    <font>
      <sz val="11"/>
      <color rgb="FFFF0000"/>
      <name val="Calibri"/>
      <family val="2"/>
    </font>
    <font>
      <sz val="10"/>
      <color theme="1"/>
      <name val="Calibri"/>
      <family val="2"/>
    </font>
    <font>
      <sz val="10"/>
      <color theme="1"/>
      <name val="Calibri"/>
      <family val="2"/>
      <scheme val="minor"/>
    </font>
    <font>
      <sz val="11"/>
      <color indexed="8"/>
      <name val="Calibri"/>
      <family val="2"/>
      <scheme val="minor"/>
    </font>
    <font>
      <u/>
      <sz val="11"/>
      <color theme="1"/>
      <name val="Calibri"/>
      <family val="2"/>
      <scheme val="minor"/>
    </font>
    <font>
      <b/>
      <sz val="14"/>
      <name val="Calibri"/>
      <family val="2"/>
      <scheme val="minor"/>
    </font>
    <font>
      <sz val="8"/>
      <color theme="1"/>
      <name val="Calibri"/>
      <family val="2"/>
      <scheme val="minor"/>
    </font>
    <font>
      <sz val="7"/>
      <color indexed="81"/>
      <name val="Tahoma"/>
      <family val="2"/>
    </font>
  </fonts>
  <fills count="1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bgColor indexed="64"/>
      </patternFill>
    </fill>
    <fill>
      <patternFill patternType="solid">
        <fgColor indexed="9"/>
        <bgColor indexed="64"/>
      </patternFill>
    </fill>
    <fill>
      <patternFill patternType="solid">
        <fgColor indexed="2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D9E1F2"/>
        <bgColor indexed="64"/>
      </patternFill>
    </fill>
    <fill>
      <patternFill patternType="solid">
        <fgColor rgb="FFE2EFDA"/>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theme="0"/>
      </right>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right style="thin">
        <color indexed="64"/>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right/>
      <top/>
      <bottom style="medium">
        <color auto="1"/>
      </bottom>
      <diagonal/>
    </border>
    <border>
      <left style="medium">
        <color auto="1"/>
      </left>
      <right/>
      <top/>
      <bottom/>
      <diagonal/>
    </border>
    <border>
      <left style="thin">
        <color auto="1"/>
      </left>
      <right/>
      <top style="medium">
        <color auto="1"/>
      </top>
      <bottom style="thin">
        <color auto="1"/>
      </bottom>
      <diagonal/>
    </border>
    <border>
      <left/>
      <right/>
      <top style="medium">
        <color auto="1"/>
      </top>
      <bottom/>
      <diagonal/>
    </border>
    <border>
      <left style="thin">
        <color auto="1"/>
      </left>
      <right/>
      <top style="medium">
        <color auto="1"/>
      </top>
      <bottom/>
      <diagonal/>
    </border>
    <border>
      <left/>
      <right/>
      <top style="medium">
        <color auto="1"/>
      </top>
      <bottom style="thin">
        <color auto="1"/>
      </bottom>
      <diagonal/>
    </border>
    <border>
      <left style="medium">
        <color indexed="64"/>
      </left>
      <right style="thin">
        <color auto="1"/>
      </right>
      <top style="medium">
        <color auto="1"/>
      </top>
      <bottom style="medium">
        <color indexed="64"/>
      </bottom>
      <diagonal/>
    </border>
    <border>
      <left style="medium">
        <color auto="1"/>
      </left>
      <right style="medium">
        <color auto="1"/>
      </right>
      <top style="thin">
        <color auto="1"/>
      </top>
      <bottom style="thin">
        <color auto="1"/>
      </bottom>
      <diagonal/>
    </border>
  </borders>
  <cellStyleXfs count="19">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7" borderId="1" applyNumberFormat="0" applyAlignment="0" applyProtection="0">
      <alignment horizontal="centerContinuous" vertical="top" wrapText="1"/>
    </xf>
    <xf numFmtId="0" fontId="1" fillId="8" borderId="1" applyNumberFormat="0" applyAlignment="0" applyProtection="0">
      <alignment horizontal="centerContinuous" vertical="top" wrapText="1"/>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9" fontId="41" fillId="0" borderId="0" applyFont="0" applyFill="0" applyBorder="0" applyAlignment="0" applyProtection="0"/>
    <xf numFmtId="43" fontId="41" fillId="0" borderId="0" applyFont="0" applyFill="0" applyBorder="0" applyAlignment="0" applyProtection="0"/>
    <xf numFmtId="44" fontId="41" fillId="0" borderId="0" applyFont="0" applyFill="0" applyBorder="0" applyAlignment="0" applyProtection="0"/>
    <xf numFmtId="0" fontId="55" fillId="0" borderId="0"/>
    <xf numFmtId="0" fontId="59" fillId="0" borderId="0" applyNumberFormat="0" applyFill="0" applyBorder="0" applyAlignment="0" applyProtection="0">
      <alignment vertical="top"/>
      <protection locked="0"/>
    </xf>
  </cellStyleXfs>
  <cellXfs count="851">
    <xf numFmtId="0" fontId="0" fillId="0" borderId="0" xfId="0"/>
    <xf numFmtId="0" fontId="0" fillId="2" borderId="0" xfId="0" applyFill="1"/>
    <xf numFmtId="0" fontId="0" fillId="2" borderId="0" xfId="0" applyFill="1" applyBorder="1"/>
    <xf numFmtId="0" fontId="2" fillId="2" borderId="0" xfId="0" applyFont="1" applyFill="1"/>
    <xf numFmtId="0" fontId="2" fillId="2" borderId="1" xfId="0" applyFont="1" applyFill="1" applyBorder="1" applyAlignment="1">
      <alignment horizontal="center" vertical="center" wrapText="1"/>
    </xf>
    <xf numFmtId="0" fontId="10" fillId="2" borderId="0" xfId="2" applyFont="1" applyFill="1" applyBorder="1" applyAlignment="1">
      <alignment horizontal="center" vertical="center"/>
    </xf>
    <xf numFmtId="0" fontId="9" fillId="2" borderId="0" xfId="2"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2" borderId="0" xfId="2" applyFill="1" applyBorder="1" applyAlignment="1">
      <alignment vertical="center" wrapText="1"/>
    </xf>
    <xf numFmtId="0" fontId="0" fillId="2" borderId="16" xfId="0" applyFill="1" applyBorder="1"/>
    <xf numFmtId="0" fontId="13" fillId="2" borderId="0" xfId="0" applyFont="1" applyFill="1" applyBorder="1" applyAlignment="1">
      <alignment vertical="center"/>
    </xf>
    <xf numFmtId="0" fontId="14" fillId="2" borderId="0" xfId="2" applyFont="1" applyFill="1" applyBorder="1" applyAlignment="1">
      <alignment vertical="center" wrapText="1"/>
    </xf>
    <xf numFmtId="0" fontId="13" fillId="2" borderId="0" xfId="0" applyFont="1" applyFill="1" applyAlignment="1">
      <alignment vertical="center"/>
    </xf>
    <xf numFmtId="0" fontId="0" fillId="2" borderId="0" xfId="0" applyFill="1" applyBorder="1" applyAlignment="1">
      <alignment wrapText="1"/>
    </xf>
    <xf numFmtId="0" fontId="0" fillId="2" borderId="0" xfId="0" applyFill="1" applyAlignment="1">
      <alignment horizontal="center" vertical="center"/>
    </xf>
    <xf numFmtId="0" fontId="5" fillId="0" borderId="2" xfId="0" applyFont="1" applyBorder="1"/>
    <xf numFmtId="0" fontId="5" fillId="0" borderId="3" xfId="0" applyFont="1" applyBorder="1"/>
    <xf numFmtId="0" fontId="5" fillId="0" borderId="4" xfId="0" applyFont="1" applyBorder="1" applyAlignment="1">
      <alignment wrapText="1"/>
    </xf>
    <xf numFmtId="0" fontId="5" fillId="0" borderId="5" xfId="0" applyFont="1" applyBorder="1"/>
    <xf numFmtId="0" fontId="5" fillId="0" borderId="0" xfId="0" applyFont="1" applyBorder="1"/>
    <xf numFmtId="0" fontId="5" fillId="0" borderId="6" xfId="0" applyFont="1" applyBorder="1" applyAlignment="1">
      <alignment wrapText="1"/>
    </xf>
    <xf numFmtId="0" fontId="5" fillId="0" borderId="7" xfId="0" applyFont="1" applyBorder="1"/>
    <xf numFmtId="0" fontId="5" fillId="0" borderId="8" xfId="0" applyFont="1" applyBorder="1"/>
    <xf numFmtId="0" fontId="5" fillId="0" borderId="9" xfId="0" applyFont="1" applyBorder="1" applyAlignment="1">
      <alignment wrapText="1"/>
    </xf>
    <xf numFmtId="0" fontId="0" fillId="2" borderId="0" xfId="0" applyFill="1" applyBorder="1" applyAlignment="1"/>
    <xf numFmtId="0" fontId="0" fillId="2" borderId="1" xfId="0" applyFill="1" applyBorder="1" applyAlignment="1">
      <alignment vertical="center"/>
    </xf>
    <xf numFmtId="0" fontId="0" fillId="2" borderId="0" xfId="0" applyFill="1" applyBorder="1" applyAlignment="1">
      <alignment vertical="center" wrapText="1"/>
    </xf>
    <xf numFmtId="0" fontId="2" fillId="2" borderId="15" xfId="0" applyFont="1" applyFill="1" applyBorder="1" applyAlignment="1">
      <alignment horizontal="center" vertical="center"/>
    </xf>
    <xf numFmtId="0" fontId="2" fillId="2" borderId="10" xfId="0" applyFont="1" applyFill="1" applyBorder="1" applyAlignment="1">
      <alignment horizontal="center" vertical="center"/>
    </xf>
    <xf numFmtId="0" fontId="19" fillId="0" borderId="10" xfId="0" applyFont="1" applyBorder="1" applyAlignment="1">
      <alignment horizontal="center" vertical="center" wrapText="1"/>
    </xf>
    <xf numFmtId="0" fontId="19" fillId="0" borderId="1" xfId="0" applyFont="1" applyBorder="1" applyAlignment="1">
      <alignment horizontal="center" vertical="center" wrapText="1"/>
    </xf>
    <xf numFmtId="0" fontId="2" fillId="2" borderId="0" xfId="0" applyFont="1" applyFill="1" applyBorder="1" applyAlignment="1">
      <alignment horizontal="center" vertical="center"/>
    </xf>
    <xf numFmtId="0" fontId="0" fillId="2" borderId="1" xfId="0" applyFill="1" applyBorder="1" applyAlignment="1">
      <alignment horizontal="left" vertical="center" wrapText="1"/>
    </xf>
    <xf numFmtId="0" fontId="0" fillId="2" borderId="0" xfId="0" applyFill="1" applyBorder="1" applyAlignment="1">
      <alignment horizontal="center"/>
    </xf>
    <xf numFmtId="0" fontId="19" fillId="0" borderId="0" xfId="0" applyFont="1" applyBorder="1" applyAlignment="1">
      <alignment vertical="center" wrapText="1"/>
    </xf>
    <xf numFmtId="0" fontId="18" fillId="0" borderId="0" xfId="0" applyFont="1" applyBorder="1" applyAlignment="1">
      <alignment vertical="center" wrapText="1"/>
    </xf>
    <xf numFmtId="0" fontId="0" fillId="2" borderId="10" xfId="0" applyFill="1" applyBorder="1" applyAlignment="1">
      <alignment vertical="center" wrapText="1"/>
    </xf>
    <xf numFmtId="0" fontId="0" fillId="2" borderId="0" xfId="0" applyFill="1" applyAlignment="1"/>
    <xf numFmtId="0" fontId="0" fillId="0" borderId="0" xfId="0" applyFill="1" applyBorder="1"/>
    <xf numFmtId="0" fontId="15" fillId="0" borderId="0" xfId="2" applyFont="1" applyFill="1" applyBorder="1" applyAlignment="1">
      <alignment horizontal="center" vertical="center" wrapText="1"/>
    </xf>
    <xf numFmtId="0" fontId="21" fillId="2" borderId="10" xfId="0" applyFont="1" applyFill="1" applyBorder="1" applyAlignment="1">
      <alignment horizontal="center" vertical="center"/>
    </xf>
    <xf numFmtId="0" fontId="15" fillId="0" borderId="0" xfId="2"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wrapText="1"/>
    </xf>
    <xf numFmtId="0" fontId="3" fillId="0" borderId="0" xfId="0" applyFont="1" applyFill="1" applyBorder="1" applyAlignment="1">
      <alignment horizontal="center"/>
    </xf>
    <xf numFmtId="0" fontId="8" fillId="0" borderId="0" xfId="2" applyFill="1" applyBorder="1" applyAlignment="1">
      <alignment vertical="center" wrapText="1"/>
    </xf>
    <xf numFmtId="0" fontId="0" fillId="2" borderId="0" xfId="0" applyFill="1" applyBorder="1" applyAlignment="1">
      <alignment vertical="center"/>
    </xf>
    <xf numFmtId="0" fontId="0" fillId="2" borderId="0" xfId="0" applyFill="1" applyBorder="1" applyAlignment="1">
      <alignment horizontal="centerContinuous" vertical="center"/>
    </xf>
    <xf numFmtId="0" fontId="13"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2" fillId="2" borderId="1" xfId="0" applyFont="1" applyFill="1" applyBorder="1" applyAlignment="1"/>
    <xf numFmtId="0" fontId="2" fillId="2" borderId="15" xfId="0" applyFont="1" applyFill="1" applyBorder="1" applyAlignment="1">
      <alignment horizontal="centerContinuous"/>
    </xf>
    <xf numFmtId="0" fontId="2" fillId="2" borderId="13" xfId="0" applyFont="1" applyFill="1" applyBorder="1" applyAlignment="1">
      <alignment horizontal="centerContinuous"/>
    </xf>
    <xf numFmtId="0" fontId="2" fillId="2" borderId="14" xfId="0" applyFont="1" applyFill="1" applyBorder="1" applyAlignment="1">
      <alignment horizontal="centerContinuous"/>
    </xf>
    <xf numFmtId="0" fontId="13" fillId="0" borderId="0" xfId="0" applyFont="1" applyFill="1" applyBorder="1" applyAlignment="1">
      <alignment vertical="center"/>
    </xf>
    <xf numFmtId="0" fontId="2" fillId="2" borderId="0" xfId="0" applyFont="1" applyFill="1" applyBorder="1" applyAlignment="1">
      <alignment vertical="center" wrapText="1"/>
    </xf>
    <xf numFmtId="0" fontId="0" fillId="0" borderId="0" xfId="0" applyFill="1" applyBorder="1" applyAlignment="1">
      <alignment wrapText="1"/>
    </xf>
    <xf numFmtId="0" fontId="0" fillId="2" borderId="0" xfId="0" applyFill="1" applyAlignment="1">
      <alignment vertical="center" wrapText="1"/>
    </xf>
    <xf numFmtId="0" fontId="4" fillId="2" borderId="0" xfId="0" applyFont="1" applyFill="1" applyAlignment="1"/>
    <xf numFmtId="0" fontId="4" fillId="2" borderId="0" xfId="0" applyFont="1" applyFill="1" applyAlignment="1">
      <alignment horizontal="centerContinuous"/>
    </xf>
    <xf numFmtId="0" fontId="17" fillId="0" borderId="0" xfId="0" applyFont="1" applyAlignment="1"/>
    <xf numFmtId="0" fontId="13" fillId="0" borderId="0" xfId="0" applyFont="1" applyFill="1" applyAlignment="1">
      <alignment vertical="center"/>
    </xf>
    <xf numFmtId="0" fontId="0" fillId="2" borderId="0" xfId="0" applyFill="1" applyAlignment="1">
      <alignment horizontal="centerContinuous"/>
    </xf>
    <xf numFmtId="0" fontId="11" fillId="4" borderId="0" xfId="3" applyFont="1" applyFill="1" applyProtection="1">
      <protection locked="0"/>
    </xf>
    <xf numFmtId="0" fontId="11" fillId="4" borderId="0" xfId="3" applyFont="1" applyFill="1" applyAlignment="1" applyProtection="1">
      <alignment horizontal="center"/>
      <protection locked="0"/>
    </xf>
    <xf numFmtId="0" fontId="11" fillId="0" borderId="0" xfId="3" applyFont="1" applyProtection="1">
      <protection locked="0"/>
    </xf>
    <xf numFmtId="164" fontId="11" fillId="0" borderId="0" xfId="3" applyNumberFormat="1" applyFont="1" applyProtection="1">
      <protection locked="0"/>
    </xf>
    <xf numFmtId="9" fontId="11" fillId="0" borderId="0" xfId="4" applyFont="1" applyProtection="1">
      <protection locked="0"/>
    </xf>
    <xf numFmtId="42" fontId="11" fillId="0" borderId="0" xfId="3" applyNumberFormat="1" applyFont="1" applyProtection="1">
      <protection locked="0"/>
    </xf>
    <xf numFmtId="165" fontId="11" fillId="0" borderId="0" xfId="3" applyNumberFormat="1" applyFont="1" applyProtection="1">
      <protection locked="0"/>
    </xf>
    <xf numFmtId="0" fontId="11" fillId="0" borderId="0" xfId="3" applyFont="1"/>
    <xf numFmtId="0" fontId="11" fillId="0" borderId="0" xfId="3" applyFont="1" applyBorder="1" applyProtection="1">
      <protection locked="0"/>
    </xf>
    <xf numFmtId="0" fontId="11" fillId="0" borderId="0" xfId="3"/>
    <xf numFmtId="0" fontId="11" fillId="4" borderId="0" xfId="3" applyFont="1" applyFill="1" applyBorder="1" applyProtection="1">
      <protection locked="0"/>
    </xf>
    <xf numFmtId="166" fontId="11" fillId="0" borderId="0" xfId="5" applyNumberFormat="1" applyFont="1" applyAlignment="1" applyProtection="1">
      <alignment horizontal="right" vertical="center"/>
      <protection locked="0"/>
    </xf>
    <xf numFmtId="167" fontId="11" fillId="0" borderId="0" xfId="6" applyNumberFormat="1" applyFont="1" applyAlignment="1" applyProtection="1">
      <alignment horizontal="right" vertical="center"/>
      <protection locked="0"/>
    </xf>
    <xf numFmtId="168" fontId="11" fillId="0" borderId="0" xfId="5" applyNumberFormat="1" applyFont="1" applyAlignment="1" applyProtection="1">
      <alignment horizontal="right" vertical="center"/>
      <protection locked="0"/>
    </xf>
    <xf numFmtId="0" fontId="11" fillId="0" borderId="0" xfId="3" applyFont="1" applyAlignment="1" applyProtection="1">
      <alignment vertical="center"/>
      <protection locked="0"/>
    </xf>
    <xf numFmtId="0" fontId="22" fillId="4" borderId="0" xfId="3" applyFont="1" applyFill="1" applyAlignment="1" applyProtection="1">
      <alignment horizontal="center" wrapText="1"/>
      <protection locked="0"/>
    </xf>
    <xf numFmtId="0" fontId="22" fillId="0" borderId="0" xfId="3" applyFont="1" applyAlignment="1" applyProtection="1">
      <alignment horizontal="center" wrapText="1"/>
      <protection locked="0"/>
    </xf>
    <xf numFmtId="164" fontId="23" fillId="5" borderId="20" xfId="3" applyNumberFormat="1" applyFont="1" applyFill="1" applyBorder="1" applyAlignment="1" applyProtection="1">
      <alignment horizontal="center" vertical="center" wrapText="1"/>
      <protection locked="0"/>
    </xf>
    <xf numFmtId="9" fontId="23" fillId="5" borderId="21" xfId="4" applyFont="1" applyFill="1" applyBorder="1" applyAlignment="1" applyProtection="1">
      <alignment horizontal="center" vertical="center" wrapText="1"/>
      <protection locked="0"/>
    </xf>
    <xf numFmtId="42" fontId="23" fillId="5" borderId="21" xfId="3" applyNumberFormat="1" applyFont="1" applyFill="1" applyBorder="1" applyAlignment="1" applyProtection="1">
      <alignment horizontal="center" vertical="center" wrapText="1"/>
      <protection locked="0"/>
    </xf>
    <xf numFmtId="42" fontId="23" fillId="5" borderId="29" xfId="3" applyNumberFormat="1" applyFont="1" applyFill="1" applyBorder="1" applyAlignment="1" applyProtection="1">
      <alignment horizontal="center" vertical="center" wrapText="1"/>
      <protection locked="0"/>
    </xf>
    <xf numFmtId="0" fontId="22" fillId="4" borderId="0" xfId="3" applyFont="1" applyFill="1" applyAlignment="1" applyProtection="1">
      <alignment horizontal="center"/>
      <protection locked="0"/>
    </xf>
    <xf numFmtId="0" fontId="22" fillId="0" borderId="0" xfId="3" applyFont="1" applyAlignment="1" applyProtection="1">
      <alignment horizontal="center"/>
      <protection locked="0"/>
    </xf>
    <xf numFmtId="164" fontId="23" fillId="5" borderId="31" xfId="3" applyNumberFormat="1" applyFont="1" applyFill="1" applyBorder="1" applyAlignment="1" applyProtection="1">
      <alignment horizontal="centerContinuous" vertical="center"/>
      <protection locked="0"/>
    </xf>
    <xf numFmtId="9" fontId="23" fillId="5" borderId="32" xfId="4" applyFont="1" applyFill="1" applyBorder="1" applyAlignment="1" applyProtection="1">
      <alignment horizontal="centerContinuous" vertical="center"/>
      <protection locked="0"/>
    </xf>
    <xf numFmtId="42" fontId="23" fillId="5" borderId="32" xfId="3" applyNumberFormat="1" applyFont="1" applyFill="1" applyBorder="1" applyAlignment="1" applyProtection="1">
      <alignment horizontal="centerContinuous" vertical="center"/>
      <protection locked="0"/>
    </xf>
    <xf numFmtId="165" fontId="23" fillId="5" borderId="31" xfId="3" applyNumberFormat="1" applyFont="1" applyFill="1" applyBorder="1" applyAlignment="1" applyProtection="1">
      <alignment horizontal="centerContinuous" vertical="center"/>
      <protection locked="0"/>
    </xf>
    <xf numFmtId="165" fontId="23" fillId="5" borderId="32" xfId="3" applyNumberFormat="1" applyFont="1" applyFill="1" applyBorder="1" applyAlignment="1" applyProtection="1">
      <alignment horizontal="centerContinuous" vertical="center"/>
      <protection locked="0"/>
    </xf>
    <xf numFmtId="164" fontId="23" fillId="5" borderId="34" xfId="3" applyNumberFormat="1" applyFont="1" applyFill="1" applyBorder="1" applyAlignment="1" applyProtection="1">
      <alignment horizontal="centerContinuous" vertical="center"/>
      <protection locked="0"/>
    </xf>
    <xf numFmtId="42" fontId="23" fillId="5" borderId="22" xfId="3" applyNumberFormat="1" applyFont="1" applyFill="1" applyBorder="1" applyAlignment="1" applyProtection="1">
      <alignment horizontal="center" vertical="center" wrapText="1"/>
      <protection locked="0"/>
    </xf>
    <xf numFmtId="164" fontId="23" fillId="5" borderId="21" xfId="3" applyNumberFormat="1" applyFont="1" applyFill="1" applyBorder="1" applyAlignment="1" applyProtection="1">
      <alignment horizontal="center" vertical="center" wrapText="1"/>
      <protection locked="0"/>
    </xf>
    <xf numFmtId="165" fontId="23" fillId="5" borderId="21" xfId="3" applyNumberFormat="1" applyFont="1" applyFill="1" applyBorder="1" applyAlignment="1" applyProtection="1">
      <alignment horizontal="center" vertical="center" wrapText="1"/>
      <protection locked="0"/>
    </xf>
    <xf numFmtId="165" fontId="23" fillId="5" borderId="20" xfId="3" applyNumberFormat="1" applyFont="1" applyFill="1" applyBorder="1" applyAlignment="1" applyProtection="1">
      <alignment horizontal="center" vertical="center" wrapText="1"/>
      <protection locked="0"/>
    </xf>
    <xf numFmtId="164" fontId="11" fillId="0" borderId="0" xfId="3" applyNumberFormat="1" applyFont="1" applyBorder="1" applyProtection="1">
      <protection locked="0"/>
    </xf>
    <xf numFmtId="165" fontId="11" fillId="0" borderId="0" xfId="3" applyNumberFormat="1" applyFont="1" applyBorder="1" applyProtection="1">
      <protection locked="0"/>
    </xf>
    <xf numFmtId="42" fontId="11" fillId="0" borderId="0" xfId="3" applyNumberFormat="1" applyFont="1" applyBorder="1" applyProtection="1">
      <protection locked="0"/>
    </xf>
    <xf numFmtId="9" fontId="11" fillId="0" borderId="0" xfId="4" applyFont="1" applyBorder="1" applyProtection="1">
      <protection locked="0"/>
    </xf>
    <xf numFmtId="0" fontId="0" fillId="0" borderId="0" xfId="0" applyBorder="1"/>
    <xf numFmtId="0" fontId="7" fillId="2" borderId="0" xfId="0" applyFont="1" applyFill="1" applyBorder="1" applyAlignmen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2" fillId="2" borderId="0" xfId="0" applyFont="1" applyFill="1" applyBorder="1" applyAlignment="1">
      <alignment horizontal="left" vertical="center"/>
    </xf>
    <xf numFmtId="0" fontId="6" fillId="2" borderId="1" xfId="0" applyFont="1" applyFill="1" applyBorder="1" applyAlignment="1">
      <alignment horizontal="left" vertical="center"/>
    </xf>
    <xf numFmtId="0" fontId="0" fillId="2" borderId="0" xfId="0" applyFill="1" applyBorder="1" applyAlignment="1">
      <alignment horizontal="right"/>
    </xf>
    <xf numFmtId="0" fontId="0" fillId="2" borderId="0" xfId="0" applyFont="1" applyFill="1" applyBorder="1" applyAlignment="1">
      <alignment horizontal="right" vertical="center"/>
    </xf>
    <xf numFmtId="0" fontId="0" fillId="2" borderId="0" xfId="0" applyFont="1" applyFill="1" applyBorder="1" applyAlignment="1">
      <alignment horizontal="right"/>
    </xf>
    <xf numFmtId="0" fontId="0" fillId="2" borderId="0" xfId="0" applyFill="1" applyBorder="1" applyAlignment="1">
      <alignment horizontal="left"/>
    </xf>
    <xf numFmtId="0" fontId="13" fillId="0" borderId="0" xfId="0" applyFont="1" applyFill="1" applyBorder="1" applyAlignment="1">
      <alignment horizontal="center" vertical="center"/>
    </xf>
    <xf numFmtId="0" fontId="0" fillId="2" borderId="0" xfId="0" applyFill="1" applyBorder="1" applyAlignment="1">
      <alignment vertical="top"/>
    </xf>
    <xf numFmtId="0" fontId="0" fillId="0" borderId="0" xfId="0" applyFont="1"/>
    <xf numFmtId="0" fontId="3" fillId="6" borderId="0" xfId="0" applyFont="1" applyFill="1"/>
    <xf numFmtId="0" fontId="0" fillId="2" borderId="0" xfId="0" applyFill="1" applyBorder="1" applyAlignment="1">
      <alignment vertical="distributed"/>
    </xf>
    <xf numFmtId="0" fontId="0" fillId="0" borderId="0" xfId="0" applyFont="1" applyFill="1" applyBorder="1"/>
    <xf numFmtId="0" fontId="0" fillId="2" borderId="0" xfId="0" applyFill="1" applyBorder="1" applyAlignment="1">
      <alignment horizontal="right" vertical="center"/>
    </xf>
    <xf numFmtId="0" fontId="29" fillId="6" borderId="0" xfId="0" applyFont="1" applyFill="1" applyBorder="1" applyAlignment="1">
      <alignment horizontal="left" vertical="center"/>
    </xf>
    <xf numFmtId="0" fontId="28" fillId="6" borderId="0" xfId="0" applyFont="1" applyFill="1" applyBorder="1" applyAlignment="1">
      <alignment horizontal="center" vertical="center"/>
    </xf>
    <xf numFmtId="0" fontId="6" fillId="2" borderId="1" xfId="0" applyFont="1" applyFill="1" applyBorder="1" applyAlignment="1">
      <alignment horizontal="center" vertical="center" wrapText="1"/>
    </xf>
    <xf numFmtId="42" fontId="0" fillId="7" borderId="1" xfId="0" applyNumberFormat="1" applyFont="1" applyFill="1" applyBorder="1" applyAlignment="1">
      <alignment horizontal="center" vertical="center" wrapText="1"/>
    </xf>
    <xf numFmtId="42" fontId="0" fillId="8" borderId="1" xfId="0" applyNumberFormat="1" applyFont="1" applyFill="1" applyBorder="1" applyAlignment="1">
      <alignment horizontal="center" vertical="center" wrapText="1"/>
    </xf>
    <xf numFmtId="42" fontId="11" fillId="8" borderId="1" xfId="1" applyNumberFormat="1" applyFont="1" applyFill="1" applyBorder="1" applyAlignment="1">
      <alignment horizontal="center" vertical="center" wrapText="1"/>
    </xf>
    <xf numFmtId="0" fontId="0" fillId="8" borderId="1" xfId="0" applyFont="1" applyFill="1" applyBorder="1" applyAlignment="1">
      <alignment horizontal="centerContinuous" vertical="top" wrapText="1"/>
    </xf>
    <xf numFmtId="0" fontId="0" fillId="7" borderId="1" xfId="0" applyFont="1" applyFill="1" applyBorder="1" applyAlignment="1">
      <alignment horizontal="centerContinuous" vertical="top" wrapText="1"/>
    </xf>
    <xf numFmtId="0" fontId="0" fillId="0" borderId="0" xfId="0" applyFont="1" applyBorder="1"/>
    <xf numFmtId="0" fontId="2" fillId="0" borderId="0" xfId="0" applyFont="1"/>
    <xf numFmtId="0" fontId="2" fillId="0" borderId="1" xfId="0" applyFont="1" applyBorder="1" applyAlignment="1">
      <alignment horizontal="center" vertical="center" wrapText="1"/>
    </xf>
    <xf numFmtId="0" fontId="1" fillId="7" borderId="1" xfId="9" applyAlignment="1">
      <alignment horizontal="centerContinuous" vertical="top" wrapText="1"/>
    </xf>
    <xf numFmtId="0" fontId="1" fillId="7" borderId="1" xfId="9" applyAlignment="1">
      <alignment horizontal="left" vertical="center"/>
    </xf>
    <xf numFmtId="0" fontId="1" fillId="7" borderId="1" xfId="9" applyAlignment="1">
      <alignment horizontal="left"/>
    </xf>
    <xf numFmtId="0" fontId="1" fillId="7" borderId="1" xfId="9" applyAlignment="1"/>
    <xf numFmtId="9" fontId="1" fillId="7" borderId="1" xfId="9" applyNumberFormat="1" applyAlignment="1"/>
    <xf numFmtId="168" fontId="1" fillId="7" borderId="1" xfId="9" applyNumberFormat="1" applyAlignment="1"/>
    <xf numFmtId="168" fontId="1" fillId="7" borderId="1" xfId="9" applyNumberFormat="1" applyAlignment="1">
      <alignment vertical="distributed"/>
    </xf>
    <xf numFmtId="0" fontId="1" fillId="7" borderId="1" xfId="9" applyAlignment="1">
      <alignment vertical="center"/>
    </xf>
    <xf numFmtId="0" fontId="1" fillId="7" borderId="1" xfId="9" applyAlignment="1">
      <alignment vertical="center" wrapText="1"/>
    </xf>
    <xf numFmtId="0" fontId="0" fillId="0" borderId="0" xfId="0" applyFont="1" applyBorder="1" applyAlignment="1">
      <alignment horizontal="center" vertical="center" wrapText="1"/>
    </xf>
    <xf numFmtId="0" fontId="0" fillId="0" borderId="0" xfId="0" applyAlignment="1">
      <alignment horizontal="right"/>
    </xf>
    <xf numFmtId="0" fontId="28" fillId="6" borderId="0" xfId="0" applyFont="1" applyFill="1" applyBorder="1" applyAlignment="1">
      <alignment horizontal="left" vertical="center"/>
    </xf>
    <xf numFmtId="0" fontId="1" fillId="7" borderId="1" xfId="9" applyBorder="1" applyAlignment="1"/>
    <xf numFmtId="0" fontId="1" fillId="7" borderId="14" xfId="9" applyBorder="1" applyAlignment="1"/>
    <xf numFmtId="0" fontId="1" fillId="7" borderId="15" xfId="9" applyBorder="1" applyAlignment="1"/>
    <xf numFmtId="0" fontId="1" fillId="7" borderId="13" xfId="9" applyBorder="1" applyAlignment="1"/>
    <xf numFmtId="0" fontId="0" fillId="2" borderId="0" xfId="0" applyFill="1" applyBorder="1" applyAlignment="1">
      <alignment horizontal="right" vertical="center" wrapText="1"/>
    </xf>
    <xf numFmtId="0" fontId="1" fillId="7" borderId="1" xfId="9" applyBorder="1" applyAlignment="1">
      <alignment vertical="center"/>
    </xf>
    <xf numFmtId="0" fontId="0" fillId="0" borderId="0" xfId="0" applyFill="1" applyBorder="1" applyAlignment="1">
      <alignment horizontal="right" vertical="center"/>
    </xf>
    <xf numFmtId="0" fontId="1" fillId="0" borderId="0" xfId="9" applyFill="1" applyBorder="1" applyAlignment="1"/>
    <xf numFmtId="0" fontId="0" fillId="0" borderId="0" xfId="0" applyFill="1" applyBorder="1" applyAlignment="1">
      <alignment vertical="center"/>
    </xf>
    <xf numFmtId="0" fontId="0" fillId="2" borderId="0" xfId="0" applyFill="1" applyBorder="1" applyAlignment="1">
      <alignment horizontal="centerContinuous"/>
    </xf>
    <xf numFmtId="0" fontId="4" fillId="2" borderId="0" xfId="0" applyFont="1" applyFill="1" applyAlignment="1">
      <alignment horizontal="left"/>
    </xf>
    <xf numFmtId="0" fontId="20" fillId="0" borderId="1" xfId="0" applyFont="1" applyBorder="1" applyAlignment="1">
      <alignment horizontal="center" vertical="center" wrapText="1"/>
    </xf>
    <xf numFmtId="14" fontId="0" fillId="7" borderId="1" xfId="0" applyNumberFormat="1" applyFont="1" applyFill="1" applyBorder="1" applyAlignment="1">
      <alignment horizontal="center" vertical="center" wrapText="1"/>
    </xf>
    <xf numFmtId="166" fontId="0" fillId="7" borderId="1" xfId="7" applyNumberFormat="1" applyFont="1" applyFill="1" applyBorder="1" applyAlignment="1">
      <alignment horizontal="center" vertical="center" wrapText="1"/>
    </xf>
    <xf numFmtId="168" fontId="0" fillId="7" borderId="1" xfId="7" applyNumberFormat="1" applyFont="1" applyFill="1" applyBorder="1" applyAlignment="1">
      <alignment horizontal="center" vertical="center" wrapText="1"/>
    </xf>
    <xf numFmtId="166" fontId="0" fillId="8" borderId="1" xfId="7" applyNumberFormat="1" applyFont="1" applyFill="1" applyBorder="1" applyAlignment="1">
      <alignment horizontal="center" vertical="center" wrapText="1"/>
    </xf>
    <xf numFmtId="168" fontId="0" fillId="8" borderId="1" xfId="7" applyNumberFormat="1" applyFont="1" applyFill="1" applyBorder="1" applyAlignment="1">
      <alignment horizontal="center" vertical="center" wrapText="1"/>
    </xf>
    <xf numFmtId="168" fontId="0" fillId="2" borderId="0" xfId="7" applyNumberFormat="1" applyFont="1" applyFill="1"/>
    <xf numFmtId="168" fontId="0" fillId="0" borderId="0" xfId="7" applyNumberFormat="1" applyFont="1"/>
    <xf numFmtId="168" fontId="0" fillId="2" borderId="0" xfId="7" applyNumberFormat="1" applyFont="1" applyFill="1" applyBorder="1"/>
    <xf numFmtId="0" fontId="0" fillId="2" borderId="0" xfId="0" applyFont="1" applyFill="1" applyBorder="1" applyAlignment="1">
      <alignment horizontal="right" vertical="top"/>
    </xf>
    <xf numFmtId="0" fontId="0" fillId="2" borderId="0" xfId="0" applyFill="1" applyAlignment="1">
      <alignment horizontal="right"/>
    </xf>
    <xf numFmtId="0" fontId="2" fillId="2" borderId="0" xfId="0" applyFont="1" applyFill="1" applyAlignment="1">
      <alignment wrapText="1"/>
    </xf>
    <xf numFmtId="0" fontId="34" fillId="2" borderId="0" xfId="0" applyFont="1" applyFill="1" applyBorder="1"/>
    <xf numFmtId="0" fontId="34" fillId="2" borderId="0" xfId="0" applyFont="1" applyFill="1"/>
    <xf numFmtId="0" fontId="34" fillId="0" borderId="0" xfId="0" applyFont="1"/>
    <xf numFmtId="0" fontId="1" fillId="7" borderId="1" xfId="9" applyAlignment="1">
      <alignment vertical="center"/>
    </xf>
    <xf numFmtId="9" fontId="0" fillId="8" borderId="1" xfId="0" applyNumberFormat="1" applyFont="1" applyFill="1" applyBorder="1" applyAlignment="1">
      <alignment horizontal="center" vertical="center" wrapText="1"/>
    </xf>
    <xf numFmtId="0" fontId="35" fillId="0" borderId="0" xfId="9" applyFont="1" applyFill="1" applyBorder="1" applyAlignment="1">
      <alignment horizontal="center" vertical="center" wrapText="1"/>
    </xf>
    <xf numFmtId="0" fontId="1" fillId="7" borderId="15" xfId="9" applyBorder="1" applyAlignment="1">
      <alignment vertical="center"/>
    </xf>
    <xf numFmtId="0" fontId="1" fillId="7" borderId="13" xfId="9" applyBorder="1" applyAlignment="1">
      <alignment vertical="center"/>
    </xf>
    <xf numFmtId="0" fontId="1" fillId="7" borderId="14" xfId="9" applyBorder="1" applyAlignment="1">
      <alignment vertical="center"/>
    </xf>
    <xf numFmtId="0" fontId="2" fillId="2" borderId="1" xfId="0" applyFont="1" applyFill="1" applyBorder="1" applyAlignment="1">
      <alignment horizontal="center" vertical="center"/>
    </xf>
    <xf numFmtId="168" fontId="5" fillId="7" borderId="1" xfId="9" applyNumberFormat="1" applyFont="1" applyAlignment="1"/>
    <xf numFmtId="0" fontId="0" fillId="10" borderId="0" xfId="0" applyFill="1" applyBorder="1"/>
    <xf numFmtId="0" fontId="1" fillId="7" borderId="14" xfId="9" applyBorder="1" applyAlignment="1">
      <alignment horizontal="center"/>
    </xf>
    <xf numFmtId="0" fontId="1" fillId="7" borderId="15" xfId="9" applyBorder="1" applyAlignment="1">
      <alignment horizontal="center"/>
    </xf>
    <xf numFmtId="0" fontId="37" fillId="10" borderId="1" xfId="0" applyFont="1" applyFill="1" applyBorder="1" applyAlignment="1">
      <alignment horizontal="centerContinuous"/>
    </xf>
    <xf numFmtId="0" fontId="5" fillId="0" borderId="0" xfId="0" applyFont="1" applyAlignment="1">
      <alignment horizontal="right"/>
    </xf>
    <xf numFmtId="0" fontId="5" fillId="2" borderId="0" xfId="0" applyFont="1" applyFill="1" applyBorder="1" applyAlignment="1">
      <alignment horizontal="right" vertical="center"/>
    </xf>
    <xf numFmtId="0" fontId="0" fillId="7" borderId="1" xfId="0" applyFill="1" applyBorder="1"/>
    <xf numFmtId="0" fontId="22" fillId="0" borderId="1" xfId="0" applyFont="1" applyBorder="1" applyAlignment="1">
      <alignment horizontal="center" vertical="center" wrapText="1"/>
    </xf>
    <xf numFmtId="0" fontId="0" fillId="7" borderId="15" xfId="9" applyFont="1" applyBorder="1" applyAlignment="1">
      <alignment vertical="center"/>
    </xf>
    <xf numFmtId="0" fontId="5" fillId="0" borderId="0" xfId="0" applyFont="1"/>
    <xf numFmtId="0" fontId="0" fillId="2" borderId="0" xfId="0" applyFill="1" applyBorder="1" applyAlignment="1">
      <alignment horizontal="center"/>
    </xf>
    <xf numFmtId="0" fontId="1" fillId="7" borderId="1" xfId="9" applyAlignment="1"/>
    <xf numFmtId="0" fontId="0" fillId="0" borderId="0" xfId="0"/>
    <xf numFmtId="0" fontId="0" fillId="2" borderId="0" xfId="0" applyFill="1"/>
    <xf numFmtId="0" fontId="2" fillId="2" borderId="0" xfId="0" applyFont="1" applyFill="1" applyBorder="1" applyAlignment="1">
      <alignment horizontal="center" vertical="center"/>
    </xf>
    <xf numFmtId="0" fontId="38" fillId="10" borderId="15" xfId="0" applyFont="1" applyFill="1" applyBorder="1" applyAlignment="1">
      <alignment horizontal="centerContinuous"/>
    </xf>
    <xf numFmtId="0" fontId="5" fillId="2" borderId="0" xfId="0" applyFont="1" applyFill="1" applyBorder="1" applyAlignment="1">
      <alignment horizontal="right" vertical="center"/>
    </xf>
    <xf numFmtId="0" fontId="40" fillId="2" borderId="0" xfId="0" applyFont="1" applyFill="1" applyAlignment="1">
      <alignment horizontal="left"/>
    </xf>
    <xf numFmtId="0" fontId="0" fillId="0" borderId="0" xfId="0"/>
    <xf numFmtId="0" fontId="0" fillId="2" borderId="0" xfId="0" applyFill="1"/>
    <xf numFmtId="0" fontId="0" fillId="2" borderId="0" xfId="0" applyFill="1" applyBorder="1"/>
    <xf numFmtId="0" fontId="8" fillId="2" borderId="0" xfId="2" applyFill="1" applyBorder="1" applyAlignment="1">
      <alignment vertical="center" wrapText="1"/>
    </xf>
    <xf numFmtId="0" fontId="5" fillId="0" borderId="3" xfId="0" applyFont="1" applyBorder="1"/>
    <xf numFmtId="0" fontId="5" fillId="0" borderId="0" xfId="0" applyFont="1" applyBorder="1"/>
    <xf numFmtId="0" fontId="5" fillId="0" borderId="8" xfId="0" applyFont="1" applyBorder="1"/>
    <xf numFmtId="0" fontId="0" fillId="2" borderId="0" xfId="0" applyFill="1" applyBorder="1" applyAlignment="1">
      <alignment vertical="center" wrapText="1"/>
    </xf>
    <xf numFmtId="0" fontId="0" fillId="0" borderId="0" xfId="0" applyFill="1" applyBorder="1"/>
    <xf numFmtId="0" fontId="15" fillId="0" borderId="0" xfId="2" applyFont="1" applyFill="1" applyBorder="1" applyAlignment="1">
      <alignment horizontal="center" vertical="center"/>
    </xf>
    <xf numFmtId="0" fontId="0" fillId="0" borderId="0" xfId="0" applyFill="1" applyBorder="1" applyAlignment="1">
      <alignment wrapText="1"/>
    </xf>
    <xf numFmtId="0" fontId="4" fillId="2" borderId="0" xfId="0" applyFont="1" applyFill="1" applyAlignment="1">
      <alignment horizontal="centerContinuous"/>
    </xf>
    <xf numFmtId="0" fontId="17" fillId="0" borderId="0" xfId="0" applyFont="1" applyAlignment="1"/>
    <xf numFmtId="0" fontId="29" fillId="6" borderId="0" xfId="0" applyFont="1" applyFill="1" applyBorder="1" applyAlignment="1">
      <alignment horizontal="left" vertical="center"/>
    </xf>
    <xf numFmtId="0" fontId="1" fillId="7" borderId="1" xfId="9" applyAlignment="1">
      <alignment vertical="center" wrapText="1"/>
    </xf>
    <xf numFmtId="0" fontId="22" fillId="0" borderId="10" xfId="0" applyFont="1" applyBorder="1" applyAlignment="1">
      <alignment horizontal="center" vertical="center" wrapText="1"/>
    </xf>
    <xf numFmtId="0" fontId="29" fillId="6" borderId="0" xfId="0" applyFont="1" applyFill="1" applyBorder="1" applyAlignment="1">
      <alignment horizontal="left" vertical="center"/>
    </xf>
    <xf numFmtId="9" fontId="37" fillId="0" borderId="0" xfId="14" applyFont="1" applyBorder="1"/>
    <xf numFmtId="0" fontId="42" fillId="0" borderId="0" xfId="0" applyFont="1"/>
    <xf numFmtId="0" fontId="46" fillId="7" borderId="1" xfId="9" applyFont="1" applyAlignment="1">
      <alignment vertical="center" wrapText="1"/>
    </xf>
    <xf numFmtId="0" fontId="47" fillId="11" borderId="0" xfId="0" applyFont="1" applyFill="1" applyBorder="1" applyAlignment="1">
      <alignment horizontal="left" vertical="center"/>
    </xf>
    <xf numFmtId="0" fontId="48" fillId="11" borderId="0" xfId="0" applyFont="1" applyFill="1" applyBorder="1" applyAlignment="1">
      <alignment horizontal="left" vertical="center"/>
    </xf>
    <xf numFmtId="0" fontId="33" fillId="0" borderId="0" xfId="0" applyFont="1" applyAlignment="1">
      <alignment horizontal="left"/>
    </xf>
    <xf numFmtId="0" fontId="0" fillId="0" borderId="0" xfId="0" applyFont="1"/>
    <xf numFmtId="0" fontId="0" fillId="0" borderId="0" xfId="0" applyFont="1"/>
    <xf numFmtId="0" fontId="0" fillId="0" borderId="0" xfId="0" applyAlignment="1">
      <alignment horizontal="center"/>
    </xf>
    <xf numFmtId="0" fontId="0" fillId="2" borderId="0" xfId="0" applyFill="1" applyAlignment="1">
      <alignment horizontal="center"/>
    </xf>
    <xf numFmtId="0" fontId="0" fillId="0" borderId="0" xfId="0"/>
    <xf numFmtId="0" fontId="0" fillId="0" borderId="0" xfId="0" applyFill="1" applyBorder="1"/>
    <xf numFmtId="0" fontId="1" fillId="7" borderId="0" xfId="9" applyBorder="1" applyAlignment="1"/>
    <xf numFmtId="0" fontId="1" fillId="7" borderId="0" xfId="9" applyBorder="1" applyAlignment="1">
      <alignment vertical="center" wrapText="1"/>
    </xf>
    <xf numFmtId="0" fontId="1" fillId="7" borderId="2" xfId="9" applyBorder="1" applyAlignment="1">
      <alignment vertical="center" wrapText="1"/>
    </xf>
    <xf numFmtId="0" fontId="1" fillId="7" borderId="3" xfId="9" applyBorder="1" applyAlignment="1">
      <alignment vertical="center" wrapText="1"/>
    </xf>
    <xf numFmtId="0" fontId="1" fillId="7" borderId="4" xfId="9" applyBorder="1" applyAlignment="1">
      <alignment vertical="center" wrapText="1"/>
    </xf>
    <xf numFmtId="0" fontId="1" fillId="7" borderId="5" xfId="9" applyBorder="1" applyAlignment="1">
      <alignment vertical="center" wrapText="1"/>
    </xf>
    <xf numFmtId="0" fontId="1" fillId="7" borderId="37" xfId="9" applyBorder="1" applyAlignment="1">
      <alignment vertical="center" wrapText="1"/>
    </xf>
    <xf numFmtId="0" fontId="1" fillId="7" borderId="7" xfId="9" applyBorder="1" applyAlignment="1">
      <alignment vertical="center" wrapText="1"/>
    </xf>
    <xf numFmtId="0" fontId="1" fillId="7" borderId="8" xfId="9" applyBorder="1" applyAlignment="1">
      <alignment vertical="center" wrapText="1"/>
    </xf>
    <xf numFmtId="0" fontId="1" fillId="7" borderId="9" xfId="9" applyBorder="1" applyAlignment="1">
      <alignment vertical="center" wrapText="1"/>
    </xf>
    <xf numFmtId="0" fontId="1" fillId="7" borderId="0" xfId="9" applyBorder="1" applyAlignment="1">
      <alignment vertical="center"/>
    </xf>
    <xf numFmtId="0" fontId="1" fillId="7" borderId="2" xfId="9" applyBorder="1" applyAlignment="1">
      <alignment vertical="center"/>
    </xf>
    <xf numFmtId="0" fontId="1" fillId="7" borderId="3" xfId="9" applyBorder="1" applyAlignment="1">
      <alignment vertical="center"/>
    </xf>
    <xf numFmtId="0" fontId="1" fillId="7" borderId="4" xfId="9" applyBorder="1" applyAlignment="1">
      <alignment vertical="center"/>
    </xf>
    <xf numFmtId="0" fontId="1" fillId="7" borderId="5" xfId="9" applyBorder="1" applyAlignment="1">
      <alignment vertical="center"/>
    </xf>
    <xf numFmtId="0" fontId="1" fillId="7" borderId="37" xfId="9" applyBorder="1" applyAlignment="1">
      <alignment vertical="center"/>
    </xf>
    <xf numFmtId="0" fontId="1" fillId="7" borderId="7" xfId="9" applyBorder="1" applyAlignment="1">
      <alignment vertical="center"/>
    </xf>
    <xf numFmtId="0" fontId="1" fillId="7" borderId="8" xfId="9" applyBorder="1" applyAlignment="1">
      <alignment vertical="center"/>
    </xf>
    <xf numFmtId="0" fontId="1" fillId="7" borderId="9" xfId="9" applyBorder="1" applyAlignment="1">
      <alignment vertical="center"/>
    </xf>
    <xf numFmtId="0" fontId="1" fillId="7" borderId="2" xfId="9" applyBorder="1" applyAlignment="1"/>
    <xf numFmtId="0" fontId="1" fillId="7" borderId="3" xfId="9" applyBorder="1" applyAlignment="1"/>
    <xf numFmtId="0" fontId="1" fillId="7" borderId="4" xfId="9" applyBorder="1" applyAlignment="1"/>
    <xf numFmtId="0" fontId="1" fillId="7" borderId="5" xfId="9" applyBorder="1" applyAlignment="1"/>
    <xf numFmtId="0" fontId="1" fillId="7" borderId="37" xfId="9" applyBorder="1" applyAlignment="1"/>
    <xf numFmtId="0" fontId="1" fillId="7" borderId="7" xfId="9" applyBorder="1" applyAlignment="1"/>
    <xf numFmtId="0" fontId="1" fillId="7" borderId="8" xfId="9" applyBorder="1" applyAlignment="1"/>
    <xf numFmtId="0" fontId="1" fillId="7" borderId="9" xfId="9" applyBorder="1" applyAlignment="1"/>
    <xf numFmtId="0" fontId="29" fillId="6" borderId="0" xfId="0" applyFont="1" applyFill="1" applyBorder="1" applyAlignment="1">
      <alignment horizontal="center" vertical="center"/>
    </xf>
    <xf numFmtId="0" fontId="0" fillId="0" borderId="0" xfId="0" applyFill="1" applyBorder="1" applyAlignment="1">
      <alignment horizontal="center"/>
    </xf>
    <xf numFmtId="0" fontId="8" fillId="2" borderId="0" xfId="2" applyFill="1" applyBorder="1" applyAlignment="1">
      <alignment horizontal="center" vertical="center" wrapText="1"/>
    </xf>
    <xf numFmtId="0" fontId="0" fillId="2" borderId="16" xfId="0" applyFill="1" applyBorder="1" applyAlignment="1">
      <alignment horizontal="center"/>
    </xf>
    <xf numFmtId="0" fontId="3" fillId="0" borderId="0" xfId="0" applyFont="1" applyFill="1" applyBorder="1" applyAlignment="1">
      <alignment horizontal="center"/>
    </xf>
    <xf numFmtId="0" fontId="2" fillId="0" borderId="0" xfId="0" applyFont="1" applyFill="1" applyBorder="1"/>
    <xf numFmtId="166" fontId="1" fillId="7" borderId="1" xfId="7" applyNumberFormat="1" applyFill="1" applyBorder="1" applyAlignment="1"/>
    <xf numFmtId="44" fontId="1" fillId="7" borderId="1" xfId="1" applyFill="1" applyBorder="1" applyAlignment="1"/>
    <xf numFmtId="0" fontId="49"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52" fillId="0" borderId="23" xfId="3" applyFont="1" applyFill="1" applyBorder="1" applyAlignment="1" applyProtection="1">
      <alignment horizontal="center" vertical="center"/>
      <protection locked="0"/>
    </xf>
    <xf numFmtId="165" fontId="53" fillId="0" borderId="10" xfId="3" applyNumberFormat="1" applyFont="1" applyFill="1" applyBorder="1" applyAlignment="1" applyProtection="1">
      <alignment horizontal="center" vertical="center" wrapText="1"/>
      <protection locked="0"/>
    </xf>
    <xf numFmtId="0" fontId="32" fillId="0" borderId="0" xfId="0" applyFont="1"/>
    <xf numFmtId="0" fontId="32" fillId="7" borderId="1" xfId="0" applyFont="1" applyFill="1" applyBorder="1" applyAlignment="1">
      <alignment horizontal="center" vertical="top" wrapText="1"/>
    </xf>
    <xf numFmtId="0" fontId="32" fillId="8" borderId="1" xfId="0" applyFont="1" applyFill="1" applyBorder="1" applyAlignment="1">
      <alignment horizontal="center" vertical="top" wrapText="1"/>
    </xf>
    <xf numFmtId="3" fontId="32" fillId="7" borderId="1" xfId="9" applyNumberFormat="1" applyFont="1" applyAlignment="1">
      <alignment vertical="center" wrapText="1"/>
    </xf>
    <xf numFmtId="3" fontId="32" fillId="7" borderId="1" xfId="9" applyNumberFormat="1" applyFont="1" applyAlignment="1"/>
    <xf numFmtId="9" fontId="32" fillId="0" borderId="0" xfId="0" applyNumberFormat="1" applyFont="1"/>
    <xf numFmtId="168" fontId="32" fillId="0" borderId="0" xfId="15" quotePrefix="1" applyNumberFormat="1" applyFont="1"/>
    <xf numFmtId="9" fontId="32" fillId="0" borderId="0" xfId="14" applyFont="1" applyBorder="1"/>
    <xf numFmtId="0" fontId="32" fillId="0" borderId="0" xfId="0" applyFont="1" applyAlignment="1">
      <alignment wrapText="1"/>
    </xf>
    <xf numFmtId="0" fontId="54" fillId="0" borderId="0" xfId="0" applyFont="1"/>
    <xf numFmtId="9" fontId="32" fillId="0" borderId="0" xfId="8" quotePrefix="1" applyFont="1"/>
    <xf numFmtId="0" fontId="31" fillId="0" borderId="0" xfId="0" applyFont="1" applyFill="1" applyBorder="1"/>
    <xf numFmtId="9" fontId="41" fillId="8" borderId="1" xfId="14" applyFont="1" applyFill="1" applyBorder="1" applyAlignment="1">
      <alignment vertical="center" wrapText="1"/>
    </xf>
    <xf numFmtId="3" fontId="32" fillId="8" borderId="1" xfId="0" applyNumberFormat="1" applyFont="1" applyFill="1" applyBorder="1"/>
    <xf numFmtId="3" fontId="45" fillId="8" borderId="1" xfId="9" applyNumberFormat="1" applyFont="1" applyFill="1" applyBorder="1" applyAlignment="1">
      <alignment vertical="center" wrapText="1"/>
    </xf>
    <xf numFmtId="9" fontId="31" fillId="8" borderId="1" xfId="8" quotePrefix="1" applyFont="1" applyFill="1" applyBorder="1"/>
    <xf numFmtId="0" fontId="44" fillId="0" borderId="0" xfId="0" applyFont="1"/>
    <xf numFmtId="49" fontId="25" fillId="0" borderId="0" xfId="0" applyNumberFormat="1" applyFont="1" applyBorder="1"/>
    <xf numFmtId="0" fontId="3" fillId="6" borderId="0" xfId="0" applyFont="1" applyFill="1" applyBorder="1"/>
    <xf numFmtId="0" fontId="3" fillId="6" borderId="0" xfId="0" applyFont="1" applyFill="1" applyBorder="1" applyAlignment="1">
      <alignment wrapText="1"/>
    </xf>
    <xf numFmtId="0" fontId="24" fillId="0" borderId="0" xfId="0" applyFont="1" applyBorder="1"/>
    <xf numFmtId="0" fontId="0" fillId="0" borderId="0" xfId="0" quotePrefix="1" applyFont="1" applyBorder="1"/>
    <xf numFmtId="0" fontId="6" fillId="2" borderId="10" xfId="0" applyFont="1" applyFill="1" applyBorder="1" applyAlignment="1">
      <alignment horizontal="left" vertical="center"/>
    </xf>
    <xf numFmtId="0" fontId="56" fillId="2" borderId="21" xfId="17" applyFont="1" applyFill="1" applyBorder="1" applyAlignment="1">
      <alignment wrapText="1"/>
    </xf>
    <xf numFmtId="0" fontId="56" fillId="2" borderId="21" xfId="17" applyFont="1" applyFill="1" applyBorder="1" applyAlignment="1">
      <alignment horizontal="center" vertical="center" wrapText="1"/>
    </xf>
    <xf numFmtId="0" fontId="55" fillId="2" borderId="0" xfId="17" applyFill="1" applyBorder="1" applyAlignment="1">
      <alignment wrapText="1"/>
    </xf>
    <xf numFmtId="0" fontId="57" fillId="2" borderId="0" xfId="17" applyFont="1" applyFill="1"/>
    <xf numFmtId="0" fontId="57" fillId="2" borderId="1" xfId="17" applyFont="1" applyFill="1" applyBorder="1"/>
    <xf numFmtId="0" fontId="57" fillId="2" borderId="0" xfId="17" applyFont="1" applyFill="1" applyBorder="1"/>
    <xf numFmtId="0" fontId="56" fillId="2" borderId="0" xfId="17" applyFont="1" applyFill="1" applyBorder="1"/>
    <xf numFmtId="0" fontId="55" fillId="2" borderId="0" xfId="17" applyFill="1" applyBorder="1" applyAlignment="1"/>
    <xf numFmtId="0" fontId="57" fillId="2" borderId="0" xfId="17" applyFont="1" applyFill="1" applyBorder="1" applyAlignment="1"/>
    <xf numFmtId="0" fontId="57" fillId="2" borderId="0" xfId="17" applyFont="1" applyFill="1" applyBorder="1" applyAlignment="1">
      <alignment vertical="center" wrapText="1"/>
    </xf>
    <xf numFmtId="0" fontId="57" fillId="2" borderId="0" xfId="17" applyFont="1" applyFill="1" applyBorder="1" applyAlignment="1">
      <alignment vertical="center"/>
    </xf>
    <xf numFmtId="0" fontId="57" fillId="2" borderId="0" xfId="17" applyFont="1" applyFill="1" applyBorder="1" applyAlignment="1">
      <alignment vertical="top"/>
    </xf>
    <xf numFmtId="0" fontId="57" fillId="2" borderId="0" xfId="17" applyFont="1" applyFill="1" applyBorder="1" applyAlignment="1">
      <alignment horizontal="center" vertical="center" wrapText="1"/>
    </xf>
    <xf numFmtId="170" fontId="57" fillId="2" borderId="0" xfId="17" applyNumberFormat="1" applyFont="1" applyFill="1" applyBorder="1"/>
    <xf numFmtId="0" fontId="57" fillId="2" borderId="3" xfId="17" applyFont="1" applyFill="1" applyBorder="1"/>
    <xf numFmtId="0" fontId="57" fillId="2" borderId="2" xfId="17" applyFont="1" applyFill="1" applyBorder="1"/>
    <xf numFmtId="0" fontId="57" fillId="2" borderId="5" xfId="17" applyFont="1" applyFill="1" applyBorder="1"/>
    <xf numFmtId="0" fontId="57" fillId="2" borderId="5" xfId="17" applyFont="1" applyFill="1" applyBorder="1" applyAlignment="1">
      <alignment horizontal="left"/>
    </xf>
    <xf numFmtId="0" fontId="57" fillId="2" borderId="0" xfId="17" applyFont="1" applyFill="1" applyBorder="1" applyAlignment="1">
      <alignment horizontal="left"/>
    </xf>
    <xf numFmtId="0" fontId="57" fillId="2" borderId="7" xfId="17" applyFont="1" applyFill="1" applyBorder="1" applyAlignment="1">
      <alignment horizontal="left"/>
    </xf>
    <xf numFmtId="0" fontId="57" fillId="2" borderId="8" xfId="17" applyFont="1" applyFill="1" applyBorder="1"/>
    <xf numFmtId="170" fontId="57" fillId="2" borderId="8" xfId="17" applyNumberFormat="1" applyFont="1" applyFill="1" applyBorder="1"/>
    <xf numFmtId="0" fontId="55" fillId="2" borderId="0" xfId="17" applyFill="1"/>
    <xf numFmtId="0" fontId="3" fillId="0" borderId="0" xfId="0" applyFont="1" applyFill="1" applyBorder="1" applyAlignment="1">
      <alignment horizontal="center"/>
    </xf>
    <xf numFmtId="168" fontId="29" fillId="6" borderId="0" xfId="7" applyNumberFormat="1" applyFont="1" applyFill="1" applyBorder="1" applyAlignment="1">
      <alignment horizontal="left" vertical="center"/>
    </xf>
    <xf numFmtId="168" fontId="56" fillId="2" borderId="21" xfId="7" applyNumberFormat="1" applyFont="1" applyFill="1" applyBorder="1" applyAlignment="1">
      <alignment horizontal="center" vertical="center" wrapText="1"/>
    </xf>
    <xf numFmtId="168" fontId="57" fillId="2" borderId="0" xfId="7" applyNumberFormat="1" applyFont="1" applyFill="1" applyBorder="1"/>
    <xf numFmtId="168" fontId="57" fillId="2" borderId="3" xfId="7" applyNumberFormat="1" applyFont="1" applyFill="1" applyBorder="1"/>
    <xf numFmtId="168" fontId="57" fillId="2" borderId="8" xfId="7" applyNumberFormat="1" applyFont="1" applyFill="1" applyBorder="1"/>
    <xf numFmtId="168" fontId="57" fillId="2" borderId="0" xfId="7" applyNumberFormat="1" applyFont="1" applyFill="1"/>
    <xf numFmtId="167" fontId="29" fillId="6" borderId="0" xfId="1" applyNumberFormat="1" applyFont="1" applyFill="1" applyBorder="1" applyAlignment="1">
      <alignment horizontal="left" vertical="center"/>
    </xf>
    <xf numFmtId="167" fontId="56" fillId="2" borderId="21" xfId="1" applyNumberFormat="1" applyFont="1" applyFill="1" applyBorder="1" applyAlignment="1">
      <alignment horizontal="center" vertical="center" wrapText="1"/>
    </xf>
    <xf numFmtId="167" fontId="57" fillId="2" borderId="0" xfId="1" applyNumberFormat="1" applyFont="1" applyFill="1" applyBorder="1"/>
    <xf numFmtId="167" fontId="57" fillId="2" borderId="4" xfId="1" applyNumberFormat="1" applyFont="1" applyFill="1" applyBorder="1"/>
    <xf numFmtId="167" fontId="57" fillId="2" borderId="37" xfId="1" applyNumberFormat="1" applyFont="1" applyFill="1" applyBorder="1"/>
    <xf numFmtId="167" fontId="57" fillId="2" borderId="9" xfId="1" applyNumberFormat="1" applyFont="1" applyFill="1" applyBorder="1"/>
    <xf numFmtId="167" fontId="57" fillId="2" borderId="0" xfId="1" applyNumberFormat="1" applyFont="1" applyFill="1"/>
    <xf numFmtId="0" fontId="23" fillId="5" borderId="19" xfId="3" applyFont="1" applyFill="1" applyBorder="1" applyAlignment="1" applyProtection="1">
      <alignment vertical="center"/>
      <protection locked="0"/>
    </xf>
    <xf numFmtId="167" fontId="23" fillId="5" borderId="18" xfId="6" applyNumberFormat="1" applyFont="1" applyFill="1" applyBorder="1" applyAlignment="1" applyProtection="1">
      <alignment horizontal="right" vertical="center"/>
    </xf>
    <xf numFmtId="9" fontId="23" fillId="5" borderId="18" xfId="4" applyFont="1" applyFill="1" applyBorder="1" applyAlignment="1" applyProtection="1">
      <alignment horizontal="right" vertical="center"/>
    </xf>
    <xf numFmtId="166" fontId="23" fillId="5" borderId="17" xfId="5" applyNumberFormat="1" applyFont="1" applyFill="1" applyBorder="1" applyAlignment="1" applyProtection="1">
      <alignment horizontal="right" vertical="center"/>
    </xf>
    <xf numFmtId="0" fontId="61" fillId="5" borderId="28" xfId="3" applyFont="1" applyFill="1" applyBorder="1" applyAlignment="1" applyProtection="1">
      <alignment vertical="center" wrapText="1"/>
      <protection locked="0"/>
    </xf>
    <xf numFmtId="167" fontId="61" fillId="5" borderId="36" xfId="6" applyNumberFormat="1" applyFont="1" applyFill="1" applyBorder="1" applyAlignment="1" applyProtection="1">
      <alignment horizontal="right" vertical="center"/>
    </xf>
    <xf numFmtId="166" fontId="61" fillId="5" borderId="12" xfId="5" applyNumberFormat="1" applyFont="1" applyFill="1" applyBorder="1" applyAlignment="1" applyProtection="1">
      <alignment horizontal="right" vertical="center"/>
      <protection locked="0"/>
    </xf>
    <xf numFmtId="168" fontId="61" fillId="5" borderId="12" xfId="5" applyNumberFormat="1" applyFont="1" applyFill="1" applyBorder="1" applyAlignment="1" applyProtection="1">
      <alignment horizontal="right" vertical="center"/>
      <protection locked="0"/>
    </xf>
    <xf numFmtId="168" fontId="61" fillId="5" borderId="27" xfId="5" applyNumberFormat="1" applyFont="1" applyFill="1" applyBorder="1" applyAlignment="1" applyProtection="1">
      <alignment horizontal="right" vertical="center"/>
      <protection locked="0"/>
    </xf>
    <xf numFmtId="167" fontId="61" fillId="5" borderId="12" xfId="6" applyNumberFormat="1" applyFont="1" applyFill="1" applyBorder="1" applyAlignment="1" applyProtection="1">
      <alignment horizontal="right" vertical="center"/>
      <protection locked="0"/>
    </xf>
    <xf numFmtId="0" fontId="61" fillId="5" borderId="1" xfId="3" applyFont="1" applyFill="1" applyBorder="1" applyAlignment="1" applyProtection="1">
      <alignment horizontal="center"/>
      <protection locked="0"/>
    </xf>
    <xf numFmtId="167" fontId="61" fillId="5" borderId="12" xfId="6" applyNumberFormat="1" applyFont="1" applyFill="1" applyBorder="1" applyAlignment="1" applyProtection="1">
      <alignment horizontal="right" vertical="center"/>
    </xf>
    <xf numFmtId="9" fontId="61" fillId="5" borderId="12" xfId="4" applyFont="1" applyFill="1" applyBorder="1" applyAlignment="1" applyProtection="1">
      <alignment horizontal="right" vertical="center"/>
    </xf>
    <xf numFmtId="166" fontId="61" fillId="5" borderId="27" xfId="5" applyNumberFormat="1" applyFont="1" applyFill="1" applyBorder="1" applyAlignment="1" applyProtection="1">
      <alignment horizontal="right" vertical="center"/>
    </xf>
    <xf numFmtId="0" fontId="61" fillId="5" borderId="26" xfId="3" applyFont="1" applyFill="1" applyBorder="1" applyAlignment="1" applyProtection="1">
      <alignment vertical="center" wrapText="1"/>
      <protection locked="0"/>
    </xf>
    <xf numFmtId="167" fontId="61" fillId="5" borderId="25" xfId="6" applyNumberFormat="1" applyFont="1" applyFill="1" applyBorder="1" applyAlignment="1" applyProtection="1">
      <alignment horizontal="right" vertical="center"/>
    </xf>
    <xf numFmtId="166" fontId="61" fillId="5" borderId="1" xfId="5" applyNumberFormat="1" applyFont="1" applyFill="1" applyBorder="1" applyAlignment="1" applyProtection="1">
      <alignment horizontal="right" vertical="center"/>
      <protection locked="0"/>
    </xf>
    <xf numFmtId="168" fontId="61" fillId="5" borderId="1" xfId="5" applyNumberFormat="1" applyFont="1" applyFill="1" applyBorder="1" applyAlignment="1" applyProtection="1">
      <alignment horizontal="right" vertical="center"/>
      <protection locked="0"/>
    </xf>
    <xf numFmtId="168" fontId="61" fillId="5" borderId="24" xfId="5" applyNumberFormat="1" applyFont="1" applyFill="1" applyBorder="1" applyAlignment="1" applyProtection="1">
      <alignment horizontal="right" vertical="center"/>
      <protection locked="0"/>
    </xf>
    <xf numFmtId="167" fontId="61" fillId="5" borderId="1" xfId="6" applyNumberFormat="1" applyFont="1" applyFill="1" applyBorder="1" applyAlignment="1" applyProtection="1">
      <alignment horizontal="right" vertical="center"/>
      <protection locked="0"/>
    </xf>
    <xf numFmtId="167" fontId="61" fillId="5" borderId="1" xfId="6" applyNumberFormat="1" applyFont="1" applyFill="1" applyBorder="1" applyAlignment="1" applyProtection="1">
      <alignment horizontal="right" vertical="center"/>
    </xf>
    <xf numFmtId="9" fontId="61" fillId="5" borderId="1" xfId="4" applyFont="1" applyFill="1" applyBorder="1" applyAlignment="1" applyProtection="1">
      <alignment horizontal="right" vertical="center"/>
    </xf>
    <xf numFmtId="166" fontId="61" fillId="5" borderId="24" xfId="5" applyNumberFormat="1" applyFont="1" applyFill="1" applyBorder="1" applyAlignment="1" applyProtection="1">
      <alignment horizontal="right" vertical="center"/>
    </xf>
    <xf numFmtId="0" fontId="2" fillId="0" borderId="0" xfId="0" applyFont="1" applyAlignment="1">
      <alignment wrapText="1"/>
    </xf>
    <xf numFmtId="0" fontId="0" fillId="0" borderId="1" xfId="0" applyBorder="1"/>
    <xf numFmtId="1" fontId="1" fillId="0" borderId="0" xfId="9" applyNumberFormat="1" applyFill="1" applyBorder="1" applyAlignment="1"/>
    <xf numFmtId="168" fontId="0" fillId="0" borderId="0" xfId="7" applyNumberFormat="1" applyFont="1" applyFill="1" applyBorder="1" applyAlignment="1">
      <alignment horizontal="centerContinuous"/>
    </xf>
    <xf numFmtId="0" fontId="0" fillId="0" borderId="0" xfId="0" applyFill="1"/>
    <xf numFmtId="0" fontId="0" fillId="0" borderId="0" xfId="0" applyFont="1" applyFill="1" applyBorder="1" applyAlignment="1">
      <alignment horizontal="centerContinuous" vertical="top" wrapText="1"/>
    </xf>
    <xf numFmtId="0" fontId="0" fillId="0" borderId="0" xfId="0" applyFont="1" applyFill="1" applyBorder="1" applyAlignment="1">
      <alignment vertical="top"/>
    </xf>
    <xf numFmtId="168" fontId="2" fillId="2" borderId="1" xfId="7" applyNumberFormat="1" applyFont="1" applyFill="1" applyBorder="1" applyAlignment="1">
      <alignment wrapText="1"/>
    </xf>
    <xf numFmtId="0" fontId="2" fillId="2" borderId="1" xfId="0" applyFont="1" applyFill="1" applyBorder="1" applyAlignment="1">
      <alignment wrapText="1"/>
    </xf>
    <xf numFmtId="168" fontId="1" fillId="8" borderId="1" xfId="10" applyNumberFormat="1" applyBorder="1" applyAlignment="1"/>
    <xf numFmtId="166" fontId="1" fillId="8" borderId="1" xfId="10" applyNumberFormat="1" applyBorder="1" applyAlignment="1"/>
    <xf numFmtId="0" fontId="0" fillId="2" borderId="0" xfId="0" applyFill="1" applyAlignment="1">
      <alignment vertical="top" wrapText="1"/>
    </xf>
    <xf numFmtId="0" fontId="51" fillId="0" borderId="0" xfId="0" applyFont="1" applyFill="1" applyBorder="1" applyAlignment="1">
      <alignment horizontal="center" vertical="center" wrapText="1"/>
    </xf>
    <xf numFmtId="3" fontId="32" fillId="0" borderId="0" xfId="9" applyNumberFormat="1" applyFont="1" applyFill="1" applyBorder="1" applyAlignment="1">
      <alignment vertical="center" wrapText="1"/>
    </xf>
    <xf numFmtId="3" fontId="32" fillId="0" borderId="0" xfId="9" applyNumberFormat="1" applyFont="1" applyFill="1" applyBorder="1" applyAlignment="1"/>
    <xf numFmtId="3" fontId="32" fillId="0" borderId="0" xfId="0" applyNumberFormat="1" applyFont="1" applyFill="1" applyBorder="1"/>
    <xf numFmtId="9" fontId="31" fillId="0" borderId="0" xfId="8" quotePrefix="1" applyFont="1" applyFill="1" applyBorder="1"/>
    <xf numFmtId="0" fontId="46" fillId="7" borderId="1" xfId="9" applyFont="1" applyBorder="1" applyAlignment="1">
      <alignment vertical="center" wrapText="1"/>
    </xf>
    <xf numFmtId="3" fontId="32" fillId="7" borderId="1" xfId="9" applyNumberFormat="1" applyFont="1" applyBorder="1" applyAlignment="1">
      <alignment vertical="center" wrapText="1"/>
    </xf>
    <xf numFmtId="0" fontId="32" fillId="0" borderId="5" xfId="0" applyFont="1" applyBorder="1"/>
    <xf numFmtId="0" fontId="31" fillId="0" borderId="7" xfId="0" applyFont="1" applyFill="1" applyBorder="1"/>
    <xf numFmtId="3" fontId="32" fillId="7" borderId="1" xfId="9" applyNumberFormat="1" applyFont="1" applyBorder="1" applyAlignment="1"/>
    <xf numFmtId="0" fontId="0" fillId="0" borderId="5" xfId="0" applyBorder="1"/>
    <xf numFmtId="0" fontId="0" fillId="0" borderId="37" xfId="0" applyBorder="1"/>
    <xf numFmtId="0" fontId="32" fillId="0" borderId="0" xfId="0" applyFont="1" applyBorder="1"/>
    <xf numFmtId="0" fontId="47" fillId="0" borderId="0" xfId="0" applyFont="1" applyFill="1" applyBorder="1" applyAlignment="1">
      <alignment horizontal="left" vertical="center"/>
    </xf>
    <xf numFmtId="0" fontId="32" fillId="0" borderId="0" xfId="0" applyFont="1" applyFill="1" applyBorder="1" applyAlignment="1">
      <alignment horizontal="center" vertical="top" wrapText="1"/>
    </xf>
    <xf numFmtId="14"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center" wrapText="1"/>
    </xf>
    <xf numFmtId="168" fontId="0" fillId="0" borderId="3" xfId="7" applyNumberFormat="1" applyFont="1" applyFill="1" applyBorder="1" applyAlignment="1">
      <alignment horizontal="center" vertical="center" wrapText="1"/>
    </xf>
    <xf numFmtId="42" fontId="0" fillId="0" borderId="3" xfId="0" applyNumberFormat="1" applyFont="1" applyFill="1" applyBorder="1" applyAlignment="1">
      <alignment horizontal="center" vertical="center" wrapText="1"/>
    </xf>
    <xf numFmtId="168" fontId="0" fillId="7" borderId="12" xfId="7" applyNumberFormat="1" applyFont="1" applyFill="1" applyBorder="1" applyAlignment="1">
      <alignment horizontal="center" vertical="center" wrapText="1"/>
    </xf>
    <xf numFmtId="42" fontId="0" fillId="7" borderId="12" xfId="0" applyNumberFormat="1" applyFont="1" applyFill="1" applyBorder="1" applyAlignment="1">
      <alignment horizontal="center" vertical="center" wrapText="1"/>
    </xf>
    <xf numFmtId="14" fontId="2" fillId="14" borderId="19" xfId="0" applyNumberFormat="1" applyFont="1" applyFill="1" applyBorder="1" applyAlignment="1">
      <alignment horizontal="centerContinuous" vertical="center" wrapText="1"/>
    </xf>
    <xf numFmtId="14" fontId="0" fillId="14" borderId="38" xfId="0" applyNumberFormat="1" applyFont="1" applyFill="1" applyBorder="1" applyAlignment="1">
      <alignment horizontal="centerContinuous" vertical="center" wrapText="1"/>
    </xf>
    <xf numFmtId="0" fontId="0" fillId="14" borderId="38" xfId="0" applyFont="1" applyFill="1" applyBorder="1" applyAlignment="1">
      <alignment horizontal="centerContinuous" vertical="center" wrapText="1"/>
    </xf>
    <xf numFmtId="168" fontId="0" fillId="14" borderId="38" xfId="7" applyNumberFormat="1" applyFont="1" applyFill="1" applyBorder="1" applyAlignment="1">
      <alignment horizontal="centerContinuous" vertical="center" wrapText="1"/>
    </xf>
    <xf numFmtId="42" fontId="0" fillId="14" borderId="39" xfId="0" applyNumberFormat="1" applyFont="1" applyFill="1" applyBorder="1" applyAlignment="1">
      <alignment horizontal="centerContinuous" vertical="center" wrapText="1"/>
    </xf>
    <xf numFmtId="166" fontId="0" fillId="7" borderId="12" xfId="7" applyNumberFormat="1" applyFont="1" applyFill="1" applyBorder="1" applyAlignment="1">
      <alignment horizontal="center" vertical="center" wrapText="1"/>
    </xf>
    <xf numFmtId="9" fontId="0" fillId="8" borderId="12" xfId="0" applyNumberFormat="1" applyFont="1" applyFill="1" applyBorder="1" applyAlignment="1">
      <alignment horizontal="center" vertical="center" wrapText="1"/>
    </xf>
    <xf numFmtId="42" fontId="0" fillId="14" borderId="38" xfId="0" applyNumberFormat="1" applyFont="1" applyFill="1" applyBorder="1" applyAlignment="1">
      <alignment horizontal="centerContinuous" vertical="center" wrapText="1"/>
    </xf>
    <xf numFmtId="166" fontId="0" fillId="14" borderId="38" xfId="7" applyNumberFormat="1" applyFont="1" applyFill="1" applyBorder="1" applyAlignment="1">
      <alignment horizontal="centerContinuous" vertical="center" wrapText="1"/>
    </xf>
    <xf numFmtId="9" fontId="0" fillId="14" borderId="38" xfId="0" applyNumberFormat="1" applyFont="1" applyFill="1" applyBorder="1" applyAlignment="1">
      <alignment horizontal="centerContinuous" vertical="center" wrapText="1"/>
    </xf>
    <xf numFmtId="166" fontId="0" fillId="0" borderId="40" xfId="7" applyNumberFormat="1" applyFont="1" applyFill="1" applyBorder="1" applyAlignment="1">
      <alignment horizontal="center" vertical="center" wrapText="1"/>
    </xf>
    <xf numFmtId="9" fontId="0" fillId="0" borderId="40" xfId="0" applyNumberFormat="1" applyFont="1" applyFill="1" applyBorder="1" applyAlignment="1">
      <alignment horizontal="center" vertical="center" wrapText="1"/>
    </xf>
    <xf numFmtId="9" fontId="11" fillId="8" borderId="1" xfId="1" applyNumberFormat="1" applyFont="1" applyFill="1" applyBorder="1" applyAlignment="1">
      <alignment horizontal="center" vertical="center" wrapText="1"/>
    </xf>
    <xf numFmtId="168" fontId="1" fillId="0" borderId="0" xfId="10" applyNumberFormat="1" applyFill="1" applyBorder="1" applyAlignment="1"/>
    <xf numFmtId="166" fontId="1" fillId="0" borderId="0" xfId="10" applyNumberFormat="1" applyFill="1" applyBorder="1" applyAlignment="1"/>
    <xf numFmtId="168" fontId="1" fillId="0" borderId="3" xfId="10" applyNumberFormat="1" applyFill="1" applyBorder="1" applyAlignment="1"/>
    <xf numFmtId="166" fontId="1" fillId="0" borderId="3" xfId="10" applyNumberFormat="1" applyFill="1" applyBorder="1" applyAlignment="1"/>
    <xf numFmtId="42" fontId="0" fillId="0" borderId="0" xfId="0" applyNumberFormat="1" applyFont="1" applyFill="1" applyBorder="1" applyAlignment="1">
      <alignment horizontal="center" vertical="center" wrapText="1"/>
    </xf>
    <xf numFmtId="37" fontId="5" fillId="8" borderId="1" xfId="1" applyNumberFormat="1" applyFont="1" applyFill="1" applyBorder="1" applyAlignment="1">
      <alignment horizontal="right" vertical="center" wrapText="1"/>
    </xf>
    <xf numFmtId="168" fontId="1" fillId="14" borderId="39" xfId="10" applyNumberFormat="1" applyFill="1" applyBorder="1" applyAlignment="1">
      <alignment horizontal="centerContinuous"/>
    </xf>
    <xf numFmtId="9" fontId="0" fillId="14" borderId="39" xfId="0" applyNumberFormat="1" applyFont="1" applyFill="1" applyBorder="1" applyAlignment="1">
      <alignment horizontal="centerContinuous" vertical="center" wrapText="1"/>
    </xf>
    <xf numFmtId="0" fontId="0" fillId="8" borderId="15" xfId="0" applyFont="1" applyFill="1" applyBorder="1" applyAlignment="1">
      <alignment vertical="center" wrapText="1"/>
    </xf>
    <xf numFmtId="0" fontId="0" fillId="8" borderId="14"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68" fontId="0" fillId="0" borderId="0" xfId="7" applyNumberFormat="1" applyFont="1" applyFill="1" applyBorder="1" applyAlignment="1">
      <alignment horizontal="center" vertical="center" wrapText="1"/>
    </xf>
    <xf numFmtId="166" fontId="0" fillId="0" borderId="41" xfId="7" applyNumberFormat="1" applyFont="1" applyFill="1" applyBorder="1" applyAlignment="1">
      <alignment horizontal="center" vertical="center" wrapText="1"/>
    </xf>
    <xf numFmtId="0" fontId="0" fillId="0" borderId="3" xfId="0" applyFont="1" applyFill="1" applyBorder="1" applyAlignment="1">
      <alignment vertical="center" wrapText="1"/>
    </xf>
    <xf numFmtId="166" fontId="0" fillId="0" borderId="3" xfId="7" applyNumberFormat="1" applyFont="1" applyFill="1" applyBorder="1" applyAlignment="1">
      <alignment horizontal="center" vertical="center" wrapText="1"/>
    </xf>
    <xf numFmtId="9" fontId="0" fillId="0" borderId="3" xfId="0" applyNumberFormat="1" applyFont="1" applyFill="1" applyBorder="1" applyAlignment="1">
      <alignment horizontal="center" vertical="center" wrapText="1"/>
    </xf>
    <xf numFmtId="0" fontId="57" fillId="2" borderId="0" xfId="17" applyFont="1" applyFill="1" applyBorder="1" applyAlignment="1"/>
    <xf numFmtId="0" fontId="2" fillId="2" borderId="12" xfId="0" applyFont="1" applyFill="1" applyBorder="1" applyAlignment="1">
      <alignment horizontal="center" vertical="center" wrapText="1"/>
    </xf>
    <xf numFmtId="0" fontId="57" fillId="15" borderId="0" xfId="17" applyFont="1" applyFill="1" applyBorder="1"/>
    <xf numFmtId="171" fontId="57" fillId="15" borderId="0" xfId="17" applyNumberFormat="1" applyFont="1" applyFill="1"/>
    <xf numFmtId="0" fontId="57" fillId="15" borderId="0" xfId="17" applyFont="1" applyFill="1"/>
    <xf numFmtId="0" fontId="8" fillId="0" borderId="0" xfId="2" applyAlignment="1" applyProtection="1"/>
    <xf numFmtId="172" fontId="57" fillId="15" borderId="0" xfId="17" applyNumberFormat="1" applyFont="1" applyFill="1" applyBorder="1"/>
    <xf numFmtId="0" fontId="2" fillId="2" borderId="12" xfId="0" applyFont="1" applyFill="1" applyBorder="1" applyAlignment="1">
      <alignment horizontal="center" vertical="center" wrapText="1"/>
    </xf>
    <xf numFmtId="3" fontId="57" fillId="2" borderId="0" xfId="17" applyNumberFormat="1" applyFont="1" applyFill="1" applyBorder="1" applyAlignment="1"/>
    <xf numFmtId="0" fontId="57" fillId="0" borderId="0" xfId="17" applyFont="1" applyFill="1" applyBorder="1"/>
    <xf numFmtId="0" fontId="60" fillId="0" borderId="0" xfId="17" applyFont="1" applyFill="1" applyBorder="1" applyAlignment="1">
      <alignment horizontal="center" wrapText="1"/>
    </xf>
    <xf numFmtId="170" fontId="57" fillId="0" borderId="0" xfId="17" applyNumberFormat="1" applyFont="1" applyFill="1" applyBorder="1"/>
    <xf numFmtId="0" fontId="57" fillId="0" borderId="0" xfId="17" applyFont="1" applyFill="1"/>
    <xf numFmtId="171" fontId="57" fillId="0" borderId="0" xfId="17" applyNumberFormat="1" applyFont="1" applyFill="1"/>
    <xf numFmtId="172" fontId="57" fillId="0" borderId="0" xfId="17" applyNumberFormat="1" applyFont="1" applyFill="1" applyBorder="1"/>
    <xf numFmtId="0" fontId="57" fillId="0" borderId="0" xfId="17" applyFont="1" applyFill="1" applyBorder="1" applyAlignment="1"/>
    <xf numFmtId="3" fontId="57" fillId="0" borderId="0" xfId="17" applyNumberFormat="1" applyFont="1" applyFill="1" applyBorder="1" applyAlignment="1"/>
    <xf numFmtId="0" fontId="8" fillId="0" borderId="0" xfId="2" applyFill="1" applyAlignment="1" applyProtection="1"/>
    <xf numFmtId="0" fontId="2" fillId="0" borderId="0" xfId="0" applyFont="1" applyFill="1" applyBorder="1" applyAlignment="1">
      <alignment vertical="center" wrapText="1"/>
    </xf>
    <xf numFmtId="0" fontId="0" fillId="0" borderId="42" xfId="0" applyFill="1" applyBorder="1" applyAlignment="1"/>
    <xf numFmtId="0" fontId="0" fillId="0" borderId="0" xfId="0" applyFill="1" applyBorder="1" applyAlignment="1"/>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166" fontId="0" fillId="0" borderId="5" xfId="7" applyNumberFormat="1"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9" fontId="11" fillId="0" borderId="0" xfId="1" applyNumberFormat="1" applyFont="1" applyFill="1" applyBorder="1" applyAlignment="1">
      <alignment horizontal="center" vertical="center" wrapText="1"/>
    </xf>
    <xf numFmtId="0" fontId="3" fillId="6" borderId="0" xfId="0" applyFont="1" applyFill="1" applyAlignment="1">
      <alignment wrapText="1"/>
    </xf>
    <xf numFmtId="170" fontId="0" fillId="0" borderId="0" xfId="0" applyNumberFormat="1" applyFont="1"/>
    <xf numFmtId="0" fontId="1" fillId="7" borderId="1" xfId="7" applyNumberFormat="1" applyFill="1" applyBorder="1" applyAlignment="1">
      <alignment horizontal="center"/>
    </xf>
    <xf numFmtId="0" fontId="2" fillId="2" borderId="8" xfId="0" applyFont="1" applyFill="1" applyBorder="1" applyAlignment="1">
      <alignment horizontal="centerContinuous" vertical="center"/>
    </xf>
    <xf numFmtId="0" fontId="2" fillId="2" borderId="8" xfId="0" applyFont="1" applyFill="1" applyBorder="1" applyAlignment="1">
      <alignment horizontal="centerContinuous" vertical="center" wrapText="1"/>
    </xf>
    <xf numFmtId="0" fontId="2" fillId="2" borderId="0" xfId="0" applyFont="1" applyFill="1" applyBorder="1" applyAlignment="1">
      <alignment horizontal="centerContinuous" vertical="center" wrapText="1"/>
    </xf>
    <xf numFmtId="0" fontId="1" fillId="7" borderId="15" xfId="7" applyNumberFormat="1" applyFill="1" applyBorder="1" applyAlignment="1">
      <alignment horizontal="center"/>
    </xf>
    <xf numFmtId="0" fontId="5" fillId="0" borderId="5" xfId="0" applyFont="1" applyFill="1" applyBorder="1"/>
    <xf numFmtId="0" fontId="2" fillId="0" borderId="0" xfId="0" applyFont="1" applyBorder="1" applyAlignment="1"/>
    <xf numFmtId="0" fontId="0" fillId="0" borderId="1" xfId="0" applyBorder="1" applyAlignment="1">
      <alignment vertical="center"/>
    </xf>
    <xf numFmtId="0" fontId="0" fillId="2" borderId="5" xfId="0" applyFill="1" applyBorder="1" applyAlignment="1">
      <alignment vertical="center" wrapText="1"/>
    </xf>
    <xf numFmtId="0" fontId="0" fillId="0" borderId="0" xfId="0" applyBorder="1" applyAlignment="1">
      <alignment vertical="center"/>
    </xf>
    <xf numFmtId="1" fontId="1" fillId="0" borderId="0" xfId="9" applyNumberFormat="1" applyFill="1" applyBorder="1" applyAlignment="1">
      <alignment horizontal="left" wrapText="1"/>
    </xf>
    <xf numFmtId="1" fontId="1" fillId="7" borderId="1" xfId="9" applyNumberFormat="1" applyBorder="1" applyAlignment="1">
      <alignment horizontal="left" vertical="center" wrapText="1"/>
    </xf>
    <xf numFmtId="1" fontId="1" fillId="7" borderId="15" xfId="9" applyNumberFormat="1" applyBorder="1" applyAlignment="1">
      <alignment horizontal="left" vertical="center" wrapText="1"/>
    </xf>
    <xf numFmtId="1" fontId="1" fillId="7" borderId="1" xfId="9" applyNumberFormat="1" applyBorder="1" applyAlignment="1">
      <alignment horizontal="left" vertical="center"/>
    </xf>
    <xf numFmtId="3" fontId="1" fillId="8" borderId="1" xfId="10" applyNumberFormat="1" applyBorder="1" applyAlignment="1"/>
    <xf numFmtId="37" fontId="0" fillId="7" borderId="1" xfId="7" applyNumberFormat="1" applyFont="1" applyFill="1" applyBorder="1" applyAlignment="1">
      <alignment horizontal="center" vertical="center" wrapText="1"/>
    </xf>
    <xf numFmtId="41" fontId="0" fillId="8" borderId="1" xfId="7" applyNumberFormat="1" applyFont="1" applyFill="1" applyBorder="1" applyAlignment="1">
      <alignment horizontal="center" vertical="center" wrapText="1"/>
    </xf>
    <xf numFmtId="44" fontId="0" fillId="7" borderId="1" xfId="0" applyNumberFormat="1" applyFont="1" applyFill="1" applyBorder="1" applyAlignment="1">
      <alignment horizontal="center" vertical="center" wrapText="1"/>
    </xf>
    <xf numFmtId="37" fontId="0" fillId="0" borderId="0" xfId="0" applyNumberFormat="1" applyFont="1" applyFill="1" applyBorder="1" applyAlignment="1">
      <alignment horizontal="center" vertical="center" wrapText="1"/>
    </xf>
    <xf numFmtId="44" fontId="11" fillId="0" borderId="0" xfId="1" applyFont="1" applyFill="1" applyBorder="1" applyAlignment="1">
      <alignment horizontal="center" vertical="center" wrapText="1"/>
    </xf>
    <xf numFmtId="167" fontId="56" fillId="2" borderId="0" xfId="1" applyNumberFormat="1" applyFont="1" applyFill="1" applyBorder="1" applyAlignment="1">
      <alignment horizontal="center" vertical="center" wrapText="1"/>
    </xf>
    <xf numFmtId="0" fontId="57" fillId="7" borderId="1" xfId="17" applyFont="1" applyFill="1" applyBorder="1"/>
    <xf numFmtId="0" fontId="57" fillId="7" borderId="1" xfId="17" applyFont="1" applyFill="1" applyBorder="1" applyAlignment="1">
      <alignment vertical="center" wrapText="1"/>
    </xf>
    <xf numFmtId="0" fontId="55" fillId="7" borderId="12" xfId="17" applyFill="1" applyBorder="1" applyAlignment="1">
      <alignment wrapText="1"/>
    </xf>
    <xf numFmtId="167" fontId="57" fillId="7" borderId="1" xfId="1" applyNumberFormat="1" applyFont="1" applyFill="1" applyBorder="1"/>
    <xf numFmtId="3" fontId="57" fillId="8" borderId="1" xfId="17" applyNumberFormat="1" applyFont="1" applyFill="1" applyBorder="1"/>
    <xf numFmtId="168" fontId="57" fillId="8" borderId="1" xfId="7" applyNumberFormat="1" applyFont="1" applyFill="1" applyBorder="1"/>
    <xf numFmtId="167" fontId="57" fillId="8" borderId="1" xfId="1" applyNumberFormat="1" applyFont="1" applyFill="1" applyBorder="1"/>
    <xf numFmtId="44" fontId="57" fillId="2" borderId="3" xfId="1" applyNumberFormat="1" applyFont="1" applyFill="1" applyBorder="1"/>
    <xf numFmtId="0" fontId="29" fillId="2" borderId="0" xfId="0" applyFont="1" applyFill="1" applyBorder="1" applyAlignment="1">
      <alignment horizontal="left" vertical="center"/>
    </xf>
    <xf numFmtId="168" fontId="29" fillId="2" borderId="0" xfId="7" applyNumberFormat="1" applyFont="1" applyFill="1" applyBorder="1" applyAlignment="1">
      <alignment horizontal="left" vertical="center"/>
    </xf>
    <xf numFmtId="167" fontId="29" fillId="2" borderId="0" xfId="1" applyNumberFormat="1" applyFont="1" applyFill="1" applyBorder="1" applyAlignment="1">
      <alignment horizontal="left" vertical="center"/>
    </xf>
    <xf numFmtId="44" fontId="57" fillId="2" borderId="0" xfId="1" applyNumberFormat="1" applyFont="1" applyFill="1" applyBorder="1"/>
    <xf numFmtId="0" fontId="59" fillId="2" borderId="8" xfId="18" applyFill="1" applyBorder="1" applyAlignment="1" applyProtection="1"/>
    <xf numFmtId="0" fontId="2" fillId="2" borderId="0" xfId="0" applyFont="1" applyFill="1" applyBorder="1"/>
    <xf numFmtId="0" fontId="0" fillId="2" borderId="5" xfId="0" applyFill="1" applyBorder="1" applyAlignment="1"/>
    <xf numFmtId="44" fontId="1" fillId="2" borderId="0" xfId="1" applyFill="1" applyBorder="1" applyAlignment="1"/>
    <xf numFmtId="37" fontId="1" fillId="8" borderId="1" xfId="1" applyNumberFormat="1" applyFill="1" applyBorder="1" applyAlignment="1"/>
    <xf numFmtId="5" fontId="1" fillId="8" borderId="1" xfId="1" applyNumberFormat="1" applyFill="1" applyBorder="1" applyAlignment="1"/>
    <xf numFmtId="0" fontId="0" fillId="2" borderId="1" xfId="0" applyFont="1" applyFill="1" applyBorder="1" applyAlignment="1">
      <alignment horizontal="right"/>
    </xf>
    <xf numFmtId="0" fontId="0" fillId="2" borderId="1" xfId="0" applyFill="1" applyBorder="1" applyAlignment="1">
      <alignment horizontal="right"/>
    </xf>
    <xf numFmtId="0" fontId="0" fillId="0" borderId="1" xfId="0" applyBorder="1" applyAlignment="1">
      <alignment horizontal="right"/>
    </xf>
    <xf numFmtId="0" fontId="0" fillId="2" borderId="1" xfId="0" applyFont="1" applyFill="1" applyBorder="1"/>
    <xf numFmtId="168" fontId="57" fillId="8" borderId="12" xfId="7" applyNumberFormat="1" applyFont="1" applyFill="1" applyBorder="1"/>
    <xf numFmtId="173" fontId="57" fillId="8" borderId="1" xfId="7" applyNumberFormat="1" applyFont="1" applyFill="1" applyBorder="1"/>
    <xf numFmtId="44" fontId="57" fillId="8" borderId="1" xfId="1" applyNumberFormat="1" applyFont="1" applyFill="1" applyBorder="1"/>
    <xf numFmtId="168" fontId="57" fillId="8" borderId="15" xfId="7" applyNumberFormat="1" applyFont="1" applyFill="1" applyBorder="1" applyAlignment="1">
      <alignment horizontal="centerContinuous"/>
    </xf>
    <xf numFmtId="0" fontId="57" fillId="8" borderId="14" xfId="17" applyFont="1" applyFill="1" applyBorder="1" applyAlignment="1">
      <alignment horizontal="centerContinuous"/>
    </xf>
    <xf numFmtId="0" fontId="0" fillId="2" borderId="1" xfId="0" applyFont="1" applyFill="1" applyBorder="1" applyAlignment="1">
      <alignment horizontal="right" vertical="center"/>
    </xf>
    <xf numFmtId="1" fontId="2" fillId="8" borderId="12" xfId="0" applyNumberFormat="1" applyFont="1" applyFill="1" applyBorder="1" applyAlignment="1">
      <alignment horizontal="center" vertical="center"/>
    </xf>
    <xf numFmtId="0" fontId="2" fillId="8" borderId="12" xfId="0" applyFont="1" applyFill="1" applyBorder="1" applyAlignment="1">
      <alignment horizontal="center" vertical="center"/>
    </xf>
    <xf numFmtId="1" fontId="2" fillId="8" borderId="12" xfId="0" applyNumberFormat="1" applyFont="1" applyFill="1" applyBorder="1" applyAlignment="1">
      <alignment horizontal="center" vertical="center" wrapText="1"/>
    </xf>
    <xf numFmtId="0" fontId="63" fillId="0" borderId="1" xfId="0" applyFont="1" applyBorder="1" applyAlignment="1">
      <alignment horizontal="center" vertical="center" wrapText="1"/>
    </xf>
    <xf numFmtId="0" fontId="65" fillId="12" borderId="15" xfId="0" applyFont="1" applyFill="1" applyBorder="1" applyAlignment="1">
      <alignment horizontal="center" wrapText="1"/>
    </xf>
    <xf numFmtId="0" fontId="41" fillId="12" borderId="1" xfId="9" applyFont="1" applyFill="1" applyAlignment="1">
      <alignment vertical="center" wrapText="1"/>
    </xf>
    <xf numFmtId="0" fontId="2" fillId="12" borderId="15" xfId="0" applyFont="1" applyFill="1" applyBorder="1" applyAlignment="1">
      <alignment horizontal="left"/>
    </xf>
    <xf numFmtId="0" fontId="0" fillId="12" borderId="15" xfId="0" applyFont="1" applyFill="1" applyBorder="1" applyAlignment="1">
      <alignment horizontal="left"/>
    </xf>
    <xf numFmtId="0" fontId="41" fillId="12" borderId="10" xfId="9" applyFont="1" applyFill="1" applyBorder="1" applyAlignment="1">
      <alignment vertical="center" wrapText="1"/>
    </xf>
    <xf numFmtId="3" fontId="45" fillId="8" borderId="10" xfId="9" applyNumberFormat="1" applyFont="1" applyFill="1" applyBorder="1" applyAlignment="1">
      <alignment vertical="center" wrapText="1"/>
    </xf>
    <xf numFmtId="9" fontId="41" fillId="8" borderId="10" xfId="14" applyFont="1" applyFill="1" applyBorder="1" applyAlignment="1">
      <alignment vertical="center" wrapText="1"/>
    </xf>
    <xf numFmtId="0" fontId="46" fillId="7" borderId="10" xfId="9" applyFont="1" applyBorder="1" applyAlignment="1">
      <alignment vertical="center" wrapText="1"/>
    </xf>
    <xf numFmtId="3" fontId="32" fillId="7" borderId="10" xfId="9" applyNumberFormat="1" applyFont="1" applyBorder="1" applyAlignment="1"/>
    <xf numFmtId="3" fontId="32" fillId="7" borderId="10" xfId="9" applyNumberFormat="1" applyFont="1" applyBorder="1" applyAlignment="1">
      <alignment vertical="center" wrapText="1"/>
    </xf>
    <xf numFmtId="0" fontId="0" fillId="12" borderId="43" xfId="0" applyFont="1" applyFill="1" applyBorder="1" applyAlignment="1">
      <alignment horizontal="left"/>
    </xf>
    <xf numFmtId="3" fontId="45" fillId="8" borderId="32" xfId="9" applyNumberFormat="1" applyFont="1" applyFill="1" applyBorder="1" applyAlignment="1">
      <alignment vertical="center" wrapText="1"/>
    </xf>
    <xf numFmtId="9" fontId="32" fillId="8" borderId="33" xfId="0" applyNumberFormat="1" applyFont="1" applyFill="1" applyBorder="1"/>
    <xf numFmtId="0" fontId="32" fillId="0" borderId="44" xfId="0" applyFont="1" applyBorder="1"/>
    <xf numFmtId="3" fontId="32" fillId="8" borderId="32" xfId="0" applyNumberFormat="1" applyFont="1" applyFill="1" applyBorder="1"/>
    <xf numFmtId="0" fontId="32" fillId="0" borderId="45" xfId="0" applyFont="1" applyBorder="1"/>
    <xf numFmtId="0" fontId="3" fillId="0" borderId="0" xfId="0" applyFont="1" applyFill="1" applyBorder="1" applyAlignment="1">
      <alignment horizontal="center"/>
    </xf>
    <xf numFmtId="167" fontId="61" fillId="5" borderId="9" xfId="6" applyNumberFormat="1" applyFont="1" applyFill="1" applyBorder="1" applyAlignment="1" applyProtection="1">
      <alignment horizontal="right" vertical="center"/>
    </xf>
    <xf numFmtId="167" fontId="61" fillId="5" borderId="14" xfId="6" applyNumberFormat="1" applyFont="1" applyFill="1" applyBorder="1" applyAlignment="1" applyProtection="1">
      <alignment horizontal="right" vertical="center"/>
    </xf>
    <xf numFmtId="0" fontId="0" fillId="0" borderId="0" xfId="0" applyBorder="1" applyAlignment="1">
      <alignment horizontal="center"/>
    </xf>
    <xf numFmtId="0" fontId="0" fillId="0" borderId="0" xfId="0" applyBorder="1" applyAlignment="1">
      <alignment wrapText="1"/>
    </xf>
    <xf numFmtId="0" fontId="0" fillId="0" borderId="37" xfId="0" applyBorder="1" applyAlignment="1">
      <alignment wrapText="1"/>
    </xf>
    <xf numFmtId="0" fontId="0" fillId="0" borderId="7" xfId="0" applyBorder="1"/>
    <xf numFmtId="0" fontId="0" fillId="0" borderId="8" xfId="0" applyBorder="1"/>
    <xf numFmtId="0" fontId="0" fillId="0" borderId="8" xfId="0" applyBorder="1" applyAlignment="1">
      <alignment horizontal="center"/>
    </xf>
    <xf numFmtId="0" fontId="0" fillId="0" borderId="9" xfId="0" applyBorder="1"/>
    <xf numFmtId="0" fontId="0" fillId="0" borderId="8" xfId="0" applyFill="1" applyBorder="1" applyAlignment="1">
      <alignment horizontal="center"/>
    </xf>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0" xfId="0" applyAlignment="1">
      <alignment horizontal="left"/>
    </xf>
    <xf numFmtId="0" fontId="2" fillId="0" borderId="11" xfId="9" applyFont="1" applyFill="1" applyBorder="1" applyAlignment="1">
      <alignment horizontal="right" vertical="center"/>
    </xf>
    <xf numFmtId="168" fontId="0" fillId="8" borderId="1" xfId="0" applyNumberFormat="1" applyFont="1" applyFill="1" applyBorder="1" applyAlignment="1">
      <alignment horizontal="centerContinuous" vertical="top" wrapText="1"/>
    </xf>
    <xf numFmtId="0" fontId="0" fillId="0" borderId="1" xfId="0" applyBorder="1" applyAlignment="1">
      <alignment horizontal="center"/>
    </xf>
    <xf numFmtId="0" fontId="5" fillId="2" borderId="0" xfId="0" applyFont="1" applyFill="1" applyBorder="1" applyAlignment="1">
      <alignment horizontal="left"/>
    </xf>
    <xf numFmtId="0" fontId="1" fillId="7" borderId="1" xfId="9" applyAlignment="1">
      <alignment horizontal="right" vertical="center"/>
    </xf>
    <xf numFmtId="168" fontId="1" fillId="7" borderId="1" xfId="9" applyNumberFormat="1" applyAlignment="1">
      <alignment horizontal="right" vertical="center" wrapText="1"/>
    </xf>
    <xf numFmtId="9" fontId="1" fillId="7" borderId="1" xfId="9" applyNumberFormat="1" applyAlignment="1">
      <alignment horizontal="right" vertical="center" wrapText="1"/>
    </xf>
    <xf numFmtId="0" fontId="0" fillId="7" borderId="1" xfId="9" applyFont="1" applyAlignment="1">
      <alignment horizontal="right" vertical="center" wrapText="1"/>
    </xf>
    <xf numFmtId="0" fontId="1" fillId="7" borderId="1" xfId="9" applyAlignment="1">
      <alignment horizontal="right" vertical="center" wrapText="1"/>
    </xf>
    <xf numFmtId="0" fontId="68" fillId="2" borderId="0" xfId="17" applyFont="1" applyFill="1" applyBorder="1" applyAlignment="1">
      <alignment horizontal="right"/>
    </xf>
    <xf numFmtId="0" fontId="57" fillId="8" borderId="1" xfId="17" applyFont="1" applyFill="1" applyBorder="1"/>
    <xf numFmtId="0" fontId="69" fillId="0" borderId="0" xfId="0" applyFont="1"/>
    <xf numFmtId="165" fontId="70" fillId="6" borderId="1" xfId="3" applyNumberFormat="1" applyFont="1" applyFill="1" applyBorder="1" applyAlignment="1" applyProtection="1">
      <alignment horizontal="center" vertical="center" wrapText="1"/>
      <protection locked="0"/>
    </xf>
    <xf numFmtId="165" fontId="70" fillId="6" borderId="4" xfId="3" applyNumberFormat="1" applyFont="1" applyFill="1" applyBorder="1" applyAlignment="1" applyProtection="1">
      <alignment horizontal="center" vertical="center" wrapText="1"/>
      <protection locked="0"/>
    </xf>
    <xf numFmtId="165" fontId="70" fillId="6" borderId="10" xfId="3" applyNumberFormat="1" applyFont="1" applyFill="1" applyBorder="1" applyAlignment="1" applyProtection="1">
      <alignment horizontal="center" vertical="center" wrapText="1"/>
      <protection locked="0"/>
    </xf>
    <xf numFmtId="0" fontId="29" fillId="6" borderId="0" xfId="0" applyFont="1" applyFill="1" applyBorder="1" applyAlignment="1">
      <alignment horizontal="left" vertical="center"/>
    </xf>
    <xf numFmtId="0" fontId="29" fillId="6" borderId="0" xfId="0" applyFont="1" applyFill="1" applyBorder="1" applyAlignment="1">
      <alignment horizontal="left" vertical="center"/>
    </xf>
    <xf numFmtId="165" fontId="23" fillId="5" borderId="46" xfId="3" applyNumberFormat="1" applyFont="1" applyFill="1" applyBorder="1" applyAlignment="1" applyProtection="1">
      <alignment horizontal="centerContinuous" vertical="center"/>
      <protection locked="0"/>
    </xf>
    <xf numFmtId="165" fontId="23" fillId="5" borderId="40" xfId="3" applyNumberFormat="1" applyFont="1" applyFill="1" applyBorder="1" applyAlignment="1" applyProtection="1">
      <alignment horizontal="center" vertical="center" wrapText="1"/>
      <protection locked="0"/>
    </xf>
    <xf numFmtId="168" fontId="61" fillId="5" borderId="8" xfId="5" applyNumberFormat="1" applyFont="1" applyFill="1" applyBorder="1" applyAlignment="1" applyProtection="1">
      <alignment horizontal="right" vertical="center"/>
      <protection locked="0"/>
    </xf>
    <xf numFmtId="168" fontId="61" fillId="5" borderId="13" xfId="5" applyNumberFormat="1" applyFont="1" applyFill="1" applyBorder="1" applyAlignment="1" applyProtection="1">
      <alignment horizontal="right" vertical="center"/>
      <protection locked="0"/>
    </xf>
    <xf numFmtId="42" fontId="23" fillId="5" borderId="34" xfId="3" applyNumberFormat="1" applyFont="1" applyFill="1" applyBorder="1" applyAlignment="1" applyProtection="1">
      <alignment horizontal="centerContinuous" vertical="center"/>
      <protection locked="0"/>
    </xf>
    <xf numFmtId="167" fontId="61" fillId="5" borderId="36" xfId="6" applyNumberFormat="1" applyFont="1" applyFill="1" applyBorder="1" applyAlignment="1" applyProtection="1">
      <alignment horizontal="right" vertical="center"/>
      <protection locked="0"/>
    </xf>
    <xf numFmtId="167" fontId="61" fillId="5" borderId="25" xfId="6" applyNumberFormat="1" applyFont="1" applyFill="1" applyBorder="1" applyAlignment="1" applyProtection="1">
      <alignment horizontal="right" vertical="center"/>
      <protection locked="0"/>
    </xf>
    <xf numFmtId="167" fontId="23" fillId="5" borderId="47" xfId="6" applyNumberFormat="1" applyFont="1" applyFill="1" applyBorder="1" applyAlignment="1" applyProtection="1">
      <alignment horizontal="right" vertical="center"/>
    </xf>
    <xf numFmtId="0" fontId="11" fillId="7" borderId="28" xfId="3" applyFont="1" applyFill="1" applyBorder="1" applyAlignment="1" applyProtection="1">
      <alignment vertical="center" wrapText="1"/>
      <protection locked="0"/>
    </xf>
    <xf numFmtId="167" fontId="11" fillId="7" borderId="36" xfId="6" applyNumberFormat="1" applyFont="1" applyFill="1" applyBorder="1" applyAlignment="1" applyProtection="1">
      <alignment horizontal="right" vertical="center"/>
    </xf>
    <xf numFmtId="167" fontId="11" fillId="7" borderId="9" xfId="6" applyNumberFormat="1" applyFont="1" applyFill="1" applyBorder="1" applyAlignment="1" applyProtection="1">
      <alignment horizontal="right" vertical="center"/>
    </xf>
    <xf numFmtId="166" fontId="11" fillId="7" borderId="12" xfId="5" applyNumberFormat="1" applyFont="1" applyFill="1" applyBorder="1" applyAlignment="1" applyProtection="1">
      <alignment horizontal="right" vertical="center"/>
      <protection locked="0"/>
    </xf>
    <xf numFmtId="168" fontId="11" fillId="7" borderId="12" xfId="5" applyNumberFormat="1" applyFont="1" applyFill="1" applyBorder="1" applyAlignment="1" applyProtection="1">
      <alignment horizontal="right" vertical="center"/>
      <protection locked="0"/>
    </xf>
    <xf numFmtId="168" fontId="11" fillId="7" borderId="8" xfId="5" applyNumberFormat="1" applyFont="1" applyFill="1" applyBorder="1" applyAlignment="1" applyProtection="1">
      <alignment horizontal="right" vertical="center"/>
      <protection locked="0"/>
    </xf>
    <xf numFmtId="168" fontId="11" fillId="7" borderId="27" xfId="5" applyNumberFormat="1" applyFont="1" applyFill="1" applyBorder="1" applyAlignment="1" applyProtection="1">
      <alignment horizontal="right" vertical="center"/>
      <protection locked="0"/>
    </xf>
    <xf numFmtId="167" fontId="11" fillId="7" borderId="36" xfId="6" applyNumberFormat="1" applyFont="1" applyFill="1" applyBorder="1" applyAlignment="1" applyProtection="1">
      <alignment horizontal="right" vertical="center"/>
      <protection locked="0"/>
    </xf>
    <xf numFmtId="167" fontId="11" fillId="7" borderId="12" xfId="6" applyNumberFormat="1" applyFont="1" applyFill="1" applyBorder="1" applyAlignment="1" applyProtection="1">
      <alignment horizontal="right" vertical="center"/>
      <protection locked="0"/>
    </xf>
    <xf numFmtId="0" fontId="11" fillId="7" borderId="1" xfId="3" applyFont="1" applyFill="1" applyBorder="1" applyAlignment="1" applyProtection="1">
      <alignment horizontal="center"/>
      <protection locked="0"/>
    </xf>
    <xf numFmtId="0" fontId="11" fillId="7" borderId="26" xfId="3" applyFont="1" applyFill="1" applyBorder="1" applyAlignment="1" applyProtection="1">
      <alignment vertical="center" wrapText="1"/>
      <protection locked="0"/>
    </xf>
    <xf numFmtId="167" fontId="11" fillId="7" borderId="25" xfId="6" applyNumberFormat="1" applyFont="1" applyFill="1" applyBorder="1" applyAlignment="1" applyProtection="1">
      <alignment horizontal="right" vertical="center"/>
    </xf>
    <xf numFmtId="167" fontId="11" fillId="7" borderId="14" xfId="6" applyNumberFormat="1" applyFont="1" applyFill="1" applyBorder="1" applyAlignment="1" applyProtection="1">
      <alignment horizontal="right" vertical="center"/>
    </xf>
    <xf numFmtId="166" fontId="11" fillId="7" borderId="1" xfId="5" applyNumberFormat="1" applyFont="1" applyFill="1" applyBorder="1" applyAlignment="1" applyProtection="1">
      <alignment horizontal="right" vertical="center"/>
      <protection locked="0"/>
    </xf>
    <xf numFmtId="168" fontId="11" fillId="7" borderId="1" xfId="5" applyNumberFormat="1" applyFont="1" applyFill="1" applyBorder="1" applyAlignment="1" applyProtection="1">
      <alignment horizontal="right" vertical="center"/>
      <protection locked="0"/>
    </xf>
    <xf numFmtId="168" fontId="11" fillId="7" borderId="13" xfId="5" applyNumberFormat="1" applyFont="1" applyFill="1" applyBorder="1" applyAlignment="1" applyProtection="1">
      <alignment horizontal="right" vertical="center"/>
      <protection locked="0"/>
    </xf>
    <xf numFmtId="168" fontId="11" fillId="7" borderId="24" xfId="5" applyNumberFormat="1" applyFont="1" applyFill="1" applyBorder="1" applyAlignment="1" applyProtection="1">
      <alignment horizontal="right" vertical="center"/>
      <protection locked="0"/>
    </xf>
    <xf numFmtId="167" fontId="11" fillId="7" borderId="25" xfId="6" applyNumberFormat="1" applyFont="1" applyFill="1" applyBorder="1" applyAlignment="1" applyProtection="1">
      <alignment horizontal="right" vertical="center"/>
      <protection locked="0"/>
    </xf>
    <xf numFmtId="167" fontId="11" fillId="7" borderId="1" xfId="6" applyNumberFormat="1" applyFont="1" applyFill="1" applyBorder="1" applyAlignment="1" applyProtection="1">
      <alignment horizontal="right" vertical="center"/>
      <protection locked="0"/>
    </xf>
    <xf numFmtId="167" fontId="11" fillId="8" borderId="12" xfId="6" applyNumberFormat="1" applyFont="1" applyFill="1" applyBorder="1" applyAlignment="1" applyProtection="1">
      <alignment horizontal="right" vertical="center"/>
    </xf>
    <xf numFmtId="9" fontId="11" fillId="8" borderId="12" xfId="4" applyFont="1" applyFill="1" applyBorder="1" applyAlignment="1" applyProtection="1">
      <alignment horizontal="right" vertical="center"/>
    </xf>
    <xf numFmtId="166" fontId="11" fillId="8" borderId="27" xfId="5" applyNumberFormat="1" applyFont="1" applyFill="1" applyBorder="1" applyAlignment="1" applyProtection="1">
      <alignment horizontal="right" vertical="center"/>
    </xf>
    <xf numFmtId="167" fontId="11" fillId="8" borderId="1" xfId="6" applyNumberFormat="1" applyFont="1" applyFill="1" applyBorder="1" applyAlignment="1" applyProtection="1">
      <alignment horizontal="right" vertical="center"/>
    </xf>
    <xf numFmtId="9" fontId="11" fillId="8" borderId="1" xfId="4" applyFont="1" applyFill="1" applyBorder="1" applyAlignment="1" applyProtection="1">
      <alignment horizontal="right" vertical="center"/>
    </xf>
    <xf numFmtId="166" fontId="11" fillId="8" borderId="24" xfId="5" applyNumberFormat="1" applyFont="1" applyFill="1" applyBorder="1" applyAlignment="1" applyProtection="1">
      <alignment horizontal="right" vertical="center"/>
    </xf>
    <xf numFmtId="0" fontId="72" fillId="0" borderId="0" xfId="0" applyFont="1"/>
    <xf numFmtId="168" fontId="72" fillId="0" borderId="1" xfId="15" applyNumberFormat="1" applyFont="1" applyBorder="1" applyAlignment="1">
      <alignment horizontal="center"/>
    </xf>
    <xf numFmtId="0" fontId="72" fillId="0" borderId="1" xfId="0" applyFont="1" applyBorder="1" applyAlignment="1">
      <alignment horizontal="center"/>
    </xf>
    <xf numFmtId="0" fontId="72" fillId="0" borderId="0" xfId="0" applyFont="1" applyAlignment="1">
      <alignment horizontal="right"/>
    </xf>
    <xf numFmtId="168" fontId="72" fillId="8" borderId="1" xfId="15" quotePrefix="1" applyNumberFormat="1" applyFont="1" applyFill="1" applyBorder="1"/>
    <xf numFmtId="168" fontId="72" fillId="8" borderId="1" xfId="15" applyNumberFormat="1" applyFont="1" applyFill="1" applyBorder="1"/>
    <xf numFmtId="168" fontId="72" fillId="0" borderId="0" xfId="15" quotePrefix="1" applyNumberFormat="1" applyFont="1"/>
    <xf numFmtId="43" fontId="72" fillId="8" borderId="1" xfId="15" quotePrefix="1" applyNumberFormat="1" applyFont="1" applyFill="1" applyBorder="1"/>
    <xf numFmtId="168" fontId="72" fillId="8" borderId="1" xfId="15" applyNumberFormat="1" applyFont="1" applyFill="1" applyBorder="1" applyAlignment="1">
      <alignment horizontal="center" wrapText="1"/>
    </xf>
    <xf numFmtId="49" fontId="70" fillId="6" borderId="1" xfId="0" applyNumberFormat="1" applyFont="1" applyFill="1" applyBorder="1"/>
    <xf numFmtId="168" fontId="45" fillId="8" borderId="1" xfId="7" applyNumberFormat="1" applyFont="1" applyFill="1" applyBorder="1" applyAlignment="1"/>
    <xf numFmtId="9" fontId="72" fillId="8" borderId="1" xfId="8" applyFont="1" applyFill="1" applyBorder="1"/>
    <xf numFmtId="0" fontId="70" fillId="6" borderId="1" xfId="0" applyNumberFormat="1" applyFont="1" applyFill="1" applyBorder="1"/>
    <xf numFmtId="168" fontId="70" fillId="6" borderId="1" xfId="7" applyNumberFormat="1" applyFont="1" applyFill="1" applyBorder="1" applyAlignment="1"/>
    <xf numFmtId="0" fontId="73" fillId="0" borderId="0" xfId="0" applyFont="1"/>
    <xf numFmtId="0" fontId="43" fillId="0" borderId="0" xfId="0" applyFont="1"/>
    <xf numFmtId="166" fontId="32" fillId="0" borderId="0" xfId="15" quotePrefix="1" applyNumberFormat="1" applyFont="1"/>
    <xf numFmtId="0" fontId="1" fillId="7" borderId="1" xfId="9" applyAlignment="1">
      <alignment horizontal="right" wrapText="1"/>
    </xf>
    <xf numFmtId="0" fontId="1" fillId="7" borderId="1" xfId="9" applyFill="1" applyAlignment="1">
      <alignment horizontal="right" wrapText="1"/>
    </xf>
    <xf numFmtId="168" fontId="5" fillId="7" borderId="1" xfId="9" applyNumberFormat="1" applyFont="1" applyFill="1" applyAlignment="1"/>
    <xf numFmtId="0" fontId="0" fillId="0" borderId="0" xfId="0" applyAlignment="1">
      <alignment vertical="center" wrapText="1"/>
    </xf>
    <xf numFmtId="0" fontId="3" fillId="6" borderId="0" xfId="0" applyFont="1" applyFill="1" applyAlignment="1">
      <alignment horizontal="left"/>
    </xf>
    <xf numFmtId="0" fontId="0" fillId="0" borderId="0" xfId="0" applyFont="1" applyAlignment="1">
      <alignment horizontal="left"/>
    </xf>
    <xf numFmtId="9" fontId="11" fillId="2" borderId="1" xfId="1" applyNumberFormat="1" applyFont="1" applyFill="1" applyBorder="1" applyAlignment="1">
      <alignment horizontal="center" vertical="center" wrapText="1"/>
    </xf>
    <xf numFmtId="0" fontId="6" fillId="2" borderId="0" xfId="17" applyFont="1" applyFill="1" applyBorder="1"/>
    <xf numFmtId="0" fontId="0" fillId="7" borderId="1" xfId="9" applyFont="1" applyAlignment="1">
      <alignment vertical="center" wrapText="1"/>
    </xf>
    <xf numFmtId="0" fontId="0" fillId="7" borderId="1" xfId="9" applyFont="1" applyAlignment="1">
      <alignment horizontal="center" vertical="center" wrapText="1"/>
    </xf>
    <xf numFmtId="169" fontId="1" fillId="0" borderId="0" xfId="9" applyNumberFormat="1" applyFill="1" applyBorder="1" applyAlignment="1">
      <alignment vertical="center"/>
    </xf>
    <xf numFmtId="1" fontId="1" fillId="0" borderId="0" xfId="9" applyNumberFormat="1" applyFill="1" applyBorder="1" applyAlignment="1">
      <alignment vertical="center"/>
    </xf>
    <xf numFmtId="0" fontId="0" fillId="0" borderId="0" xfId="0" applyAlignment="1">
      <alignment wrapText="1"/>
    </xf>
    <xf numFmtId="0" fontId="73" fillId="0" borderId="0" xfId="0" applyFont="1" applyFill="1" applyBorder="1" applyAlignment="1"/>
    <xf numFmtId="9" fontId="1" fillId="7" borderId="1" xfId="9" applyNumberFormat="1" applyBorder="1" applyAlignment="1"/>
    <xf numFmtId="3" fontId="0" fillId="8" borderId="1" xfId="0" applyNumberFormat="1" applyFont="1" applyFill="1" applyBorder="1" applyAlignment="1">
      <alignment horizontal="center" vertical="center" wrapText="1"/>
    </xf>
    <xf numFmtId="0" fontId="74" fillId="2" borderId="0" xfId="0" applyFont="1" applyFill="1"/>
    <xf numFmtId="0" fontId="1" fillId="7" borderId="0" xfId="9" applyBorder="1" applyAlignment="1">
      <alignment vertical="top" wrapText="1"/>
    </xf>
    <xf numFmtId="0" fontId="0" fillId="7" borderId="0" xfId="9" applyFont="1" applyBorder="1" applyAlignment="1">
      <alignment vertical="center"/>
    </xf>
    <xf numFmtId="0" fontId="0" fillId="7" borderId="0" xfId="9" applyFont="1" applyBorder="1" applyAlignment="1">
      <alignment vertical="center" wrapText="1"/>
    </xf>
    <xf numFmtId="0" fontId="32" fillId="0" borderId="0" xfId="0" applyFont="1" applyBorder="1" applyAlignment="1">
      <alignment vertical="center" wrapText="1"/>
    </xf>
    <xf numFmtId="0" fontId="2" fillId="7" borderId="3"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0" borderId="0" xfId="0" applyAlignment="1">
      <alignment horizontal="left" vertical="top" wrapText="1"/>
    </xf>
    <xf numFmtId="0" fontId="0" fillId="0" borderId="3" xfId="0" applyBorder="1" applyAlignment="1">
      <alignment horizontal="center"/>
    </xf>
    <xf numFmtId="0" fontId="0" fillId="0" borderId="0" xfId="0" applyAlignment="1"/>
    <xf numFmtId="0" fontId="0" fillId="0" borderId="5" xfId="0" applyBorder="1" applyAlignment="1"/>
    <xf numFmtId="0" fontId="0" fillId="0" borderId="0" xfId="0" applyBorder="1" applyAlignment="1"/>
    <xf numFmtId="0" fontId="0" fillId="0" borderId="37" xfId="0" applyBorder="1" applyAlignment="1"/>
    <xf numFmtId="0" fontId="29" fillId="0" borderId="0" xfId="0" applyFont="1" applyFill="1" applyBorder="1" applyAlignment="1">
      <alignment horizontal="left" vertical="center"/>
    </xf>
    <xf numFmtId="0" fontId="0" fillId="0" borderId="0" xfId="0" applyFill="1" applyBorder="1" applyAlignment="1">
      <alignment horizontal="right"/>
    </xf>
    <xf numFmtId="0" fontId="0" fillId="0" borderId="2" xfId="0" applyFont="1" applyFill="1" applyBorder="1" applyAlignment="1">
      <alignment horizontal="centerContinuous" vertical="top" wrapText="1"/>
    </xf>
    <xf numFmtId="0" fontId="2" fillId="2" borderId="12" xfId="0" applyFont="1" applyFill="1" applyBorder="1" applyAlignment="1">
      <alignment horizontal="center" vertical="center" wrapText="1"/>
    </xf>
    <xf numFmtId="42" fontId="11" fillId="8" borderId="0" xfId="1" applyNumberFormat="1" applyFont="1" applyFill="1" applyBorder="1" applyAlignment="1">
      <alignment horizontal="center" vertical="center" wrapText="1"/>
    </xf>
    <xf numFmtId="37" fontId="5" fillId="8" borderId="0" xfId="1" applyNumberFormat="1" applyFont="1" applyFill="1" applyBorder="1" applyAlignment="1">
      <alignment horizontal="right" vertical="center" wrapText="1"/>
    </xf>
    <xf numFmtId="0" fontId="0" fillId="0" borderId="0" xfId="0" applyFont="1" applyFill="1" applyBorder="1" applyAlignment="1">
      <alignment vertical="center" wrapText="1"/>
    </xf>
    <xf numFmtId="3" fontId="0" fillId="0" borderId="0" xfId="0" applyNumberFormat="1" applyFont="1" applyFill="1" applyBorder="1" applyAlignment="1">
      <alignment horizontal="center" vertical="center" wrapText="1"/>
    </xf>
    <xf numFmtId="166" fontId="0" fillId="0" borderId="0" xfId="7" applyNumberFormat="1" applyFont="1" applyFill="1" applyBorder="1" applyAlignment="1">
      <alignment horizontal="center" vertical="center" wrapText="1"/>
    </xf>
    <xf numFmtId="0" fontId="75" fillId="0" borderId="0" xfId="0" applyFont="1"/>
    <xf numFmtId="39" fontId="1" fillId="7" borderId="1" xfId="9" applyNumberFormat="1" applyAlignment="1">
      <alignment horizontal="right" vertical="center" wrapText="1"/>
    </xf>
    <xf numFmtId="0" fontId="0" fillId="7" borderId="10" xfId="0" applyFill="1" applyBorder="1"/>
    <xf numFmtId="0" fontId="2" fillId="2" borderId="14" xfId="0" applyFont="1" applyFill="1" applyBorder="1" applyAlignment="1">
      <alignment horizontal="center" vertical="center"/>
    </xf>
    <xf numFmtId="0" fontId="57" fillId="2" borderId="0" xfId="17" applyFont="1" applyFill="1" applyBorder="1" applyAlignment="1"/>
    <xf numFmtId="0" fontId="55" fillId="2" borderId="0" xfId="17" applyFill="1" applyBorder="1" applyAlignment="1"/>
    <xf numFmtId="0" fontId="57" fillId="2" borderId="0" xfId="17" applyFont="1" applyFill="1" applyBorder="1" applyAlignment="1">
      <alignment vertical="center" wrapText="1"/>
    </xf>
    <xf numFmtId="0" fontId="58" fillId="2" borderId="0" xfId="17" applyFont="1" applyFill="1" applyBorder="1" applyAlignment="1">
      <alignment wrapText="1"/>
    </xf>
    <xf numFmtId="167" fontId="57" fillId="15" borderId="0" xfId="1" applyNumberFormat="1" applyFont="1" applyFill="1" applyBorder="1"/>
    <xf numFmtId="0" fontId="76" fillId="2" borderId="0" xfId="0" applyFont="1" applyFill="1" applyBorder="1" applyAlignment="1">
      <alignment horizontal="left" vertical="center"/>
    </xf>
    <xf numFmtId="0" fontId="55" fillId="2" borderId="0" xfId="17" applyFill="1" applyBorder="1" applyAlignment="1">
      <alignment vertical="center" wrapText="1"/>
    </xf>
    <xf numFmtId="0" fontId="57" fillId="2" borderId="0" xfId="17" applyFont="1" applyFill="1" applyBorder="1" applyAlignment="1">
      <alignment horizontal="center"/>
    </xf>
    <xf numFmtId="0" fontId="0" fillId="2" borderId="0" xfId="0" applyFill="1" applyAlignment="1">
      <alignment horizontal="left" vertical="center"/>
    </xf>
    <xf numFmtId="37" fontId="0" fillId="16" borderId="1" xfId="7" applyNumberFormat="1" applyFont="1" applyFill="1" applyBorder="1" applyAlignment="1">
      <alignment horizontal="center" vertical="center" wrapText="1"/>
    </xf>
    <xf numFmtId="37" fontId="0" fillId="16" borderId="14"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41" fontId="0" fillId="17" borderId="1" xfId="7" applyNumberFormat="1" applyFont="1" applyFill="1" applyBorder="1" applyAlignment="1">
      <alignment horizontal="center" vertical="center" wrapText="1"/>
    </xf>
    <xf numFmtId="37" fontId="0" fillId="17" borderId="1" xfId="0" applyNumberFormat="1" applyFont="1" applyFill="1" applyBorder="1" applyAlignment="1">
      <alignment horizontal="center" vertical="center" wrapText="1"/>
    </xf>
    <xf numFmtId="0" fontId="0" fillId="0" borderId="0" xfId="0" applyFont="1" applyBorder="1" applyAlignment="1">
      <alignment horizontal="left" vertical="center"/>
    </xf>
    <xf numFmtId="7" fontId="0" fillId="17" borderId="1" xfId="0" applyNumberFormat="1" applyFont="1" applyFill="1" applyBorder="1" applyAlignment="1">
      <alignment horizontal="center" vertical="center" wrapText="1"/>
    </xf>
    <xf numFmtId="5" fontId="11" fillId="8" borderId="1" xfId="1" applyNumberFormat="1" applyFont="1" applyFill="1" applyBorder="1" applyAlignment="1">
      <alignment horizontal="center" vertical="center" wrapText="1"/>
    </xf>
    <xf numFmtId="0" fontId="0" fillId="0" borderId="15" xfId="0" applyBorder="1"/>
    <xf numFmtId="0" fontId="0" fillId="0" borderId="14" xfId="0" applyFont="1" applyBorder="1" applyAlignment="1">
      <alignment horizontal="center" vertical="center" wrapText="1"/>
    </xf>
    <xf numFmtId="49" fontId="70" fillId="6" borderId="10" xfId="0" applyNumberFormat="1" applyFont="1" applyFill="1" applyBorder="1"/>
    <xf numFmtId="0" fontId="32" fillId="16" borderId="1" xfId="0" applyFont="1" applyFill="1" applyBorder="1" applyAlignment="1">
      <alignment horizontal="center" vertical="top" wrapText="1"/>
    </xf>
    <xf numFmtId="0" fontId="72" fillId="16" borderId="1" xfId="0" applyNumberFormat="1" applyFont="1" applyFill="1" applyBorder="1" applyAlignment="1">
      <alignment horizontal="center" vertical="center"/>
    </xf>
    <xf numFmtId="167" fontId="11" fillId="7" borderId="1" xfId="6" applyNumberFormat="1" applyFont="1" applyFill="1" applyBorder="1" applyAlignment="1" applyProtection="1">
      <alignment horizontal="right" vertical="center"/>
    </xf>
    <xf numFmtId="0" fontId="11" fillId="7" borderId="48" xfId="3" applyFont="1" applyFill="1" applyBorder="1" applyAlignment="1" applyProtection="1">
      <alignment vertical="center" wrapText="1"/>
      <protection locked="0"/>
    </xf>
    <xf numFmtId="0" fontId="72" fillId="0" borderId="3" xfId="0" applyFont="1" applyBorder="1" applyAlignment="1">
      <alignment horizontal="right"/>
    </xf>
    <xf numFmtId="168" fontId="45" fillId="16" borderId="1" xfId="15" applyNumberFormat="1" applyFont="1" applyFill="1" applyBorder="1"/>
    <xf numFmtId="168" fontId="72" fillId="0" borderId="1" xfId="15" quotePrefix="1" applyNumberFormat="1" applyFont="1" applyFill="1" applyBorder="1"/>
    <xf numFmtId="0" fontId="72" fillId="16" borderId="1" xfId="0" applyNumberFormat="1" applyFont="1" applyFill="1" applyBorder="1" applyAlignment="1">
      <alignment horizontal="center"/>
    </xf>
    <xf numFmtId="0" fontId="70" fillId="6" borderId="1" xfId="0" applyNumberFormat="1" applyFont="1" applyFill="1" applyBorder="1" applyAlignment="1">
      <alignment horizontal="center"/>
    </xf>
    <xf numFmtId="168" fontId="72" fillId="0" borderId="0" xfId="15" quotePrefix="1" applyNumberFormat="1" applyFont="1" applyBorder="1" applyAlignment="1">
      <alignment horizontal="center"/>
    </xf>
    <xf numFmtId="165" fontId="53" fillId="0" borderId="0" xfId="3" applyNumberFormat="1" applyFont="1" applyFill="1" applyBorder="1" applyAlignment="1" applyProtection="1">
      <alignment horizontal="center" vertical="center" wrapText="1"/>
      <protection locked="0"/>
    </xf>
    <xf numFmtId="165" fontId="70" fillId="6" borderId="0" xfId="3" applyNumberFormat="1" applyFont="1" applyFill="1" applyBorder="1" applyAlignment="1" applyProtection="1">
      <alignment horizontal="center" vertical="center" wrapText="1"/>
      <protection locked="0"/>
    </xf>
    <xf numFmtId="9" fontId="72" fillId="8" borderId="0" xfId="8" applyFont="1" applyFill="1" applyBorder="1"/>
    <xf numFmtId="9" fontId="70" fillId="6" borderId="0" xfId="14" applyFont="1" applyFill="1" applyBorder="1"/>
    <xf numFmtId="168" fontId="72" fillId="0" borderId="1" xfId="15" applyNumberFormat="1" applyFont="1" applyBorder="1" applyAlignment="1">
      <alignment horizontal="center" wrapText="1"/>
    </xf>
    <xf numFmtId="0" fontId="72" fillId="16" borderId="12" xfId="0" applyNumberFormat="1" applyFont="1" applyFill="1" applyBorder="1" applyAlignment="1">
      <alignment horizontal="center" vertical="center"/>
    </xf>
    <xf numFmtId="0" fontId="32" fillId="0" borderId="1" xfId="0" applyFont="1" applyBorder="1"/>
    <xf numFmtId="3" fontId="32" fillId="0" borderId="1" xfId="0" applyNumberFormat="1" applyFont="1" applyBorder="1"/>
    <xf numFmtId="3" fontId="32" fillId="0" borderId="12" xfId="0" applyNumberFormat="1" applyFont="1" applyBorder="1"/>
    <xf numFmtId="168" fontId="72" fillId="0" borderId="0" xfId="15" quotePrefix="1" applyNumberFormat="1" applyFont="1" applyFill="1" applyBorder="1"/>
    <xf numFmtId="168" fontId="45" fillId="0" borderId="0" xfId="7" applyNumberFormat="1" applyFont="1" applyFill="1" applyBorder="1" applyAlignment="1"/>
    <xf numFmtId="0" fontId="32" fillId="0" borderId="0" xfId="0" applyFont="1" applyFill="1"/>
    <xf numFmtId="0" fontId="32" fillId="0" borderId="0" xfId="0" applyFont="1" applyFill="1" applyBorder="1"/>
    <xf numFmtId="0" fontId="72" fillId="0" borderId="0" xfId="0" applyNumberFormat="1" applyFont="1" applyFill="1" applyBorder="1" applyAlignment="1">
      <alignment horizontal="left" vertical="center"/>
    </xf>
    <xf numFmtId="0" fontId="72" fillId="0" borderId="0" xfId="0" applyFont="1" applyFill="1" applyBorder="1" applyAlignment="1">
      <alignment horizontal="center"/>
    </xf>
    <xf numFmtId="0" fontId="69" fillId="0" borderId="0" xfId="0" applyFont="1" applyFill="1"/>
    <xf numFmtId="0" fontId="72" fillId="0" borderId="0" xfId="0" applyNumberFormat="1" applyFont="1" applyFill="1" applyBorder="1" applyAlignment="1">
      <alignment horizontal="center" vertical="center"/>
    </xf>
    <xf numFmtId="0" fontId="69" fillId="0" borderId="0" xfId="0" applyFont="1" applyFill="1" applyBorder="1"/>
    <xf numFmtId="168" fontId="72" fillId="0" borderId="0" xfId="0" applyNumberFormat="1" applyFont="1" applyFill="1" applyBorder="1" applyAlignment="1">
      <alignment horizontal="center" wrapText="1"/>
    </xf>
    <xf numFmtId="0" fontId="72" fillId="0" borderId="0" xfId="0" applyFont="1" applyFill="1"/>
    <xf numFmtId="168" fontId="72" fillId="0" borderId="1" xfId="15" quotePrefix="1" applyNumberFormat="1" applyFont="1" applyFill="1" applyBorder="1" applyAlignment="1">
      <alignment horizontal="center" wrapText="1"/>
    </xf>
    <xf numFmtId="168" fontId="72" fillId="0" borderId="10" xfId="15" applyNumberFormat="1" applyFont="1" applyBorder="1" applyAlignment="1">
      <alignment horizontal="center"/>
    </xf>
    <xf numFmtId="165" fontId="53" fillId="0" borderId="1" xfId="3" applyNumberFormat="1" applyFont="1" applyFill="1" applyBorder="1" applyAlignment="1" applyProtection="1">
      <alignment horizontal="center" vertical="center" wrapText="1"/>
      <protection locked="0"/>
    </xf>
    <xf numFmtId="174" fontId="72" fillId="0" borderId="10" xfId="15" applyNumberFormat="1" applyFont="1" applyBorder="1" applyAlignment="1">
      <alignment horizontal="center"/>
    </xf>
    <xf numFmtId="0" fontId="72" fillId="16" borderId="11" xfId="0" applyNumberFormat="1" applyFont="1" applyFill="1" applyBorder="1" applyAlignment="1">
      <alignment horizontal="center" vertical="center"/>
    </xf>
    <xf numFmtId="3" fontId="32" fillId="0" borderId="10" xfId="0" applyNumberFormat="1" applyFont="1" applyBorder="1"/>
    <xf numFmtId="0" fontId="32" fillId="0" borderId="47" xfId="0" applyFont="1" applyBorder="1" applyAlignment="1">
      <alignment horizontal="right"/>
    </xf>
    <xf numFmtId="3" fontId="32" fillId="0" borderId="18" xfId="0" applyNumberFormat="1" applyFont="1" applyBorder="1"/>
    <xf numFmtId="3" fontId="32" fillId="0" borderId="17" xfId="0" applyNumberFormat="1" applyFont="1" applyBorder="1"/>
    <xf numFmtId="168" fontId="72" fillId="0" borderId="10" xfId="15" applyNumberFormat="1" applyFont="1" applyBorder="1" applyAlignment="1">
      <alignment horizontal="center" wrapText="1"/>
    </xf>
    <xf numFmtId="0" fontId="32" fillId="0" borderId="1" xfId="0" applyFont="1" applyBorder="1" applyAlignment="1">
      <alignment wrapText="1"/>
    </xf>
    <xf numFmtId="168" fontId="72" fillId="0" borderId="8" xfId="15" quotePrefix="1" applyNumberFormat="1" applyFont="1" applyBorder="1" applyAlignment="1"/>
    <xf numFmtId="0" fontId="32" fillId="0" borderId="13" xfId="0" applyFont="1" applyBorder="1"/>
    <xf numFmtId="0" fontId="32" fillId="0" borderId="37" xfId="0" applyFont="1" applyFill="1" applyBorder="1" applyAlignment="1">
      <alignment horizontal="center" vertical="top" wrapText="1"/>
    </xf>
    <xf numFmtId="0" fontId="32" fillId="0" borderId="8" xfId="0" applyFont="1" applyFill="1" applyBorder="1" applyAlignment="1">
      <alignment horizontal="center" vertical="top" wrapText="1"/>
    </xf>
    <xf numFmtId="0" fontId="52" fillId="0" borderId="1" xfId="3" applyFont="1" applyFill="1" applyBorder="1" applyAlignment="1" applyProtection="1">
      <alignment horizontal="center" vertical="center"/>
      <protection locked="0"/>
    </xf>
    <xf numFmtId="168" fontId="72" fillId="8" borderId="32" xfId="15" quotePrefix="1" applyNumberFormat="1" applyFont="1" applyFill="1" applyBorder="1"/>
    <xf numFmtId="9" fontId="72" fillId="8" borderId="32" xfId="8" applyFont="1" applyFill="1" applyBorder="1"/>
    <xf numFmtId="9" fontId="1" fillId="7" borderId="1" xfId="9" applyNumberFormat="1" applyAlignment="1">
      <alignment vertical="distributed"/>
    </xf>
    <xf numFmtId="168" fontId="23" fillId="5" borderId="18" xfId="5" applyNumberFormat="1" applyFont="1" applyFill="1" applyBorder="1" applyAlignment="1" applyProtection="1">
      <alignment horizontal="right" vertical="center"/>
    </xf>
    <xf numFmtId="167" fontId="57" fillId="0" borderId="0" xfId="1" applyNumberFormat="1" applyFont="1" applyFill="1" applyBorder="1"/>
    <xf numFmtId="0" fontId="72" fillId="0" borderId="0" xfId="0" applyFont="1" applyBorder="1" applyAlignment="1">
      <alignment horizontal="right"/>
    </xf>
    <xf numFmtId="168" fontId="72" fillId="8" borderId="12" xfId="15" quotePrefix="1" applyNumberFormat="1" applyFont="1" applyFill="1" applyBorder="1"/>
    <xf numFmtId="0" fontId="31" fillId="0" borderId="0" xfId="0" applyFont="1"/>
    <xf numFmtId="0" fontId="32" fillId="0" borderId="0" xfId="0" applyFont="1" applyAlignment="1"/>
    <xf numFmtId="9" fontId="72" fillId="0" borderId="0" xfId="8" applyFont="1" applyFill="1" applyBorder="1"/>
    <xf numFmtId="0" fontId="55" fillId="0" borderId="0" xfId="17" applyFill="1" applyBorder="1" applyAlignment="1">
      <alignment wrapText="1"/>
    </xf>
    <xf numFmtId="0" fontId="0" fillId="7" borderId="1" xfId="0" applyFont="1" applyFill="1" applyBorder="1" applyAlignment="1">
      <alignment horizontal="center" vertical="top" wrapText="1"/>
    </xf>
    <xf numFmtId="0" fontId="0" fillId="8" borderId="1" xfId="0" applyFont="1" applyFill="1" applyBorder="1" applyAlignment="1">
      <alignment horizontal="center" vertical="top" wrapText="1"/>
    </xf>
    <xf numFmtId="0" fontId="0" fillId="0" borderId="15" xfId="0" applyBorder="1" applyAlignment="1">
      <alignment horizontal="center"/>
    </xf>
    <xf numFmtId="0" fontId="0" fillId="0" borderId="14" xfId="0" applyBorder="1" applyAlignment="1">
      <alignment horizontal="center"/>
    </xf>
    <xf numFmtId="0" fontId="0" fillId="0" borderId="0" xfId="0" applyAlignment="1">
      <alignment horizontal="left" vertical="top" wrapText="1"/>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1" fillId="7" borderId="1" xfId="9" applyAlignment="1">
      <alignment vertical="center"/>
    </xf>
    <xf numFmtId="0" fontId="1" fillId="7" borderId="15" xfId="9" applyBorder="1" applyAlignment="1">
      <alignment vertical="center"/>
    </xf>
    <xf numFmtId="0" fontId="1" fillId="7" borderId="13" xfId="9" applyBorder="1" applyAlignment="1">
      <alignment vertical="center"/>
    </xf>
    <xf numFmtId="0" fontId="1" fillId="7" borderId="14" xfId="9" applyBorder="1" applyAlignment="1">
      <alignment vertical="center"/>
    </xf>
    <xf numFmtId="0" fontId="0" fillId="7" borderId="1" xfId="9" applyFont="1" applyAlignment="1">
      <alignment vertical="center"/>
    </xf>
    <xf numFmtId="0" fontId="1" fillId="7" borderId="1" xfId="9" applyAlignment="1">
      <alignment horizontal="center" vertical="center"/>
    </xf>
    <xf numFmtId="0" fontId="0" fillId="2" borderId="3" xfId="0" quotePrefix="1" applyFill="1" applyBorder="1" applyAlignment="1">
      <alignment vertical="top" wrapText="1"/>
    </xf>
    <xf numFmtId="0" fontId="0" fillId="2" borderId="3" xfId="0" applyFill="1" applyBorder="1" applyAlignment="1">
      <alignment vertical="top"/>
    </xf>
    <xf numFmtId="0" fontId="5" fillId="7" borderId="2" xfId="9" applyFont="1" applyBorder="1" applyAlignment="1">
      <alignment vertical="top"/>
    </xf>
    <xf numFmtId="0" fontId="5" fillId="7" borderId="3" xfId="9" applyFont="1" applyBorder="1" applyAlignment="1">
      <alignment vertical="top"/>
    </xf>
    <xf numFmtId="0" fontId="5" fillId="7" borderId="4" xfId="9" applyFont="1" applyBorder="1" applyAlignment="1">
      <alignment vertical="top"/>
    </xf>
    <xf numFmtId="0" fontId="5" fillId="7" borderId="5" xfId="9" applyFont="1" applyBorder="1" applyAlignment="1">
      <alignment vertical="top"/>
    </xf>
    <xf numFmtId="0" fontId="5" fillId="7" borderId="0" xfId="9" applyFont="1" applyBorder="1" applyAlignment="1">
      <alignment vertical="top"/>
    </xf>
    <xf numFmtId="0" fontId="5" fillId="7" borderId="37" xfId="9" applyFont="1" applyBorder="1" applyAlignment="1">
      <alignment vertical="top"/>
    </xf>
    <xf numFmtId="0" fontId="5" fillId="7" borderId="7" xfId="9" applyFont="1" applyBorder="1" applyAlignment="1">
      <alignment vertical="top"/>
    </xf>
    <xf numFmtId="0" fontId="5" fillId="7" borderId="8" xfId="9" applyFont="1" applyBorder="1" applyAlignment="1">
      <alignment vertical="top"/>
    </xf>
    <xf numFmtId="0" fontId="5" fillId="7" borderId="9" xfId="9" applyFont="1" applyBorder="1" applyAlignment="1">
      <alignment vertical="top"/>
    </xf>
    <xf numFmtId="0" fontId="1" fillId="7" borderId="1" xfId="9" applyAlignment="1">
      <alignment horizontal="left" vertical="center"/>
    </xf>
    <xf numFmtId="14" fontId="1" fillId="7" borderId="1" xfId="9" applyNumberFormat="1" applyAlignment="1">
      <alignment horizontal="left" vertical="center"/>
    </xf>
    <xf numFmtId="9" fontId="1" fillId="8" borderId="1" xfId="9" applyNumberFormat="1" applyFill="1" applyBorder="1" applyAlignment="1">
      <alignment horizontal="right" vertical="center"/>
    </xf>
    <xf numFmtId="0" fontId="2" fillId="2" borderId="1" xfId="0" applyFont="1" applyFill="1" applyBorder="1" applyAlignment="1">
      <alignment horizontal="center" vertical="center"/>
    </xf>
    <xf numFmtId="168" fontId="5" fillId="7" borderId="15" xfId="9" applyNumberFormat="1" applyFont="1" applyBorder="1" applyAlignment="1">
      <alignment horizontal="left"/>
    </xf>
    <xf numFmtId="168" fontId="5" fillId="7" borderId="14" xfId="9" applyNumberFormat="1" applyFont="1" applyBorder="1" applyAlignment="1">
      <alignment horizontal="left"/>
    </xf>
    <xf numFmtId="0" fontId="5" fillId="0" borderId="0" xfId="0" applyFont="1" applyFill="1" applyBorder="1" applyAlignment="1">
      <alignment horizontal="left" vertical="top" wrapText="1"/>
    </xf>
    <xf numFmtId="0" fontId="0" fillId="16" borderId="2" xfId="0" applyFont="1" applyFill="1" applyBorder="1" applyAlignment="1">
      <alignment horizontal="left" vertical="top" wrapText="1"/>
    </xf>
    <xf numFmtId="0" fontId="0" fillId="16" borderId="3" xfId="0" applyFont="1" applyFill="1" applyBorder="1" applyAlignment="1">
      <alignment horizontal="left" vertical="top" wrapText="1"/>
    </xf>
    <xf numFmtId="0" fontId="0" fillId="16" borderId="4" xfId="0" applyFont="1" applyFill="1" applyBorder="1" applyAlignment="1">
      <alignment horizontal="left" vertical="top" wrapText="1"/>
    </xf>
    <xf numFmtId="0" fontId="0" fillId="16" borderId="5" xfId="0" applyFont="1" applyFill="1" applyBorder="1" applyAlignment="1">
      <alignment horizontal="left" vertical="top" wrapText="1"/>
    </xf>
    <xf numFmtId="0" fontId="0" fillId="16" borderId="0" xfId="0" applyFont="1" applyFill="1" applyBorder="1" applyAlignment="1">
      <alignment horizontal="left" vertical="top" wrapText="1"/>
    </xf>
    <xf numFmtId="0" fontId="0" fillId="16" borderId="37" xfId="0" applyFont="1" applyFill="1" applyBorder="1" applyAlignment="1">
      <alignment horizontal="left" vertical="top" wrapText="1"/>
    </xf>
    <xf numFmtId="0" fontId="0" fillId="16" borderId="7" xfId="0" applyFont="1" applyFill="1" applyBorder="1" applyAlignment="1">
      <alignment horizontal="left" vertical="top" wrapText="1"/>
    </xf>
    <xf numFmtId="0" fontId="0" fillId="16" borderId="8" xfId="0" applyFont="1" applyFill="1" applyBorder="1" applyAlignment="1">
      <alignment horizontal="left" vertical="top" wrapText="1"/>
    </xf>
    <xf numFmtId="0" fontId="0" fillId="16" borderId="9" xfId="0" applyFont="1" applyFill="1" applyBorder="1" applyAlignment="1">
      <alignment horizontal="left" vertical="top" wrapText="1"/>
    </xf>
    <xf numFmtId="0" fontId="0" fillId="8" borderId="15" xfId="0" applyFill="1" applyBorder="1" applyAlignment="1">
      <alignment horizontal="left"/>
    </xf>
    <xf numFmtId="0" fontId="0" fillId="8" borderId="13" xfId="0" applyFill="1" applyBorder="1" applyAlignment="1">
      <alignment horizontal="left"/>
    </xf>
    <xf numFmtId="0" fontId="0" fillId="8" borderId="14" xfId="0" applyFill="1" applyBorder="1" applyAlignment="1">
      <alignment horizontal="left"/>
    </xf>
    <xf numFmtId="168" fontId="0" fillId="8" borderId="15" xfId="7" applyNumberFormat="1" applyFont="1" applyFill="1" applyBorder="1" applyAlignment="1">
      <alignment horizontal="left"/>
    </xf>
    <xf numFmtId="168" fontId="0" fillId="8" borderId="13" xfId="7" applyNumberFormat="1" applyFont="1" applyFill="1" applyBorder="1" applyAlignment="1">
      <alignment horizontal="left"/>
    </xf>
    <xf numFmtId="168" fontId="0" fillId="8" borderId="14" xfId="7" applyNumberFormat="1" applyFont="1" applyFill="1" applyBorder="1" applyAlignment="1">
      <alignment horizontal="left"/>
    </xf>
    <xf numFmtId="0" fontId="1" fillId="7" borderId="15" xfId="9" applyBorder="1" applyAlignment="1">
      <alignment horizontal="left" wrapText="1"/>
    </xf>
    <xf numFmtId="0" fontId="1" fillId="7" borderId="13" xfId="9" applyBorder="1" applyAlignment="1">
      <alignment horizontal="left" wrapText="1"/>
    </xf>
    <xf numFmtId="0" fontId="1" fillId="7" borderId="14" xfId="9" applyBorder="1" applyAlignment="1">
      <alignment horizontal="left" wrapText="1"/>
    </xf>
    <xf numFmtId="0" fontId="0" fillId="2" borderId="15" xfId="0" applyFill="1" applyBorder="1" applyAlignment="1">
      <alignment horizontal="left"/>
    </xf>
    <xf numFmtId="0" fontId="0" fillId="2" borderId="14" xfId="0" applyFill="1" applyBorder="1" applyAlignment="1">
      <alignment horizontal="left"/>
    </xf>
    <xf numFmtId="0" fontId="1" fillId="16" borderId="15" xfId="9" applyFill="1" applyBorder="1" applyAlignment="1">
      <alignment horizontal="left" wrapText="1"/>
    </xf>
    <xf numFmtId="0" fontId="1" fillId="16" borderId="13" xfId="9" applyFill="1" applyBorder="1" applyAlignment="1">
      <alignment horizontal="left" wrapText="1"/>
    </xf>
    <xf numFmtId="0" fontId="1" fillId="16" borderId="14" xfId="9" applyFill="1" applyBorder="1" applyAlignment="1">
      <alignment horizontal="left" wrapText="1"/>
    </xf>
    <xf numFmtId="14" fontId="0" fillId="7" borderId="15" xfId="0" applyNumberFormat="1" applyFill="1" applyBorder="1" applyAlignment="1">
      <alignment horizontal="left"/>
    </xf>
    <xf numFmtId="0" fontId="0" fillId="7" borderId="13" xfId="0" applyFill="1" applyBorder="1" applyAlignment="1">
      <alignment horizontal="left"/>
    </xf>
    <xf numFmtId="0" fontId="0" fillId="7" borderId="14" xfId="0" applyFill="1" applyBorder="1" applyAlignment="1">
      <alignment horizontal="left"/>
    </xf>
    <xf numFmtId="0" fontId="0" fillId="2" borderId="15" xfId="0" applyFont="1" applyFill="1" applyBorder="1" applyAlignment="1">
      <alignment horizontal="left" vertical="top"/>
    </xf>
    <xf numFmtId="0" fontId="0" fillId="2" borderId="14" xfId="0" applyFont="1" applyFill="1" applyBorder="1" applyAlignment="1">
      <alignment horizontal="left" vertical="top"/>
    </xf>
    <xf numFmtId="0" fontId="2" fillId="2" borderId="15" xfId="0" applyFont="1" applyFill="1" applyBorder="1" applyAlignment="1">
      <alignment horizontal="right" vertical="center" wrapText="1"/>
    </xf>
    <xf numFmtId="0" fontId="2" fillId="2" borderId="14" xfId="0" applyFon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41" xfId="0" applyFont="1" applyFill="1" applyBorder="1" applyAlignment="1">
      <alignment horizontal="center" vertical="center" wrapText="1"/>
    </xf>
    <xf numFmtId="168" fontId="3" fillId="9" borderId="1" xfId="7" applyNumberFormat="1" applyFont="1" applyFill="1" applyBorder="1" applyAlignment="1">
      <alignment horizontal="center" vertical="center"/>
    </xf>
    <xf numFmtId="0" fontId="0" fillId="2" borderId="0" xfId="0" applyFill="1" applyAlignment="1">
      <alignment horizontal="left" vertical="top" wrapText="1"/>
    </xf>
    <xf numFmtId="0" fontId="1" fillId="7" borderId="15" xfId="9" applyBorder="1" applyAlignment="1">
      <alignment horizontal="right" wrapText="1"/>
    </xf>
    <xf numFmtId="0" fontId="1" fillId="7" borderId="14" xfId="9" applyBorder="1" applyAlignment="1">
      <alignment horizontal="right" wrapText="1"/>
    </xf>
    <xf numFmtId="0" fontId="58" fillId="2" borderId="0" xfId="17" applyFont="1" applyFill="1" applyBorder="1" applyAlignment="1">
      <alignment wrapText="1"/>
    </xf>
    <xf numFmtId="0" fontId="55" fillId="2" borderId="0" xfId="17" applyFill="1" applyBorder="1" applyAlignment="1">
      <alignment wrapText="1"/>
    </xf>
    <xf numFmtId="0" fontId="57" fillId="2" borderId="0" xfId="17" applyFont="1" applyFill="1" applyBorder="1" applyAlignment="1"/>
    <xf numFmtId="0" fontId="55" fillId="2" borderId="0" xfId="17" applyFill="1" applyBorder="1" applyAlignment="1"/>
    <xf numFmtId="0" fontId="0" fillId="7" borderId="15" xfId="0" applyFill="1" applyBorder="1" applyAlignment="1">
      <alignment horizontal="center"/>
    </xf>
    <xf numFmtId="0" fontId="0" fillId="7" borderId="13" xfId="0" applyFill="1" applyBorder="1" applyAlignment="1">
      <alignment horizontal="center"/>
    </xf>
    <xf numFmtId="0" fontId="57" fillId="2" borderId="0" xfId="17" applyFont="1" applyFill="1" applyBorder="1" applyAlignment="1">
      <alignment vertical="center" wrapText="1"/>
    </xf>
    <xf numFmtId="0" fontId="57" fillId="2" borderId="0" xfId="17" applyFont="1" applyFill="1" applyBorder="1" applyAlignment="1">
      <alignment vertical="center"/>
    </xf>
    <xf numFmtId="0" fontId="2" fillId="2" borderId="0" xfId="0" applyFont="1" applyFill="1" applyAlignment="1">
      <alignment horizontal="center"/>
    </xf>
    <xf numFmtId="0" fontId="3" fillId="0" borderId="0" xfId="0" applyFont="1" applyFill="1" applyBorder="1" applyAlignment="1">
      <alignment horizontal="center"/>
    </xf>
    <xf numFmtId="0" fontId="5" fillId="7" borderId="15" xfId="9" applyFont="1" applyFill="1" applyBorder="1" applyAlignment="1">
      <alignment horizontal="left" wrapText="1"/>
    </xf>
    <xf numFmtId="0" fontId="5" fillId="7" borderId="13" xfId="9" applyFont="1" applyFill="1" applyBorder="1" applyAlignment="1">
      <alignment horizontal="left" wrapText="1"/>
    </xf>
    <xf numFmtId="0" fontId="5" fillId="7" borderId="14" xfId="9" applyFont="1" applyFill="1" applyBorder="1" applyAlignment="1">
      <alignment horizontal="left" wrapText="1"/>
    </xf>
    <xf numFmtId="0" fontId="1" fillId="7" borderId="1" xfId="9" applyAlignment="1">
      <alignment horizontal="center"/>
    </xf>
    <xf numFmtId="0" fontId="2" fillId="2" borderId="12" xfId="0" applyFont="1" applyFill="1" applyBorder="1" applyAlignment="1">
      <alignment horizont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7" borderId="5" xfId="9" applyBorder="1" applyAlignment="1">
      <alignment horizontal="left" vertical="center" wrapText="1"/>
    </xf>
    <xf numFmtId="0" fontId="1" fillId="7" borderId="0" xfId="9" applyBorder="1" applyAlignment="1">
      <alignment horizontal="left" vertical="center" wrapText="1"/>
    </xf>
    <xf numFmtId="0" fontId="1" fillId="7" borderId="37" xfId="9" applyBorder="1" applyAlignment="1">
      <alignment horizontal="left"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7" borderId="0" xfId="9" applyBorder="1" applyAlignment="1">
      <alignment horizontal="center"/>
    </xf>
    <xf numFmtId="0" fontId="1" fillId="7" borderId="37" xfId="9" applyBorder="1" applyAlignment="1">
      <alignment horizontal="center"/>
    </xf>
    <xf numFmtId="0" fontId="1" fillId="7" borderId="2" xfId="9" applyBorder="1" applyAlignment="1">
      <alignment horizontal="left" vertical="center" wrapText="1"/>
    </xf>
    <xf numFmtId="0" fontId="1" fillId="7" borderId="3" xfId="9" applyBorder="1" applyAlignment="1">
      <alignment horizontal="left" vertical="center" wrapText="1"/>
    </xf>
    <xf numFmtId="0" fontId="1" fillId="7" borderId="4" xfId="9" applyBorder="1" applyAlignment="1">
      <alignment horizontal="left" vertical="center" wrapText="1"/>
    </xf>
    <xf numFmtId="0" fontId="3" fillId="3" borderId="8" xfId="0" applyFont="1" applyFill="1" applyBorder="1" applyAlignment="1">
      <alignment horizontal="center"/>
    </xf>
    <xf numFmtId="0" fontId="36" fillId="2" borderId="0" xfId="0" applyFont="1" applyFill="1" applyAlignment="1">
      <alignment horizontal="left" wrapText="1"/>
    </xf>
    <xf numFmtId="0" fontId="0" fillId="2" borderId="0" xfId="0" applyFill="1" applyAlignment="1">
      <alignment horizontal="left"/>
    </xf>
    <xf numFmtId="0" fontId="19" fillId="0" borderId="15"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 fillId="7" borderId="15" xfId="9" applyBorder="1" applyAlignment="1">
      <alignment horizontal="left" vertical="center" wrapText="1"/>
    </xf>
    <xf numFmtId="0" fontId="1" fillId="7" borderId="13" xfId="9" applyBorder="1" applyAlignment="1">
      <alignment horizontal="left" vertical="center" wrapText="1"/>
    </xf>
    <xf numFmtId="0" fontId="1" fillId="7" borderId="14" xfId="9" applyBorder="1" applyAlignment="1">
      <alignment horizontal="left" vertical="center" wrapText="1"/>
    </xf>
    <xf numFmtId="0" fontId="2" fillId="8" borderId="10"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62" fillId="13" borderId="15" xfId="0" applyFont="1" applyFill="1" applyBorder="1" applyAlignment="1">
      <alignment horizontal="center" vertical="center"/>
    </xf>
    <xf numFmtId="0" fontId="62" fillId="13" borderId="13" xfId="0" applyFont="1" applyFill="1" applyBorder="1" applyAlignment="1">
      <alignment horizontal="center" vertical="center"/>
    </xf>
    <xf numFmtId="0" fontId="62" fillId="13" borderId="14"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2" xfId="0" applyFont="1" applyFill="1" applyBorder="1" applyAlignment="1">
      <alignment horizontal="center" vertical="center"/>
    </xf>
    <xf numFmtId="0" fontId="23" fillId="5" borderId="35" xfId="3" applyFont="1" applyFill="1" applyBorder="1" applyAlignment="1" applyProtection="1">
      <alignment horizontal="center" vertical="center" wrapText="1"/>
      <protection locked="0"/>
    </xf>
    <xf numFmtId="0" fontId="23" fillId="5" borderId="30" xfId="3" applyFont="1" applyFill="1" applyBorder="1" applyAlignment="1" applyProtection="1">
      <alignment horizontal="center" vertical="center"/>
      <protection locked="0"/>
    </xf>
    <xf numFmtId="0" fontId="72" fillId="17" borderId="10" xfId="0" applyNumberFormat="1" applyFont="1" applyFill="1" applyBorder="1" applyAlignment="1">
      <alignment horizontal="left" vertical="center" wrapText="1"/>
    </xf>
    <xf numFmtId="0" fontId="72" fillId="17" borderId="12" xfId="0" applyNumberFormat="1" applyFont="1" applyFill="1" applyBorder="1" applyAlignment="1">
      <alignment horizontal="left" vertical="center" wrapText="1"/>
    </xf>
    <xf numFmtId="0" fontId="32" fillId="0" borderId="15" xfId="0" applyFont="1" applyBorder="1" applyAlignment="1">
      <alignment horizontal="center"/>
    </xf>
    <xf numFmtId="0" fontId="32" fillId="0" borderId="13" xfId="0" applyFont="1" applyBorder="1" applyAlignment="1">
      <alignment horizontal="center"/>
    </xf>
    <xf numFmtId="0" fontId="32" fillId="0" borderId="14" xfId="0" applyFont="1" applyBorder="1" applyAlignment="1">
      <alignment horizontal="center"/>
    </xf>
    <xf numFmtId="0" fontId="32" fillId="17" borderId="0" xfId="0" applyFont="1" applyFill="1" applyAlignment="1">
      <alignment horizontal="left" vertical="top" wrapText="1"/>
    </xf>
    <xf numFmtId="0" fontId="72" fillId="17" borderId="11" xfId="0" applyNumberFormat="1" applyFont="1" applyFill="1" applyBorder="1" applyAlignment="1">
      <alignment horizontal="left" vertical="center" wrapText="1"/>
    </xf>
    <xf numFmtId="9" fontId="72" fillId="8" borderId="0" xfId="8" applyFont="1" applyFill="1" applyBorder="1" applyAlignment="1">
      <alignment horizontal="left"/>
    </xf>
    <xf numFmtId="168" fontId="32" fillId="0" borderId="15" xfId="15" quotePrefix="1" applyNumberFormat="1" applyFont="1" applyBorder="1" applyAlignment="1">
      <alignment horizontal="center"/>
    </xf>
    <xf numFmtId="168" fontId="32" fillId="0" borderId="13" xfId="15" quotePrefix="1" applyNumberFormat="1" applyFont="1" applyBorder="1" applyAlignment="1">
      <alignment horizontal="center"/>
    </xf>
    <xf numFmtId="168" fontId="32" fillId="0" borderId="8" xfId="15" quotePrefix="1" applyNumberFormat="1" applyFont="1" applyBorder="1" applyAlignment="1">
      <alignment horizontal="center"/>
    </xf>
    <xf numFmtId="168" fontId="32" fillId="0" borderId="14" xfId="15" quotePrefix="1" applyNumberFormat="1" applyFont="1" applyBorder="1" applyAlignment="1">
      <alignment horizontal="center"/>
    </xf>
    <xf numFmtId="0" fontId="0" fillId="7" borderId="14" xfId="0" applyFill="1" applyBorder="1" applyAlignment="1">
      <alignment horizontal="center"/>
    </xf>
    <xf numFmtId="0" fontId="0" fillId="0" borderId="13" xfId="0" applyBorder="1" applyAlignment="1">
      <alignment horizontal="center"/>
    </xf>
    <xf numFmtId="0" fontId="0" fillId="0" borderId="0" xfId="0" applyFill="1" applyBorder="1" applyAlignment="1">
      <alignment horizontal="right" vertical="center"/>
    </xf>
    <xf numFmtId="0" fontId="0" fillId="0" borderId="37" xfId="0" applyFill="1" applyBorder="1" applyAlignment="1">
      <alignment horizontal="right" vertical="center"/>
    </xf>
    <xf numFmtId="0" fontId="1" fillId="7" borderId="15" xfId="9" applyBorder="1" applyAlignment="1">
      <alignment horizontal="center"/>
    </xf>
    <xf numFmtId="0" fontId="1" fillId="7" borderId="14" xfId="9" applyBorder="1" applyAlignment="1">
      <alignment horizontal="center"/>
    </xf>
    <xf numFmtId="0" fontId="29" fillId="6" borderId="0" xfId="0" applyFont="1" applyFill="1" applyBorder="1" applyAlignment="1">
      <alignment horizontal="left" vertical="center"/>
    </xf>
    <xf numFmtId="0" fontId="0" fillId="0" borderId="0" xfId="0" applyFill="1" applyBorder="1" applyAlignment="1">
      <alignment horizontal="right" vertical="center" wrapText="1"/>
    </xf>
    <xf numFmtId="0" fontId="0" fillId="0" borderId="37" xfId="0" applyFill="1" applyBorder="1" applyAlignment="1">
      <alignment horizontal="right" vertical="center" wrapText="1"/>
    </xf>
    <xf numFmtId="0" fontId="5" fillId="0" borderId="0" xfId="0" applyFont="1" applyFill="1" applyAlignment="1">
      <alignment horizontal="right"/>
    </xf>
    <xf numFmtId="0" fontId="5" fillId="0" borderId="37" xfId="0" applyFont="1" applyFill="1"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4" fontId="0" fillId="7" borderId="1" xfId="9" applyNumberFormat="1" applyFont="1" applyAlignment="1">
      <alignment horizontal="left" vertical="center"/>
    </xf>
  </cellXfs>
  <cellStyles count="19">
    <cellStyle name="calculated" xfId="10"/>
    <cellStyle name="Comma" xfId="7" builtinId="3"/>
    <cellStyle name="Comma 2" xfId="5"/>
    <cellStyle name="Comma 3" xfId="15"/>
    <cellStyle name="Currency" xfId="1" builtinId="4"/>
    <cellStyle name="Currency 2" xfId="6"/>
    <cellStyle name="Currency 3" xfId="16"/>
    <cellStyle name="Followed Hyperlink" xfId="11" builtinId="9" hidden="1"/>
    <cellStyle name="Followed Hyperlink" xfId="12" builtinId="9" hidden="1"/>
    <cellStyle name="Followed Hyperlink" xfId="13" builtinId="9" hidden="1"/>
    <cellStyle name="Hyperlink" xfId="2" builtinId="8"/>
    <cellStyle name="Hyperlink 2" xfId="18"/>
    <cellStyle name="Normal" xfId="0" builtinId="0"/>
    <cellStyle name="Normal 2" xfId="3"/>
    <cellStyle name="Normal 2 2" xfId="17"/>
    <cellStyle name="Percent" xfId="8" builtinId="5"/>
    <cellStyle name="Percent 2" xfId="4"/>
    <cellStyle name="Percent 3" xfId="14"/>
    <cellStyle name="User Input" xfId="9"/>
  </cellStyles>
  <dxfs count="19">
    <dxf>
      <font>
        <color rgb="FFFF0000"/>
      </font>
      <fill>
        <patternFill patternType="solid">
          <bgColor theme="9" tint="0.79998168889431442"/>
        </patternFill>
      </fill>
    </dxf>
    <dxf>
      <font>
        <color rgb="FFFF0000"/>
      </font>
      <fill>
        <patternFill>
          <bgColor theme="9"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FF0000"/>
      </font>
    </dxf>
    <dxf>
      <font>
        <color theme="0"/>
      </font>
      <fill>
        <patternFill>
          <bgColor rgb="FFFF0000"/>
        </patternFill>
      </fill>
    </dxf>
    <dxf>
      <font>
        <condense val="0"/>
        <extend val="0"/>
        <color indexed="14"/>
      </font>
    </dxf>
    <dxf>
      <font>
        <condense val="0"/>
        <extend val="0"/>
        <color indexed="53"/>
      </font>
    </dxf>
    <dxf>
      <font>
        <b/>
        <i val="0"/>
        <condense val="0"/>
        <extend val="0"/>
        <color indexed="10"/>
      </font>
    </dxf>
    <dxf>
      <font>
        <color rgb="FFFF0000"/>
      </font>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2EFDA"/>
      <color rgb="FFD9E1F2"/>
      <color rgb="FF0000FF"/>
      <color rgb="FF333333"/>
      <color rgb="FFE9EDDB"/>
      <color rgb="FFF1E8E7"/>
      <color rgb="FFEDEDED"/>
      <color rgb="FFE3E9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Utility</a:t>
            </a:r>
            <a:r>
              <a:rPr lang="en-US" baseline="0"/>
              <a:t> Energy Breakdown by Fuel Type</a:t>
            </a:r>
            <a:endParaRPr lang="en-US"/>
          </a:p>
        </c:rich>
      </c:tx>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46D-49C2-96D1-0E89A0E0DAF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46D-49C2-96D1-0E89A0E0DAF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46D-49C2-96D1-0E89A0E0DAF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46D-49C2-96D1-0E89A0E0DAFF}"/>
              </c:ext>
            </c:extLst>
          </c:dPt>
          <c:cat>
            <c:strRef>
              <c:f>('All - Annual Summary'!$A$6:$A$8,'All - Annual Summary'!$A$11)</c:f>
              <c:strCache>
                <c:ptCount val="4"/>
                <c:pt idx="0">
                  <c:v>Electricity</c:v>
                </c:pt>
                <c:pt idx="1">
                  <c:v>Natural Gas</c:v>
                </c:pt>
                <c:pt idx="2">
                  <c:v>Purchased Steam</c:v>
                </c:pt>
                <c:pt idx="3">
                  <c:v>Oil</c:v>
                </c:pt>
              </c:strCache>
              <c:extLst xmlns:c16r2="http://schemas.microsoft.com/office/drawing/2015/06/chart">
                <c:ext xmlns:c15="http://schemas.microsoft.com/office/drawing/2012/chart" uri="{02D57815-91ED-43cb-92C2-25804820EDAC}">
                  <c15:fullRef>
                    <c15:sqref>'All - Annual Summary'!$A$6:$A$18</c15:sqref>
                  </c15:fullRef>
                </c:ext>
              </c:extLst>
            </c:strRef>
          </c:cat>
          <c:val>
            <c:numRef>
              <c:f>('All - Annual Summary'!$E$6:$E$8,'All - Annual Summary'!$E$11)</c:f>
              <c:numCache>
                <c:formatCode>#,##0</c:formatCode>
                <c:ptCount val="4"/>
                <c:pt idx="0">
                  <c:v>3412000.0000000005</c:v>
                </c:pt>
                <c:pt idx="1">
                  <c:v>2574000</c:v>
                </c:pt>
                <c:pt idx="2">
                  <c:v>177309</c:v>
                </c:pt>
                <c:pt idx="3">
                  <c:v>27800</c:v>
                </c:pt>
              </c:numCache>
              <c:extLst xmlns:c16r2="http://schemas.microsoft.com/office/drawing/2015/06/chart">
                <c:ext xmlns:c15="http://schemas.microsoft.com/office/drawing/2012/chart" uri="{02D57815-91ED-43cb-92C2-25804820EDAC}">
                  <c15:fullRef>
                    <c15:sqref>'All - Annual Summary'!$E$6:$E$18</c15:sqref>
                  </c15:fullRef>
                </c:ext>
              </c:extLst>
            </c:numRef>
          </c:val>
          <c:extLst xmlns:c16r2="http://schemas.microsoft.com/office/drawing/2015/06/chart">
            <c:ext xmlns:c15="http://schemas.microsoft.com/office/drawing/2012/chart" uri="{02D57815-91ED-43cb-92C2-25804820EDAC}">
              <c15:categoryFilterExceptions/>
            </c:ext>
            <c:ext xmlns:c16="http://schemas.microsoft.com/office/drawing/2014/chart" uri="{C3380CC4-5D6E-409C-BE32-E72D297353CC}">
              <c16:uniqueId val="{00000000-928F-4C0B-B772-7EB3C9C668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Breakdown'!$B$52:$B$53</c:f>
              <c:strCache>
                <c:ptCount val="1"/>
                <c:pt idx="0">
                  <c:v>Purchased Steam</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'L2 - End Use Breakdown'!$A$57:$A$68</c:f>
              <c:strCache>
                <c:ptCount val="8"/>
                <c:pt idx="0">
                  <c:v>Space Heating </c:v>
                </c:pt>
                <c:pt idx="1">
                  <c:v>Lighting </c:v>
                </c:pt>
                <c:pt idx="2">
                  <c:v>Process Loads </c:v>
                </c:pt>
                <c:pt idx="3">
                  <c:v>Refrigeration</c:v>
                </c:pt>
                <c:pt idx="4">
                  <c:v>Space Cooling </c:v>
                </c:pt>
                <c:pt idx="5">
                  <c:v>Information Technology</c:v>
                </c:pt>
                <c:pt idx="7">
                  <c:v>Air Distribution (fans)</c:v>
                </c:pt>
              </c:strCache>
            </c:strRef>
          </c:cat>
          <c:val>
            <c:numRef>
              <c:f>'L2 - End Use Breakdown'!$B$57:$B$68</c:f>
              <c:numCache>
                <c:formatCode>#,##0</c:formatCode>
                <c:ptCount val="12"/>
                <c:pt idx="0">
                  <c:v>140000</c:v>
                </c:pt>
                <c:pt idx="2">
                  <c:v>2500</c:v>
                </c:pt>
              </c:numCache>
            </c:numRef>
          </c:val>
          <c:extLst xmlns:c16r2="http://schemas.microsoft.com/office/drawing/2015/06/chart">
            <c:ext xmlns:c16="http://schemas.microsoft.com/office/drawing/2014/chart" uri="{C3380CC4-5D6E-409C-BE32-E72D297353CC}">
              <c16:uniqueId val="{00000000-56A2-4350-975A-6B2B169754E2}"/>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Breakdown'!$B$75</c:f>
              <c:strCache>
                <c:ptCount val="1"/>
                <c:pt idx="0">
                  <c:v>Oil</c:v>
                </c:pt>
              </c:strCache>
            </c:strRef>
          </c:tx>
          <c:dLbls>
            <c:dLbl>
              <c:idx val="2"/>
              <c:layout>
                <c:manualLayout>
                  <c:x val="-0.20902612826603326"/>
                  <c:y val="9.0497737556561094E-3"/>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C6F-45B7-A8ED-61C6F33522F9}"/>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'L2 - End Use Breakdown'!$A$80:$A$91</c:f>
              <c:strCache>
                <c:ptCount val="7"/>
                <c:pt idx="0">
                  <c:v>Space Heating </c:v>
                </c:pt>
                <c:pt idx="1">
                  <c:v>Lighting </c:v>
                </c:pt>
                <c:pt idx="2">
                  <c:v>SHW/DHW</c:v>
                </c:pt>
                <c:pt idx="3">
                  <c:v>Refrigeration</c:v>
                </c:pt>
                <c:pt idx="4">
                  <c:v>Space Cooling </c:v>
                </c:pt>
                <c:pt idx="5">
                  <c:v>Information Technology</c:v>
                </c:pt>
                <c:pt idx="6">
                  <c:v>Air Distribution (fans)</c:v>
                </c:pt>
              </c:strCache>
            </c:strRef>
          </c:cat>
          <c:val>
            <c:numRef>
              <c:f>'L2 - End Use Breakdown'!$B$80:$B$91</c:f>
              <c:numCache>
                <c:formatCode>#,##0</c:formatCode>
                <c:ptCount val="12"/>
                <c:pt idx="0">
                  <c:v>185</c:v>
                </c:pt>
                <c:pt idx="2">
                  <c:v>15</c:v>
                </c:pt>
              </c:numCache>
            </c:numRef>
          </c:val>
          <c:extLst xmlns:c16r2="http://schemas.microsoft.com/office/drawing/2015/06/chart">
            <c:ext xmlns:c16="http://schemas.microsoft.com/office/drawing/2014/chart" uri="{C3380CC4-5D6E-409C-BE32-E72D297353CC}">
              <c16:uniqueId val="{00000000-94B7-4A52-A152-386BBB7B3A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v>Total Site Energy Consumption</c:v>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'L2 - End Use Breakdown'!$D$11:$D$22</c:f>
              <c:strCache>
                <c:ptCount val="12"/>
                <c:pt idx="0">
                  <c:v>Space Heating </c:v>
                </c:pt>
                <c:pt idx="1">
                  <c:v>Space Cooling </c:v>
                </c:pt>
                <c:pt idx="2">
                  <c:v>Air Distribution (fans)</c:v>
                </c:pt>
                <c:pt idx="3">
                  <c:v>SHW/DHW</c:v>
                </c:pt>
                <c:pt idx="4">
                  <c:v>Conveyance</c:v>
                </c:pt>
                <c:pt idx="5">
                  <c:v>Lighting </c:v>
                </c:pt>
                <c:pt idx="6">
                  <c:v>Plug Loads</c:v>
                </c:pt>
                <c:pt idx="7">
                  <c:v>Process Loads </c:v>
                </c:pt>
                <c:pt idx="8">
                  <c:v>Refrigeration</c:v>
                </c:pt>
                <c:pt idx="9">
                  <c:v>Cooking</c:v>
                </c:pt>
                <c:pt idx="10">
                  <c:v>Information Technology</c:v>
                </c:pt>
                <c:pt idx="11">
                  <c:v>Other</c:v>
                </c:pt>
              </c:strCache>
            </c:strRef>
          </c:cat>
          <c:val>
            <c:numRef>
              <c:f>'L2 - End Use Breakdown'!$E$11:$E$22</c:f>
              <c:numCache>
                <c:formatCode>#,##0</c:formatCode>
                <c:ptCount val="12"/>
                <c:pt idx="0">
                  <c:v>1863475</c:v>
                </c:pt>
                <c:pt idx="1">
                  <c:v>3412000</c:v>
                </c:pt>
                <c:pt idx="2">
                  <c:v>81888</c:v>
                </c:pt>
                <c:pt idx="3">
                  <c:v>2085</c:v>
                </c:pt>
                <c:pt idx="4">
                  <c:v>0</c:v>
                </c:pt>
                <c:pt idx="5">
                  <c:v>170600</c:v>
                </c:pt>
                <c:pt idx="6">
                  <c:v>0</c:v>
                </c:pt>
                <c:pt idx="7">
                  <c:v>2985</c:v>
                </c:pt>
                <c:pt idx="8">
                  <c:v>1706000</c:v>
                </c:pt>
                <c:pt idx="9">
                  <c:v>500000</c:v>
                </c:pt>
                <c:pt idx="11">
                  <c:v>0</c:v>
                </c:pt>
              </c:numCache>
            </c:numRef>
          </c:val>
          <c:extLst xmlns:c16r2="http://schemas.microsoft.com/office/drawing/2015/06/chart">
            <c:ext xmlns:c16="http://schemas.microsoft.com/office/drawing/2014/chart" uri="{C3380CC4-5D6E-409C-BE32-E72D297353CC}">
              <c16:uniqueId val="{00000000-8287-45DB-BFC7-F37ABFC142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Utility</a:t>
            </a:r>
            <a:r>
              <a:rPr lang="en-US" baseline="0"/>
              <a:t> Cost Breakdown by Fuel Type</a:t>
            </a:r>
            <a:endParaRPr lang="en-US"/>
          </a:p>
        </c:rich>
      </c:tx>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9DB-4E7F-BDE6-A1825986242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C9DB-4E7F-BDE6-A1825986242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9DB-4E7F-BDE6-A1825986242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C9DB-4E7F-BDE6-A1825986242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C9DB-4E7F-BDE6-A18259862422}"/>
              </c:ext>
            </c:extLst>
          </c:dPt>
          <c:cat>
            <c:strRef>
              <c:f>('All - Annual Summary'!$A$6:$A$8,'All - Annual Summary'!$A$10:$A$11)</c:f>
              <c:strCache>
                <c:ptCount val="5"/>
                <c:pt idx="0">
                  <c:v>Electricity</c:v>
                </c:pt>
                <c:pt idx="1">
                  <c:v>Natural Gas</c:v>
                </c:pt>
                <c:pt idx="2">
                  <c:v>Purchased Steam</c:v>
                </c:pt>
                <c:pt idx="3">
                  <c:v>Purchased Chilled Water</c:v>
                </c:pt>
                <c:pt idx="4">
                  <c:v>Oil</c:v>
                </c:pt>
              </c:strCache>
              <c:extLst xmlns:c16r2="http://schemas.microsoft.com/office/drawing/2015/06/chart">
                <c:ext xmlns:c15="http://schemas.microsoft.com/office/drawing/2012/chart" uri="{02D57815-91ED-43cb-92C2-25804820EDAC}">
                  <c15:fullRef>
                    <c15:sqref>'All - Annual Summary'!$A$6:$A$18</c15:sqref>
                  </c15:fullRef>
                </c:ext>
              </c:extLst>
            </c:strRef>
          </c:cat>
          <c:val>
            <c:numRef>
              <c:f>('All - Annual Summary'!$F$6:$F$8,'All - Annual Summary'!$F$10:$F$11)</c:f>
              <c:numCache>
                <c:formatCode>_("$"* #,##0_);_("$"* \(#,##0\);_("$"* "-"??_);_(@_)</c:formatCode>
                <c:ptCount val="5"/>
                <c:pt idx="0">
                  <c:v>99999.999999999985</c:v>
                </c:pt>
                <c:pt idx="1">
                  <c:v>19305</c:v>
                </c:pt>
                <c:pt idx="2">
                  <c:v>35640</c:v>
                </c:pt>
                <c:pt idx="3">
                  <c:v>0</c:v>
                </c:pt>
                <c:pt idx="4">
                  <c:v>500</c:v>
                </c:pt>
              </c:numCache>
              <c:extLst xmlns:c16r2="http://schemas.microsoft.com/office/drawing/2015/06/chart">
                <c:ext xmlns:c15="http://schemas.microsoft.com/office/drawing/2012/chart" uri="{02D57815-91ED-43cb-92C2-25804820EDAC}">
                  <c15:fullRef>
                    <c15:sqref>'All - Annual Summary'!$F$6:$F$18</c15:sqref>
                  </c15:fullRef>
                </c:ext>
              </c:extLst>
            </c:numRef>
          </c:val>
          <c:extLst xmlns:c16r2="http://schemas.microsoft.com/office/drawing/2015/06/chart">
            <c:ext xmlns:c15="http://schemas.microsoft.com/office/drawing/2012/chart" uri="{02D57815-91ED-43cb-92C2-25804820EDAC}">
              <c15:categoryFilterExceptions/>
            </c:ext>
            <c:ext xmlns:c16="http://schemas.microsoft.com/office/drawing/2014/chart" uri="{C3380CC4-5D6E-409C-BE32-E72D297353CC}">
              <c16:uniqueId val="{00000000-776C-4F67-B25D-01DF5804A5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chemeClr val="accent2"/>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Energy'!$J$20:$J$31</c:f>
              <c:numCache>
                <c:formatCode>_(* #,##0_);_(* \(#,##0\);_(* "-"??_);_(@_)</c:formatCode>
                <c:ptCount val="12"/>
                <c:pt idx="0">
                  <c:v>2688.1720430107525</c:v>
                </c:pt>
                <c:pt idx="1">
                  <c:v>2976.1904761904761</c:v>
                </c:pt>
                <c:pt idx="2">
                  <c:v>2688.1720430107525</c:v>
                </c:pt>
                <c:pt idx="3">
                  <c:v>2777.7777777777778</c:v>
                </c:pt>
                <c:pt idx="4">
                  <c:v>2688.1720430107525</c:v>
                </c:pt>
                <c:pt idx="5">
                  <c:v>2777.7777777777778</c:v>
                </c:pt>
                <c:pt idx="6">
                  <c:v>2688.1720430107525</c:v>
                </c:pt>
                <c:pt idx="7">
                  <c:v>2688.1720430107525</c:v>
                </c:pt>
                <c:pt idx="8">
                  <c:v>2777.7777777777778</c:v>
                </c:pt>
                <c:pt idx="9">
                  <c:v>2688.1720430107525</c:v>
                </c:pt>
                <c:pt idx="10">
                  <c:v>2777.7777777777778</c:v>
                </c:pt>
                <c:pt idx="11">
                  <c:v>2688.1720430107525</c:v>
                </c:pt>
              </c:numCache>
            </c:numRef>
          </c:val>
          <c:extLst xmlns:c16r2="http://schemas.microsoft.com/office/drawing/2015/06/chart">
            <c:ext xmlns:c16="http://schemas.microsoft.com/office/drawing/2014/chart" uri="{C3380CC4-5D6E-409C-BE32-E72D297353CC}">
              <c16:uniqueId val="{00000000-496B-48E4-9EA9-5244581AD435}"/>
            </c:ext>
          </c:extLst>
        </c:ser>
        <c:dLbls>
          <c:showLegendKey val="0"/>
          <c:showVal val="0"/>
          <c:showCatName val="0"/>
          <c:showSerName val="0"/>
          <c:showPercent val="0"/>
          <c:showBubbleSize val="0"/>
        </c:dLbls>
        <c:gapWidth val="219"/>
        <c:axId val="83387520"/>
        <c:axId val="83389056"/>
      </c:barChart>
      <c:lineChart>
        <c:grouping val="standard"/>
        <c:varyColors val="0"/>
        <c:ser>
          <c:idx val="0"/>
          <c:order val="1"/>
          <c:spPr>
            <a:ln w="28575" cap="rnd">
              <a:solidFill>
                <a:schemeClr val="accent1"/>
              </a:solidFill>
              <a:round/>
            </a:ln>
            <a:effectLst/>
          </c:spPr>
          <c:marker>
            <c:symbol val="none"/>
          </c:marker>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Energy'!$E$20:$E$31</c:f>
              <c:numCache>
                <c:formatCode>_(* #,##0.0_);_(* \(#,##0.0\);_(* "-"??_);_(@_)</c:formatCode>
                <c:ptCount val="12"/>
                <c:pt idx="0">
                  <c:v>200</c:v>
                </c:pt>
                <c:pt idx="1">
                  <c:v>225</c:v>
                </c:pt>
                <c:pt idx="2">
                  <c:v>240</c:v>
                </c:pt>
                <c:pt idx="3">
                  <c:v>280</c:v>
                </c:pt>
                <c:pt idx="4">
                  <c:v>300</c:v>
                </c:pt>
                <c:pt idx="5">
                  <c:v>350</c:v>
                </c:pt>
                <c:pt idx="6">
                  <c:v>325</c:v>
                </c:pt>
                <c:pt idx="7">
                  <c:v>400</c:v>
                </c:pt>
                <c:pt idx="8">
                  <c:v>375</c:v>
                </c:pt>
                <c:pt idx="9">
                  <c:v>300</c:v>
                </c:pt>
                <c:pt idx="10">
                  <c:v>325</c:v>
                </c:pt>
                <c:pt idx="11">
                  <c:v>250</c:v>
                </c:pt>
              </c:numCache>
            </c:numRef>
          </c:val>
          <c:smooth val="0"/>
          <c:extLst xmlns:c16r2="http://schemas.microsoft.com/office/drawing/2015/06/chart">
            <c:ext xmlns:c16="http://schemas.microsoft.com/office/drawing/2014/chart" uri="{C3380CC4-5D6E-409C-BE32-E72D297353CC}">
              <c16:uniqueId val="{00000001-496B-48E4-9EA9-5244581AD435}"/>
            </c:ext>
          </c:extLst>
        </c:ser>
        <c:dLbls>
          <c:showLegendKey val="0"/>
          <c:showVal val="0"/>
          <c:showCatName val="0"/>
          <c:showSerName val="0"/>
          <c:showPercent val="0"/>
          <c:showBubbleSize val="0"/>
        </c:dLbls>
        <c:marker val="1"/>
        <c:smooth val="0"/>
        <c:axId val="83401344"/>
        <c:axId val="83399424"/>
      </c:lineChart>
      <c:dateAx>
        <c:axId val="833875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9056"/>
        <c:crosses val="autoZero"/>
        <c:auto val="1"/>
        <c:lblOffset val="100"/>
        <c:baseTimeUnit val="months"/>
      </c:dateAx>
      <c:valAx>
        <c:axId val="83389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Electricity Use</a:t>
                </a:r>
                <a:r>
                  <a:rPr lang="en-US" baseline="0"/>
                  <a:t> [kWh/day]</a:t>
                </a:r>
                <a:endParaRPr lang="en-US"/>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7520"/>
        <c:crosses val="autoZero"/>
        <c:crossBetween val="between"/>
      </c:valAx>
      <c:valAx>
        <c:axId val="833994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Peak Demand (kW)</a:t>
                </a:r>
              </a:p>
            </c:rich>
          </c:tx>
          <c:layout/>
          <c:overlay val="0"/>
          <c:spPr>
            <a:noFill/>
            <a:ln>
              <a:noFill/>
            </a:ln>
            <a:effectLst/>
          </c:spPr>
        </c:title>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1344"/>
        <c:crosses val="max"/>
        <c:crossBetween val="between"/>
      </c:valAx>
      <c:dateAx>
        <c:axId val="83401344"/>
        <c:scaling>
          <c:orientation val="minMax"/>
        </c:scaling>
        <c:delete val="1"/>
        <c:axPos val="b"/>
        <c:numFmt formatCode="m/d/yyyy" sourceLinked="1"/>
        <c:majorTickMark val="out"/>
        <c:minorTickMark val="none"/>
        <c:tickLblPos val="nextTo"/>
        <c:crossAx val="83399424"/>
        <c:crosses val="autoZero"/>
        <c:auto val="1"/>
        <c:lblOffset val="100"/>
        <c:baseTimeUnit val="months"/>
      </c:date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Energy'!$K$20:$K$31</c:f>
              <c:numCache>
                <c:formatCode>_(* #,##0.0_);_(* \(#,##0.0\);_(* "-"??_);_(@_)</c:formatCode>
                <c:ptCount val="12"/>
                <c:pt idx="0">
                  <c:v>69.193548387096769</c:v>
                </c:pt>
                <c:pt idx="1">
                  <c:v>76.607142857142861</c:v>
                </c:pt>
                <c:pt idx="2">
                  <c:v>69.193548387096769</c:v>
                </c:pt>
                <c:pt idx="3">
                  <c:v>71.5</c:v>
                </c:pt>
                <c:pt idx="4">
                  <c:v>69.193548387096769</c:v>
                </c:pt>
                <c:pt idx="5">
                  <c:v>71.5</c:v>
                </c:pt>
                <c:pt idx="6">
                  <c:v>69.193548387096769</c:v>
                </c:pt>
                <c:pt idx="7">
                  <c:v>69.193548387096769</c:v>
                </c:pt>
                <c:pt idx="8">
                  <c:v>71.5</c:v>
                </c:pt>
                <c:pt idx="9">
                  <c:v>69.193548387096769</c:v>
                </c:pt>
                <c:pt idx="10">
                  <c:v>71.5</c:v>
                </c:pt>
                <c:pt idx="11">
                  <c:v>69.193548387096769</c:v>
                </c:pt>
              </c:numCache>
            </c:numRef>
          </c:val>
          <c:extLst xmlns:c16r2="http://schemas.microsoft.com/office/drawing/2015/06/chart">
            <c:ext xmlns:c16="http://schemas.microsoft.com/office/drawing/2014/chart" uri="{C3380CC4-5D6E-409C-BE32-E72D297353CC}">
              <c16:uniqueId val="{00000000-AD9F-4CCB-A2D5-43BCD86FB3CB}"/>
            </c:ext>
          </c:extLst>
        </c:ser>
        <c:dLbls>
          <c:showLegendKey val="0"/>
          <c:showVal val="0"/>
          <c:showCatName val="0"/>
          <c:showSerName val="0"/>
          <c:showPercent val="0"/>
          <c:showBubbleSize val="0"/>
        </c:dLbls>
        <c:gapWidth val="219"/>
        <c:overlap val="-27"/>
        <c:axId val="83433728"/>
        <c:axId val="83435520"/>
      </c:barChart>
      <c:dateAx>
        <c:axId val="8343372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5520"/>
        <c:crosses val="autoZero"/>
        <c:auto val="1"/>
        <c:lblOffset val="100"/>
        <c:baseTimeUnit val="months"/>
      </c:dateAx>
      <c:valAx>
        <c:axId val="834355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a:t>
                </a:r>
                <a:r>
                  <a:rPr lang="en-US" baseline="0"/>
                  <a:t> Gas Consumption [therms/day]</a:t>
                </a:r>
                <a:endParaRPr lang="en-US"/>
              </a:p>
            </c:rich>
          </c:tx>
          <c:layout/>
          <c:overlay val="0"/>
          <c:spPr>
            <a:noFill/>
            <a:ln>
              <a:noFill/>
            </a:ln>
            <a:effectLst/>
          </c:sp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Energy'!$L$20:$L$31</c:f>
              <c:numCache>
                <c:formatCode>_(* #,##0.0_);_(* \(#,##0.0\);_(* "-"??_);_(@_)</c:formatCode>
                <c:ptCount val="12"/>
                <c:pt idx="0">
                  <c:v>399.19354838709677</c:v>
                </c:pt>
                <c:pt idx="1">
                  <c:v>441.96428571428572</c:v>
                </c:pt>
                <c:pt idx="2">
                  <c:v>399.19354838709677</c:v>
                </c:pt>
                <c:pt idx="3">
                  <c:v>412.5</c:v>
                </c:pt>
                <c:pt idx="4">
                  <c:v>399.19354838709677</c:v>
                </c:pt>
                <c:pt idx="5">
                  <c:v>412.5</c:v>
                </c:pt>
                <c:pt idx="6">
                  <c:v>399.19354838709677</c:v>
                </c:pt>
                <c:pt idx="7">
                  <c:v>399.19354838709677</c:v>
                </c:pt>
                <c:pt idx="8">
                  <c:v>412.5</c:v>
                </c:pt>
                <c:pt idx="9">
                  <c:v>399.19354838709677</c:v>
                </c:pt>
                <c:pt idx="10">
                  <c:v>412.5</c:v>
                </c:pt>
                <c:pt idx="11">
                  <c:v>399.19354838709677</c:v>
                </c:pt>
              </c:numCache>
            </c:numRef>
          </c:val>
          <c:extLst xmlns:c16r2="http://schemas.microsoft.com/office/drawing/2015/06/chart">
            <c:ext xmlns:c16="http://schemas.microsoft.com/office/drawing/2014/chart" uri="{C3380CC4-5D6E-409C-BE32-E72D297353CC}">
              <c16:uniqueId val="{00000000-29BD-407F-84F0-2CC326F5F738}"/>
            </c:ext>
          </c:extLst>
        </c:ser>
        <c:dLbls>
          <c:showLegendKey val="0"/>
          <c:showVal val="0"/>
          <c:showCatName val="0"/>
          <c:showSerName val="0"/>
          <c:showPercent val="0"/>
          <c:showBubbleSize val="0"/>
        </c:dLbls>
        <c:gapWidth val="219"/>
        <c:overlap val="-27"/>
        <c:axId val="83470208"/>
        <c:axId val="83471744"/>
      </c:barChart>
      <c:dateAx>
        <c:axId val="83470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1744"/>
        <c:crosses val="autoZero"/>
        <c:auto val="1"/>
        <c:lblOffset val="100"/>
        <c:baseTimeUnit val="months"/>
      </c:dateAx>
      <c:valAx>
        <c:axId val="8347174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 X kBTU/day</a:t>
                </a:r>
              </a:p>
            </c:rich>
          </c:tx>
          <c:layout/>
          <c:overlay val="0"/>
          <c:spPr>
            <a:noFill/>
            <a:ln>
              <a:noFill/>
            </a:ln>
            <a:effectLst/>
          </c:sp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Energy'!$M$19</c:f>
              <c:strCache>
                <c:ptCount val="1"/>
                <c:pt idx="0">
                  <c:v>Electricity kBTU/day</c:v>
                </c:pt>
              </c:strCache>
            </c:strRef>
          </c:tx>
          <c:spPr>
            <a:solidFill>
              <a:schemeClr val="accent5"/>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Energy'!$M$20:$M$31</c:f>
              <c:numCache>
                <c:formatCode>#,##0</c:formatCode>
                <c:ptCount val="12"/>
                <c:pt idx="0">
                  <c:v>9172.0430107526881</c:v>
                </c:pt>
                <c:pt idx="1">
                  <c:v>10154.761904761905</c:v>
                </c:pt>
                <c:pt idx="2">
                  <c:v>9172.0430107526881</c:v>
                </c:pt>
                <c:pt idx="3">
                  <c:v>9477.7777777777774</c:v>
                </c:pt>
                <c:pt idx="4">
                  <c:v>9172.0430107526881</c:v>
                </c:pt>
                <c:pt idx="5">
                  <c:v>9477.7777777777774</c:v>
                </c:pt>
                <c:pt idx="6">
                  <c:v>9172.0430107526881</c:v>
                </c:pt>
                <c:pt idx="7">
                  <c:v>9172.0430107526881</c:v>
                </c:pt>
                <c:pt idx="8">
                  <c:v>9477.7777777777774</c:v>
                </c:pt>
                <c:pt idx="9">
                  <c:v>9172.0430107526881</c:v>
                </c:pt>
                <c:pt idx="10">
                  <c:v>9477.7777777777774</c:v>
                </c:pt>
                <c:pt idx="11">
                  <c:v>9172.0430107526881</c:v>
                </c:pt>
              </c:numCache>
            </c:numRef>
          </c:val>
          <c:extLst xmlns:c16r2="http://schemas.microsoft.com/office/drawing/2015/06/chart">
            <c:ext xmlns:c16="http://schemas.microsoft.com/office/drawing/2014/chart" uri="{C3380CC4-5D6E-409C-BE32-E72D297353CC}">
              <c16:uniqueId val="{00000000-A9C4-48E0-8A78-3CB7B4418E04}"/>
            </c:ext>
          </c:extLst>
        </c:ser>
        <c:ser>
          <c:idx val="1"/>
          <c:order val="1"/>
          <c:tx>
            <c:strRef>
              <c:f>'All - Metered Energy'!$N$19</c:f>
              <c:strCache>
                <c:ptCount val="1"/>
                <c:pt idx="0">
                  <c:v> Natural Gas kBTU/day </c:v>
                </c:pt>
              </c:strCache>
            </c:strRef>
          </c:tx>
          <c:spPr>
            <a:solidFill>
              <a:schemeClr val="accent6"/>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Energy'!$N$20:$N$31</c:f>
              <c:numCache>
                <c:formatCode>#,##0</c:formatCode>
                <c:ptCount val="12"/>
                <c:pt idx="0">
                  <c:v>6919.3548387096771</c:v>
                </c:pt>
                <c:pt idx="1">
                  <c:v>7660.7142857142853</c:v>
                </c:pt>
                <c:pt idx="2">
                  <c:v>6919.3548387096771</c:v>
                </c:pt>
                <c:pt idx="3">
                  <c:v>7150</c:v>
                </c:pt>
                <c:pt idx="4">
                  <c:v>6919.3548387096771</c:v>
                </c:pt>
                <c:pt idx="5">
                  <c:v>7150</c:v>
                </c:pt>
                <c:pt idx="6">
                  <c:v>6919.3548387096771</c:v>
                </c:pt>
                <c:pt idx="7">
                  <c:v>6919.3548387096771</c:v>
                </c:pt>
                <c:pt idx="8">
                  <c:v>7150</c:v>
                </c:pt>
                <c:pt idx="9">
                  <c:v>6919.3548387096771</c:v>
                </c:pt>
                <c:pt idx="10">
                  <c:v>7150</c:v>
                </c:pt>
                <c:pt idx="11">
                  <c:v>6919.3548387096771</c:v>
                </c:pt>
              </c:numCache>
            </c:numRef>
          </c:val>
          <c:extLst xmlns:c16r2="http://schemas.microsoft.com/office/drawing/2015/06/chart">
            <c:ext xmlns:c16="http://schemas.microsoft.com/office/drawing/2014/chart" uri="{C3380CC4-5D6E-409C-BE32-E72D297353CC}">
              <c16:uniqueId val="{00000001-A9C4-48E0-8A78-3CB7B4418E04}"/>
            </c:ext>
          </c:extLst>
        </c:ser>
        <c:ser>
          <c:idx val="2"/>
          <c:order val="2"/>
          <c:tx>
            <c:strRef>
              <c:f>'All - Metered Energy'!$O$19</c:f>
              <c:strCache>
                <c:ptCount val="1"/>
                <c:pt idx="0">
                  <c:v>Purchased Steam kBTU/day</c:v>
                </c:pt>
              </c:strCache>
            </c:strRef>
          </c:tx>
          <c:spPr>
            <a:solidFill>
              <a:schemeClr val="accent2"/>
            </a:solidFill>
            <a:ln>
              <a:noFill/>
            </a:ln>
            <a:effectLst/>
          </c:spPr>
          <c:invertIfNegative val="0"/>
          <c:cat>
            <c:numRef>
              <c:f>'All - Metered Energy'!$B$20:$B$31</c:f>
              <c:numCache>
                <c:formatCode>m/d/yyyy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Energy'!$O$20:$O$31</c:f>
              <c:numCache>
                <c:formatCode>#,##0</c:formatCode>
                <c:ptCount val="12"/>
                <c:pt idx="0">
                  <c:v>476.63709677419354</c:v>
                </c:pt>
                <c:pt idx="1">
                  <c:v>527.70535714285711</c:v>
                </c:pt>
                <c:pt idx="2">
                  <c:v>476.63709677419354</c:v>
                </c:pt>
                <c:pt idx="3">
                  <c:v>492.52499999999998</c:v>
                </c:pt>
                <c:pt idx="4">
                  <c:v>476.63709677419354</c:v>
                </c:pt>
                <c:pt idx="5">
                  <c:v>492.52499999999998</c:v>
                </c:pt>
                <c:pt idx="6">
                  <c:v>476.63709677419354</c:v>
                </c:pt>
                <c:pt idx="7">
                  <c:v>476.63709677419354</c:v>
                </c:pt>
                <c:pt idx="8">
                  <c:v>492.52499999999998</c:v>
                </c:pt>
                <c:pt idx="9">
                  <c:v>476.63709677419354</c:v>
                </c:pt>
                <c:pt idx="10">
                  <c:v>492.52499999999998</c:v>
                </c:pt>
                <c:pt idx="11">
                  <c:v>476.63709677419354</c:v>
                </c:pt>
              </c:numCache>
            </c:numRef>
          </c:val>
          <c:extLst xmlns:c16r2="http://schemas.microsoft.com/office/drawing/2015/06/chart">
            <c:ext xmlns:c16="http://schemas.microsoft.com/office/drawing/2014/chart" uri="{C3380CC4-5D6E-409C-BE32-E72D297353CC}">
              <c16:uniqueId val="{00000002-A9C4-48E0-8A78-3CB7B4418E04}"/>
            </c:ext>
          </c:extLst>
        </c:ser>
        <c:dLbls>
          <c:showLegendKey val="0"/>
          <c:showVal val="0"/>
          <c:showCatName val="0"/>
          <c:showSerName val="0"/>
          <c:showPercent val="0"/>
          <c:showBubbleSize val="0"/>
        </c:dLbls>
        <c:gapWidth val="150"/>
        <c:overlap val="100"/>
        <c:axId val="83507072"/>
        <c:axId val="83508608"/>
      </c:barChart>
      <c:dateAx>
        <c:axId val="83507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8608"/>
        <c:crosses val="autoZero"/>
        <c:auto val="1"/>
        <c:lblOffset val="100"/>
        <c:baseTimeUnit val="months"/>
      </c:dateAx>
      <c:valAx>
        <c:axId val="8350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kBtu/day</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Energy'!$F$19</c:f>
              <c:strCache>
                <c:ptCount val="1"/>
                <c:pt idx="0">
                  <c:v>Electricity Cost ($)</c:v>
                </c:pt>
              </c:strCache>
            </c:strRef>
          </c:tx>
          <c:spPr>
            <a:solidFill>
              <a:schemeClr val="accent5"/>
            </a:solidFill>
            <a:ln>
              <a:noFill/>
            </a:ln>
            <a:effectLst/>
          </c:spPr>
          <c:invertIfNegative val="0"/>
          <c:cat>
            <c:strRef>
              <c:f>'All - Metered Energy'!$B$19:$B$31</c:f>
              <c:strCache>
                <c:ptCount val="13"/>
                <c:pt idx="0">
                  <c:v>End Date</c:v>
                </c:pt>
                <c:pt idx="1">
                  <c:v>2/1/2010</c:v>
                </c:pt>
                <c:pt idx="2">
                  <c:v>3/1/2010</c:v>
                </c:pt>
                <c:pt idx="3">
                  <c:v>4/1/2010</c:v>
                </c:pt>
                <c:pt idx="4">
                  <c:v>5/1/2010</c:v>
                </c:pt>
                <c:pt idx="5">
                  <c:v>6/1/2010</c:v>
                </c:pt>
                <c:pt idx="6">
                  <c:v>7/1/2010</c:v>
                </c:pt>
                <c:pt idx="7">
                  <c:v>8/1/2010</c:v>
                </c:pt>
                <c:pt idx="8">
                  <c:v>9/1/2010</c:v>
                </c:pt>
                <c:pt idx="9">
                  <c:v>10/1/2010</c:v>
                </c:pt>
                <c:pt idx="10">
                  <c:v>11/1/2010</c:v>
                </c:pt>
                <c:pt idx="11">
                  <c:v>12/1/2010</c:v>
                </c:pt>
                <c:pt idx="12">
                  <c:v>1/1/2011</c:v>
                </c:pt>
              </c:strCache>
            </c:strRef>
          </c:cat>
          <c:val>
            <c:numRef>
              <c:f>'All - Metered Energy'!$F$20:$F$31</c:f>
              <c:numCache>
                <c:formatCode>_("$"* #,##0_);_("$"* \(#,##0\);_("$"* "-"_);_(@_)</c:formatCode>
                <c:ptCount val="12"/>
                <c:pt idx="0">
                  <c:v>8333.3333333333339</c:v>
                </c:pt>
                <c:pt idx="1">
                  <c:v>8333.3333333333339</c:v>
                </c:pt>
                <c:pt idx="2">
                  <c:v>8333.3333333333339</c:v>
                </c:pt>
                <c:pt idx="3">
                  <c:v>8333.3333333333339</c:v>
                </c:pt>
                <c:pt idx="4">
                  <c:v>8333.3333333333339</c:v>
                </c:pt>
                <c:pt idx="5">
                  <c:v>8333.3333333333339</c:v>
                </c:pt>
                <c:pt idx="6">
                  <c:v>8333.3333333333339</c:v>
                </c:pt>
                <c:pt idx="7">
                  <c:v>8333.3333333333339</c:v>
                </c:pt>
                <c:pt idx="8">
                  <c:v>8333.3333333333339</c:v>
                </c:pt>
                <c:pt idx="9">
                  <c:v>8333.3333333333339</c:v>
                </c:pt>
                <c:pt idx="10">
                  <c:v>8333.3333333333339</c:v>
                </c:pt>
                <c:pt idx="11">
                  <c:v>8333.3333333333339</c:v>
                </c:pt>
              </c:numCache>
            </c:numRef>
          </c:val>
          <c:extLst xmlns:c16r2="http://schemas.microsoft.com/office/drawing/2015/06/chart">
            <c:ext xmlns:c16="http://schemas.microsoft.com/office/drawing/2014/chart" uri="{C3380CC4-5D6E-409C-BE32-E72D297353CC}">
              <c16:uniqueId val="{00000000-C574-4508-9C30-5B654883E4B2}"/>
            </c:ext>
          </c:extLst>
        </c:ser>
        <c:ser>
          <c:idx val="1"/>
          <c:order val="1"/>
          <c:tx>
            <c:strRef>
              <c:f>'All - Metered Energy'!$E$88</c:f>
              <c:strCache>
                <c:ptCount val="1"/>
                <c:pt idx="0">
                  <c:v>Natural Gas Cost ($)</c:v>
                </c:pt>
              </c:strCache>
            </c:strRef>
          </c:tx>
          <c:spPr>
            <a:solidFill>
              <a:schemeClr val="accent6"/>
            </a:solidFill>
            <a:ln>
              <a:noFill/>
            </a:ln>
            <a:effectLst/>
          </c:spPr>
          <c:invertIfNegative val="0"/>
          <c:cat>
            <c:strRef>
              <c:f>'All - Metered Energy'!$B$19:$B$31</c:f>
              <c:strCache>
                <c:ptCount val="13"/>
                <c:pt idx="0">
                  <c:v>End Date</c:v>
                </c:pt>
                <c:pt idx="1">
                  <c:v>2/1/2010</c:v>
                </c:pt>
                <c:pt idx="2">
                  <c:v>3/1/2010</c:v>
                </c:pt>
                <c:pt idx="3">
                  <c:v>4/1/2010</c:v>
                </c:pt>
                <c:pt idx="4">
                  <c:v>5/1/2010</c:v>
                </c:pt>
                <c:pt idx="5">
                  <c:v>6/1/2010</c:v>
                </c:pt>
                <c:pt idx="6">
                  <c:v>7/1/2010</c:v>
                </c:pt>
                <c:pt idx="7">
                  <c:v>8/1/2010</c:v>
                </c:pt>
                <c:pt idx="8">
                  <c:v>9/1/2010</c:v>
                </c:pt>
                <c:pt idx="9">
                  <c:v>10/1/2010</c:v>
                </c:pt>
                <c:pt idx="10">
                  <c:v>11/1/2010</c:v>
                </c:pt>
                <c:pt idx="11">
                  <c:v>12/1/2010</c:v>
                </c:pt>
                <c:pt idx="12">
                  <c:v>1/1/2011</c:v>
                </c:pt>
              </c:strCache>
            </c:strRef>
          </c:cat>
          <c:val>
            <c:numRef>
              <c:f>'All - Metered Energy'!$E$89:$E$100</c:f>
              <c:numCache>
                <c:formatCode>_("$"* #,##0_);_("$"* \(#,##0\);_("$"* "-"_);_(@_)</c:formatCode>
                <c:ptCount val="12"/>
                <c:pt idx="0">
                  <c:v>1608.75</c:v>
                </c:pt>
                <c:pt idx="1">
                  <c:v>1608.75</c:v>
                </c:pt>
                <c:pt idx="2">
                  <c:v>1608.75</c:v>
                </c:pt>
                <c:pt idx="3">
                  <c:v>1608.75</c:v>
                </c:pt>
                <c:pt idx="4">
                  <c:v>1608.75</c:v>
                </c:pt>
                <c:pt idx="5">
                  <c:v>1608.75</c:v>
                </c:pt>
                <c:pt idx="6">
                  <c:v>1608.75</c:v>
                </c:pt>
                <c:pt idx="7">
                  <c:v>1608.75</c:v>
                </c:pt>
                <c:pt idx="8">
                  <c:v>1608.75</c:v>
                </c:pt>
                <c:pt idx="9">
                  <c:v>1608.75</c:v>
                </c:pt>
                <c:pt idx="10">
                  <c:v>1608.75</c:v>
                </c:pt>
                <c:pt idx="11">
                  <c:v>1608.75</c:v>
                </c:pt>
              </c:numCache>
            </c:numRef>
          </c:val>
          <c:extLst xmlns:c16r2="http://schemas.microsoft.com/office/drawing/2015/06/chart">
            <c:ext xmlns:c16="http://schemas.microsoft.com/office/drawing/2014/chart" uri="{C3380CC4-5D6E-409C-BE32-E72D297353CC}">
              <c16:uniqueId val="{00000001-C574-4508-9C30-5B654883E4B2}"/>
            </c:ext>
          </c:extLst>
        </c:ser>
        <c:ser>
          <c:idx val="2"/>
          <c:order val="2"/>
          <c:tx>
            <c:strRef>
              <c:f>'All - Metered Energy'!$E$158</c:f>
              <c:strCache>
                <c:ptCount val="1"/>
                <c:pt idx="0">
                  <c:v>Purchased Steam Cost ($)</c:v>
                </c:pt>
              </c:strCache>
            </c:strRef>
          </c:tx>
          <c:spPr>
            <a:solidFill>
              <a:schemeClr val="accent2"/>
            </a:solidFill>
            <a:ln>
              <a:noFill/>
            </a:ln>
            <a:effectLst/>
          </c:spPr>
          <c:invertIfNegative val="0"/>
          <c:cat>
            <c:strRef>
              <c:f>'All - Metered Energy'!$B$19:$B$31</c:f>
              <c:strCache>
                <c:ptCount val="13"/>
                <c:pt idx="0">
                  <c:v>End Date</c:v>
                </c:pt>
                <c:pt idx="1">
                  <c:v>2/1/2010</c:v>
                </c:pt>
                <c:pt idx="2">
                  <c:v>3/1/2010</c:v>
                </c:pt>
                <c:pt idx="3">
                  <c:v>4/1/2010</c:v>
                </c:pt>
                <c:pt idx="4">
                  <c:v>5/1/2010</c:v>
                </c:pt>
                <c:pt idx="5">
                  <c:v>6/1/2010</c:v>
                </c:pt>
                <c:pt idx="6">
                  <c:v>7/1/2010</c:v>
                </c:pt>
                <c:pt idx="7">
                  <c:v>8/1/2010</c:v>
                </c:pt>
                <c:pt idx="8">
                  <c:v>9/1/2010</c:v>
                </c:pt>
                <c:pt idx="9">
                  <c:v>10/1/2010</c:v>
                </c:pt>
                <c:pt idx="10">
                  <c:v>11/1/2010</c:v>
                </c:pt>
                <c:pt idx="11">
                  <c:v>12/1/2010</c:v>
                </c:pt>
                <c:pt idx="12">
                  <c:v>1/1/2011</c:v>
                </c:pt>
              </c:strCache>
            </c:strRef>
          </c:cat>
          <c:val>
            <c:numRef>
              <c:f>'All - Metered Energy'!$E$159:$E$170</c:f>
              <c:numCache>
                <c:formatCode>_("$"* #,##0_);_("$"* \(#,##0\);_("$"* "-"_);_(@_)</c:formatCode>
                <c:ptCount val="12"/>
                <c:pt idx="0">
                  <c:v>2970</c:v>
                </c:pt>
                <c:pt idx="1">
                  <c:v>2970</c:v>
                </c:pt>
                <c:pt idx="2">
                  <c:v>2970</c:v>
                </c:pt>
                <c:pt idx="3">
                  <c:v>2970</c:v>
                </c:pt>
                <c:pt idx="4">
                  <c:v>2970</c:v>
                </c:pt>
                <c:pt idx="5">
                  <c:v>2970</c:v>
                </c:pt>
                <c:pt idx="6">
                  <c:v>2970</c:v>
                </c:pt>
                <c:pt idx="7">
                  <c:v>2970</c:v>
                </c:pt>
                <c:pt idx="8">
                  <c:v>2970</c:v>
                </c:pt>
                <c:pt idx="9">
                  <c:v>2970</c:v>
                </c:pt>
                <c:pt idx="10">
                  <c:v>2970</c:v>
                </c:pt>
                <c:pt idx="11">
                  <c:v>2970</c:v>
                </c:pt>
              </c:numCache>
            </c:numRef>
          </c:val>
          <c:extLst xmlns:c16r2="http://schemas.microsoft.com/office/drawing/2015/06/chart">
            <c:ext xmlns:c16="http://schemas.microsoft.com/office/drawing/2014/chart" uri="{C3380CC4-5D6E-409C-BE32-E72D297353CC}">
              <c16:uniqueId val="{00000002-C574-4508-9C30-5B654883E4B2}"/>
            </c:ext>
          </c:extLst>
        </c:ser>
        <c:dLbls>
          <c:showLegendKey val="0"/>
          <c:showVal val="0"/>
          <c:showCatName val="0"/>
          <c:showSerName val="0"/>
          <c:showPercent val="0"/>
          <c:showBubbleSize val="0"/>
        </c:dLbls>
        <c:gapWidth val="150"/>
        <c:overlap val="100"/>
        <c:axId val="83548032"/>
        <c:axId val="83549568"/>
      </c:barChart>
      <c:catAx>
        <c:axId val="835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9568"/>
        <c:crosses val="autoZero"/>
        <c:auto val="1"/>
        <c:lblAlgn val="ctr"/>
        <c:lblOffset val="100"/>
        <c:noMultiLvlLbl val="0"/>
      </c:catAx>
      <c:valAx>
        <c:axId val="83549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Breakdown'!$B$6</c:f>
              <c:strCache>
                <c:ptCount val="1"/>
                <c:pt idx="0">
                  <c:v>Electricity</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'L2 - End Use Breakdown'!$A$11:$A$22</c:f>
              <c:strCache>
                <c:ptCount val="6"/>
                <c:pt idx="0">
                  <c:v>Space Heating </c:v>
                </c:pt>
                <c:pt idx="1">
                  <c:v>Lighting </c:v>
                </c:pt>
                <c:pt idx="2">
                  <c:v>Air Distribution (fans)</c:v>
                </c:pt>
                <c:pt idx="3">
                  <c:v>Refrigeration</c:v>
                </c:pt>
                <c:pt idx="4">
                  <c:v>Space Cooling </c:v>
                </c:pt>
                <c:pt idx="5">
                  <c:v>Information Technology</c:v>
                </c:pt>
              </c:strCache>
            </c:strRef>
          </c:cat>
          <c:val>
            <c:numRef>
              <c:f>'L2 - End Use Breakdown'!$B$11:$B$22</c:f>
              <c:numCache>
                <c:formatCode>#,##0</c:formatCode>
                <c:ptCount val="12"/>
                <c:pt idx="0">
                  <c:v>50000</c:v>
                </c:pt>
                <c:pt idx="1">
                  <c:v>50000</c:v>
                </c:pt>
                <c:pt idx="2">
                  <c:v>24000</c:v>
                </c:pt>
                <c:pt idx="3">
                  <c:v>500000</c:v>
                </c:pt>
                <c:pt idx="4">
                  <c:v>1000000</c:v>
                </c:pt>
              </c:numCache>
            </c:numRef>
          </c:val>
          <c:extLst xmlns:c16r2="http://schemas.microsoft.com/office/drawing/2015/06/chart">
            <c:ext xmlns:c16="http://schemas.microsoft.com/office/drawing/2014/chart" uri="{C3380CC4-5D6E-409C-BE32-E72D297353CC}">
              <c16:uniqueId val="{00000000-06C7-4096-BB00-00AAE2AE9DE9}"/>
            </c:ext>
          </c:extLst>
        </c:ser>
        <c:dLbls>
          <c:showLegendKey val="0"/>
          <c:showVal val="0"/>
          <c:showCatName val="0"/>
          <c:showSerName val="0"/>
          <c:showPercent val="1"/>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Breakdown'!$B$29:$B$30</c:f>
              <c:strCache>
                <c:ptCount val="1"/>
                <c:pt idx="0">
                  <c:v>Natural Gas</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'L2 - End Use Breakdown'!$A$34:$A$45</c:f>
              <c:strCache>
                <c:ptCount val="7"/>
                <c:pt idx="0">
                  <c:v>Space Heating </c:v>
                </c:pt>
                <c:pt idx="1">
                  <c:v>Lighting </c:v>
                </c:pt>
                <c:pt idx="2">
                  <c:v>Cooking</c:v>
                </c:pt>
                <c:pt idx="3">
                  <c:v>Refrigeration</c:v>
                </c:pt>
                <c:pt idx="4">
                  <c:v>Space Cooling </c:v>
                </c:pt>
                <c:pt idx="5">
                  <c:v>Information Technology</c:v>
                </c:pt>
                <c:pt idx="6">
                  <c:v>Air Distribution (fans)</c:v>
                </c:pt>
              </c:strCache>
            </c:strRef>
          </c:cat>
          <c:val>
            <c:numRef>
              <c:f>'L2 - End Use Breakdown'!$B$34:$B$45</c:f>
              <c:numCache>
                <c:formatCode>#,##0</c:formatCode>
                <c:ptCount val="12"/>
                <c:pt idx="0">
                  <c:v>15000</c:v>
                </c:pt>
                <c:pt idx="2">
                  <c:v>5000</c:v>
                </c:pt>
              </c:numCache>
            </c:numRef>
          </c:val>
          <c:extLst xmlns:c16r2="http://schemas.microsoft.com/office/drawing/2015/06/chart">
            <c:ext xmlns:c16="http://schemas.microsoft.com/office/drawing/2014/chart" uri="{C3380CC4-5D6E-409C-BE32-E72D297353CC}">
              <c16:uniqueId val="{00000000-88F9-442F-A66F-0FA319881514}"/>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hyperlink" Target="http://www.kw-engineering.com/"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xdr:colOff>
      <xdr:row>19</xdr:row>
      <xdr:rowOff>161925</xdr:rowOff>
    </xdr:from>
    <xdr:to>
      <xdr:col>8</xdr:col>
      <xdr:colOff>533401</xdr:colOff>
      <xdr:row>27</xdr:row>
      <xdr:rowOff>133350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 y="3829050"/>
          <a:ext cx="6324600"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Note to Reviewers</a:t>
          </a:r>
        </a:p>
        <a:p>
          <a:endParaRPr lang="en-US" sz="1100"/>
        </a:p>
        <a:p>
          <a:r>
            <a:rPr lang="en-US" sz="1100"/>
            <a:t>The</a:t>
          </a:r>
          <a:r>
            <a:rPr lang="en-US" sz="1100" baseline="0"/>
            <a:t> data included as input here will be deleted from final versions. This is just artificial sample data to test the functionality of the forms. </a:t>
          </a:r>
        </a:p>
        <a:p>
          <a:endParaRPr lang="en-US" sz="1100" baseline="0"/>
        </a:p>
        <a:p>
          <a:r>
            <a:rPr lang="en-US" sz="1100" baseline="0"/>
            <a:t>Still needed: SI units and international compatibility (e.g., addresses)</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371475</xdr:colOff>
      <xdr:row>11</xdr:row>
      <xdr:rowOff>38100</xdr:rowOff>
    </xdr:from>
    <xdr:to>
      <xdr:col>4</xdr:col>
      <xdr:colOff>1285875</xdr:colOff>
      <xdr:row>19</xdr:row>
      <xdr:rowOff>133350</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4114800" y="2324100"/>
          <a:ext cx="41052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This sheet to be hidden when distributed</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22</xdr:row>
          <xdr:rowOff>60960</xdr:rowOff>
        </xdr:from>
        <xdr:to>
          <xdr:col>2</xdr:col>
          <xdr:colOff>937260</xdr:colOff>
          <xdr:row>23</xdr:row>
          <xdr:rowOff>0</xdr:rowOff>
        </xdr:to>
        <xdr:sp macro="" textlink="">
          <xdr:nvSpPr>
            <xdr:cNvPr id="54279" name="Check Box 7" hidden="1">
              <a:extLst>
                <a:ext uri="{63B3BB69-23CF-44E3-9099-C40C66FF867C}">
                  <a14:compatExt spid="_x0000_s5427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Site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601980</xdr:colOff>
          <xdr:row>22</xdr:row>
          <xdr:rowOff>60960</xdr:rowOff>
        </xdr:from>
        <xdr:to>
          <xdr:col>2</xdr:col>
          <xdr:colOff>1432560</xdr:colOff>
          <xdr:row>23</xdr:row>
          <xdr:rowOff>0</xdr:rowOff>
        </xdr:to>
        <xdr:sp macro="" textlink="">
          <xdr:nvSpPr>
            <xdr:cNvPr id="54281" name="Check Box 9" hidden="1">
              <a:extLst>
                <a:ext uri="{63B3BB69-23CF-44E3-9099-C40C66FF867C}">
                  <a14:compatExt spid="_x0000_s5428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Building</a:t>
              </a:r>
            </a:p>
          </xdr:txBody>
        </xdr:sp>
        <xdr:clientData/>
      </xdr:twoCellAnchor>
    </mc:Choice>
    <mc:Fallback/>
  </mc:AlternateContent>
  <xdr:twoCellAnchor>
    <xdr:from>
      <xdr:col>7</xdr:col>
      <xdr:colOff>170180</xdr:colOff>
      <xdr:row>3</xdr:row>
      <xdr:rowOff>73660</xdr:rowOff>
    </xdr:from>
    <xdr:to>
      <xdr:col>13</xdr:col>
      <xdr:colOff>114300</xdr:colOff>
      <xdr:row>15</xdr:row>
      <xdr:rowOff>12700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195580</xdr:colOff>
      <xdr:row>15</xdr:row>
      <xdr:rowOff>76200</xdr:rowOff>
    </xdr:from>
    <xdr:to>
      <xdr:col>13</xdr:col>
      <xdr:colOff>139700</xdr:colOff>
      <xdr:row>28</xdr:row>
      <xdr:rowOff>177800</xdr:rowOff>
    </xdr:to>
    <xdr:graphicFrame macro="">
      <xdr:nvGraphicFramePr>
        <xdr:cNvPr id="4" name="Chart 3">
          <a:extLst>
            <a:ext uri="{FF2B5EF4-FFF2-40B4-BE49-F238E27FC236}">
              <a16:creationId xmlns:a16="http://schemas.microsoft.com/office/drawing/2014/main" xmlns=""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28</xdr:row>
      <xdr:rowOff>76200</xdr:rowOff>
    </xdr:from>
    <xdr:to>
      <xdr:col>2</xdr:col>
      <xdr:colOff>96519</xdr:colOff>
      <xdr:row>29</xdr:row>
      <xdr:rowOff>254000</xdr:rowOff>
    </xdr:to>
    <xdr:sp macro="" textlink="">
      <xdr:nvSpPr>
        <xdr:cNvPr id="2" name="Right Brace 1">
          <a:extLst>
            <a:ext uri="{FF2B5EF4-FFF2-40B4-BE49-F238E27FC236}">
              <a16:creationId xmlns:a16="http://schemas.microsoft.com/office/drawing/2014/main" xmlns="" id="{00000000-0008-0000-0400-000002000000}"/>
            </a:ext>
          </a:extLst>
        </xdr:cNvPr>
        <xdr:cNvSpPr/>
      </xdr:nvSpPr>
      <xdr:spPr>
        <a:xfrm>
          <a:off x="3187700" y="7823200"/>
          <a:ext cx="45719" cy="457200"/>
        </a:xfrm>
        <a:prstGeom prst="rightBrace">
          <a:avLst/>
        </a:prstGeom>
        <a:noFill/>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266700</xdr:colOff>
      <xdr:row>28</xdr:row>
      <xdr:rowOff>50800</xdr:rowOff>
    </xdr:from>
    <xdr:to>
      <xdr:col>5</xdr:col>
      <xdr:colOff>241300</xdr:colOff>
      <xdr:row>29</xdr:row>
      <xdr:rowOff>228600</xdr:rowOff>
    </xdr:to>
    <xdr:sp macro="" textlink="">
      <xdr:nvSpPr>
        <xdr:cNvPr id="5" name="TextBox 4">
          <a:extLst>
            <a:ext uri="{FF2B5EF4-FFF2-40B4-BE49-F238E27FC236}">
              <a16:creationId xmlns:a16="http://schemas.microsoft.com/office/drawing/2014/main" xmlns="" id="{00000000-0008-0000-0400-000005000000}"/>
            </a:ext>
          </a:extLst>
        </xdr:cNvPr>
        <xdr:cNvSpPr txBox="1"/>
      </xdr:nvSpPr>
      <xdr:spPr>
        <a:xfrm>
          <a:off x="3403600" y="7797800"/>
          <a:ext cx="33655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Establish either an</a:t>
          </a:r>
          <a:r>
            <a:rPr lang="en-US" sz="1100" baseline="0"/>
            <a:t> EUI or ECI target (not both) in consultation with building owner.</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235326</xdr:colOff>
      <xdr:row>3</xdr:row>
      <xdr:rowOff>87780</xdr:rowOff>
    </xdr:from>
    <xdr:to>
      <xdr:col>5</xdr:col>
      <xdr:colOff>553573</xdr:colOff>
      <xdr:row>17</xdr:row>
      <xdr:rowOff>163980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223585</xdr:colOff>
      <xdr:row>18</xdr:row>
      <xdr:rowOff>78709</xdr:rowOff>
    </xdr:from>
    <xdr:to>
      <xdr:col>5</xdr:col>
      <xdr:colOff>559575</xdr:colOff>
      <xdr:row>32</xdr:row>
      <xdr:rowOff>157177</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232924</xdr:colOff>
      <xdr:row>33</xdr:row>
      <xdr:rowOff>65369</xdr:rowOff>
    </xdr:from>
    <xdr:to>
      <xdr:col>5</xdr:col>
      <xdr:colOff>551171</xdr:colOff>
      <xdr:row>47</xdr:row>
      <xdr:rowOff>59926</xdr:rowOff>
    </xdr:to>
    <xdr:graphicFrame macro="">
      <xdr:nvGraphicFramePr>
        <xdr:cNvPr id="4" name="Chart 3">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24848</xdr:colOff>
      <xdr:row>49</xdr:row>
      <xdr:rowOff>91109</xdr:rowOff>
    </xdr:from>
    <xdr:to>
      <xdr:col>8</xdr:col>
      <xdr:colOff>314739</xdr:colOff>
      <xdr:row>63</xdr:row>
      <xdr:rowOff>167309</xdr:rowOff>
    </xdr:to>
    <xdr:graphicFrame macro="">
      <xdr:nvGraphicFramePr>
        <xdr:cNvPr id="8" name="Chart 7">
          <a:extLst>
            <a:ext uri="{FF2B5EF4-FFF2-40B4-BE49-F238E27FC236}">
              <a16:creationId xmlns:a16="http://schemas.microsoft.com/office/drawing/2014/main" xmlns=""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16566</xdr:colOff>
      <xdr:row>64</xdr:row>
      <xdr:rowOff>165653</xdr:rowOff>
    </xdr:from>
    <xdr:to>
      <xdr:col>8</xdr:col>
      <xdr:colOff>306457</xdr:colOff>
      <xdr:row>79</xdr:row>
      <xdr:rowOff>51353</xdr:rowOff>
    </xdr:to>
    <xdr:graphicFrame macro="">
      <xdr:nvGraphicFramePr>
        <xdr:cNvPr id="9" name="Chart 8">
          <a:extLst>
            <a:ext uri="{FF2B5EF4-FFF2-40B4-BE49-F238E27FC236}">
              <a16:creationId xmlns:a16="http://schemas.microsoft.com/office/drawing/2014/main" xmlns=""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79512</xdr:colOff>
      <xdr:row>6</xdr:row>
      <xdr:rowOff>119465</xdr:rowOff>
    </xdr:from>
    <xdr:to>
      <xdr:col>14</xdr:col>
      <xdr:colOff>538954</xdr:colOff>
      <xdr:row>14</xdr:row>
      <xdr:rowOff>69769</xdr:rowOff>
    </xdr:to>
    <xdr:sp macro="" textlink="">
      <xdr:nvSpPr>
        <xdr:cNvPr id="5" name="TextBox 4">
          <a:extLst>
            <a:ext uri="{FF2B5EF4-FFF2-40B4-BE49-F238E27FC236}">
              <a16:creationId xmlns:a16="http://schemas.microsoft.com/office/drawing/2014/main" xmlns="" id="{00000000-0008-0000-0500-000005000000}"/>
            </a:ext>
          </a:extLst>
        </xdr:cNvPr>
        <xdr:cNvSpPr txBox="1"/>
      </xdr:nvSpPr>
      <xdr:spPr>
        <a:xfrm>
          <a:off x="5852783" y="1284877"/>
          <a:ext cx="3812242" cy="1384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Axis labels need to update to Util 1, 2 and 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840441</xdr:colOff>
      <xdr:row>2</xdr:row>
      <xdr:rowOff>67236</xdr:rowOff>
    </xdr:from>
    <xdr:to>
      <xdr:col>13</xdr:col>
      <xdr:colOff>795617</xdr:colOff>
      <xdr:row>3</xdr:row>
      <xdr:rowOff>728382</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9681882" y="504265"/>
          <a:ext cx="3417794" cy="1210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projects</a:t>
          </a:r>
          <a:r>
            <a:rPr lang="en-US" sz="1100" baseline="0"/>
            <a:t> are examples. To be deleted before use.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18</xdr:row>
          <xdr:rowOff>121920</xdr:rowOff>
        </xdr:from>
        <xdr:to>
          <xdr:col>0</xdr:col>
          <xdr:colOff>2095500</xdr:colOff>
          <xdr:row>20</xdr:row>
          <xdr:rowOff>38100</xdr:rowOff>
        </xdr:to>
        <xdr:sp macro="" textlink="">
          <xdr:nvSpPr>
            <xdr:cNvPr id="9217" name="Check Box 1" hidden="1">
              <a:extLst>
                <a:ext uri="{63B3BB69-23CF-44E3-9099-C40C66FF867C}">
                  <a14:compatExt spid="_x0000_s921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Built up with concrete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17</xdr:row>
          <xdr:rowOff>198120</xdr:rowOff>
        </xdr:from>
        <xdr:to>
          <xdr:col>0</xdr:col>
          <xdr:colOff>2087880</xdr:colOff>
          <xdr:row>19</xdr:row>
          <xdr:rowOff>22860</xdr:rowOff>
        </xdr:to>
        <xdr:sp macro="" textlink="">
          <xdr:nvSpPr>
            <xdr:cNvPr id="9218" name="Check Box 2" hidden="1">
              <a:extLst>
                <a:ext uri="{63B3BB69-23CF-44E3-9099-C40C66FF867C}">
                  <a14:compatExt spid="_x0000_s921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Built up with metal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0</xdr:rowOff>
        </xdr:from>
        <xdr:to>
          <xdr:col>0</xdr:col>
          <xdr:colOff>2049780</xdr:colOff>
          <xdr:row>21</xdr:row>
          <xdr:rowOff>30480</xdr:rowOff>
        </xdr:to>
        <xdr:sp macro="" textlink="">
          <xdr:nvSpPr>
            <xdr:cNvPr id="9219" name="Check Box 3" hidden="1">
              <a:extLst>
                <a:ext uri="{63B3BB69-23CF-44E3-9099-C40C66FF867C}">
                  <a14:compatExt spid="_x0000_s921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Built up with wood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0</xdr:rowOff>
        </xdr:from>
        <xdr:to>
          <xdr:col>0</xdr:col>
          <xdr:colOff>2095500</xdr:colOff>
          <xdr:row>22</xdr:row>
          <xdr:rowOff>30480</xdr:rowOff>
        </xdr:to>
        <xdr:sp macro="" textlink="">
          <xdr:nvSpPr>
            <xdr:cNvPr id="9220" name="Check Box 4" hidden="1">
              <a:extLst>
                <a:ext uri="{63B3BB69-23CF-44E3-9099-C40C66FF867C}">
                  <a14:compatExt spid="_x0000_s922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Metal surfacing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30480</xdr:rowOff>
        </xdr:from>
        <xdr:to>
          <xdr:col>0</xdr:col>
          <xdr:colOff>2095500</xdr:colOff>
          <xdr:row>23</xdr:row>
          <xdr:rowOff>30480</xdr:rowOff>
        </xdr:to>
        <xdr:sp macro="" textlink="">
          <xdr:nvSpPr>
            <xdr:cNvPr id="9221" name="Check Box 5" hidden="1">
              <a:extLst>
                <a:ext uri="{63B3BB69-23CF-44E3-9099-C40C66FF867C}">
                  <a14:compatExt spid="_x0000_s922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Shingles/Shakes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0</xdr:rowOff>
        </xdr:from>
        <xdr:to>
          <xdr:col>0</xdr:col>
          <xdr:colOff>2095500</xdr:colOff>
          <xdr:row>24</xdr:row>
          <xdr:rowOff>30480</xdr:rowOff>
        </xdr:to>
        <xdr:sp macro="" textlink="">
          <xdr:nvSpPr>
            <xdr:cNvPr id="9222" name="Check Box 6" hidden="1">
              <a:extLst>
                <a:ext uri="{63B3BB69-23CF-44E3-9099-C40C66FF867C}">
                  <a14:compatExt spid="_x0000_s922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7620</xdr:rowOff>
        </xdr:from>
        <xdr:to>
          <xdr:col>0</xdr:col>
          <xdr:colOff>2095500</xdr:colOff>
          <xdr:row>27</xdr:row>
          <xdr:rowOff>30480</xdr:rowOff>
        </xdr:to>
        <xdr:sp macro="" textlink="">
          <xdr:nvSpPr>
            <xdr:cNvPr id="9223" name="Check Box 7" hidden="1">
              <a:extLst>
                <a:ext uri="{63B3BB69-23CF-44E3-9099-C40C66FF867C}">
                  <a14:compatExt spid="_x0000_s922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Metal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7620</xdr:rowOff>
        </xdr:from>
        <xdr:to>
          <xdr:col>0</xdr:col>
          <xdr:colOff>2095500</xdr:colOff>
          <xdr:row>28</xdr:row>
          <xdr:rowOff>30480</xdr:rowOff>
        </xdr:to>
        <xdr:sp macro="" textlink="">
          <xdr:nvSpPr>
            <xdr:cNvPr id="9224" name="Check Box 8" hidden="1">
              <a:extLst>
                <a:ext uri="{63B3BB69-23CF-44E3-9099-C40C66FF867C}">
                  <a14:compatExt spid="_x0000_s922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Metal with thermal breaks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0</xdr:rowOff>
        </xdr:from>
        <xdr:to>
          <xdr:col>0</xdr:col>
          <xdr:colOff>2095500</xdr:colOff>
          <xdr:row>29</xdr:row>
          <xdr:rowOff>30480</xdr:rowOff>
        </xdr:to>
        <xdr:sp macro="" textlink="">
          <xdr:nvSpPr>
            <xdr:cNvPr id="9225" name="Check Box 9" hidden="1">
              <a:extLst>
                <a:ext uri="{63B3BB69-23CF-44E3-9099-C40C66FF867C}">
                  <a14:compatExt spid="_x0000_s922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Wood/Vinyl/Fiberglass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175260</xdr:rowOff>
        </xdr:from>
        <xdr:to>
          <xdr:col>0</xdr:col>
          <xdr:colOff>2095500</xdr:colOff>
          <xdr:row>31</xdr:row>
          <xdr:rowOff>0</xdr:rowOff>
        </xdr:to>
        <xdr:sp macro="" textlink="">
          <xdr:nvSpPr>
            <xdr:cNvPr id="9226" name="Check Box 10" hidden="1">
              <a:extLst>
                <a:ext uri="{63B3BB69-23CF-44E3-9099-C40C66FF867C}">
                  <a14:compatExt spid="_x0000_s922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17</xdr:row>
          <xdr:rowOff>99060</xdr:rowOff>
        </xdr:from>
        <xdr:to>
          <xdr:col>3</xdr:col>
          <xdr:colOff>464820</xdr:colOff>
          <xdr:row>19</xdr:row>
          <xdr:rowOff>114300</xdr:rowOff>
        </xdr:to>
        <xdr:sp macro="" textlink="">
          <xdr:nvSpPr>
            <xdr:cNvPr id="9227" name="Check Box 11" hidden="1">
              <a:extLst>
                <a:ext uri="{63B3BB69-23CF-44E3-9099-C40C66FF867C}">
                  <a14:compatExt spid="_x0000_s922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Concrete (above unconditioned 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182880</xdr:rowOff>
        </xdr:from>
        <xdr:to>
          <xdr:col>2</xdr:col>
          <xdr:colOff>121920</xdr:colOff>
          <xdr:row>20</xdr:row>
          <xdr:rowOff>7620</xdr:rowOff>
        </xdr:to>
        <xdr:sp macro="" textlink="">
          <xdr:nvSpPr>
            <xdr:cNvPr id="9228" name="Check Box 12" hidden="1">
              <a:extLst>
                <a:ext uri="{63B3BB69-23CF-44E3-9099-C40C66FF867C}">
                  <a14:compatExt spid="_x0000_s922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190500</xdr:rowOff>
        </xdr:from>
        <xdr:to>
          <xdr:col>2</xdr:col>
          <xdr:colOff>121920</xdr:colOff>
          <xdr:row>21</xdr:row>
          <xdr:rowOff>7620</xdr:rowOff>
        </xdr:to>
        <xdr:sp macro="" textlink="">
          <xdr:nvSpPr>
            <xdr:cNvPr id="9229" name="Check Box 13" hidden="1">
              <a:extLst>
                <a:ext uri="{63B3BB69-23CF-44E3-9099-C40C66FF867C}">
                  <a14:compatExt spid="_x0000_s922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Steel joist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0</xdr:rowOff>
        </xdr:from>
        <xdr:to>
          <xdr:col>2</xdr:col>
          <xdr:colOff>106680</xdr:colOff>
          <xdr:row>22</xdr:row>
          <xdr:rowOff>22860</xdr:rowOff>
        </xdr:to>
        <xdr:sp macro="" textlink="">
          <xdr:nvSpPr>
            <xdr:cNvPr id="9230" name="Check Box 14" hidden="1">
              <a:extLst>
                <a:ext uri="{63B3BB69-23CF-44E3-9099-C40C66FF867C}">
                  <a14:compatExt spid="_x0000_s923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30480</xdr:rowOff>
        </xdr:from>
        <xdr:to>
          <xdr:col>2</xdr:col>
          <xdr:colOff>83820</xdr:colOff>
          <xdr:row>23</xdr:row>
          <xdr:rowOff>30480</xdr:rowOff>
        </xdr:to>
        <xdr:sp macro="" textlink="">
          <xdr:nvSpPr>
            <xdr:cNvPr id="9231" name="Check Box 15" hidden="1">
              <a:extLst>
                <a:ext uri="{63B3BB69-23CF-44E3-9099-C40C66FF867C}">
                  <a14:compatExt spid="_x0000_s923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0</xdr:rowOff>
        </xdr:from>
        <xdr:to>
          <xdr:col>2</xdr:col>
          <xdr:colOff>152400</xdr:colOff>
          <xdr:row>27</xdr:row>
          <xdr:rowOff>30480</xdr:rowOff>
        </xdr:to>
        <xdr:sp macro="" textlink="">
          <xdr:nvSpPr>
            <xdr:cNvPr id="9232" name="Check Box 16" hidden="1">
              <a:extLst>
                <a:ext uri="{63B3BB69-23CF-44E3-9099-C40C66FF867C}">
                  <a14:compatExt spid="_x0000_s923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Single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182880</xdr:rowOff>
        </xdr:from>
        <xdr:to>
          <xdr:col>2</xdr:col>
          <xdr:colOff>106680</xdr:colOff>
          <xdr:row>28</xdr:row>
          <xdr:rowOff>30480</xdr:rowOff>
        </xdr:to>
        <xdr:sp macro="" textlink="">
          <xdr:nvSpPr>
            <xdr:cNvPr id="9233" name="Check Box 17" hidden="1">
              <a:extLst>
                <a:ext uri="{63B3BB69-23CF-44E3-9099-C40C66FF867C}">
                  <a14:compatExt spid="_x0000_s923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Double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27</xdr:row>
          <xdr:rowOff>182880</xdr:rowOff>
        </xdr:from>
        <xdr:to>
          <xdr:col>2</xdr:col>
          <xdr:colOff>160020</xdr:colOff>
          <xdr:row>29</xdr:row>
          <xdr:rowOff>30480</xdr:rowOff>
        </xdr:to>
        <xdr:sp macro="" textlink="">
          <xdr:nvSpPr>
            <xdr:cNvPr id="9234" name="Check Box 18" hidden="1">
              <a:extLst>
                <a:ext uri="{63B3BB69-23CF-44E3-9099-C40C66FF867C}">
                  <a14:compatExt spid="_x0000_s923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Double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29</xdr:row>
          <xdr:rowOff>0</xdr:rowOff>
        </xdr:from>
        <xdr:to>
          <xdr:col>2</xdr:col>
          <xdr:colOff>144780</xdr:colOff>
          <xdr:row>30</xdr:row>
          <xdr:rowOff>30480</xdr:rowOff>
        </xdr:to>
        <xdr:sp macro="" textlink="">
          <xdr:nvSpPr>
            <xdr:cNvPr id="9235" name="Check Box 19" hidden="1">
              <a:extLst>
                <a:ext uri="{63B3BB69-23CF-44E3-9099-C40C66FF867C}">
                  <a14:compatExt spid="_x0000_s923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Triple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137160</xdr:rowOff>
        </xdr:from>
        <xdr:to>
          <xdr:col>5</xdr:col>
          <xdr:colOff>541020</xdr:colOff>
          <xdr:row>20</xdr:row>
          <xdr:rowOff>68580</xdr:rowOff>
        </xdr:to>
        <xdr:sp macro="" textlink="">
          <xdr:nvSpPr>
            <xdr:cNvPr id="9236" name="Check Box 20" hidden="1">
              <a:extLst>
                <a:ext uri="{63B3BB69-23CF-44E3-9099-C40C66FF867C}">
                  <a14:compatExt spid="_x0000_s923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Brick/stone on masonry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198120</xdr:rowOff>
        </xdr:from>
        <xdr:to>
          <xdr:col>5</xdr:col>
          <xdr:colOff>563880</xdr:colOff>
          <xdr:row>19</xdr:row>
          <xdr:rowOff>22860</xdr:rowOff>
        </xdr:to>
        <xdr:sp macro="" textlink="">
          <xdr:nvSpPr>
            <xdr:cNvPr id="9237" name="Check Box 21" hidden="1">
              <a:extLst>
                <a:ext uri="{63B3BB69-23CF-44E3-9099-C40C66FF867C}">
                  <a14:compatExt spid="_x0000_s923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Brick/stone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0</xdr:rowOff>
        </xdr:from>
        <xdr:to>
          <xdr:col>6</xdr:col>
          <xdr:colOff>487680</xdr:colOff>
          <xdr:row>21</xdr:row>
          <xdr:rowOff>30480</xdr:rowOff>
        </xdr:to>
        <xdr:sp macro="" textlink="">
          <xdr:nvSpPr>
            <xdr:cNvPr id="9238" name="Check Box 22" hidden="1">
              <a:extLst>
                <a:ext uri="{63B3BB69-23CF-44E3-9099-C40C66FF867C}">
                  <a14:compatExt spid="_x0000_s923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Brick/stone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182880</xdr:rowOff>
        </xdr:from>
        <xdr:to>
          <xdr:col>5</xdr:col>
          <xdr:colOff>533400</xdr:colOff>
          <xdr:row>22</xdr:row>
          <xdr:rowOff>7620</xdr:rowOff>
        </xdr:to>
        <xdr:sp macro="" textlink="">
          <xdr:nvSpPr>
            <xdr:cNvPr id="9239" name="Check Box 23" hidden="1">
              <a:extLst>
                <a:ext uri="{63B3BB69-23CF-44E3-9099-C40C66FF867C}">
                  <a14:compatExt spid="_x0000_s923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Metal panel / Curtain wall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175260</xdr:rowOff>
        </xdr:from>
        <xdr:to>
          <xdr:col>5</xdr:col>
          <xdr:colOff>525780</xdr:colOff>
          <xdr:row>23</xdr:row>
          <xdr:rowOff>7620</xdr:rowOff>
        </xdr:to>
        <xdr:sp macro="" textlink="">
          <xdr:nvSpPr>
            <xdr:cNvPr id="9240" name="Check Box 24" hidden="1">
              <a:extLst>
                <a:ext uri="{63B3BB69-23CF-44E3-9099-C40C66FF867C}">
                  <a14:compatExt spid="_x0000_s924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Sliding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30</xdr:row>
          <xdr:rowOff>7620</xdr:rowOff>
        </xdr:from>
        <xdr:to>
          <xdr:col>2</xdr:col>
          <xdr:colOff>144780</xdr:colOff>
          <xdr:row>31</xdr:row>
          <xdr:rowOff>30480</xdr:rowOff>
        </xdr:to>
        <xdr:sp macro="" textlink="">
          <xdr:nvSpPr>
            <xdr:cNvPr id="9242" name="Check Box 26" hidden="1">
              <a:extLst>
                <a:ext uri="{63B3BB69-23CF-44E3-9099-C40C66FF867C}">
                  <a14:compatExt spid="_x0000_s924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Triple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23</xdr:row>
          <xdr:rowOff>0</xdr:rowOff>
        </xdr:from>
        <xdr:to>
          <xdr:col>5</xdr:col>
          <xdr:colOff>198120</xdr:colOff>
          <xdr:row>24</xdr:row>
          <xdr:rowOff>7620</xdr:rowOff>
        </xdr:to>
        <xdr:sp macro="" textlink="">
          <xdr:nvSpPr>
            <xdr:cNvPr id="9243" name="Check Box 27" hidden="1">
              <a:extLst>
                <a:ext uri="{63B3BB69-23CF-44E3-9099-C40C66FF867C}">
                  <a14:compatExt spid="_x0000_s924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Sliding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26</xdr:row>
          <xdr:rowOff>0</xdr:rowOff>
        </xdr:from>
        <xdr:to>
          <xdr:col>5</xdr:col>
          <xdr:colOff>182880</xdr:colOff>
          <xdr:row>27</xdr:row>
          <xdr:rowOff>7620</xdr:rowOff>
        </xdr:to>
        <xdr:sp macro="" textlink="">
          <xdr:nvSpPr>
            <xdr:cNvPr id="9244" name="Check Box 28" hidden="1">
              <a:extLst>
                <a:ext uri="{63B3BB69-23CF-44E3-9099-C40C66FF867C}">
                  <a14:compatExt spid="_x0000_s924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 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27</xdr:row>
          <xdr:rowOff>0</xdr:rowOff>
        </xdr:from>
        <xdr:to>
          <xdr:col>5</xdr:col>
          <xdr:colOff>182880</xdr:colOff>
          <xdr:row>28</xdr:row>
          <xdr:rowOff>30480</xdr:rowOff>
        </xdr:to>
        <xdr:sp macro="" textlink="">
          <xdr:nvSpPr>
            <xdr:cNvPr id="9245" name="Check Box 29" hidden="1">
              <a:extLst>
                <a:ext uri="{63B3BB69-23CF-44E3-9099-C40C66FF867C}">
                  <a14:compatExt spid="_x0000_s924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Crawlspace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27</xdr:row>
          <xdr:rowOff>182880</xdr:rowOff>
        </xdr:from>
        <xdr:to>
          <xdr:col>5</xdr:col>
          <xdr:colOff>182880</xdr:colOff>
          <xdr:row>29</xdr:row>
          <xdr:rowOff>7620</xdr:rowOff>
        </xdr:to>
        <xdr:sp macro="" textlink="">
          <xdr:nvSpPr>
            <xdr:cNvPr id="9246" name="Check Box 30" hidden="1">
              <a:extLst>
                <a:ext uri="{63B3BB69-23CF-44E3-9099-C40C66FF867C}">
                  <a14:compatExt spid="_x0000_s924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Basement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29</xdr:row>
          <xdr:rowOff>0</xdr:rowOff>
        </xdr:from>
        <xdr:to>
          <xdr:col>5</xdr:col>
          <xdr:colOff>160020</xdr:colOff>
          <xdr:row>30</xdr:row>
          <xdr:rowOff>7620</xdr:rowOff>
        </xdr:to>
        <xdr:sp macro="" textlink="">
          <xdr:nvSpPr>
            <xdr:cNvPr id="9247" name="Check Box 31" hidden="1">
              <a:extLst>
                <a:ext uri="{63B3BB69-23CF-44E3-9099-C40C66FF867C}">
                  <a14:compatExt spid="_x0000_s924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30</xdr:row>
          <xdr:rowOff>0</xdr:rowOff>
        </xdr:from>
        <xdr:to>
          <xdr:col>6</xdr:col>
          <xdr:colOff>182880</xdr:colOff>
          <xdr:row>31</xdr:row>
          <xdr:rowOff>0</xdr:rowOff>
        </xdr:to>
        <xdr:sp macro="" textlink="">
          <xdr:nvSpPr>
            <xdr:cNvPr id="9248" name="Check Box 32" hidden="1">
              <a:extLst>
                <a:ext uri="{63B3BB69-23CF-44E3-9099-C40C66FF867C}">
                  <a14:compatExt spid="_x0000_s924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24</xdr:row>
          <xdr:rowOff>0</xdr:rowOff>
        </xdr:from>
        <xdr:to>
          <xdr:col>5</xdr:col>
          <xdr:colOff>388620</xdr:colOff>
          <xdr:row>24</xdr:row>
          <xdr:rowOff>182880</xdr:rowOff>
        </xdr:to>
        <xdr:sp macro="" textlink="">
          <xdr:nvSpPr>
            <xdr:cNvPr id="9252" name="Check Box 36" hidden="1">
              <a:extLst>
                <a:ext uri="{63B3BB69-23CF-44E3-9099-C40C66FF867C}">
                  <a14:compatExt spid="_x0000_s925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31</xdr:row>
          <xdr:rowOff>0</xdr:rowOff>
        </xdr:from>
        <xdr:to>
          <xdr:col>2</xdr:col>
          <xdr:colOff>144780</xdr:colOff>
          <xdr:row>32</xdr:row>
          <xdr:rowOff>7620</xdr:rowOff>
        </xdr:to>
        <xdr:sp macro="" textlink="">
          <xdr:nvSpPr>
            <xdr:cNvPr id="9253" name="Check Box 37" hidden="1">
              <a:extLst>
                <a:ext uri="{63B3BB69-23CF-44E3-9099-C40C66FF867C}">
                  <a14:compatExt spid="_x0000_s925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175260</xdr:rowOff>
        </xdr:from>
        <xdr:to>
          <xdr:col>0</xdr:col>
          <xdr:colOff>2095500</xdr:colOff>
          <xdr:row>30</xdr:row>
          <xdr:rowOff>7620</xdr:rowOff>
        </xdr:to>
        <xdr:sp macro="" textlink="">
          <xdr:nvSpPr>
            <xdr:cNvPr id="9256" name="Check Box 40" hidden="1">
              <a:extLst>
                <a:ext uri="{63B3BB69-23CF-44E3-9099-C40C66FF867C}">
                  <a14:compatExt spid="_x0000_s925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Exterior Glass Doors***</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30480</xdr:colOff>
          <xdr:row>13</xdr:row>
          <xdr:rowOff>30480</xdr:rowOff>
        </xdr:from>
        <xdr:to>
          <xdr:col>4</xdr:col>
          <xdr:colOff>45720</xdr:colOff>
          <xdr:row>13</xdr:row>
          <xdr:rowOff>228600</xdr:rowOff>
        </xdr:to>
        <xdr:sp macro="" textlink="">
          <xdr:nvSpPr>
            <xdr:cNvPr id="33793" name="Check Box 1" hidden="1">
              <a:extLst>
                <a:ext uri="{63B3BB69-23CF-44E3-9099-C40C66FF867C}">
                  <a14:compatExt spid="_x0000_s3379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30480</xdr:rowOff>
        </xdr:from>
        <xdr:to>
          <xdr:col>5</xdr:col>
          <xdr:colOff>480060</xdr:colOff>
          <xdr:row>13</xdr:row>
          <xdr:rowOff>220980</xdr:rowOff>
        </xdr:to>
        <xdr:sp macro="" textlink="">
          <xdr:nvSpPr>
            <xdr:cNvPr id="33794" name="Check Box 2" hidden="1">
              <a:extLst>
                <a:ext uri="{63B3BB69-23CF-44E3-9099-C40C66FF867C}">
                  <a14:compatExt spid="_x0000_s3379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441960</xdr:colOff>
          <xdr:row>13</xdr:row>
          <xdr:rowOff>38100</xdr:rowOff>
        </xdr:from>
        <xdr:to>
          <xdr:col>6</xdr:col>
          <xdr:colOff>541020</xdr:colOff>
          <xdr:row>13</xdr:row>
          <xdr:rowOff>213360</xdr:rowOff>
        </xdr:to>
        <xdr:sp macro="" textlink="">
          <xdr:nvSpPr>
            <xdr:cNvPr id="33795" name="Check Box 3" hidden="1">
              <a:extLst>
                <a:ext uri="{63B3BB69-23CF-44E3-9099-C40C66FF867C}">
                  <a14:compatExt spid="_x0000_s3379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259080</xdr:colOff>
          <xdr:row>13</xdr:row>
          <xdr:rowOff>312420</xdr:rowOff>
        </xdr:from>
        <xdr:to>
          <xdr:col>7</xdr:col>
          <xdr:colOff>38100</xdr:colOff>
          <xdr:row>14</xdr:row>
          <xdr:rowOff>99060</xdr:rowOff>
        </xdr:to>
        <xdr:sp macro="" textlink="">
          <xdr:nvSpPr>
            <xdr:cNvPr id="33796" name="Check Box 4" hidden="1">
              <a:extLst>
                <a:ext uri="{63B3BB69-23CF-44E3-9099-C40C66FF867C}">
                  <a14:compatExt spid="_x0000_s3379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259080</xdr:colOff>
          <xdr:row>14</xdr:row>
          <xdr:rowOff>106680</xdr:rowOff>
        </xdr:from>
        <xdr:to>
          <xdr:col>6</xdr:col>
          <xdr:colOff>922020</xdr:colOff>
          <xdr:row>15</xdr:row>
          <xdr:rowOff>152400</xdr:rowOff>
        </xdr:to>
        <xdr:sp macro="" textlink="">
          <xdr:nvSpPr>
            <xdr:cNvPr id="33797" name="Check Box 5" hidden="1">
              <a:extLst>
                <a:ext uri="{63B3BB69-23CF-44E3-9099-C40C66FF867C}">
                  <a14:compatExt spid="_x0000_s3379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Refrigerant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99060</xdr:rowOff>
        </xdr:from>
        <xdr:to>
          <xdr:col>6</xdr:col>
          <xdr:colOff>182880</xdr:colOff>
          <xdr:row>17</xdr:row>
          <xdr:rowOff>137160</xdr:rowOff>
        </xdr:to>
        <xdr:sp macro="" textlink="">
          <xdr:nvSpPr>
            <xdr:cNvPr id="33798" name="Check Box 6" hidden="1">
              <a:extLst>
                <a:ext uri="{63B3BB69-23CF-44E3-9099-C40C66FF867C}">
                  <a14:compatExt spid="_x0000_s3379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259080</xdr:colOff>
          <xdr:row>16</xdr:row>
          <xdr:rowOff>144780</xdr:rowOff>
        </xdr:from>
        <xdr:to>
          <xdr:col>3</xdr:col>
          <xdr:colOff>365760</xdr:colOff>
          <xdr:row>17</xdr:row>
          <xdr:rowOff>99060</xdr:rowOff>
        </xdr:to>
        <xdr:sp macro="" textlink="">
          <xdr:nvSpPr>
            <xdr:cNvPr id="33799" name="Check Box 7" hidden="1">
              <a:extLst>
                <a:ext uri="{63B3BB69-23CF-44E3-9099-C40C66FF867C}">
                  <a14:compatExt spid="_x0000_s3379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30480</xdr:rowOff>
        </xdr:from>
        <xdr:to>
          <xdr:col>3</xdr:col>
          <xdr:colOff>487680</xdr:colOff>
          <xdr:row>24</xdr:row>
          <xdr:rowOff>0</xdr:rowOff>
        </xdr:to>
        <xdr:sp macro="" textlink="">
          <xdr:nvSpPr>
            <xdr:cNvPr id="33800" name="Check Box 8" hidden="1">
              <a:extLst>
                <a:ext uri="{63B3BB69-23CF-44E3-9099-C40C66FF867C}">
                  <a14:compatExt spid="_x0000_s3380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30480</xdr:rowOff>
        </xdr:from>
        <xdr:to>
          <xdr:col>3</xdr:col>
          <xdr:colOff>373380</xdr:colOff>
          <xdr:row>25</xdr:row>
          <xdr:rowOff>30480</xdr:rowOff>
        </xdr:to>
        <xdr:sp macro="" textlink="">
          <xdr:nvSpPr>
            <xdr:cNvPr id="33801" name="Check Box 9" hidden="1">
              <a:extLst>
                <a:ext uri="{63B3BB69-23CF-44E3-9099-C40C66FF867C}">
                  <a14:compatExt spid="_x0000_s3380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DX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3</xdr:col>
          <xdr:colOff>297180</xdr:colOff>
          <xdr:row>26</xdr:row>
          <xdr:rowOff>0</xdr:rowOff>
        </xdr:to>
        <xdr:sp macro="" textlink="">
          <xdr:nvSpPr>
            <xdr:cNvPr id="33802" name="Check Box 10" hidden="1">
              <a:extLst>
                <a:ext uri="{63B3BB69-23CF-44E3-9099-C40C66FF867C}">
                  <a14:compatExt spid="_x0000_s3380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45720</xdr:rowOff>
        </xdr:from>
        <xdr:to>
          <xdr:col>3</xdr:col>
          <xdr:colOff>381000</xdr:colOff>
          <xdr:row>27</xdr:row>
          <xdr:rowOff>30480</xdr:rowOff>
        </xdr:to>
        <xdr:sp macro="" textlink="">
          <xdr:nvSpPr>
            <xdr:cNvPr id="33803" name="Check Box 11" hidden="1">
              <a:extLst>
                <a:ext uri="{63B3BB69-23CF-44E3-9099-C40C66FF867C}">
                  <a14:compatExt spid="_x0000_s3380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Chiller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30480</xdr:rowOff>
        </xdr:from>
        <xdr:to>
          <xdr:col>3</xdr:col>
          <xdr:colOff>487680</xdr:colOff>
          <xdr:row>28</xdr:row>
          <xdr:rowOff>0</xdr:rowOff>
        </xdr:to>
        <xdr:sp macro="" textlink="">
          <xdr:nvSpPr>
            <xdr:cNvPr id="33804" name="Check Box 12" hidden="1">
              <a:extLst>
                <a:ext uri="{63B3BB69-23CF-44E3-9099-C40C66FF867C}">
                  <a14:compatExt spid="_x0000_s3380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District chilled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30480</xdr:rowOff>
        </xdr:from>
        <xdr:to>
          <xdr:col>3</xdr:col>
          <xdr:colOff>411480</xdr:colOff>
          <xdr:row>31</xdr:row>
          <xdr:rowOff>30480</xdr:rowOff>
        </xdr:to>
        <xdr:sp macro="" textlink="">
          <xdr:nvSpPr>
            <xdr:cNvPr id="33805" name="Check Box 13" hidden="1">
              <a:extLst>
                <a:ext uri="{63B3BB69-23CF-44E3-9099-C40C66FF867C}">
                  <a14:compatExt spid="_x0000_s3380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30480</xdr:rowOff>
        </xdr:from>
        <xdr:to>
          <xdr:col>3</xdr:col>
          <xdr:colOff>266700</xdr:colOff>
          <xdr:row>32</xdr:row>
          <xdr:rowOff>30480</xdr:rowOff>
        </xdr:to>
        <xdr:sp macro="" textlink="">
          <xdr:nvSpPr>
            <xdr:cNvPr id="33806" name="Check Box 14" hidden="1">
              <a:extLst>
                <a:ext uri="{63B3BB69-23CF-44E3-9099-C40C66FF867C}">
                  <a14:compatExt spid="_x0000_s3380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 heating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7620</xdr:rowOff>
        </xdr:from>
        <xdr:to>
          <xdr:col>3</xdr:col>
          <xdr:colOff>106680</xdr:colOff>
          <xdr:row>33</xdr:row>
          <xdr:rowOff>7620</xdr:rowOff>
        </xdr:to>
        <xdr:sp macro="" textlink="">
          <xdr:nvSpPr>
            <xdr:cNvPr id="33807" name="Check Box 15" hidden="1">
              <a:extLst>
                <a:ext uri="{63B3BB69-23CF-44E3-9099-C40C66FF867C}">
                  <a14:compatExt spid="_x0000_s3380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Central furnace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3</xdr:col>
          <xdr:colOff>144780</xdr:colOff>
          <xdr:row>34</xdr:row>
          <xdr:rowOff>7620</xdr:rowOff>
        </xdr:to>
        <xdr:sp macro="" textlink="">
          <xdr:nvSpPr>
            <xdr:cNvPr id="33808" name="Check Box 16" hidden="1">
              <a:extLst>
                <a:ext uri="{63B3BB69-23CF-44E3-9099-C40C66FF867C}">
                  <a14:compatExt spid="_x0000_s3380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7620</xdr:rowOff>
        </xdr:from>
        <xdr:to>
          <xdr:col>3</xdr:col>
          <xdr:colOff>228600</xdr:colOff>
          <xdr:row>35</xdr:row>
          <xdr:rowOff>7620</xdr:rowOff>
        </xdr:to>
        <xdr:sp macro="" textlink="">
          <xdr:nvSpPr>
            <xdr:cNvPr id="33809" name="Check Box 17" hidden="1">
              <a:extLst>
                <a:ext uri="{63B3BB69-23CF-44E3-9099-C40C66FF867C}">
                  <a14:compatExt spid="_x0000_s3380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7620</xdr:rowOff>
        </xdr:from>
        <xdr:to>
          <xdr:col>3</xdr:col>
          <xdr:colOff>601980</xdr:colOff>
          <xdr:row>36</xdr:row>
          <xdr:rowOff>7620</xdr:rowOff>
        </xdr:to>
        <xdr:sp macro="" textlink="">
          <xdr:nvSpPr>
            <xdr:cNvPr id="33810" name="Check Box 18" hidden="1">
              <a:extLst>
                <a:ext uri="{63B3BB69-23CF-44E3-9099-C40C66FF867C}">
                  <a14:compatExt spid="_x0000_s3381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District steam or hot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37</xdr:row>
          <xdr:rowOff>38100</xdr:rowOff>
        </xdr:from>
        <xdr:to>
          <xdr:col>2</xdr:col>
          <xdr:colOff>0</xdr:colOff>
          <xdr:row>38</xdr:row>
          <xdr:rowOff>30480</xdr:rowOff>
        </xdr:to>
        <xdr:sp macro="" textlink="">
          <xdr:nvSpPr>
            <xdr:cNvPr id="33812" name="Check Box 20" hidden="1">
              <a:extLst>
                <a:ext uri="{63B3BB69-23CF-44E3-9099-C40C66FF867C}">
                  <a14:compatExt spid="_x0000_s3381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 DHW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39</xdr:row>
          <xdr:rowOff>0</xdr:rowOff>
        </xdr:from>
        <xdr:to>
          <xdr:col>3</xdr:col>
          <xdr:colOff>403860</xdr:colOff>
          <xdr:row>40</xdr:row>
          <xdr:rowOff>22860</xdr:rowOff>
        </xdr:to>
        <xdr:sp macro="" textlink="">
          <xdr:nvSpPr>
            <xdr:cNvPr id="33813" name="Check Box 21" hidden="1">
              <a:extLst>
                <a:ext uri="{63B3BB69-23CF-44E3-9099-C40C66FF867C}">
                  <a14:compatExt spid="_x0000_s3381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40</xdr:row>
          <xdr:rowOff>22860</xdr:rowOff>
        </xdr:from>
        <xdr:to>
          <xdr:col>3</xdr:col>
          <xdr:colOff>457200</xdr:colOff>
          <xdr:row>41</xdr:row>
          <xdr:rowOff>7620</xdr:rowOff>
        </xdr:to>
        <xdr:sp macro="" textlink="">
          <xdr:nvSpPr>
            <xdr:cNvPr id="33814" name="Check Box 22" hidden="1">
              <a:extLst>
                <a:ext uri="{63B3BB69-23CF-44E3-9099-C40C66FF867C}">
                  <a14:compatExt spid="_x0000_s3381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44</xdr:row>
          <xdr:rowOff>30480</xdr:rowOff>
        </xdr:from>
        <xdr:to>
          <xdr:col>3</xdr:col>
          <xdr:colOff>0</xdr:colOff>
          <xdr:row>45</xdr:row>
          <xdr:rowOff>30480</xdr:rowOff>
        </xdr:to>
        <xdr:sp macro="" textlink="">
          <xdr:nvSpPr>
            <xdr:cNvPr id="33815" name="Check Box 23" hidden="1">
              <a:extLst>
                <a:ext uri="{63B3BB69-23CF-44E3-9099-C40C66FF867C}">
                  <a14:compatExt spid="_x0000_s3381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7620</xdr:rowOff>
        </xdr:from>
        <xdr:to>
          <xdr:col>4</xdr:col>
          <xdr:colOff>762000</xdr:colOff>
          <xdr:row>46</xdr:row>
          <xdr:rowOff>7620</xdr:rowOff>
        </xdr:to>
        <xdr:sp macro="" textlink="">
          <xdr:nvSpPr>
            <xdr:cNvPr id="33816" name="Check Box 24" hidden="1">
              <a:extLst>
                <a:ext uri="{63B3BB69-23CF-44E3-9099-C40C66FF867C}">
                  <a14:compatExt spid="_x0000_s3381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23</xdr:row>
          <xdr:rowOff>0</xdr:rowOff>
        </xdr:from>
        <xdr:to>
          <xdr:col>5</xdr:col>
          <xdr:colOff>723900</xdr:colOff>
          <xdr:row>24</xdr:row>
          <xdr:rowOff>30480</xdr:rowOff>
        </xdr:to>
        <xdr:sp macro="" textlink="">
          <xdr:nvSpPr>
            <xdr:cNvPr id="33817" name="Check Box 25" hidden="1">
              <a:extLst>
                <a:ext uri="{63B3BB69-23CF-44E3-9099-C40C66FF867C}">
                  <a14:compatExt spid="_x0000_s3381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24</xdr:row>
          <xdr:rowOff>0</xdr:rowOff>
        </xdr:from>
        <xdr:to>
          <xdr:col>5</xdr:col>
          <xdr:colOff>693420</xdr:colOff>
          <xdr:row>25</xdr:row>
          <xdr:rowOff>0</xdr:rowOff>
        </xdr:to>
        <xdr:sp macro="" textlink="">
          <xdr:nvSpPr>
            <xdr:cNvPr id="33818" name="Check Box 26" hidden="1">
              <a:extLst>
                <a:ext uri="{63B3BB69-23CF-44E3-9099-C40C66FF867C}">
                  <a14:compatExt spid="_x0000_s3381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24</xdr:row>
          <xdr:rowOff>213360</xdr:rowOff>
        </xdr:from>
        <xdr:to>
          <xdr:col>6</xdr:col>
          <xdr:colOff>335280</xdr:colOff>
          <xdr:row>26</xdr:row>
          <xdr:rowOff>0</xdr:rowOff>
        </xdr:to>
        <xdr:sp macro="" textlink="">
          <xdr:nvSpPr>
            <xdr:cNvPr id="33819" name="Check Box 27" hidden="1">
              <a:extLst>
                <a:ext uri="{63B3BB69-23CF-44E3-9099-C40C66FF867C}">
                  <a14:compatExt spid="_x0000_s3381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26</xdr:row>
          <xdr:rowOff>0</xdr:rowOff>
        </xdr:from>
        <xdr:to>
          <xdr:col>6</xdr:col>
          <xdr:colOff>106680</xdr:colOff>
          <xdr:row>27</xdr:row>
          <xdr:rowOff>0</xdr:rowOff>
        </xdr:to>
        <xdr:sp macro="" textlink="">
          <xdr:nvSpPr>
            <xdr:cNvPr id="33820" name="Check Box 28" hidden="1">
              <a:extLst>
                <a:ext uri="{63B3BB69-23CF-44E3-9099-C40C66FF867C}">
                  <a14:compatExt spid="_x0000_s3382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27</xdr:row>
          <xdr:rowOff>30480</xdr:rowOff>
        </xdr:from>
        <xdr:to>
          <xdr:col>6</xdr:col>
          <xdr:colOff>106680</xdr:colOff>
          <xdr:row>28</xdr:row>
          <xdr:rowOff>0</xdr:rowOff>
        </xdr:to>
        <xdr:sp macro="" textlink="">
          <xdr:nvSpPr>
            <xdr:cNvPr id="33821" name="Check Box 29" hidden="1">
              <a:extLst>
                <a:ext uri="{63B3BB69-23CF-44E3-9099-C40C66FF867C}">
                  <a14:compatExt spid="_x0000_s3382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Reciprocating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xdr:colOff>
          <xdr:row>29</xdr:row>
          <xdr:rowOff>0</xdr:rowOff>
        </xdr:from>
        <xdr:to>
          <xdr:col>5</xdr:col>
          <xdr:colOff>678180</xdr:colOff>
          <xdr:row>30</xdr:row>
          <xdr:rowOff>38100</xdr:rowOff>
        </xdr:to>
        <xdr:sp macro="" textlink="">
          <xdr:nvSpPr>
            <xdr:cNvPr id="33822" name="Check Box 30" hidden="1">
              <a:extLst>
                <a:ext uri="{63B3BB69-23CF-44E3-9099-C40C66FF867C}">
                  <a14:compatExt spid="_x0000_s3382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xdr:colOff>
          <xdr:row>27</xdr:row>
          <xdr:rowOff>7620</xdr:rowOff>
        </xdr:from>
        <xdr:to>
          <xdr:col>6</xdr:col>
          <xdr:colOff>838200</xdr:colOff>
          <xdr:row>28</xdr:row>
          <xdr:rowOff>0</xdr:rowOff>
        </xdr:to>
        <xdr:sp macro="" textlink="">
          <xdr:nvSpPr>
            <xdr:cNvPr id="33823" name="Check Box 31" hidden="1">
              <a:extLst>
                <a:ext uri="{63B3BB69-23CF-44E3-9099-C40C66FF867C}">
                  <a14:compatExt spid="_x0000_s3382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Scroll/Screw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68580</xdr:colOff>
          <xdr:row>29</xdr:row>
          <xdr:rowOff>0</xdr:rowOff>
        </xdr:from>
        <xdr:to>
          <xdr:col>6</xdr:col>
          <xdr:colOff>762000</xdr:colOff>
          <xdr:row>30</xdr:row>
          <xdr:rowOff>45720</xdr:rowOff>
        </xdr:to>
        <xdr:sp macro="" textlink="">
          <xdr:nvSpPr>
            <xdr:cNvPr id="33824" name="Check Box 32" hidden="1">
              <a:extLst>
                <a:ext uri="{63B3BB69-23CF-44E3-9099-C40C66FF867C}">
                  <a14:compatExt spid="_x0000_s3382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800100</xdr:colOff>
          <xdr:row>27</xdr:row>
          <xdr:rowOff>0</xdr:rowOff>
        </xdr:from>
        <xdr:to>
          <xdr:col>7</xdr:col>
          <xdr:colOff>601980</xdr:colOff>
          <xdr:row>28</xdr:row>
          <xdr:rowOff>0</xdr:rowOff>
        </xdr:to>
        <xdr:sp macro="" textlink="">
          <xdr:nvSpPr>
            <xdr:cNvPr id="33825" name="Check Box 33" hidden="1">
              <a:extLst>
                <a:ext uri="{63B3BB69-23CF-44E3-9099-C40C66FF867C}">
                  <a14:compatExt spid="_x0000_s3382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Centrifugal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31</xdr:row>
          <xdr:rowOff>30480</xdr:rowOff>
        </xdr:from>
        <xdr:to>
          <xdr:col>6</xdr:col>
          <xdr:colOff>182880</xdr:colOff>
          <xdr:row>32</xdr:row>
          <xdr:rowOff>30480</xdr:rowOff>
        </xdr:to>
        <xdr:sp macro="" textlink="">
          <xdr:nvSpPr>
            <xdr:cNvPr id="33826" name="Check Box 34" hidden="1">
              <a:extLst>
                <a:ext uri="{63B3BB69-23CF-44E3-9099-C40C66FF867C}">
                  <a14:compatExt spid="_x0000_s3382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32</xdr:row>
          <xdr:rowOff>7620</xdr:rowOff>
        </xdr:from>
        <xdr:to>
          <xdr:col>5</xdr:col>
          <xdr:colOff>754380</xdr:colOff>
          <xdr:row>33</xdr:row>
          <xdr:rowOff>30480</xdr:rowOff>
        </xdr:to>
        <xdr:sp macro="" textlink="">
          <xdr:nvSpPr>
            <xdr:cNvPr id="33827" name="Check Box 35" hidden="1">
              <a:extLst>
                <a:ext uri="{63B3BB69-23CF-44E3-9099-C40C66FF867C}">
                  <a14:compatExt spid="_x0000_s3382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33</xdr:row>
          <xdr:rowOff>0</xdr:rowOff>
        </xdr:from>
        <xdr:to>
          <xdr:col>6</xdr:col>
          <xdr:colOff>335280</xdr:colOff>
          <xdr:row>34</xdr:row>
          <xdr:rowOff>7620</xdr:rowOff>
        </xdr:to>
        <xdr:sp macro="" textlink="">
          <xdr:nvSpPr>
            <xdr:cNvPr id="33828" name="Check Box 36" hidden="1">
              <a:extLst>
                <a:ext uri="{63B3BB69-23CF-44E3-9099-C40C66FF867C}">
                  <a14:compatExt spid="_x0000_s3382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34</xdr:row>
          <xdr:rowOff>7620</xdr:rowOff>
        </xdr:from>
        <xdr:to>
          <xdr:col>6</xdr:col>
          <xdr:colOff>30480</xdr:colOff>
          <xdr:row>35</xdr:row>
          <xdr:rowOff>30480</xdr:rowOff>
        </xdr:to>
        <xdr:sp macro="" textlink="">
          <xdr:nvSpPr>
            <xdr:cNvPr id="33829" name="Check Box 37" hidden="1">
              <a:extLst>
                <a:ext uri="{63B3BB69-23CF-44E3-9099-C40C66FF867C}">
                  <a14:compatExt spid="_x0000_s3382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0</xdr:rowOff>
        </xdr:from>
        <xdr:to>
          <xdr:col>7</xdr:col>
          <xdr:colOff>220980</xdr:colOff>
          <xdr:row>36</xdr:row>
          <xdr:rowOff>0</xdr:rowOff>
        </xdr:to>
        <xdr:sp macro="" textlink="">
          <xdr:nvSpPr>
            <xdr:cNvPr id="33830" name="Check Box 38" hidden="1">
              <a:extLst>
                <a:ext uri="{63B3BB69-23CF-44E3-9099-C40C66FF867C}">
                  <a14:compatExt spid="_x0000_s3383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Forced 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152400</xdr:rowOff>
        </xdr:from>
        <xdr:to>
          <xdr:col>7</xdr:col>
          <xdr:colOff>480060</xdr:colOff>
          <xdr:row>36</xdr:row>
          <xdr:rowOff>182880</xdr:rowOff>
        </xdr:to>
        <xdr:sp macro="" textlink="">
          <xdr:nvSpPr>
            <xdr:cNvPr id="33831" name="Check Box 39" hidden="1">
              <a:extLst>
                <a:ext uri="{63B3BB69-23CF-44E3-9099-C40C66FF867C}">
                  <a14:compatExt spid="_x0000_s3383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 Draft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175260</xdr:rowOff>
        </xdr:from>
        <xdr:to>
          <xdr:col>6</xdr:col>
          <xdr:colOff>38100</xdr:colOff>
          <xdr:row>36</xdr:row>
          <xdr:rowOff>22860</xdr:rowOff>
        </xdr:to>
        <xdr:sp macro="" textlink="">
          <xdr:nvSpPr>
            <xdr:cNvPr id="33834" name="Check Box 42" hidden="1">
              <a:extLst>
                <a:ext uri="{63B3BB69-23CF-44E3-9099-C40C66FF867C}">
                  <a14:compatExt spid="_x0000_s3383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Steam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175260</xdr:rowOff>
        </xdr:from>
        <xdr:to>
          <xdr:col>6</xdr:col>
          <xdr:colOff>76200</xdr:colOff>
          <xdr:row>36</xdr:row>
          <xdr:rowOff>175260</xdr:rowOff>
        </xdr:to>
        <xdr:sp macro="" textlink="">
          <xdr:nvSpPr>
            <xdr:cNvPr id="33835" name="Check Box 43" hidden="1">
              <a:extLst>
                <a:ext uri="{63B3BB69-23CF-44E3-9099-C40C66FF867C}">
                  <a14:compatExt spid="_x0000_s3383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Hydronic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0</xdr:rowOff>
        </xdr:from>
        <xdr:to>
          <xdr:col>2</xdr:col>
          <xdr:colOff>182880</xdr:colOff>
          <xdr:row>39</xdr:row>
          <xdr:rowOff>30480</xdr:rowOff>
        </xdr:to>
        <xdr:sp macro="" textlink="">
          <xdr:nvSpPr>
            <xdr:cNvPr id="33836" name="Check Box 44" hidden="1">
              <a:extLst>
                <a:ext uri="{63B3BB69-23CF-44E3-9099-C40C66FF867C}">
                  <a14:compatExt spid="_x0000_s3383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Indirect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42</xdr:row>
          <xdr:rowOff>7620</xdr:rowOff>
        </xdr:from>
        <xdr:to>
          <xdr:col>3</xdr:col>
          <xdr:colOff>312420</xdr:colOff>
          <xdr:row>43</xdr:row>
          <xdr:rowOff>7620</xdr:rowOff>
        </xdr:to>
        <xdr:sp macro="" textlink="">
          <xdr:nvSpPr>
            <xdr:cNvPr id="33837" name="Check Box 45" hidden="1">
              <a:extLst>
                <a:ext uri="{63B3BB69-23CF-44E3-9099-C40C66FF867C}">
                  <a14:compatExt spid="_x0000_s3383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43</xdr:row>
          <xdr:rowOff>7620</xdr:rowOff>
        </xdr:from>
        <xdr:to>
          <xdr:col>3</xdr:col>
          <xdr:colOff>533400</xdr:colOff>
          <xdr:row>44</xdr:row>
          <xdr:rowOff>7620</xdr:rowOff>
        </xdr:to>
        <xdr:sp macro="" textlink="">
          <xdr:nvSpPr>
            <xdr:cNvPr id="33838" name="Check Box 46" hidden="1">
              <a:extLst>
                <a:ext uri="{63B3BB69-23CF-44E3-9099-C40C66FF867C}">
                  <a14:compatExt spid="_x0000_s3383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0</xdr:rowOff>
        </xdr:from>
        <xdr:to>
          <xdr:col>2</xdr:col>
          <xdr:colOff>182880</xdr:colOff>
          <xdr:row>42</xdr:row>
          <xdr:rowOff>30480</xdr:rowOff>
        </xdr:to>
        <xdr:sp macro="" textlink="">
          <xdr:nvSpPr>
            <xdr:cNvPr id="33839" name="Check Box 47" hidden="1">
              <a:extLst>
                <a:ext uri="{63B3BB69-23CF-44E3-9099-C40C66FF867C}">
                  <a14:compatExt spid="_x0000_s3383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37</xdr:row>
          <xdr:rowOff>0</xdr:rowOff>
        </xdr:from>
        <xdr:to>
          <xdr:col>6</xdr:col>
          <xdr:colOff>266700</xdr:colOff>
          <xdr:row>38</xdr:row>
          <xdr:rowOff>30480</xdr:rowOff>
        </xdr:to>
        <xdr:sp macro="" textlink="">
          <xdr:nvSpPr>
            <xdr:cNvPr id="33840" name="Check Box 48" hidden="1">
              <a:extLst>
                <a:ext uri="{63B3BB69-23CF-44E3-9099-C40C66FF867C}">
                  <a14:compatExt spid="_x0000_s3384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38</xdr:row>
          <xdr:rowOff>0</xdr:rowOff>
        </xdr:from>
        <xdr:to>
          <xdr:col>6</xdr:col>
          <xdr:colOff>144780</xdr:colOff>
          <xdr:row>39</xdr:row>
          <xdr:rowOff>30480</xdr:rowOff>
        </xdr:to>
        <xdr:sp macro="" textlink="">
          <xdr:nvSpPr>
            <xdr:cNvPr id="33841" name="Check Box 49" hidden="1">
              <a:extLst>
                <a:ext uri="{63B3BB69-23CF-44E3-9099-C40C66FF867C}">
                  <a14:compatExt spid="_x0000_s3384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39</xdr:row>
          <xdr:rowOff>0</xdr:rowOff>
        </xdr:from>
        <xdr:to>
          <xdr:col>7</xdr:col>
          <xdr:colOff>464820</xdr:colOff>
          <xdr:row>40</xdr:row>
          <xdr:rowOff>76200</xdr:rowOff>
        </xdr:to>
        <xdr:sp macro="" textlink="">
          <xdr:nvSpPr>
            <xdr:cNvPr id="33842" name="Check Box 50" hidden="1">
              <a:extLst>
                <a:ext uri="{63B3BB69-23CF-44E3-9099-C40C66FF867C}">
                  <a14:compatExt spid="_x0000_s3384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Oil (specify grade)  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41</xdr:row>
          <xdr:rowOff>38100</xdr:rowOff>
        </xdr:from>
        <xdr:to>
          <xdr:col>8</xdr:col>
          <xdr:colOff>182880</xdr:colOff>
          <xdr:row>42</xdr:row>
          <xdr:rowOff>68580</xdr:rowOff>
        </xdr:to>
        <xdr:sp macro="" textlink="">
          <xdr:nvSpPr>
            <xdr:cNvPr id="33843" name="Check Box 51" hidden="1">
              <a:extLst>
                <a:ext uri="{63B3BB69-23CF-44E3-9099-C40C66FF867C}">
                  <a14:compatExt spid="_x0000_s3384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  ________________________________________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24</xdr:row>
          <xdr:rowOff>7620</xdr:rowOff>
        </xdr:from>
        <xdr:to>
          <xdr:col>7</xdr:col>
          <xdr:colOff>381000</xdr:colOff>
          <xdr:row>25</xdr:row>
          <xdr:rowOff>0</xdr:rowOff>
        </xdr:to>
        <xdr:sp macro="" textlink="">
          <xdr:nvSpPr>
            <xdr:cNvPr id="33844" name="Check Box 52" hidden="1">
              <a:extLst>
                <a:ext uri="{63B3BB69-23CF-44E3-9099-C40C66FF867C}">
                  <a14:compatExt spid="_x0000_s3384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Steam Absortion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23</xdr:row>
          <xdr:rowOff>0</xdr:rowOff>
        </xdr:from>
        <xdr:to>
          <xdr:col>7</xdr:col>
          <xdr:colOff>411480</xdr:colOff>
          <xdr:row>24</xdr:row>
          <xdr:rowOff>30480</xdr:rowOff>
        </xdr:to>
        <xdr:sp macro="" textlink="">
          <xdr:nvSpPr>
            <xdr:cNvPr id="33845" name="Check Box 53" hidden="1">
              <a:extLst>
                <a:ext uri="{63B3BB69-23CF-44E3-9099-C40C66FF867C}">
                  <a14:compatExt spid="_x0000_s3384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Gas Absorption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25</xdr:row>
          <xdr:rowOff>0</xdr:rowOff>
        </xdr:from>
        <xdr:to>
          <xdr:col>7</xdr:col>
          <xdr:colOff>297180</xdr:colOff>
          <xdr:row>26</xdr:row>
          <xdr:rowOff>7620</xdr:rowOff>
        </xdr:to>
        <xdr:sp macro="" textlink="">
          <xdr:nvSpPr>
            <xdr:cNvPr id="33846" name="Check Box 54" hidden="1">
              <a:extLst>
                <a:ext uri="{63B3BB69-23CF-44E3-9099-C40C66FF867C}">
                  <a14:compatExt spid="_x0000_s3384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Steam Turbine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27</xdr:row>
          <xdr:rowOff>182880</xdr:rowOff>
        </xdr:from>
        <xdr:to>
          <xdr:col>6</xdr:col>
          <xdr:colOff>106680</xdr:colOff>
          <xdr:row>29</xdr:row>
          <xdr:rowOff>7620</xdr:rowOff>
        </xdr:to>
        <xdr:sp macro="" textlink="">
          <xdr:nvSpPr>
            <xdr:cNvPr id="33847" name="Check Box 55" hidden="1">
              <a:extLst>
                <a:ext uri="{63B3BB69-23CF-44E3-9099-C40C66FF867C}">
                  <a14:compatExt spid="_x0000_s3384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30</xdr:row>
          <xdr:rowOff>30480</xdr:rowOff>
        </xdr:from>
        <xdr:to>
          <xdr:col>6</xdr:col>
          <xdr:colOff>716280</xdr:colOff>
          <xdr:row>30</xdr:row>
          <xdr:rowOff>182880</xdr:rowOff>
        </xdr:to>
        <xdr:sp macro="" textlink="">
          <xdr:nvSpPr>
            <xdr:cNvPr id="33848" name="Check Box 56" hidden="1">
              <a:extLst>
                <a:ext uri="{63B3BB69-23CF-44E3-9099-C40C66FF867C}">
                  <a14:compatExt spid="_x0000_s3384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Indirect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30</xdr:row>
          <xdr:rowOff>30480</xdr:rowOff>
        </xdr:from>
        <xdr:to>
          <xdr:col>8</xdr:col>
          <xdr:colOff>68580</xdr:colOff>
          <xdr:row>30</xdr:row>
          <xdr:rowOff>182880</xdr:rowOff>
        </xdr:to>
        <xdr:sp macro="" textlink="">
          <xdr:nvSpPr>
            <xdr:cNvPr id="33849" name="Check Box 57" hidden="1">
              <a:extLst>
                <a:ext uri="{63B3BB69-23CF-44E3-9099-C40C66FF867C}">
                  <a14:compatExt spid="_x0000_s3384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868680</xdr:colOff>
          <xdr:row>29</xdr:row>
          <xdr:rowOff>38100</xdr:rowOff>
        </xdr:from>
        <xdr:to>
          <xdr:col>7</xdr:col>
          <xdr:colOff>617220</xdr:colOff>
          <xdr:row>30</xdr:row>
          <xdr:rowOff>7620</xdr:rowOff>
        </xdr:to>
        <xdr:sp macro="" textlink="">
          <xdr:nvSpPr>
            <xdr:cNvPr id="33850" name="Check Box 58" hidden="1">
              <a:extLst>
                <a:ext uri="{63B3BB69-23CF-44E3-9099-C40C66FF867C}">
                  <a14:compatExt spid="_x0000_s3385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Ground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18</xdr:row>
          <xdr:rowOff>30480</xdr:rowOff>
        </xdr:from>
        <xdr:to>
          <xdr:col>4</xdr:col>
          <xdr:colOff>45720</xdr:colOff>
          <xdr:row>19</xdr:row>
          <xdr:rowOff>38100</xdr:rowOff>
        </xdr:to>
        <xdr:sp macro="" textlink="">
          <xdr:nvSpPr>
            <xdr:cNvPr id="33851" name="Check Box 59" hidden="1">
              <a:extLst>
                <a:ext uri="{63B3BB69-23CF-44E3-9099-C40C66FF867C}">
                  <a14:compatExt spid="_x0000_s3385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30480</xdr:rowOff>
        </xdr:from>
        <xdr:to>
          <xdr:col>5</xdr:col>
          <xdr:colOff>480060</xdr:colOff>
          <xdr:row>19</xdr:row>
          <xdr:rowOff>30480</xdr:rowOff>
        </xdr:to>
        <xdr:sp macro="" textlink="">
          <xdr:nvSpPr>
            <xdr:cNvPr id="33852" name="Check Box 60" hidden="1">
              <a:extLst>
                <a:ext uri="{63B3BB69-23CF-44E3-9099-C40C66FF867C}">
                  <a14:compatExt spid="_x0000_s33852"/>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259080</xdr:rowOff>
        </xdr:from>
        <xdr:to>
          <xdr:col>4</xdr:col>
          <xdr:colOff>845820</xdr:colOff>
          <xdr:row>19</xdr:row>
          <xdr:rowOff>160020</xdr:rowOff>
        </xdr:to>
        <xdr:sp macro="" textlink="">
          <xdr:nvSpPr>
            <xdr:cNvPr id="33853" name="Check Box 61" hidden="1">
              <a:extLst>
                <a:ext uri="{63B3BB69-23CF-44E3-9099-C40C66FF867C}">
                  <a14:compatExt spid="_x0000_s3385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114300</xdr:rowOff>
        </xdr:from>
        <xdr:to>
          <xdr:col>6</xdr:col>
          <xdr:colOff>800100</xdr:colOff>
          <xdr:row>20</xdr:row>
          <xdr:rowOff>106680</xdr:rowOff>
        </xdr:to>
        <xdr:sp macro="" textlink="">
          <xdr:nvSpPr>
            <xdr:cNvPr id="33854" name="Check Box 62" hidden="1">
              <a:extLst>
                <a:ext uri="{63B3BB69-23CF-44E3-9099-C40C66FF867C}">
                  <a14:compatExt spid="_x0000_s3385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68580</xdr:rowOff>
        </xdr:from>
        <xdr:to>
          <xdr:col>6</xdr:col>
          <xdr:colOff>609600</xdr:colOff>
          <xdr:row>21</xdr:row>
          <xdr:rowOff>83820</xdr:rowOff>
        </xdr:to>
        <xdr:sp macro="" textlink="">
          <xdr:nvSpPr>
            <xdr:cNvPr id="33855" name="Check Box 63" hidden="1">
              <a:extLst>
                <a:ext uri="{63B3BB69-23CF-44E3-9099-C40C66FF867C}">
                  <a14:compatExt spid="_x0000_s3385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Steam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5</xdr:col>
          <xdr:colOff>60960</xdr:colOff>
          <xdr:row>22</xdr:row>
          <xdr:rowOff>76200</xdr:rowOff>
        </xdr:to>
        <xdr:sp macro="" textlink="">
          <xdr:nvSpPr>
            <xdr:cNvPr id="33856" name="Check Box 64" hidden="1">
              <a:extLst>
                <a:ext uri="{63B3BB69-23CF-44E3-9099-C40C66FF867C}">
                  <a14:compatExt spid="_x0000_s3385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3</xdr:col>
          <xdr:colOff>106680</xdr:colOff>
          <xdr:row>22</xdr:row>
          <xdr:rowOff>182880</xdr:rowOff>
        </xdr:to>
        <xdr:sp macro="" textlink="">
          <xdr:nvSpPr>
            <xdr:cNvPr id="33857" name="Check Box 65" hidden="1">
              <a:extLst>
                <a:ext uri="{63B3BB69-23CF-44E3-9099-C40C66FF867C}">
                  <a14:compatExt spid="_x0000_s3385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4</xdr:row>
          <xdr:rowOff>0</xdr:rowOff>
        </xdr:from>
        <xdr:to>
          <xdr:col>4</xdr:col>
          <xdr:colOff>45720</xdr:colOff>
          <xdr:row>5</xdr:row>
          <xdr:rowOff>7620</xdr:rowOff>
        </xdr:to>
        <xdr:sp macro="" textlink="">
          <xdr:nvSpPr>
            <xdr:cNvPr id="33859" name="Check Box 67" hidden="1">
              <a:extLst>
                <a:ext uri="{63B3BB69-23CF-44E3-9099-C40C66FF867C}">
                  <a14:compatExt spid="_x0000_s3385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Progammable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4</xdr:row>
          <xdr:rowOff>182880</xdr:rowOff>
        </xdr:from>
        <xdr:to>
          <xdr:col>4</xdr:col>
          <xdr:colOff>45720</xdr:colOff>
          <xdr:row>6</xdr:row>
          <xdr:rowOff>7620</xdr:rowOff>
        </xdr:to>
        <xdr:sp macro="" textlink="">
          <xdr:nvSpPr>
            <xdr:cNvPr id="33860" name="Check Box 68" hidden="1">
              <a:extLst>
                <a:ext uri="{63B3BB69-23CF-44E3-9099-C40C66FF867C}">
                  <a14:compatExt spid="_x0000_s3386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Manual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3</xdr:row>
          <xdr:rowOff>7620</xdr:rowOff>
        </xdr:from>
        <xdr:to>
          <xdr:col>4</xdr:col>
          <xdr:colOff>45720</xdr:colOff>
          <xdr:row>4</xdr:row>
          <xdr:rowOff>22860</xdr:rowOff>
        </xdr:to>
        <xdr:sp macro="" textlink="">
          <xdr:nvSpPr>
            <xdr:cNvPr id="33861" name="Check Box 69" hidden="1">
              <a:extLst>
                <a:ext uri="{63B3BB69-23CF-44E3-9099-C40C66FF867C}">
                  <a14:compatExt spid="_x0000_s3386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2</xdr:row>
          <xdr:rowOff>30480</xdr:rowOff>
        </xdr:from>
        <xdr:to>
          <xdr:col>7</xdr:col>
          <xdr:colOff>106680</xdr:colOff>
          <xdr:row>3</xdr:row>
          <xdr:rowOff>38100</xdr:rowOff>
        </xdr:to>
        <xdr:sp macro="" textlink="">
          <xdr:nvSpPr>
            <xdr:cNvPr id="33864" name="Check Box 72" hidden="1">
              <a:extLst>
                <a:ext uri="{63B3BB69-23CF-44E3-9099-C40C66FF867C}">
                  <a14:compatExt spid="_x0000_s3386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Building Automation System (BAS)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2</xdr:row>
          <xdr:rowOff>22860</xdr:rowOff>
        </xdr:from>
        <xdr:to>
          <xdr:col>4</xdr:col>
          <xdr:colOff>45720</xdr:colOff>
          <xdr:row>3</xdr:row>
          <xdr:rowOff>30480</xdr:rowOff>
        </xdr:to>
        <xdr:sp macro="" textlink="">
          <xdr:nvSpPr>
            <xdr:cNvPr id="33865" name="Check Box 73" hidden="1">
              <a:extLst>
                <a:ext uri="{63B3BB69-23CF-44E3-9099-C40C66FF867C}">
                  <a14:compatExt spid="_x0000_s3386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3</xdr:row>
          <xdr:rowOff>182880</xdr:rowOff>
        </xdr:from>
        <xdr:to>
          <xdr:col>7</xdr:col>
          <xdr:colOff>106680</xdr:colOff>
          <xdr:row>5</xdr:row>
          <xdr:rowOff>0</xdr:rowOff>
        </xdr:to>
        <xdr:sp macro="" textlink="">
          <xdr:nvSpPr>
            <xdr:cNvPr id="33868" name="Check Box 76" hidden="1">
              <a:extLst>
                <a:ext uri="{63B3BB69-23CF-44E3-9099-C40C66FF867C}">
                  <a14:compatExt spid="_x0000_s3386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3</xdr:row>
          <xdr:rowOff>7620</xdr:rowOff>
        </xdr:from>
        <xdr:to>
          <xdr:col>7</xdr:col>
          <xdr:colOff>106680</xdr:colOff>
          <xdr:row>4</xdr:row>
          <xdr:rowOff>22860</xdr:rowOff>
        </xdr:to>
        <xdr:sp macro="" textlink="">
          <xdr:nvSpPr>
            <xdr:cNvPr id="33869" name="Check Box 77" hidden="1">
              <a:extLst>
                <a:ext uri="{63B3BB69-23CF-44E3-9099-C40C66FF867C}">
                  <a14:compatExt spid="_x0000_s3386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0</xdr:rowOff>
        </xdr:from>
        <xdr:to>
          <xdr:col>4</xdr:col>
          <xdr:colOff>60960</xdr:colOff>
          <xdr:row>8</xdr:row>
          <xdr:rowOff>22860</xdr:rowOff>
        </xdr:to>
        <xdr:sp macro="" textlink="">
          <xdr:nvSpPr>
            <xdr:cNvPr id="33870" name="Check Box 78" hidden="1">
              <a:extLst>
                <a:ext uri="{63B3BB69-23CF-44E3-9099-C40C66FF867C}">
                  <a14:compatExt spid="_x0000_s3387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Enthalpy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xdr:row>
          <xdr:rowOff>7620</xdr:rowOff>
        </xdr:from>
        <xdr:to>
          <xdr:col>4</xdr:col>
          <xdr:colOff>60960</xdr:colOff>
          <xdr:row>7</xdr:row>
          <xdr:rowOff>30480</xdr:rowOff>
        </xdr:to>
        <xdr:sp macro="" textlink="">
          <xdr:nvSpPr>
            <xdr:cNvPr id="33871" name="Check Box 79" hidden="1">
              <a:extLst>
                <a:ext uri="{63B3BB69-23CF-44E3-9099-C40C66FF867C}">
                  <a14:compatExt spid="_x0000_s3387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Temperature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xdr:row>
          <xdr:rowOff>45720</xdr:rowOff>
        </xdr:from>
        <xdr:to>
          <xdr:col>7</xdr:col>
          <xdr:colOff>114300</xdr:colOff>
          <xdr:row>7</xdr:row>
          <xdr:rowOff>68580</xdr:rowOff>
        </xdr:to>
        <xdr:sp macro="" textlink="">
          <xdr:nvSpPr>
            <xdr:cNvPr id="33873" name="Check Box 81" hidden="1">
              <a:extLst>
                <a:ext uri="{63B3BB69-23CF-44E3-9099-C40C66FF867C}">
                  <a14:compatExt spid="_x0000_s3387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Enthalpy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76200</xdr:rowOff>
        </xdr:from>
        <xdr:to>
          <xdr:col>7</xdr:col>
          <xdr:colOff>114300</xdr:colOff>
          <xdr:row>8</xdr:row>
          <xdr:rowOff>99060</xdr:rowOff>
        </xdr:to>
        <xdr:sp macro="" textlink="">
          <xdr:nvSpPr>
            <xdr:cNvPr id="33874" name="Check Box 82" hidden="1">
              <a:extLst>
                <a:ext uri="{63B3BB69-23CF-44E3-9099-C40C66FF867C}">
                  <a14:compatExt spid="_x0000_s3387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Sensible (Temp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160020</xdr:rowOff>
        </xdr:from>
        <xdr:to>
          <xdr:col>4</xdr:col>
          <xdr:colOff>60960</xdr:colOff>
          <xdr:row>9</xdr:row>
          <xdr:rowOff>0</xdr:rowOff>
        </xdr:to>
        <xdr:sp macro="" textlink="">
          <xdr:nvSpPr>
            <xdr:cNvPr id="33876" name="Check Box 84" hidden="1">
              <a:extLst>
                <a:ext uri="{63B3BB69-23CF-44E3-9099-C40C66FF867C}">
                  <a14:compatExt spid="_x0000_s33876"/>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 Functioning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30480</xdr:rowOff>
        </xdr:from>
        <xdr:to>
          <xdr:col>3</xdr:col>
          <xdr:colOff>487680</xdr:colOff>
          <xdr:row>30</xdr:row>
          <xdr:rowOff>0</xdr:rowOff>
        </xdr:to>
        <xdr:sp macro="" textlink="">
          <xdr:nvSpPr>
            <xdr:cNvPr id="33877" name="Check Box 85" hidden="1">
              <a:extLst>
                <a:ext uri="{63B3BB69-23CF-44E3-9099-C40C66FF867C}">
                  <a14:compatExt spid="_x0000_s33877"/>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Water-side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152400</xdr:rowOff>
        </xdr:from>
        <xdr:to>
          <xdr:col>4</xdr:col>
          <xdr:colOff>60960</xdr:colOff>
          <xdr:row>9</xdr:row>
          <xdr:rowOff>175260</xdr:rowOff>
        </xdr:to>
        <xdr:sp macro="" textlink="">
          <xdr:nvSpPr>
            <xdr:cNvPr id="33878" name="Check Box 86" hidden="1">
              <a:extLst>
                <a:ext uri="{63B3BB69-23CF-44E3-9099-C40C66FF867C}">
                  <a14:compatExt spid="_x0000_s33878"/>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Dedicated OA System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259080</xdr:colOff>
          <xdr:row>15</xdr:row>
          <xdr:rowOff>106680</xdr:rowOff>
        </xdr:from>
        <xdr:to>
          <xdr:col>5</xdr:col>
          <xdr:colOff>312420</xdr:colOff>
          <xdr:row>16</xdr:row>
          <xdr:rowOff>182880</xdr:rowOff>
        </xdr:to>
        <xdr:sp macro="" textlink="">
          <xdr:nvSpPr>
            <xdr:cNvPr id="33879" name="Check Box 87" hidden="1">
              <a:extLst>
                <a:ext uri="{63B3BB69-23CF-44E3-9099-C40C66FF867C}">
                  <a14:compatExt spid="_x0000_s33879"/>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Hydronic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15</xdr:row>
          <xdr:rowOff>114300</xdr:rowOff>
        </xdr:from>
        <xdr:to>
          <xdr:col>6</xdr:col>
          <xdr:colOff>754380</xdr:colOff>
          <xdr:row>16</xdr:row>
          <xdr:rowOff>190500</xdr:rowOff>
        </xdr:to>
        <xdr:sp macro="" textlink="">
          <xdr:nvSpPr>
            <xdr:cNvPr id="33880" name="Check Box 88" hidden="1">
              <a:extLst>
                <a:ext uri="{63B3BB69-23CF-44E3-9099-C40C66FF867C}">
                  <a14:compatExt spid="_x0000_s33880"/>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DX AHU</a:t>
              </a:r>
            </a:p>
          </xdr:txBody>
        </xdr:sp>
        <xdr:clientData/>
      </xdr:twoCellAnchor>
    </mc:Choice>
    <mc:Fallback/>
  </mc:AlternateContent>
  <xdr:oneCellAnchor>
    <xdr:from>
      <xdr:col>6</xdr:col>
      <xdr:colOff>243840</xdr:colOff>
      <xdr:row>38</xdr:row>
      <xdr:rowOff>160020</xdr:rowOff>
    </xdr:from>
    <xdr:ext cx="1264920" cy="264560"/>
    <xdr:sp macro="" textlink="">
      <xdr:nvSpPr>
        <xdr:cNvPr id="2" name="TextBox 1">
          <a:extLst>
            <a:ext uri="{FF2B5EF4-FFF2-40B4-BE49-F238E27FC236}">
              <a16:creationId xmlns:a16="http://schemas.microsoft.com/office/drawing/2014/main" xmlns="" id="{00000000-0008-0000-0900-000002000000}"/>
            </a:ext>
          </a:extLst>
        </xdr:cNvPr>
        <xdr:cNvSpPr txBox="1"/>
      </xdr:nvSpPr>
      <xdr:spPr>
        <a:xfrm>
          <a:off x="4754880" y="752856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 Oil</a:t>
          </a:r>
        </a:p>
      </xdr:txBody>
    </xdr:sp>
    <xdr:clientData/>
  </xdr:oneCellAnchor>
  <xdr:oneCellAnchor>
    <xdr:from>
      <xdr:col>5</xdr:col>
      <xdr:colOff>533400</xdr:colOff>
      <xdr:row>40</xdr:row>
      <xdr:rowOff>160020</xdr:rowOff>
    </xdr:from>
    <xdr:ext cx="1264920" cy="264560"/>
    <xdr:sp macro="" textlink="">
      <xdr:nvSpPr>
        <xdr:cNvPr id="88" name="TextBox 87">
          <a:extLst>
            <a:ext uri="{FF2B5EF4-FFF2-40B4-BE49-F238E27FC236}">
              <a16:creationId xmlns:a16="http://schemas.microsoft.com/office/drawing/2014/main" xmlns="" id="{00000000-0008-0000-0900-000058000000}"/>
            </a:ext>
          </a:extLst>
        </xdr:cNvPr>
        <xdr:cNvSpPr txBox="1"/>
      </xdr:nvSpPr>
      <xdr:spPr>
        <a:xfrm>
          <a:off x="4259580" y="792480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Propane</a:t>
          </a:r>
        </a:p>
      </xdr:txBody>
    </xdr:sp>
    <xdr:clientData/>
  </xdr:oneCellAnchor>
  <xdr:oneCellAnchor>
    <xdr:from>
      <xdr:col>6</xdr:col>
      <xdr:colOff>327660</xdr:colOff>
      <xdr:row>32</xdr:row>
      <xdr:rowOff>137160</xdr:rowOff>
    </xdr:from>
    <xdr:ext cx="1264920" cy="264560"/>
    <xdr:sp macro="" textlink="">
      <xdr:nvSpPr>
        <xdr:cNvPr id="89" name="TextBox 88">
          <a:extLst>
            <a:ext uri="{FF2B5EF4-FFF2-40B4-BE49-F238E27FC236}">
              <a16:creationId xmlns:a16="http://schemas.microsoft.com/office/drawing/2014/main" xmlns="" id="{00000000-0008-0000-0900-000059000000}"/>
            </a:ext>
          </a:extLst>
        </xdr:cNvPr>
        <xdr:cNvSpPr txBox="1"/>
      </xdr:nvSpPr>
      <xdr:spPr>
        <a:xfrm>
          <a:off x="4838700" y="637032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 Oil</a:t>
          </a:r>
        </a:p>
      </xdr:txBody>
    </xdr:sp>
    <xdr:clientData/>
  </xdr:oneCellAnchor>
  <xdr:oneCellAnchor>
    <xdr:from>
      <xdr:col>2</xdr:col>
      <xdr:colOff>182880</xdr:colOff>
      <xdr:row>29</xdr:row>
      <xdr:rowOff>144780</xdr:rowOff>
    </xdr:from>
    <xdr:ext cx="1264920" cy="264560"/>
    <xdr:sp macro="" textlink="">
      <xdr:nvSpPr>
        <xdr:cNvPr id="90" name="TextBox 89">
          <a:extLst>
            <a:ext uri="{FF2B5EF4-FFF2-40B4-BE49-F238E27FC236}">
              <a16:creationId xmlns:a16="http://schemas.microsoft.com/office/drawing/2014/main" xmlns="" id="{00000000-0008-0000-0900-00005A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3</xdr:col>
          <xdr:colOff>411480</xdr:colOff>
          <xdr:row>37</xdr:row>
          <xdr:rowOff>22860</xdr:rowOff>
        </xdr:to>
        <xdr:sp macro="" textlink="">
          <xdr:nvSpPr>
            <xdr:cNvPr id="33881" name="Check Box 89" hidden="1">
              <a:extLst>
                <a:ext uri="{63B3BB69-23CF-44E3-9099-C40C66FF867C}">
                  <a14:compatExt spid="_x0000_s33881"/>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 (specify)</a:t>
              </a:r>
            </a:p>
          </xdr:txBody>
        </xdr:sp>
        <xdr:clientData/>
      </xdr:twoCellAnchor>
    </mc:Choice>
    <mc:Fallback/>
  </mc:AlternateContent>
  <xdr:oneCellAnchor>
    <xdr:from>
      <xdr:col>2</xdr:col>
      <xdr:colOff>182880</xdr:colOff>
      <xdr:row>35</xdr:row>
      <xdr:rowOff>144780</xdr:rowOff>
    </xdr:from>
    <xdr:ext cx="1264920" cy="264560"/>
    <xdr:sp macro="" textlink="">
      <xdr:nvSpPr>
        <xdr:cNvPr id="92" name="TextBox 91">
          <a:extLst>
            <a:ext uri="{FF2B5EF4-FFF2-40B4-BE49-F238E27FC236}">
              <a16:creationId xmlns:a16="http://schemas.microsoft.com/office/drawing/2014/main" xmlns="" id="{00000000-0008-0000-0900-00005C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38100</xdr:colOff>
          <xdr:row>10</xdr:row>
          <xdr:rowOff>7620</xdr:rowOff>
        </xdr:from>
        <xdr:to>
          <xdr:col>7</xdr:col>
          <xdr:colOff>83820</xdr:colOff>
          <xdr:row>10</xdr:row>
          <xdr:rowOff>198120</xdr:rowOff>
        </xdr:to>
        <xdr:sp macro="" textlink="">
          <xdr:nvSpPr>
            <xdr:cNvPr id="33883" name="Check Box 91" hidden="1">
              <a:extLst>
                <a:ext uri="{63B3BB69-23CF-44E3-9099-C40C66FF867C}">
                  <a14:compatExt spid="_x0000_s33883"/>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 Mechanical Exhaust (natural only, i.e. windows, doors or gravity shafts)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11</xdr:row>
          <xdr:rowOff>7620</xdr:rowOff>
        </xdr:from>
        <xdr:to>
          <xdr:col>4</xdr:col>
          <xdr:colOff>60960</xdr:colOff>
          <xdr:row>11</xdr:row>
          <xdr:rowOff>213360</xdr:rowOff>
        </xdr:to>
        <xdr:sp macro="" textlink="">
          <xdr:nvSpPr>
            <xdr:cNvPr id="33884" name="Check Box 92" hidden="1">
              <a:extLst>
                <a:ext uri="{63B3BB69-23CF-44E3-9099-C40C66FF867C}">
                  <a14:compatExt spid="_x0000_s3388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Exhaust Fans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12</xdr:row>
          <xdr:rowOff>7620</xdr:rowOff>
        </xdr:from>
        <xdr:to>
          <xdr:col>4</xdr:col>
          <xdr:colOff>60960</xdr:colOff>
          <xdr:row>12</xdr:row>
          <xdr:rowOff>213360</xdr:rowOff>
        </xdr:to>
        <xdr:sp macro="" textlink="">
          <xdr:nvSpPr>
            <xdr:cNvPr id="33894" name="Check Box 102" hidden="1">
              <a:extLst>
                <a:ext uri="{63B3BB69-23CF-44E3-9099-C40C66FF867C}">
                  <a14:compatExt spid="_x0000_s33894"/>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Supply and Exhaust Fans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4</xdr:row>
          <xdr:rowOff>182880</xdr:rowOff>
        </xdr:from>
        <xdr:to>
          <xdr:col>7</xdr:col>
          <xdr:colOff>106680</xdr:colOff>
          <xdr:row>6</xdr:row>
          <xdr:rowOff>22860</xdr:rowOff>
        </xdr:to>
        <xdr:sp macro="" textlink="">
          <xdr:nvSpPr>
            <xdr:cNvPr id="33895" name="Check Box 103" hidden="1">
              <a:extLst>
                <a:ext uri="{63B3BB69-23CF-44E3-9099-C40C66FF867C}">
                  <a14:compatExt spid="_x0000_s33895"/>
                </a:ext>
              </a:extLst>
            </xdr:cNvPr>
            <xdr:cNvSpPr/>
          </xdr:nvSpPr>
          <xdr:spPr>
            <a:xfrm>
              <a:off x="0" y="0"/>
              <a:ext cx="0" cy="0"/>
            </a:xfrm>
            <a:prstGeom prst="rect">
              <a:avLst/>
            </a:prstGeom>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Other</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15</xdr:col>
      <xdr:colOff>396240</xdr:colOff>
      <xdr:row>3</xdr:row>
      <xdr:rowOff>152399</xdr:rowOff>
    </xdr:from>
    <xdr:to>
      <xdr:col>22</xdr:col>
      <xdr:colOff>400049</xdr:colOff>
      <xdr:row>20</xdr:row>
      <xdr:rowOff>171449</xdr:rowOff>
    </xdr:to>
    <xdr:graphicFrame macro="">
      <xdr:nvGraphicFramePr>
        <xdr:cNvPr id="3" name="Chart 2">
          <a:extLst>
            <a:ext uri="{FF2B5EF4-FFF2-40B4-BE49-F238E27FC236}">
              <a16:creationId xmlns:a16="http://schemas.microsoft.com/office/drawing/2014/main" xmlns=""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137160</xdr:colOff>
      <xdr:row>24</xdr:row>
      <xdr:rowOff>32385</xdr:rowOff>
    </xdr:from>
    <xdr:to>
      <xdr:col>14</xdr:col>
      <xdr:colOff>485775</xdr:colOff>
      <xdr:row>42</xdr:row>
      <xdr:rowOff>108585</xdr:rowOff>
    </xdr:to>
    <xdr:graphicFrame macro="">
      <xdr:nvGraphicFramePr>
        <xdr:cNvPr id="4" name="Chart 3">
          <a:extLst>
            <a:ext uri="{FF2B5EF4-FFF2-40B4-BE49-F238E27FC236}">
              <a16:creationId xmlns:a16="http://schemas.microsoft.com/office/drawing/2014/main" xmlns=""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44</xdr:row>
      <xdr:rowOff>0</xdr:rowOff>
    </xdr:from>
    <xdr:to>
      <xdr:col>14</xdr:col>
      <xdr:colOff>466725</xdr:colOff>
      <xdr:row>63</xdr:row>
      <xdr:rowOff>9525</xdr:rowOff>
    </xdr:to>
    <xdr:graphicFrame macro="">
      <xdr:nvGraphicFramePr>
        <xdr:cNvPr id="5" name="Chart 4">
          <a:extLst>
            <a:ext uri="{FF2B5EF4-FFF2-40B4-BE49-F238E27FC236}">
              <a16:creationId xmlns:a16="http://schemas.microsoft.com/office/drawing/2014/main" xmlns=""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209549</xdr:colOff>
      <xdr:row>65</xdr:row>
      <xdr:rowOff>38100</xdr:rowOff>
    </xdr:from>
    <xdr:to>
      <xdr:col>14</xdr:col>
      <xdr:colOff>552449</xdr:colOff>
      <xdr:row>83</xdr:row>
      <xdr:rowOff>123825</xdr:rowOff>
    </xdr:to>
    <xdr:graphicFrame macro="">
      <xdr:nvGraphicFramePr>
        <xdr:cNvPr id="8" name="Chart 7">
          <a:extLst>
            <a:ext uri="{FF2B5EF4-FFF2-40B4-BE49-F238E27FC236}">
              <a16:creationId xmlns:a16="http://schemas.microsoft.com/office/drawing/2014/main" xmlns="" id="{00000000-0008-0000-0C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123825</xdr:colOff>
      <xdr:row>3</xdr:row>
      <xdr:rowOff>142875</xdr:rowOff>
    </xdr:from>
    <xdr:to>
      <xdr:col>14</xdr:col>
      <xdr:colOff>468629</xdr:colOff>
      <xdr:row>20</xdr:row>
      <xdr:rowOff>190500</xdr:rowOff>
    </xdr:to>
    <xdr:graphicFrame macro="">
      <xdr:nvGraphicFramePr>
        <xdr:cNvPr id="9" name="Chart 8">
          <a:extLst>
            <a:ext uri="{FF2B5EF4-FFF2-40B4-BE49-F238E27FC236}">
              <a16:creationId xmlns:a16="http://schemas.microsoft.com/office/drawing/2014/main" xmlns="" id="{00000000-0008-0000-0C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61</xdr:row>
      <xdr:rowOff>38100</xdr:rowOff>
    </xdr:from>
    <xdr:to>
      <xdr:col>0</xdr:col>
      <xdr:colOff>114300</xdr:colOff>
      <xdr:row>65</xdr:row>
      <xdr:rowOff>57150</xdr:rowOff>
    </xdr:to>
    <xdr:sp macro="" textlink="">
      <xdr:nvSpPr>
        <xdr:cNvPr id="2" name="Picture 3">
          <a:hlinkClick xmlns:r="http://schemas.openxmlformats.org/officeDocument/2006/relationships" r:id="rId1" tgtFrame="_parent"/>
          <a:extLst>
            <a:ext uri="{FF2B5EF4-FFF2-40B4-BE49-F238E27FC236}">
              <a16:creationId xmlns:a16="http://schemas.microsoft.com/office/drawing/2014/main" xmlns="" id="{00000000-0008-0000-0D00-000002000000}"/>
            </a:ext>
          </a:extLst>
        </xdr:cNvPr>
        <xdr:cNvSpPr>
          <a:spLocks noChangeAspect="1" noChangeArrowheads="1"/>
        </xdr:cNvSpPr>
      </xdr:nvSpPr>
      <xdr:spPr bwMode="auto">
        <a:xfrm>
          <a:off x="609600" y="9105900"/>
          <a:ext cx="114300" cy="666750"/>
        </a:xfrm>
        <a:prstGeom prst="rect">
          <a:avLst/>
        </a:prstGeom>
        <a:noFill/>
        <a:ln w="9525">
          <a:no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114299</xdr:colOff>
      <xdr:row>14</xdr:row>
      <xdr:rowOff>142875</xdr:rowOff>
    </xdr:from>
    <xdr:to>
      <xdr:col>3</xdr:col>
      <xdr:colOff>461962</xdr:colOff>
      <xdr:row>23</xdr:row>
      <xdr:rowOff>3175</xdr:rowOff>
    </xdr:to>
    <xdr:pic>
      <xdr:nvPicPr>
        <xdr:cNvPr id="2" name="Picture 1">
          <a:extLst>
            <a:ext uri="{FF2B5EF4-FFF2-40B4-BE49-F238E27FC236}">
              <a16:creationId xmlns:a16="http://schemas.microsoft.com/office/drawing/2014/main" xmlns="" id="{00000000-0008-0000-0F00-000002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twoCellAnchor>
  <xdr:twoCellAnchor editAs="oneCell">
    <xdr:from>
      <xdr:col>1</xdr:col>
      <xdr:colOff>111056</xdr:colOff>
      <xdr:row>25</xdr:row>
      <xdr:rowOff>104775</xdr:rowOff>
    </xdr:from>
    <xdr:to>
      <xdr:col>3</xdr:col>
      <xdr:colOff>495300</xdr:colOff>
      <xdr:row>34</xdr:row>
      <xdr:rowOff>98964</xdr:rowOff>
    </xdr:to>
    <xdr:pic>
      <xdr:nvPicPr>
        <xdr:cNvPr id="3" name="Picture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twoCellAnchor>
  <xdr:twoCellAnchor editAs="oneCell">
    <xdr:from>
      <xdr:col>1</xdr:col>
      <xdr:colOff>209716</xdr:colOff>
      <xdr:row>41</xdr:row>
      <xdr:rowOff>47626</xdr:rowOff>
    </xdr:from>
    <xdr:to>
      <xdr:col>3</xdr:col>
      <xdr:colOff>266700</xdr:colOff>
      <xdr:row>48</xdr:row>
      <xdr:rowOff>85725</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twoCellAnchor>
  <xdr:twoCellAnchor editAs="oneCell">
    <xdr:from>
      <xdr:col>1</xdr:col>
      <xdr:colOff>114300</xdr:colOff>
      <xdr:row>51</xdr:row>
      <xdr:rowOff>180975</xdr:rowOff>
    </xdr:from>
    <xdr:to>
      <xdr:col>3</xdr:col>
      <xdr:colOff>342240</xdr:colOff>
      <xdr:row>58</xdr:row>
      <xdr:rowOff>163575</xdr:rowOff>
    </xdr:to>
    <xdr:pic>
      <xdr:nvPicPr>
        <xdr:cNvPr id="5" name="Picture 4">
          <a:extLst>
            <a:ext uri="{FF2B5EF4-FFF2-40B4-BE49-F238E27FC236}">
              <a16:creationId xmlns:a16="http://schemas.microsoft.com/office/drawing/2014/main" xmlns="" id="{00000000-0008-0000-0F00-000005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twoCellAnchor>
  <xdr:twoCellAnchor editAs="oneCell">
    <xdr:from>
      <xdr:col>1</xdr:col>
      <xdr:colOff>64264</xdr:colOff>
      <xdr:row>64</xdr:row>
      <xdr:rowOff>47625</xdr:rowOff>
    </xdr:from>
    <xdr:to>
      <xdr:col>3</xdr:col>
      <xdr:colOff>323850</xdr:colOff>
      <xdr:row>71</xdr:row>
      <xdr:rowOff>67184</xdr:rowOff>
    </xdr:to>
    <xdr:pic>
      <xdr:nvPicPr>
        <xdr:cNvPr id="6" name="Picture 5">
          <a:extLst>
            <a:ext uri="{FF2B5EF4-FFF2-40B4-BE49-F238E27FC236}">
              <a16:creationId xmlns:a16="http://schemas.microsoft.com/office/drawing/2014/main" xmlns="" id="{00000000-0008-0000-0F00-000006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twoCellAnchor>
  <xdr:oneCellAnchor>
    <xdr:from>
      <xdr:col>13</xdr:col>
      <xdr:colOff>114299</xdr:colOff>
      <xdr:row>14</xdr:row>
      <xdr:rowOff>142875</xdr:rowOff>
    </xdr:from>
    <xdr:ext cx="1566863" cy="1571625"/>
    <xdr:pic>
      <xdr:nvPicPr>
        <xdr:cNvPr id="7" name="Picture 6">
          <a:extLst>
            <a:ext uri="{FF2B5EF4-FFF2-40B4-BE49-F238E27FC236}">
              <a16:creationId xmlns:a16="http://schemas.microsoft.com/office/drawing/2014/main" xmlns="" id="{00000000-0008-0000-0F00-000007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oneCellAnchor>
  <xdr:oneCellAnchor>
    <xdr:from>
      <xdr:col>13</xdr:col>
      <xdr:colOff>111056</xdr:colOff>
      <xdr:row>25</xdr:row>
      <xdr:rowOff>104775</xdr:rowOff>
    </xdr:from>
    <xdr:ext cx="1603444" cy="1708689"/>
    <xdr:pic>
      <xdr:nvPicPr>
        <xdr:cNvPr id="8" name="Picture 7">
          <a:extLst>
            <a:ext uri="{FF2B5EF4-FFF2-40B4-BE49-F238E27FC236}">
              <a16:creationId xmlns:a16="http://schemas.microsoft.com/office/drawing/2014/main" xmlns="" id="{00000000-0008-0000-0F00-000008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oneCellAnchor>
  <xdr:oneCellAnchor>
    <xdr:from>
      <xdr:col>13</xdr:col>
      <xdr:colOff>209716</xdr:colOff>
      <xdr:row>41</xdr:row>
      <xdr:rowOff>47626</xdr:rowOff>
    </xdr:from>
    <xdr:ext cx="1276184" cy="1371599"/>
    <xdr:pic>
      <xdr:nvPicPr>
        <xdr:cNvPr id="9" name="Picture 8">
          <a:extLst>
            <a:ext uri="{FF2B5EF4-FFF2-40B4-BE49-F238E27FC236}">
              <a16:creationId xmlns:a16="http://schemas.microsoft.com/office/drawing/2014/main" xmlns="" id="{00000000-0008-0000-0F00-000009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oneCellAnchor>
  <xdr:oneCellAnchor>
    <xdr:from>
      <xdr:col>13</xdr:col>
      <xdr:colOff>114300</xdr:colOff>
      <xdr:row>51</xdr:row>
      <xdr:rowOff>180975</xdr:rowOff>
    </xdr:from>
    <xdr:ext cx="1447140" cy="1316100"/>
    <xdr:pic>
      <xdr:nvPicPr>
        <xdr:cNvPr id="10" name="Picture 9">
          <a:extLst>
            <a:ext uri="{FF2B5EF4-FFF2-40B4-BE49-F238E27FC236}">
              <a16:creationId xmlns:a16="http://schemas.microsoft.com/office/drawing/2014/main" xmlns="" id="{00000000-0008-0000-0F00-00000A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oneCellAnchor>
  <xdr:oneCellAnchor>
    <xdr:from>
      <xdr:col>13</xdr:col>
      <xdr:colOff>64264</xdr:colOff>
      <xdr:row>64</xdr:row>
      <xdr:rowOff>47625</xdr:rowOff>
    </xdr:from>
    <xdr:ext cx="1478786" cy="1353059"/>
    <xdr:pic>
      <xdr:nvPicPr>
        <xdr:cNvPr id="11" name="Picture 10">
          <a:extLst>
            <a:ext uri="{FF2B5EF4-FFF2-40B4-BE49-F238E27FC236}">
              <a16:creationId xmlns:a16="http://schemas.microsoft.com/office/drawing/2014/main" xmlns="" id="{00000000-0008-0000-0F00-00000B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gadude\kw\2004\Projects\Los%20Angeles%20Times\04020-02%20LA%20Times%20Orange%20County%20Plant\04020-02%20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ght_Table (for internal use)"/>
      <sheetName val="Fixture Legend"/>
      <sheetName val="Field Data"/>
      <sheetName val="Pivot"/>
      <sheetName val="Sort"/>
      <sheetName val="LE1-Scope of Work"/>
      <sheetName val="Savings"/>
      <sheetName val="Existing and Proposed Legend"/>
      <sheetName val="Overview"/>
      <sheetName val="Quote"/>
      <sheetName val="Financing"/>
      <sheetName val="Op. Lease"/>
      <sheetName val="Data Validation"/>
      <sheetName val="Boiler Load"/>
      <sheetName val="AHU 13S Item-1 NonE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ctrlProp" Target="../ctrlProps/ctrlProp46.xml"/><Relationship Id="rId18" Type="http://schemas.openxmlformats.org/officeDocument/2006/relationships/ctrlProp" Target="../ctrlProps/ctrlProp51.xml"/><Relationship Id="rId26" Type="http://schemas.openxmlformats.org/officeDocument/2006/relationships/ctrlProp" Target="../ctrlProps/ctrlProp59.xml"/><Relationship Id="rId39" Type="http://schemas.openxmlformats.org/officeDocument/2006/relationships/ctrlProp" Target="../ctrlProps/ctrlProp72.xml"/><Relationship Id="rId21" Type="http://schemas.openxmlformats.org/officeDocument/2006/relationships/ctrlProp" Target="../ctrlProps/ctrlProp54.xml"/><Relationship Id="rId34" Type="http://schemas.openxmlformats.org/officeDocument/2006/relationships/ctrlProp" Target="../ctrlProps/ctrlProp67.xml"/><Relationship Id="rId42" Type="http://schemas.openxmlformats.org/officeDocument/2006/relationships/ctrlProp" Target="../ctrlProps/ctrlProp75.xml"/><Relationship Id="rId47" Type="http://schemas.openxmlformats.org/officeDocument/2006/relationships/ctrlProp" Target="../ctrlProps/ctrlProp80.xml"/><Relationship Id="rId50" Type="http://schemas.openxmlformats.org/officeDocument/2006/relationships/ctrlProp" Target="../ctrlProps/ctrlProp83.xml"/><Relationship Id="rId55" Type="http://schemas.openxmlformats.org/officeDocument/2006/relationships/ctrlProp" Target="../ctrlProps/ctrlProp88.xml"/><Relationship Id="rId63" Type="http://schemas.openxmlformats.org/officeDocument/2006/relationships/ctrlProp" Target="../ctrlProps/ctrlProp96.xml"/><Relationship Id="rId68" Type="http://schemas.openxmlformats.org/officeDocument/2006/relationships/ctrlProp" Target="../ctrlProps/ctrlProp101.xml"/><Relationship Id="rId76" Type="http://schemas.openxmlformats.org/officeDocument/2006/relationships/ctrlProp" Target="../ctrlProps/ctrlProp109.xml"/><Relationship Id="rId84" Type="http://schemas.openxmlformats.org/officeDocument/2006/relationships/ctrlProp" Target="../ctrlProps/ctrlProp117.xml"/><Relationship Id="rId7" Type="http://schemas.openxmlformats.org/officeDocument/2006/relationships/ctrlProp" Target="../ctrlProps/ctrlProp40.xml"/><Relationship Id="rId71" Type="http://schemas.openxmlformats.org/officeDocument/2006/relationships/ctrlProp" Target="../ctrlProps/ctrlProp104.xml"/><Relationship Id="rId2" Type="http://schemas.openxmlformats.org/officeDocument/2006/relationships/drawing" Target="../drawings/drawing6.xml"/><Relationship Id="rId16" Type="http://schemas.openxmlformats.org/officeDocument/2006/relationships/ctrlProp" Target="../ctrlProps/ctrlProp49.xml"/><Relationship Id="rId29" Type="http://schemas.openxmlformats.org/officeDocument/2006/relationships/ctrlProp" Target="../ctrlProps/ctrlProp62.xml"/><Relationship Id="rId11" Type="http://schemas.openxmlformats.org/officeDocument/2006/relationships/ctrlProp" Target="../ctrlProps/ctrlProp44.xml"/><Relationship Id="rId24" Type="http://schemas.openxmlformats.org/officeDocument/2006/relationships/ctrlProp" Target="../ctrlProps/ctrlProp57.xml"/><Relationship Id="rId32" Type="http://schemas.openxmlformats.org/officeDocument/2006/relationships/ctrlProp" Target="../ctrlProps/ctrlProp65.xml"/><Relationship Id="rId37" Type="http://schemas.openxmlformats.org/officeDocument/2006/relationships/ctrlProp" Target="../ctrlProps/ctrlProp70.xml"/><Relationship Id="rId40" Type="http://schemas.openxmlformats.org/officeDocument/2006/relationships/ctrlProp" Target="../ctrlProps/ctrlProp73.xml"/><Relationship Id="rId45" Type="http://schemas.openxmlformats.org/officeDocument/2006/relationships/ctrlProp" Target="../ctrlProps/ctrlProp78.xml"/><Relationship Id="rId53" Type="http://schemas.openxmlformats.org/officeDocument/2006/relationships/ctrlProp" Target="../ctrlProps/ctrlProp86.xml"/><Relationship Id="rId58" Type="http://schemas.openxmlformats.org/officeDocument/2006/relationships/ctrlProp" Target="../ctrlProps/ctrlProp91.xml"/><Relationship Id="rId66" Type="http://schemas.openxmlformats.org/officeDocument/2006/relationships/ctrlProp" Target="../ctrlProps/ctrlProp99.xml"/><Relationship Id="rId74" Type="http://schemas.openxmlformats.org/officeDocument/2006/relationships/ctrlProp" Target="../ctrlProps/ctrlProp107.xml"/><Relationship Id="rId79" Type="http://schemas.openxmlformats.org/officeDocument/2006/relationships/ctrlProp" Target="../ctrlProps/ctrlProp112.xml"/><Relationship Id="rId5" Type="http://schemas.openxmlformats.org/officeDocument/2006/relationships/ctrlProp" Target="../ctrlProps/ctrlProp38.xml"/><Relationship Id="rId61" Type="http://schemas.openxmlformats.org/officeDocument/2006/relationships/ctrlProp" Target="../ctrlProps/ctrlProp94.xml"/><Relationship Id="rId82" Type="http://schemas.openxmlformats.org/officeDocument/2006/relationships/ctrlProp" Target="../ctrlProps/ctrlProp115.xml"/><Relationship Id="rId19" Type="http://schemas.openxmlformats.org/officeDocument/2006/relationships/ctrlProp" Target="../ctrlProps/ctrlProp52.xml"/><Relationship Id="rId4" Type="http://schemas.openxmlformats.org/officeDocument/2006/relationships/ctrlProp" Target="../ctrlProps/ctrlProp37.xml"/><Relationship Id="rId9" Type="http://schemas.openxmlformats.org/officeDocument/2006/relationships/ctrlProp" Target="../ctrlProps/ctrlProp42.xml"/><Relationship Id="rId14" Type="http://schemas.openxmlformats.org/officeDocument/2006/relationships/ctrlProp" Target="../ctrlProps/ctrlProp47.xml"/><Relationship Id="rId22" Type="http://schemas.openxmlformats.org/officeDocument/2006/relationships/ctrlProp" Target="../ctrlProps/ctrlProp55.xml"/><Relationship Id="rId27" Type="http://schemas.openxmlformats.org/officeDocument/2006/relationships/ctrlProp" Target="../ctrlProps/ctrlProp60.xml"/><Relationship Id="rId30" Type="http://schemas.openxmlformats.org/officeDocument/2006/relationships/ctrlProp" Target="../ctrlProps/ctrlProp63.xml"/><Relationship Id="rId35" Type="http://schemas.openxmlformats.org/officeDocument/2006/relationships/ctrlProp" Target="../ctrlProps/ctrlProp68.xml"/><Relationship Id="rId43" Type="http://schemas.openxmlformats.org/officeDocument/2006/relationships/ctrlProp" Target="../ctrlProps/ctrlProp76.xml"/><Relationship Id="rId48" Type="http://schemas.openxmlformats.org/officeDocument/2006/relationships/ctrlProp" Target="../ctrlProps/ctrlProp81.xml"/><Relationship Id="rId56" Type="http://schemas.openxmlformats.org/officeDocument/2006/relationships/ctrlProp" Target="../ctrlProps/ctrlProp89.xml"/><Relationship Id="rId64" Type="http://schemas.openxmlformats.org/officeDocument/2006/relationships/ctrlProp" Target="../ctrlProps/ctrlProp97.xml"/><Relationship Id="rId69" Type="http://schemas.openxmlformats.org/officeDocument/2006/relationships/ctrlProp" Target="../ctrlProps/ctrlProp102.xml"/><Relationship Id="rId77" Type="http://schemas.openxmlformats.org/officeDocument/2006/relationships/ctrlProp" Target="../ctrlProps/ctrlProp110.xml"/><Relationship Id="rId8" Type="http://schemas.openxmlformats.org/officeDocument/2006/relationships/ctrlProp" Target="../ctrlProps/ctrlProp41.xml"/><Relationship Id="rId51" Type="http://schemas.openxmlformats.org/officeDocument/2006/relationships/ctrlProp" Target="../ctrlProps/ctrlProp84.xml"/><Relationship Id="rId72" Type="http://schemas.openxmlformats.org/officeDocument/2006/relationships/ctrlProp" Target="../ctrlProps/ctrlProp105.xml"/><Relationship Id="rId80" Type="http://schemas.openxmlformats.org/officeDocument/2006/relationships/ctrlProp" Target="../ctrlProps/ctrlProp113.xml"/><Relationship Id="rId85" Type="http://schemas.openxmlformats.org/officeDocument/2006/relationships/ctrlProp" Target="../ctrlProps/ctrlProp118.xml"/><Relationship Id="rId3" Type="http://schemas.openxmlformats.org/officeDocument/2006/relationships/vmlDrawing" Target="../drawings/vmlDrawing5.vml"/><Relationship Id="rId12" Type="http://schemas.openxmlformats.org/officeDocument/2006/relationships/ctrlProp" Target="../ctrlProps/ctrlProp45.xml"/><Relationship Id="rId17" Type="http://schemas.openxmlformats.org/officeDocument/2006/relationships/ctrlProp" Target="../ctrlProps/ctrlProp50.xml"/><Relationship Id="rId25" Type="http://schemas.openxmlformats.org/officeDocument/2006/relationships/ctrlProp" Target="../ctrlProps/ctrlProp58.xml"/><Relationship Id="rId33" Type="http://schemas.openxmlformats.org/officeDocument/2006/relationships/ctrlProp" Target="../ctrlProps/ctrlProp66.xml"/><Relationship Id="rId38" Type="http://schemas.openxmlformats.org/officeDocument/2006/relationships/ctrlProp" Target="../ctrlProps/ctrlProp71.xml"/><Relationship Id="rId46" Type="http://schemas.openxmlformats.org/officeDocument/2006/relationships/ctrlProp" Target="../ctrlProps/ctrlProp79.xml"/><Relationship Id="rId59" Type="http://schemas.openxmlformats.org/officeDocument/2006/relationships/ctrlProp" Target="../ctrlProps/ctrlProp92.xml"/><Relationship Id="rId67" Type="http://schemas.openxmlformats.org/officeDocument/2006/relationships/ctrlProp" Target="../ctrlProps/ctrlProp100.xml"/><Relationship Id="rId20" Type="http://schemas.openxmlformats.org/officeDocument/2006/relationships/ctrlProp" Target="../ctrlProps/ctrlProp53.xml"/><Relationship Id="rId41" Type="http://schemas.openxmlformats.org/officeDocument/2006/relationships/ctrlProp" Target="../ctrlProps/ctrlProp74.xml"/><Relationship Id="rId54" Type="http://schemas.openxmlformats.org/officeDocument/2006/relationships/ctrlProp" Target="../ctrlProps/ctrlProp87.xml"/><Relationship Id="rId62" Type="http://schemas.openxmlformats.org/officeDocument/2006/relationships/ctrlProp" Target="../ctrlProps/ctrlProp95.xml"/><Relationship Id="rId70" Type="http://schemas.openxmlformats.org/officeDocument/2006/relationships/ctrlProp" Target="../ctrlProps/ctrlProp103.xml"/><Relationship Id="rId75" Type="http://schemas.openxmlformats.org/officeDocument/2006/relationships/ctrlProp" Target="../ctrlProps/ctrlProp108.xml"/><Relationship Id="rId83" Type="http://schemas.openxmlformats.org/officeDocument/2006/relationships/ctrlProp" Target="../ctrlProps/ctrlProp116.xml"/><Relationship Id="rId1" Type="http://schemas.openxmlformats.org/officeDocument/2006/relationships/printerSettings" Target="../printerSettings/printerSettings9.bin"/><Relationship Id="rId6" Type="http://schemas.openxmlformats.org/officeDocument/2006/relationships/ctrlProp" Target="../ctrlProps/ctrlProp39.xml"/><Relationship Id="rId15" Type="http://schemas.openxmlformats.org/officeDocument/2006/relationships/ctrlProp" Target="../ctrlProps/ctrlProp48.xml"/><Relationship Id="rId23" Type="http://schemas.openxmlformats.org/officeDocument/2006/relationships/ctrlProp" Target="../ctrlProps/ctrlProp56.xml"/><Relationship Id="rId28" Type="http://schemas.openxmlformats.org/officeDocument/2006/relationships/ctrlProp" Target="../ctrlProps/ctrlProp61.xml"/><Relationship Id="rId36" Type="http://schemas.openxmlformats.org/officeDocument/2006/relationships/ctrlProp" Target="../ctrlProps/ctrlProp69.xml"/><Relationship Id="rId49" Type="http://schemas.openxmlformats.org/officeDocument/2006/relationships/ctrlProp" Target="../ctrlProps/ctrlProp82.xml"/><Relationship Id="rId57" Type="http://schemas.openxmlformats.org/officeDocument/2006/relationships/ctrlProp" Target="../ctrlProps/ctrlProp90.xml"/><Relationship Id="rId10" Type="http://schemas.openxmlformats.org/officeDocument/2006/relationships/ctrlProp" Target="../ctrlProps/ctrlProp43.xml"/><Relationship Id="rId31" Type="http://schemas.openxmlformats.org/officeDocument/2006/relationships/ctrlProp" Target="../ctrlProps/ctrlProp64.xml"/><Relationship Id="rId44" Type="http://schemas.openxmlformats.org/officeDocument/2006/relationships/ctrlProp" Target="../ctrlProps/ctrlProp77.xml"/><Relationship Id="rId52" Type="http://schemas.openxmlformats.org/officeDocument/2006/relationships/ctrlProp" Target="../ctrlProps/ctrlProp85.xml"/><Relationship Id="rId60" Type="http://schemas.openxmlformats.org/officeDocument/2006/relationships/ctrlProp" Target="../ctrlProps/ctrlProp93.xml"/><Relationship Id="rId65" Type="http://schemas.openxmlformats.org/officeDocument/2006/relationships/ctrlProp" Target="../ctrlProps/ctrlProp98.xml"/><Relationship Id="rId73" Type="http://schemas.openxmlformats.org/officeDocument/2006/relationships/ctrlProp" Target="../ctrlProps/ctrlProp106.xml"/><Relationship Id="rId78" Type="http://schemas.openxmlformats.org/officeDocument/2006/relationships/ctrlProp" Target="../ctrlProps/ctrlProp111.xml"/><Relationship Id="rId81" Type="http://schemas.openxmlformats.org/officeDocument/2006/relationships/ctrlProp" Target="../ctrlProps/ctrlProp114.xml"/><Relationship Id="rId86" Type="http://schemas.openxmlformats.org/officeDocument/2006/relationships/ctrlProp" Target="../ctrlProps/ctrlProp11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3.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6.bin"/><Relationship Id="rId1" Type="http://schemas.openxmlformats.org/officeDocument/2006/relationships/hyperlink" Target="http://www.spiraxsarco.com/Resources/Pages/Steam-Tables/saturated-steam.aspx" TargetMode="External"/><Relationship Id="rId5" Type="http://schemas.openxmlformats.org/officeDocument/2006/relationships/comments" Target="../comments7.xml"/><Relationship Id="rId4"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26" Type="http://schemas.openxmlformats.org/officeDocument/2006/relationships/ctrlProp" Target="../ctrlProps/ctrlProp25.xml"/><Relationship Id="rId3" Type="http://schemas.openxmlformats.org/officeDocument/2006/relationships/vmlDrawing" Target="../drawings/vmlDrawing4.vml"/><Relationship Id="rId21" Type="http://schemas.openxmlformats.org/officeDocument/2006/relationships/ctrlProp" Target="../ctrlProps/ctrlProp20.xml"/><Relationship Id="rId34" Type="http://schemas.openxmlformats.org/officeDocument/2006/relationships/ctrlProp" Target="../ctrlProps/ctrlProp33.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33" Type="http://schemas.openxmlformats.org/officeDocument/2006/relationships/ctrlProp" Target="../ctrlProps/ctrlProp32.xml"/><Relationship Id="rId38" Type="http://schemas.openxmlformats.org/officeDocument/2006/relationships/comments" Target="../comments4.xml"/><Relationship Id="rId2" Type="http://schemas.openxmlformats.org/officeDocument/2006/relationships/drawing" Target="../drawings/drawing5.xml"/><Relationship Id="rId16" Type="http://schemas.openxmlformats.org/officeDocument/2006/relationships/ctrlProp" Target="../ctrlProps/ctrlProp15.xml"/><Relationship Id="rId20" Type="http://schemas.openxmlformats.org/officeDocument/2006/relationships/ctrlProp" Target="../ctrlProps/ctrlProp19.xml"/><Relationship Id="rId29" Type="http://schemas.openxmlformats.org/officeDocument/2006/relationships/ctrlProp" Target="../ctrlProps/ctrlProp28.xml"/><Relationship Id="rId1" Type="http://schemas.openxmlformats.org/officeDocument/2006/relationships/printerSettings" Target="../printerSettings/printerSettings8.bin"/><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32" Type="http://schemas.openxmlformats.org/officeDocument/2006/relationships/ctrlProp" Target="../ctrlProps/ctrlProp31.xml"/><Relationship Id="rId37" Type="http://schemas.openxmlformats.org/officeDocument/2006/relationships/ctrlProp" Target="../ctrlProps/ctrlProp36.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28" Type="http://schemas.openxmlformats.org/officeDocument/2006/relationships/ctrlProp" Target="../ctrlProps/ctrlProp27.xml"/><Relationship Id="rId36" Type="http://schemas.openxmlformats.org/officeDocument/2006/relationships/ctrlProp" Target="../ctrlProps/ctrlProp35.xml"/><Relationship Id="rId10" Type="http://schemas.openxmlformats.org/officeDocument/2006/relationships/ctrlProp" Target="../ctrlProps/ctrlProp9.xml"/><Relationship Id="rId19" Type="http://schemas.openxmlformats.org/officeDocument/2006/relationships/ctrlProp" Target="../ctrlProps/ctrlProp18.xml"/><Relationship Id="rId31" Type="http://schemas.openxmlformats.org/officeDocument/2006/relationships/ctrlProp" Target="../ctrlProps/ctrlProp30.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 Id="rId27" Type="http://schemas.openxmlformats.org/officeDocument/2006/relationships/ctrlProp" Target="../ctrlProps/ctrlProp26.xml"/><Relationship Id="rId30" Type="http://schemas.openxmlformats.org/officeDocument/2006/relationships/ctrlProp" Target="../ctrlProps/ctrlProp29.xml"/><Relationship Id="rId35"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topLeftCell="A10" zoomScaleSheetLayoutView="100" workbookViewId="0">
      <selection activeCell="A40" sqref="A40"/>
    </sheetView>
  </sheetViews>
  <sheetFormatPr defaultColWidth="8.88671875" defaultRowHeight="14.4"/>
  <cols>
    <col min="1" max="10" width="10.88671875" customWidth="1"/>
  </cols>
  <sheetData>
    <row r="1" spans="1:10" ht="18">
      <c r="A1" s="118" t="s">
        <v>463</v>
      </c>
      <c r="B1" s="140"/>
      <c r="C1" s="140"/>
      <c r="D1" s="140"/>
      <c r="E1" s="140"/>
      <c r="F1" s="140"/>
      <c r="G1" s="140"/>
      <c r="H1" s="140"/>
      <c r="I1" s="140"/>
      <c r="J1" s="140"/>
    </row>
    <row r="3" spans="1:10">
      <c r="A3" t="s">
        <v>239</v>
      </c>
    </row>
    <row r="4" spans="1:10">
      <c r="A4" t="s">
        <v>238</v>
      </c>
    </row>
    <row r="6" spans="1:10">
      <c r="A6" t="s">
        <v>693</v>
      </c>
    </row>
    <row r="7" spans="1:10">
      <c r="A7" t="s">
        <v>658</v>
      </c>
    </row>
    <row r="8" spans="1:10">
      <c r="A8" t="s">
        <v>237</v>
      </c>
    </row>
    <row r="10" spans="1:10">
      <c r="A10" s="706" t="s">
        <v>38</v>
      </c>
      <c r="B10" s="706"/>
      <c r="C10" s="519" t="s">
        <v>240</v>
      </c>
    </row>
    <row r="11" spans="1:10">
      <c r="A11" s="707" t="s">
        <v>39</v>
      </c>
      <c r="B11" s="707"/>
      <c r="C11" s="519" t="s">
        <v>241</v>
      </c>
    </row>
    <row r="12" spans="1:10">
      <c r="A12" s="708" t="s">
        <v>313</v>
      </c>
      <c r="B12" s="709"/>
      <c r="C12" s="519" t="s">
        <v>659</v>
      </c>
    </row>
    <row r="13" spans="1:10" s="193" customFormat="1"/>
    <row r="14" spans="1:10">
      <c r="A14" t="s">
        <v>242</v>
      </c>
    </row>
    <row r="15" spans="1:10">
      <c r="A15" t="s">
        <v>660</v>
      </c>
    </row>
    <row r="17" spans="1:2">
      <c r="A17" t="s">
        <v>196</v>
      </c>
    </row>
    <row r="18" spans="1:2">
      <c r="A18" t="s">
        <v>108</v>
      </c>
      <c r="B18" s="132" t="s">
        <v>194</v>
      </c>
    </row>
    <row r="30" spans="1:2">
      <c r="A30" s="127" t="s">
        <v>736</v>
      </c>
    </row>
    <row r="32" spans="1:2">
      <c r="A32" s="625" t="s">
        <v>737</v>
      </c>
    </row>
    <row r="33" spans="1:15">
      <c r="A33" t="s">
        <v>738</v>
      </c>
    </row>
    <row r="35" spans="1:15">
      <c r="A35" s="625" t="s">
        <v>751</v>
      </c>
    </row>
    <row r="36" spans="1:15" ht="14.4" customHeight="1">
      <c r="A36" s="710" t="s">
        <v>674</v>
      </c>
      <c r="B36" s="710"/>
      <c r="C36" s="710"/>
      <c r="D36" s="710"/>
      <c r="E36" s="710"/>
      <c r="F36" s="710"/>
      <c r="G36" s="710"/>
      <c r="H36" s="710"/>
      <c r="I36" s="710"/>
      <c r="J36" s="710"/>
      <c r="K36" s="710"/>
      <c r="L36" s="710"/>
      <c r="M36" s="710"/>
      <c r="N36" s="710"/>
      <c r="O36" s="710"/>
    </row>
    <row r="37" spans="1:15">
      <c r="A37" s="710"/>
      <c r="B37" s="710"/>
      <c r="C37" s="710"/>
      <c r="D37" s="710"/>
      <c r="E37" s="710"/>
      <c r="F37" s="710"/>
      <c r="G37" s="710"/>
      <c r="H37" s="710"/>
      <c r="I37" s="710"/>
      <c r="J37" s="710"/>
      <c r="K37" s="710"/>
      <c r="L37" s="710"/>
      <c r="M37" s="710"/>
      <c r="N37" s="710"/>
      <c r="O37" s="710"/>
    </row>
    <row r="38" spans="1:15">
      <c r="A38" s="710"/>
      <c r="B38" s="710"/>
      <c r="C38" s="710"/>
      <c r="D38" s="710"/>
      <c r="E38" s="710"/>
      <c r="F38" s="710"/>
      <c r="G38" s="710"/>
      <c r="H38" s="710"/>
      <c r="I38" s="710"/>
      <c r="J38" s="710"/>
      <c r="K38" s="710"/>
      <c r="L38" s="710"/>
      <c r="M38" s="710"/>
      <c r="N38" s="710"/>
      <c r="O38" s="710"/>
    </row>
  </sheetData>
  <mergeCells count="4">
    <mergeCell ref="A10:B10"/>
    <mergeCell ref="A11:B11"/>
    <mergeCell ref="A12:B12"/>
    <mergeCell ref="A36:O38"/>
  </mergeCell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Lists'!$B$2:$B$3</xm:f>
          </x14:formula1>
          <xm:sqref>B18</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72"/>
  <sheetViews>
    <sheetView showGridLines="0" view="pageBreakPreview" zoomScaleNormal="100" zoomScaleSheetLayoutView="100" workbookViewId="0">
      <selection activeCell="I42" sqref="I42"/>
    </sheetView>
  </sheetViews>
  <sheetFormatPr defaultColWidth="8.88671875" defaultRowHeight="14.4"/>
  <cols>
    <col min="1" max="1" width="13.44140625" style="220" customWidth="1"/>
    <col min="2" max="2" width="10.44140625" style="220" customWidth="1"/>
    <col min="3" max="3" width="3.109375" style="220" bestFit="1" customWidth="1"/>
    <col min="4" max="4" width="14" style="220" customWidth="1"/>
    <col min="5" max="5" width="13.33203125" style="220" customWidth="1"/>
    <col min="6" max="6" width="11.44140625" style="220" customWidth="1"/>
    <col min="7" max="7" width="15.33203125" style="220" customWidth="1"/>
    <col min="8" max="8" width="10.44140625" style="220" customWidth="1"/>
    <col min="9" max="9" width="13.109375" style="220" customWidth="1"/>
    <col min="10" max="10" width="7.33203125" style="220" customWidth="1"/>
    <col min="11" max="11" width="23.44140625" style="220" customWidth="1"/>
    <col min="12" max="12" width="12.88671875" style="220" customWidth="1"/>
    <col min="13" max="13" width="12.6640625" style="220" customWidth="1"/>
    <col min="14" max="14" width="13.33203125" style="220" customWidth="1"/>
    <col min="15" max="15" width="12.33203125" style="220" customWidth="1"/>
    <col min="16" max="16" width="13.109375" style="220" customWidth="1"/>
    <col min="17" max="17" width="13.33203125" style="220" customWidth="1"/>
    <col min="18" max="18" width="16.33203125" style="220" customWidth="1"/>
    <col min="19" max="19" width="6" style="220" customWidth="1"/>
    <col min="20" max="20" width="5.88671875" style="220" customWidth="1"/>
    <col min="21" max="21" width="23.44140625" style="220" customWidth="1"/>
    <col min="22" max="22" width="12.88671875" style="220" customWidth="1"/>
    <col min="23" max="23" width="12.6640625" style="220" customWidth="1"/>
    <col min="24" max="24" width="13.33203125" style="220" customWidth="1"/>
    <col min="25" max="25" width="12.33203125" style="220" customWidth="1"/>
    <col min="26" max="26" width="13.109375" style="220" customWidth="1"/>
    <col min="27" max="27" width="13.33203125" style="220" customWidth="1"/>
    <col min="28" max="28" width="16.33203125" style="220" customWidth="1"/>
    <col min="29" max="29" width="6" style="220" customWidth="1"/>
    <col min="30" max="30" width="5.88671875" style="220" customWidth="1"/>
    <col min="31" max="31" width="23.44140625" style="220" customWidth="1"/>
    <col min="32" max="32" width="12.88671875" style="220" customWidth="1"/>
    <col min="33" max="33" width="12.6640625" style="220" customWidth="1"/>
    <col min="34" max="34" width="13.33203125" style="220" customWidth="1"/>
    <col min="35" max="35" width="12.33203125" style="220" customWidth="1"/>
    <col min="36" max="36" width="13.109375" style="220" customWidth="1"/>
    <col min="37" max="37" width="13.33203125" style="220" customWidth="1"/>
    <col min="38" max="38" width="16.33203125" style="220" customWidth="1"/>
    <col min="39" max="39" width="6" style="220" customWidth="1"/>
    <col min="40" max="40" width="5.88671875" style="220" customWidth="1"/>
    <col min="41" max="41" width="20.109375" style="220" customWidth="1"/>
    <col min="42" max="42" width="12.44140625" style="220" customWidth="1"/>
    <col min="43" max="43" width="20.88671875" style="220" customWidth="1"/>
    <col min="44" max="44" width="18.6640625" style="220" customWidth="1"/>
    <col min="45" max="45" width="17.44140625" style="220" customWidth="1"/>
    <col min="46" max="46" width="10.109375" style="220" customWidth="1"/>
    <col min="47" max="47" width="11" style="220" customWidth="1"/>
    <col min="48" max="48" width="7.33203125" style="220" customWidth="1"/>
    <col min="49" max="49" width="7.44140625" style="220" customWidth="1"/>
    <col min="50" max="50" width="4.88671875" style="220" customWidth="1"/>
    <col min="51" max="51" width="9.88671875" style="220" customWidth="1"/>
    <col min="52" max="52" width="20.109375" style="220" customWidth="1"/>
    <col min="53" max="53" width="12.44140625" style="220" customWidth="1"/>
    <col min="54" max="54" width="20.88671875" style="220" customWidth="1"/>
    <col min="55" max="55" width="18.6640625" style="220" customWidth="1"/>
    <col min="56" max="56" width="17.44140625" style="220" customWidth="1"/>
    <col min="57" max="57" width="10.109375" style="220" customWidth="1"/>
    <col min="58" max="58" width="7.33203125" style="220" customWidth="1"/>
    <col min="59" max="59" width="7.44140625" style="220" customWidth="1"/>
    <col min="60" max="60" width="4.88671875" style="220" customWidth="1"/>
    <col min="61" max="61" width="23.109375" style="220" customWidth="1"/>
    <col min="62" max="62" width="12.44140625" style="220" customWidth="1"/>
    <col min="63" max="63" width="20.88671875" style="220" customWidth="1"/>
    <col min="64" max="64" width="18.6640625" style="220" customWidth="1"/>
    <col min="65" max="65" width="17.44140625" style="220" customWidth="1"/>
    <col min="66" max="66" width="10.109375" style="220" customWidth="1"/>
    <col min="67" max="67" width="11" style="220" customWidth="1"/>
    <col min="68" max="68" width="7.33203125" style="220" customWidth="1"/>
    <col min="69" max="69" width="7.44140625" style="220" customWidth="1"/>
    <col min="70" max="70" width="4.88671875" style="220" customWidth="1"/>
    <col min="71" max="71" width="7.6640625" style="220" customWidth="1"/>
    <col min="72" max="72" width="8.109375" style="220" customWidth="1"/>
    <col min="73" max="73" width="7" style="220" customWidth="1"/>
    <col min="74" max="74" width="10.33203125" style="220" customWidth="1"/>
    <col min="75" max="75" width="10" style="220" customWidth="1"/>
    <col min="76" max="76" width="13.44140625" style="220" customWidth="1"/>
    <col min="77" max="77" width="9.44140625" style="220" customWidth="1"/>
    <col min="78" max="78" width="12.44140625" style="220" customWidth="1"/>
    <col min="79" max="79" width="11.109375" style="220" customWidth="1"/>
    <col min="80" max="80" width="12.44140625" style="220" customWidth="1"/>
    <col min="81" max="81" width="11.88671875" style="220" customWidth="1"/>
    <col min="82" max="82" width="7.88671875" style="220" customWidth="1"/>
    <col min="83" max="83" width="2" style="220" customWidth="1"/>
    <col min="84" max="84" width="8.33203125" style="220" customWidth="1"/>
    <col min="85" max="85" width="8.6640625" style="220" customWidth="1"/>
    <col min="86" max="86" width="10.44140625" style="220" customWidth="1"/>
    <col min="87" max="87" width="2.109375" style="220" customWidth="1"/>
    <col min="88" max="88" width="8.44140625" style="220" customWidth="1"/>
    <col min="89" max="90" width="11.44140625" style="220" customWidth="1"/>
    <col min="91" max="91" width="1.88671875" style="220" customWidth="1"/>
    <col min="92" max="92" width="7.109375" style="220" customWidth="1"/>
    <col min="93" max="93" width="9.44140625" style="220" customWidth="1"/>
    <col min="94" max="95" width="8.33203125" style="220" customWidth="1"/>
    <col min="96" max="98" width="8.44140625" style="220" customWidth="1"/>
    <col min="99" max="99" width="9.33203125" style="220" customWidth="1"/>
    <col min="100" max="100" width="5" style="220" customWidth="1"/>
    <col min="101" max="105" width="8.88671875" style="220"/>
    <col min="106" max="106" width="11.33203125" style="220" customWidth="1"/>
    <col min="107" max="16384" width="8.88671875" style="220"/>
  </cols>
  <sheetData>
    <row r="1" spans="1:14" ht="21">
      <c r="A1" s="209" t="s">
        <v>251</v>
      </c>
      <c r="B1" s="209"/>
      <c r="C1" s="209"/>
      <c r="D1" s="209"/>
      <c r="E1" s="209"/>
      <c r="F1" s="209"/>
      <c r="G1" s="209"/>
      <c r="H1" s="209"/>
      <c r="I1" s="13"/>
      <c r="J1" s="194"/>
      <c r="K1" s="194"/>
      <c r="L1" s="194"/>
      <c r="M1" s="194"/>
      <c r="N1" s="194"/>
    </row>
    <row r="2" spans="1:14" ht="15.75" customHeight="1">
      <c r="A2" s="104" t="s">
        <v>679</v>
      </c>
      <c r="B2" s="195"/>
      <c r="C2" s="195"/>
      <c r="D2" s="195"/>
      <c r="E2" s="195"/>
      <c r="F2" s="195"/>
      <c r="G2" s="195"/>
      <c r="H2" s="195"/>
      <c r="I2" s="194"/>
      <c r="J2" s="194"/>
      <c r="K2" s="194"/>
      <c r="L2" s="194"/>
      <c r="M2" s="194"/>
      <c r="N2" s="194"/>
    </row>
    <row r="3" spans="1:14" ht="15" customHeight="1">
      <c r="A3" s="792" t="s">
        <v>413</v>
      </c>
      <c r="B3" s="224"/>
      <c r="C3" s="225"/>
      <c r="D3" s="225"/>
      <c r="E3" s="792" t="s">
        <v>414</v>
      </c>
      <c r="F3" s="225"/>
      <c r="G3" s="225"/>
      <c r="H3" s="226"/>
      <c r="I3" s="194"/>
      <c r="J3" s="194"/>
      <c r="K3" s="194"/>
      <c r="L3" s="194"/>
      <c r="M3" s="194"/>
      <c r="N3" s="194"/>
    </row>
    <row r="4" spans="1:14" ht="15" customHeight="1">
      <c r="A4" s="793"/>
      <c r="B4" s="227"/>
      <c r="C4" s="223"/>
      <c r="D4" s="223"/>
      <c r="E4" s="793"/>
      <c r="F4" s="223"/>
      <c r="G4" s="223"/>
      <c r="H4" s="228"/>
      <c r="I4" s="194"/>
      <c r="J4" s="194"/>
      <c r="K4" s="194"/>
      <c r="L4" s="194"/>
      <c r="M4" s="194"/>
      <c r="N4" s="194"/>
    </row>
    <row r="5" spans="1:14" ht="15" customHeight="1">
      <c r="A5" s="793"/>
      <c r="B5" s="227"/>
      <c r="C5" s="223"/>
      <c r="D5" s="223"/>
      <c r="E5" s="793"/>
      <c r="F5" s="223"/>
      <c r="G5" s="223"/>
      <c r="H5" s="228"/>
      <c r="I5" s="194"/>
      <c r="J5" s="194"/>
      <c r="K5" s="194"/>
      <c r="L5" s="194"/>
      <c r="M5" s="194"/>
      <c r="N5" s="194"/>
    </row>
    <row r="6" spans="1:14" ht="14.25" customHeight="1">
      <c r="A6" s="794"/>
      <c r="B6" s="229"/>
      <c r="C6" s="230"/>
      <c r="D6" s="230"/>
      <c r="E6" s="794"/>
      <c r="F6" s="230"/>
      <c r="G6" s="230"/>
      <c r="H6" s="231"/>
      <c r="I6" s="194"/>
      <c r="J6" s="194"/>
      <c r="K6" s="194"/>
      <c r="L6" s="194"/>
      <c r="M6" s="194"/>
      <c r="N6" s="194"/>
    </row>
    <row r="7" spans="1:14" ht="14.25" customHeight="1">
      <c r="A7" s="793" t="s">
        <v>416</v>
      </c>
      <c r="B7" s="227"/>
      <c r="C7" s="223"/>
      <c r="D7" s="223"/>
      <c r="E7" s="792" t="s">
        <v>415</v>
      </c>
      <c r="F7" s="223"/>
      <c r="G7" s="223"/>
      <c r="H7" s="228"/>
      <c r="I7" s="194"/>
      <c r="J7" s="194"/>
      <c r="K7" s="194"/>
      <c r="L7" s="194"/>
      <c r="M7" s="194"/>
      <c r="N7" s="194"/>
    </row>
    <row r="8" spans="1:14" ht="14.25" customHeight="1">
      <c r="A8" s="793"/>
      <c r="B8" s="227"/>
      <c r="C8" s="223"/>
      <c r="D8" s="223"/>
      <c r="E8" s="793"/>
      <c r="F8" s="223"/>
      <c r="G8" s="223"/>
      <c r="H8" s="228"/>
      <c r="I8" s="194"/>
      <c r="J8" s="194"/>
      <c r="K8" s="194"/>
      <c r="L8" s="194"/>
      <c r="M8" s="194"/>
      <c r="N8" s="194"/>
    </row>
    <row r="9" spans="1:14" ht="14.25" customHeight="1">
      <c r="A9" s="793"/>
      <c r="B9" s="227"/>
      <c r="C9" s="223"/>
      <c r="D9" s="223"/>
      <c r="E9" s="793"/>
      <c r="F9" s="223"/>
      <c r="G9" s="223"/>
      <c r="H9" s="228"/>
      <c r="I9" s="194"/>
      <c r="J9" s="194"/>
      <c r="K9" s="194"/>
      <c r="L9" s="194"/>
      <c r="M9" s="194"/>
      <c r="N9" s="194"/>
    </row>
    <row r="10" spans="1:14" ht="14.25" customHeight="1">
      <c r="A10" s="793"/>
      <c r="B10" s="227"/>
      <c r="C10" s="223"/>
      <c r="D10" s="223"/>
      <c r="E10" s="793"/>
      <c r="F10" s="223"/>
      <c r="G10" s="223"/>
      <c r="H10" s="228"/>
      <c r="I10" s="194"/>
      <c r="J10" s="194"/>
      <c r="K10" s="194"/>
      <c r="L10" s="194"/>
      <c r="M10" s="194"/>
      <c r="N10" s="194"/>
    </row>
    <row r="11" spans="1:14" ht="17.25" customHeight="1">
      <c r="A11" s="792" t="s">
        <v>680</v>
      </c>
      <c r="B11" s="224"/>
      <c r="C11" s="225"/>
      <c r="D11" s="225"/>
      <c r="E11" s="608"/>
      <c r="F11" s="225"/>
      <c r="G11" s="225"/>
      <c r="H11" s="226"/>
      <c r="I11" s="194"/>
      <c r="J11" s="194"/>
      <c r="K11" s="194"/>
      <c r="L11" s="194"/>
      <c r="M11" s="194"/>
      <c r="N11" s="194"/>
    </row>
    <row r="12" spans="1:14" ht="18.75" customHeight="1">
      <c r="A12" s="793"/>
      <c r="B12" s="227"/>
      <c r="C12" s="223"/>
      <c r="D12" s="223"/>
      <c r="E12" s="609"/>
      <c r="F12" s="223"/>
      <c r="G12" s="223"/>
      <c r="H12" s="228"/>
      <c r="I12" s="194"/>
      <c r="J12" s="194"/>
      <c r="K12" s="194"/>
      <c r="L12" s="194"/>
      <c r="M12" s="194"/>
      <c r="N12" s="194"/>
    </row>
    <row r="13" spans="1:14" ht="18.75" customHeight="1">
      <c r="A13" s="794"/>
      <c r="B13" s="227"/>
      <c r="C13" s="223"/>
      <c r="D13" s="223"/>
      <c r="E13" s="609"/>
      <c r="F13" s="223"/>
      <c r="G13" s="223"/>
      <c r="H13" s="228"/>
      <c r="I13" s="194"/>
      <c r="J13" s="194"/>
      <c r="K13" s="194"/>
      <c r="L13" s="194"/>
      <c r="M13" s="194"/>
      <c r="N13" s="194"/>
    </row>
    <row r="14" spans="1:14" ht="31.5" customHeight="1">
      <c r="A14" s="792" t="s">
        <v>332</v>
      </c>
      <c r="B14" s="224"/>
      <c r="C14" s="225"/>
      <c r="D14" s="225"/>
      <c r="E14" s="225"/>
      <c r="F14" s="225"/>
      <c r="G14" s="225"/>
      <c r="H14" s="226"/>
      <c r="I14" s="194"/>
      <c r="J14" s="194"/>
      <c r="K14" s="194"/>
      <c r="L14" s="194"/>
      <c r="M14" s="194"/>
      <c r="N14" s="194"/>
    </row>
    <row r="15" spans="1:14" ht="15" customHeight="1">
      <c r="A15" s="793"/>
      <c r="B15" s="227"/>
      <c r="C15" s="223"/>
      <c r="D15" s="223"/>
      <c r="E15" s="223"/>
      <c r="F15" s="223"/>
      <c r="G15" s="223"/>
      <c r="H15" s="228"/>
      <c r="I15" s="194"/>
      <c r="J15" s="194"/>
      <c r="K15" s="194"/>
      <c r="L15" s="194"/>
      <c r="M15" s="194"/>
      <c r="N15" s="194"/>
    </row>
    <row r="16" spans="1:14" ht="15" customHeight="1">
      <c r="A16" s="793"/>
      <c r="B16" s="227"/>
      <c r="C16" s="223"/>
      <c r="D16" s="223"/>
      <c r="E16" s="223"/>
      <c r="F16" s="223"/>
      <c r="G16" s="223"/>
      <c r="H16" s="228"/>
      <c r="I16" s="194"/>
      <c r="J16" s="194"/>
      <c r="K16" s="194"/>
      <c r="L16" s="194"/>
      <c r="M16" s="194"/>
      <c r="N16" s="194"/>
    </row>
    <row r="17" spans="1:14" ht="18" customHeight="1">
      <c r="A17" s="793"/>
      <c r="B17" s="227"/>
      <c r="C17" s="223"/>
      <c r="D17" s="223"/>
      <c r="E17" s="223"/>
      <c r="F17" s="223"/>
      <c r="G17" s="223"/>
      <c r="H17" s="228"/>
      <c r="I17" s="194"/>
      <c r="J17" s="194"/>
      <c r="K17" s="194"/>
      <c r="L17" s="194"/>
      <c r="M17" s="194"/>
      <c r="N17" s="194"/>
    </row>
    <row r="18" spans="1:14" ht="15" customHeight="1">
      <c r="A18" s="794"/>
      <c r="B18" s="227"/>
      <c r="C18" s="223"/>
      <c r="D18" s="223"/>
      <c r="E18" s="223"/>
      <c r="F18" s="223"/>
      <c r="G18" s="223"/>
      <c r="H18" s="228"/>
      <c r="I18" s="194"/>
      <c r="J18" s="194"/>
      <c r="K18" s="194"/>
      <c r="L18" s="194"/>
      <c r="M18" s="194"/>
      <c r="N18" s="194"/>
    </row>
    <row r="19" spans="1:14" ht="31.5" customHeight="1">
      <c r="A19" s="792" t="s">
        <v>333</v>
      </c>
      <c r="B19" s="224"/>
      <c r="C19" s="225"/>
      <c r="D19" s="225"/>
      <c r="E19" s="225"/>
      <c r="F19" s="225"/>
      <c r="G19" s="225"/>
      <c r="H19" s="226"/>
      <c r="I19" s="194"/>
      <c r="J19" s="194"/>
      <c r="K19" s="194"/>
      <c r="L19" s="194"/>
      <c r="M19" s="194"/>
      <c r="N19" s="194"/>
    </row>
    <row r="20" spans="1:14" ht="15" customHeight="1">
      <c r="A20" s="793"/>
      <c r="B20" s="227"/>
      <c r="C20" s="223"/>
      <c r="D20" s="223"/>
      <c r="E20" s="223"/>
      <c r="F20" s="223"/>
      <c r="G20" s="223"/>
      <c r="H20" s="228"/>
      <c r="I20" s="194"/>
      <c r="J20" s="194"/>
      <c r="K20" s="194"/>
      <c r="L20" s="194"/>
      <c r="M20" s="194"/>
      <c r="N20" s="194"/>
    </row>
    <row r="21" spans="1:14" ht="26.25" customHeight="1">
      <c r="A21" s="793"/>
      <c r="B21" s="227"/>
      <c r="C21" s="223"/>
      <c r="D21" s="223"/>
      <c r="E21" s="223"/>
      <c r="F21" s="223"/>
      <c r="G21" s="223"/>
      <c r="H21" s="228"/>
      <c r="I21" s="194"/>
      <c r="J21" s="194"/>
      <c r="K21" s="194"/>
      <c r="L21" s="194"/>
      <c r="M21" s="194"/>
      <c r="N21" s="194"/>
    </row>
    <row r="22" spans="1:14" ht="18" customHeight="1">
      <c r="A22" s="793"/>
      <c r="B22" s="227"/>
      <c r="C22" s="223"/>
      <c r="D22" s="223"/>
      <c r="E22" s="223"/>
      <c r="F22" s="223"/>
      <c r="G22" s="223"/>
      <c r="H22" s="228"/>
      <c r="I22" s="194"/>
      <c r="J22" s="194"/>
      <c r="K22" s="194"/>
      <c r="L22" s="194"/>
      <c r="M22" s="194"/>
      <c r="N22" s="194"/>
    </row>
    <row r="23" spans="1:14" ht="15" customHeight="1">
      <c r="A23" s="794"/>
      <c r="B23" s="227"/>
      <c r="C23" s="223"/>
      <c r="D23" s="223"/>
      <c r="E23" s="223"/>
      <c r="F23" s="223"/>
      <c r="G23" s="223"/>
      <c r="H23" s="228"/>
      <c r="I23" s="194"/>
      <c r="J23" s="194"/>
      <c r="K23" s="194"/>
      <c r="L23" s="194"/>
      <c r="M23" s="194"/>
      <c r="N23" s="194"/>
    </row>
    <row r="24" spans="1:14" ht="15.75" customHeight="1">
      <c r="A24" s="792" t="s">
        <v>334</v>
      </c>
      <c r="B24" s="224"/>
      <c r="C24" s="225"/>
      <c r="D24" s="226"/>
      <c r="E24" s="792" t="s">
        <v>678</v>
      </c>
      <c r="F24" s="233"/>
      <c r="G24" s="234"/>
      <c r="H24" s="235"/>
      <c r="I24" s="194"/>
      <c r="J24" s="194"/>
      <c r="K24" s="194"/>
      <c r="L24" s="194"/>
      <c r="M24" s="194"/>
      <c r="N24" s="194"/>
    </row>
    <row r="25" spans="1:14" ht="17.25" customHeight="1">
      <c r="A25" s="793"/>
      <c r="B25" s="227"/>
      <c r="C25" s="223"/>
      <c r="D25" s="228"/>
      <c r="E25" s="793"/>
      <c r="F25" s="236"/>
      <c r="G25" s="232"/>
      <c r="H25" s="237"/>
      <c r="I25" s="194"/>
      <c r="J25" s="194"/>
      <c r="K25" s="194"/>
      <c r="L25" s="194"/>
      <c r="M25" s="194"/>
      <c r="N25" s="194"/>
    </row>
    <row r="26" spans="1:14" ht="15" customHeight="1">
      <c r="A26" s="793"/>
      <c r="B26" s="227"/>
      <c r="C26" s="223"/>
      <c r="D26" s="228"/>
      <c r="E26" s="793"/>
      <c r="F26" s="236"/>
      <c r="G26" s="232"/>
      <c r="H26" s="237"/>
      <c r="I26" s="194"/>
      <c r="J26" s="194"/>
      <c r="K26" s="194"/>
      <c r="L26" s="194"/>
      <c r="M26" s="194"/>
      <c r="N26" s="194"/>
    </row>
    <row r="27" spans="1:14" ht="17.25" customHeight="1">
      <c r="A27" s="793"/>
      <c r="B27" s="227"/>
      <c r="C27" s="223"/>
      <c r="D27" s="228"/>
      <c r="E27" s="794"/>
      <c r="F27" s="236"/>
      <c r="G27" s="232"/>
      <c r="H27" s="237"/>
      <c r="I27" s="194"/>
      <c r="J27" s="194"/>
      <c r="K27" s="194"/>
      <c r="L27" s="194"/>
      <c r="M27" s="194"/>
      <c r="N27" s="194"/>
    </row>
    <row r="28" spans="1:14">
      <c r="A28" s="793"/>
      <c r="B28" s="227"/>
      <c r="C28" s="223"/>
      <c r="D28" s="223"/>
      <c r="E28" s="792" t="s">
        <v>336</v>
      </c>
      <c r="F28" s="234"/>
      <c r="G28" s="234"/>
      <c r="H28" s="235"/>
      <c r="I28" s="194"/>
      <c r="J28" s="194"/>
      <c r="K28" s="194"/>
      <c r="L28" s="194"/>
      <c r="M28" s="194"/>
      <c r="N28" s="194"/>
    </row>
    <row r="29" spans="1:14">
      <c r="A29" s="793"/>
      <c r="B29" s="227"/>
      <c r="C29" s="223"/>
      <c r="D29" s="223"/>
      <c r="E29" s="794"/>
      <c r="F29" s="232"/>
      <c r="G29" s="232"/>
      <c r="H29" s="237"/>
      <c r="I29" s="194"/>
      <c r="J29" s="194"/>
      <c r="K29" s="194"/>
      <c r="L29" s="194"/>
      <c r="M29" s="194"/>
      <c r="N29" s="194"/>
    </row>
    <row r="30" spans="1:14">
      <c r="A30" s="793"/>
      <c r="B30" s="227"/>
      <c r="C30" s="223"/>
      <c r="D30" s="223"/>
      <c r="E30" s="792" t="s">
        <v>337</v>
      </c>
      <c r="F30" s="234"/>
      <c r="G30" s="234"/>
      <c r="H30" s="235"/>
      <c r="I30" s="194"/>
      <c r="J30" s="194"/>
      <c r="K30" s="194"/>
      <c r="L30" s="194"/>
      <c r="M30" s="194"/>
      <c r="N30" s="194"/>
    </row>
    <row r="31" spans="1:14" ht="17.25" customHeight="1">
      <c r="A31" s="794"/>
      <c r="B31" s="227"/>
      <c r="C31" s="223"/>
      <c r="D31" s="606" t="s">
        <v>677</v>
      </c>
      <c r="E31" s="794"/>
      <c r="F31" s="239"/>
      <c r="G31" s="239"/>
      <c r="H31" s="240"/>
      <c r="I31" s="194"/>
      <c r="J31" s="194"/>
      <c r="K31" s="194"/>
      <c r="L31" s="194"/>
      <c r="M31" s="194"/>
      <c r="N31" s="194"/>
    </row>
    <row r="32" spans="1:14" ht="17.25" customHeight="1">
      <c r="A32" s="792" t="s">
        <v>335</v>
      </c>
      <c r="B32" s="803"/>
      <c r="C32" s="804"/>
      <c r="D32" s="805"/>
      <c r="E32" s="768" t="s">
        <v>338</v>
      </c>
      <c r="F32" s="236"/>
      <c r="G32" s="232"/>
      <c r="H32" s="237"/>
      <c r="I32" s="194"/>
      <c r="J32" s="194"/>
      <c r="K32" s="194"/>
      <c r="L32" s="194"/>
      <c r="M32" s="194"/>
      <c r="N32" s="194"/>
    </row>
    <row r="33" spans="1:14" ht="15.75" customHeight="1">
      <c r="A33" s="793"/>
      <c r="B33" s="795"/>
      <c r="C33" s="796"/>
      <c r="D33" s="797"/>
      <c r="E33" s="768"/>
      <c r="F33" s="236"/>
      <c r="G33" s="232"/>
      <c r="H33" s="237"/>
      <c r="I33" s="194"/>
      <c r="J33" s="194"/>
      <c r="K33" s="194"/>
      <c r="L33" s="194"/>
      <c r="M33" s="194"/>
      <c r="N33" s="194"/>
    </row>
    <row r="34" spans="1:14" ht="15.75" customHeight="1">
      <c r="A34" s="793"/>
      <c r="B34" s="795"/>
      <c r="C34" s="796"/>
      <c r="D34" s="797"/>
      <c r="E34" s="768"/>
      <c r="F34" s="236"/>
      <c r="G34" s="605" t="s">
        <v>676</v>
      </c>
      <c r="H34" s="237"/>
      <c r="I34" s="194"/>
      <c r="J34" s="194"/>
      <c r="K34" s="194"/>
      <c r="L34" s="194"/>
      <c r="M34" s="194"/>
      <c r="N34" s="194"/>
    </row>
    <row r="35" spans="1:14">
      <c r="A35" s="793"/>
      <c r="B35" s="795"/>
      <c r="C35" s="796"/>
      <c r="D35" s="797"/>
      <c r="E35" s="768"/>
      <c r="F35" s="238"/>
      <c r="G35" s="239"/>
      <c r="H35" s="240"/>
      <c r="I35" s="194"/>
      <c r="J35" s="194"/>
      <c r="K35" s="194"/>
      <c r="L35" s="194"/>
      <c r="M35" s="194"/>
      <c r="N35" s="194"/>
    </row>
    <row r="36" spans="1:14">
      <c r="A36" s="793"/>
      <c r="B36" s="795"/>
      <c r="C36" s="796"/>
      <c r="D36" s="796"/>
      <c r="E36" s="792" t="s">
        <v>675</v>
      </c>
      <c r="F36" s="604"/>
      <c r="G36" s="232"/>
      <c r="H36" s="237"/>
      <c r="I36" s="194"/>
      <c r="J36" s="194"/>
      <c r="K36" s="194"/>
      <c r="L36" s="194"/>
      <c r="M36" s="194"/>
      <c r="N36" s="194"/>
    </row>
    <row r="37" spans="1:14" ht="15" customHeight="1">
      <c r="A37" s="794"/>
      <c r="B37" s="227"/>
      <c r="C37" s="223"/>
      <c r="D37" s="606" t="s">
        <v>677</v>
      </c>
      <c r="E37" s="794"/>
      <c r="F37" s="604"/>
      <c r="G37" s="232"/>
      <c r="H37" s="237"/>
      <c r="I37" s="194"/>
      <c r="J37" s="194"/>
      <c r="K37" s="194"/>
      <c r="L37" s="194"/>
      <c r="M37" s="194"/>
      <c r="N37" s="194"/>
    </row>
    <row r="38" spans="1:14">
      <c r="A38" s="798" t="s">
        <v>740</v>
      </c>
      <c r="B38" s="224"/>
      <c r="C38" s="225"/>
      <c r="D38" s="226"/>
      <c r="E38" s="792" t="s">
        <v>739</v>
      </c>
      <c r="F38" s="241"/>
      <c r="G38" s="242"/>
      <c r="H38" s="243"/>
      <c r="I38" s="194"/>
      <c r="J38" s="194"/>
      <c r="K38" s="194"/>
      <c r="L38" s="194"/>
      <c r="M38" s="194"/>
      <c r="N38" s="194"/>
    </row>
    <row r="39" spans="1:14" ht="15.75" customHeight="1">
      <c r="A39" s="799"/>
      <c r="B39" s="227"/>
      <c r="C39" s="223"/>
      <c r="D39" s="228"/>
      <c r="E39" s="793"/>
      <c r="F39" s="244"/>
      <c r="G39" s="222"/>
      <c r="H39" s="245"/>
      <c r="I39" s="194"/>
      <c r="J39" s="194"/>
      <c r="K39" s="194"/>
      <c r="L39" s="194"/>
      <c r="M39" s="194"/>
      <c r="N39" s="194"/>
    </row>
    <row r="40" spans="1:14" ht="15.75" customHeight="1">
      <c r="A40" s="799"/>
      <c r="B40" s="227"/>
      <c r="C40" s="223"/>
      <c r="D40" s="228"/>
      <c r="E40" s="793"/>
      <c r="F40" s="244"/>
      <c r="G40" s="222"/>
      <c r="H40" s="245"/>
      <c r="I40" s="194"/>
      <c r="J40" s="194"/>
      <c r="K40" s="194"/>
      <c r="L40" s="194"/>
      <c r="M40" s="194"/>
      <c r="N40" s="194"/>
    </row>
    <row r="41" spans="1:14" ht="15" customHeight="1">
      <c r="A41" s="799"/>
      <c r="B41" s="227"/>
      <c r="C41" s="223"/>
      <c r="D41" s="228"/>
      <c r="E41" s="793"/>
      <c r="F41" s="244"/>
      <c r="G41" s="801"/>
      <c r="H41" s="802"/>
      <c r="I41" s="194"/>
      <c r="J41" s="194"/>
      <c r="K41" s="194"/>
      <c r="L41" s="194"/>
      <c r="M41" s="194"/>
      <c r="N41" s="194"/>
    </row>
    <row r="42" spans="1:14">
      <c r="A42" s="799"/>
      <c r="B42" s="227"/>
      <c r="C42" s="223"/>
      <c r="D42" s="228"/>
      <c r="E42" s="793"/>
      <c r="F42" s="244"/>
      <c r="G42" s="222"/>
      <c r="H42" s="245"/>
      <c r="I42" s="194"/>
      <c r="J42" s="194"/>
      <c r="K42" s="194"/>
      <c r="L42" s="194"/>
      <c r="M42" s="194"/>
      <c r="N42" s="194"/>
    </row>
    <row r="43" spans="1:14">
      <c r="A43" s="799"/>
      <c r="B43" s="227"/>
      <c r="C43" s="223"/>
      <c r="D43" s="228"/>
      <c r="E43" s="793"/>
      <c r="F43" s="244"/>
      <c r="G43" s="222"/>
      <c r="H43" s="245"/>
      <c r="I43" s="194"/>
      <c r="J43" s="194"/>
      <c r="K43" s="194"/>
      <c r="L43" s="194"/>
      <c r="M43" s="194"/>
      <c r="N43" s="194"/>
    </row>
    <row r="44" spans="1:14" ht="14.25" customHeight="1">
      <c r="A44" s="799"/>
      <c r="B44" s="227"/>
      <c r="C44" s="223"/>
      <c r="D44" s="228"/>
      <c r="E44" s="793"/>
      <c r="F44" s="244"/>
      <c r="G44" s="222"/>
      <c r="H44" s="245"/>
      <c r="I44" s="194"/>
      <c r="J44" s="194"/>
      <c r="K44" s="194"/>
      <c r="L44" s="194"/>
      <c r="M44" s="194"/>
      <c r="N44" s="194"/>
    </row>
    <row r="45" spans="1:14" ht="15.75" customHeight="1">
      <c r="A45" s="799"/>
      <c r="B45" s="227"/>
      <c r="C45" s="223"/>
      <c r="D45" s="228"/>
      <c r="E45" s="793"/>
      <c r="F45" s="244"/>
      <c r="G45" s="222"/>
      <c r="H45" s="245"/>
      <c r="I45" s="194"/>
      <c r="J45" s="194"/>
      <c r="K45" s="194"/>
      <c r="L45" s="194"/>
      <c r="M45" s="194"/>
      <c r="N45" s="194"/>
    </row>
    <row r="46" spans="1:14" ht="15" customHeight="1">
      <c r="A46" s="800"/>
      <c r="B46" s="229"/>
      <c r="C46" s="230"/>
      <c r="D46" s="231"/>
      <c r="E46" s="794"/>
      <c r="F46" s="246"/>
      <c r="G46" s="247"/>
      <c r="H46" s="248"/>
      <c r="I46" s="194"/>
      <c r="J46" s="194"/>
      <c r="K46" s="194"/>
      <c r="L46" s="194"/>
      <c r="M46" s="194"/>
      <c r="N46" s="194"/>
    </row>
    <row r="47" spans="1:14" ht="14.25" customHeight="1">
      <c r="A47" s="519" t="s">
        <v>662</v>
      </c>
      <c r="B47"/>
      <c r="C47"/>
      <c r="D47"/>
      <c r="E47"/>
      <c r="F47"/>
      <c r="G47"/>
      <c r="H47"/>
      <c r="I47" s="194"/>
      <c r="J47" s="194"/>
      <c r="K47" s="194"/>
      <c r="L47" s="194"/>
      <c r="M47" s="194"/>
      <c r="N47" s="194"/>
    </row>
    <row r="48" spans="1:14" ht="15.75" customHeight="1">
      <c r="A48" s="194"/>
      <c r="B48" s="221"/>
      <c r="C48" s="221"/>
      <c r="D48" s="40"/>
      <c r="E48" s="40"/>
      <c r="F48" s="40"/>
      <c r="G48" s="221"/>
      <c r="H48" s="195"/>
      <c r="I48" s="194"/>
      <c r="J48" s="194"/>
      <c r="K48" s="194"/>
      <c r="L48" s="194"/>
      <c r="M48" s="194"/>
      <c r="N48" s="194"/>
    </row>
    <row r="49" spans="1:83">
      <c r="A49" s="195"/>
      <c r="B49" s="195"/>
      <c r="C49" s="195"/>
      <c r="D49" s="195"/>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row>
    <row r="50" spans="1:83" ht="21">
      <c r="A50" s="195"/>
      <c r="B50" s="195"/>
      <c r="C50" s="195"/>
      <c r="D50" s="195"/>
      <c r="E50" s="194"/>
      <c r="F50" s="8"/>
      <c r="G50" s="8"/>
      <c r="H50" s="8"/>
      <c r="I50" s="8"/>
      <c r="J50" s="194"/>
      <c r="K50" s="194"/>
      <c r="L50" s="194"/>
      <c r="M50" s="194"/>
      <c r="N50" s="195"/>
      <c r="O50" s="189"/>
      <c r="P50" s="189"/>
      <c r="Q50" s="189"/>
      <c r="R50" s="189"/>
      <c r="U50" s="194"/>
      <c r="V50" s="194"/>
      <c r="W50" s="194"/>
      <c r="X50" s="195"/>
      <c r="Y50" s="189"/>
      <c r="Z50" s="189"/>
      <c r="AA50" s="189"/>
      <c r="AB50" s="189"/>
      <c r="AE50" s="194"/>
      <c r="AF50" s="194"/>
      <c r="AG50" s="194"/>
      <c r="AH50" s="195"/>
      <c r="AI50" s="189"/>
      <c r="AJ50" s="189"/>
      <c r="AK50" s="189"/>
      <c r="AL50" s="189"/>
      <c r="BV50" s="194"/>
      <c r="BW50" s="194"/>
      <c r="BX50" s="194"/>
      <c r="BY50" s="194"/>
      <c r="BZ50" s="194"/>
      <c r="CA50" s="194"/>
      <c r="CB50" s="194"/>
      <c r="CC50" s="194"/>
      <c r="CD50" s="194"/>
      <c r="CE50" s="194"/>
    </row>
    <row r="51" spans="1:83" ht="21" customHeight="1">
      <c r="A51" s="194"/>
      <c r="B51" s="194"/>
      <c r="C51" s="194"/>
      <c r="E51" s="194"/>
      <c r="F51" s="194"/>
      <c r="G51" s="194"/>
      <c r="H51" s="194"/>
      <c r="I51" s="194"/>
      <c r="J51" s="194"/>
      <c r="K51" s="194"/>
      <c r="L51" s="194"/>
      <c r="M51" s="194"/>
      <c r="N51" s="195"/>
      <c r="O51" s="195"/>
      <c r="P51" s="195"/>
      <c r="Q51" s="195"/>
      <c r="R51" s="195"/>
      <c r="U51" s="194"/>
      <c r="V51" s="194"/>
      <c r="W51" s="194"/>
      <c r="X51" s="195"/>
      <c r="Y51" s="195"/>
      <c r="Z51" s="195"/>
      <c r="AA51" s="195"/>
      <c r="AB51" s="195"/>
      <c r="AE51" s="194"/>
      <c r="AF51" s="194"/>
      <c r="AG51" s="194"/>
      <c r="AH51" s="195"/>
      <c r="AI51" s="195"/>
      <c r="AJ51" s="195"/>
      <c r="AK51" s="195"/>
      <c r="AL51" s="195"/>
    </row>
    <row r="52" spans="1:83">
      <c r="A52" s="194"/>
      <c r="B52" s="194"/>
      <c r="C52" s="194"/>
      <c r="D52" s="196"/>
      <c r="F52" s="194"/>
      <c r="G52" s="194"/>
      <c r="H52" s="194"/>
      <c r="I52" s="194"/>
      <c r="J52" s="194"/>
      <c r="K52" s="194"/>
      <c r="L52" s="194"/>
      <c r="M52" s="194"/>
      <c r="N52" s="195"/>
      <c r="O52" s="195"/>
      <c r="P52" s="195"/>
      <c r="Q52" s="195"/>
      <c r="R52" s="195"/>
      <c r="U52" s="194"/>
      <c r="V52" s="194"/>
      <c r="W52" s="194"/>
      <c r="X52" s="195"/>
      <c r="Y52" s="195"/>
      <c r="Z52" s="195"/>
      <c r="AA52" s="195"/>
      <c r="AB52" s="195"/>
      <c r="AE52" s="194"/>
      <c r="AF52" s="194"/>
      <c r="AG52" s="194"/>
      <c r="AH52" s="195"/>
      <c r="AI52" s="195"/>
      <c r="AJ52" s="195"/>
      <c r="AK52" s="195"/>
      <c r="AL52" s="195"/>
    </row>
    <row r="53" spans="1:83">
      <c r="A53" s="194"/>
      <c r="B53" s="194"/>
      <c r="C53" s="194"/>
      <c r="D53" s="194"/>
      <c r="E53" s="194"/>
      <c r="F53" s="194"/>
      <c r="G53" s="194"/>
      <c r="H53" s="194"/>
      <c r="I53" s="194"/>
      <c r="J53" s="194"/>
      <c r="K53" s="194"/>
      <c r="L53" s="194"/>
      <c r="M53" s="194"/>
      <c r="N53" s="195"/>
      <c r="O53" s="195"/>
      <c r="P53" s="195"/>
      <c r="Q53" s="195"/>
      <c r="R53" s="195"/>
      <c r="U53" s="194"/>
      <c r="V53" s="194"/>
      <c r="W53" s="194"/>
      <c r="X53" s="195"/>
      <c r="Y53" s="195"/>
      <c r="Z53" s="195"/>
      <c r="AA53" s="195"/>
      <c r="AB53" s="195"/>
      <c r="AE53" s="194"/>
      <c r="AF53" s="194"/>
      <c r="AG53" s="194"/>
      <c r="AH53" s="195"/>
      <c r="AI53" s="195"/>
      <c r="AJ53" s="195"/>
      <c r="AK53" s="195"/>
      <c r="AL53" s="195"/>
    </row>
    <row r="54" spans="1:83">
      <c r="A54" s="194"/>
      <c r="B54" s="194"/>
      <c r="C54" s="194"/>
      <c r="D54" s="194"/>
      <c r="E54" s="194"/>
      <c r="F54" s="194"/>
      <c r="G54" s="194"/>
      <c r="H54" s="194"/>
      <c r="I54" s="194"/>
      <c r="J54" s="194"/>
      <c r="K54" s="194"/>
      <c r="L54" s="194"/>
      <c r="M54" s="194"/>
      <c r="N54" s="195"/>
      <c r="O54" s="195"/>
      <c r="P54" s="195"/>
      <c r="Q54" s="195"/>
      <c r="R54" s="195"/>
      <c r="U54" s="194"/>
      <c r="V54" s="194"/>
      <c r="W54" s="194"/>
      <c r="X54" s="195"/>
      <c r="Y54" s="195"/>
      <c r="Z54" s="195"/>
      <c r="AA54" s="195"/>
      <c r="AB54" s="195"/>
      <c r="AE54" s="194"/>
      <c r="AF54" s="194"/>
      <c r="AG54" s="194"/>
      <c r="AH54" s="195"/>
      <c r="AI54" s="195"/>
      <c r="AJ54" s="195"/>
      <c r="AK54" s="195"/>
      <c r="AL54" s="195"/>
    </row>
    <row r="55" spans="1:83">
      <c r="A55" s="194"/>
      <c r="B55" s="194"/>
      <c r="C55" s="194"/>
      <c r="D55" s="194"/>
      <c r="E55" s="194"/>
      <c r="F55" s="194"/>
      <c r="G55" s="194"/>
      <c r="H55" s="194"/>
      <c r="I55" s="194"/>
      <c r="J55" s="194"/>
      <c r="K55" s="194"/>
      <c r="L55" s="194"/>
      <c r="M55" s="194"/>
      <c r="N55" s="195"/>
      <c r="O55" s="195"/>
      <c r="P55" s="195"/>
      <c r="Q55" s="195"/>
      <c r="R55" s="195"/>
      <c r="U55" s="194"/>
      <c r="V55" s="194"/>
      <c r="W55" s="194"/>
      <c r="X55" s="195"/>
      <c r="Y55" s="195"/>
      <c r="Z55" s="195"/>
      <c r="AA55" s="195"/>
      <c r="AB55" s="195"/>
      <c r="AE55" s="194"/>
      <c r="AF55" s="194"/>
      <c r="AG55" s="194"/>
      <c r="AH55" s="195"/>
      <c r="AI55" s="195"/>
      <c r="AJ55" s="195"/>
      <c r="AK55" s="195"/>
      <c r="AL55" s="195"/>
    </row>
    <row r="56" spans="1:83">
      <c r="A56" s="194"/>
      <c r="B56" s="194"/>
      <c r="C56" s="194"/>
      <c r="D56" s="194"/>
      <c r="E56" s="194"/>
      <c r="F56" s="194"/>
      <c r="G56" s="194"/>
      <c r="H56" s="194"/>
      <c r="I56" s="194"/>
      <c r="J56" s="194"/>
      <c r="K56" s="194"/>
      <c r="L56" s="194"/>
      <c r="M56" s="194"/>
      <c r="N56" s="194"/>
      <c r="O56" s="194"/>
      <c r="P56" s="194"/>
      <c r="Q56" s="194"/>
      <c r="R56" s="194"/>
      <c r="U56" s="194"/>
      <c r="V56" s="194"/>
      <c r="W56" s="194"/>
      <c r="X56" s="195"/>
      <c r="Y56" s="194"/>
      <c r="Z56" s="194"/>
      <c r="AA56" s="194"/>
      <c r="AB56" s="194"/>
      <c r="AE56" s="194"/>
      <c r="AF56" s="194"/>
      <c r="AG56" s="194"/>
      <c r="AH56" s="195"/>
      <c r="AI56" s="194"/>
      <c r="AJ56" s="194"/>
      <c r="AK56" s="194"/>
      <c r="AL56" s="194"/>
    </row>
    <row r="57" spans="1:83">
      <c r="A57" s="194"/>
      <c r="B57" s="194"/>
      <c r="C57" s="194"/>
      <c r="D57" s="194"/>
      <c r="E57" s="194"/>
      <c r="F57" s="194"/>
      <c r="G57" s="194"/>
      <c r="H57" s="194"/>
      <c r="I57" s="194"/>
      <c r="J57" s="194"/>
      <c r="K57" s="194"/>
      <c r="L57" s="194"/>
      <c r="M57" s="194"/>
      <c r="N57" s="194"/>
      <c r="O57" s="194"/>
      <c r="U57" s="194"/>
      <c r="V57" s="194"/>
      <c r="W57" s="194"/>
      <c r="X57" s="194"/>
      <c r="Y57" s="194"/>
      <c r="AE57" s="194"/>
      <c r="AF57" s="194"/>
      <c r="AG57" s="194"/>
      <c r="AH57" s="194"/>
      <c r="AI57" s="194"/>
    </row>
    <row r="58" spans="1:83">
      <c r="A58" s="194"/>
      <c r="B58" s="194"/>
      <c r="C58" s="194"/>
      <c r="D58" s="10"/>
      <c r="E58" s="194"/>
      <c r="F58" s="194"/>
      <c r="G58" s="194"/>
      <c r="H58" s="194"/>
      <c r="I58" s="194"/>
      <c r="J58" s="194"/>
      <c r="K58" s="194"/>
      <c r="L58" s="194"/>
      <c r="M58" s="194"/>
      <c r="N58" s="194"/>
      <c r="O58" s="194"/>
      <c r="P58" s="12"/>
      <c r="Q58" s="12"/>
      <c r="R58" s="12"/>
      <c r="U58" s="194"/>
      <c r="V58" s="194"/>
      <c r="W58" s="194"/>
      <c r="X58" s="194"/>
      <c r="Y58" s="194"/>
      <c r="Z58" s="12"/>
      <c r="AA58" s="12"/>
      <c r="AB58" s="12"/>
      <c r="AE58" s="194"/>
      <c r="AF58" s="194"/>
      <c r="AG58" s="194"/>
      <c r="AH58" s="194"/>
      <c r="AI58" s="194"/>
      <c r="AJ58" s="12"/>
      <c r="AK58" s="12"/>
      <c r="AL58" s="12"/>
    </row>
    <row r="59" spans="1:83">
      <c r="C59" s="194"/>
      <c r="D59" s="194"/>
      <c r="E59" s="194"/>
      <c r="J59" s="194"/>
      <c r="K59" s="194"/>
      <c r="L59" s="194"/>
      <c r="M59" s="194"/>
      <c r="N59" s="194"/>
      <c r="O59" s="194"/>
      <c r="P59" s="194"/>
      <c r="Q59" s="194"/>
      <c r="R59" s="194"/>
      <c r="U59" s="194"/>
      <c r="V59" s="194"/>
      <c r="W59" s="194"/>
      <c r="X59" s="194"/>
      <c r="Y59" s="194"/>
      <c r="Z59" s="194"/>
      <c r="AA59" s="194"/>
      <c r="AB59" s="194"/>
      <c r="AE59" s="194"/>
      <c r="AF59" s="194"/>
      <c r="AG59" s="194"/>
      <c r="AH59" s="194"/>
      <c r="AI59" s="194"/>
      <c r="AJ59" s="194"/>
      <c r="AK59" s="194"/>
      <c r="AL59" s="194"/>
    </row>
    <row r="60" spans="1:83">
      <c r="K60" s="194"/>
      <c r="L60" s="194"/>
      <c r="M60" s="194"/>
      <c r="N60" s="194"/>
      <c r="O60" s="194"/>
      <c r="P60" s="194"/>
      <c r="Q60" s="194"/>
      <c r="R60" s="194"/>
      <c r="U60" s="194"/>
      <c r="V60" s="194"/>
      <c r="W60" s="194"/>
      <c r="X60" s="194"/>
      <c r="Y60" s="194"/>
      <c r="Z60" s="194"/>
      <c r="AA60" s="194"/>
      <c r="AB60" s="194"/>
      <c r="AE60" s="194"/>
      <c r="AF60" s="194"/>
      <c r="AG60" s="194"/>
      <c r="AH60" s="194"/>
      <c r="AI60" s="194"/>
      <c r="AJ60" s="194"/>
      <c r="AK60" s="194"/>
      <c r="AL60" s="194"/>
    </row>
    <row r="61" spans="1:83">
      <c r="K61" s="194"/>
      <c r="L61" s="194"/>
      <c r="M61" s="194"/>
      <c r="N61" s="194"/>
      <c r="O61" s="194"/>
      <c r="P61" s="194"/>
      <c r="Q61" s="194"/>
      <c r="R61" s="194"/>
      <c r="U61" s="194"/>
      <c r="V61" s="194"/>
      <c r="W61" s="194"/>
      <c r="X61" s="194"/>
      <c r="Y61" s="194"/>
      <c r="Z61" s="194"/>
      <c r="AA61" s="194"/>
      <c r="AB61" s="194"/>
      <c r="AE61" s="194"/>
      <c r="AF61" s="194"/>
      <c r="AG61" s="194"/>
      <c r="AH61" s="194"/>
      <c r="AI61" s="194"/>
      <c r="AJ61" s="194"/>
      <c r="AK61" s="194"/>
      <c r="AL61" s="194"/>
    </row>
    <row r="62" spans="1:83">
      <c r="K62" s="194"/>
      <c r="L62" s="194"/>
      <c r="M62" s="194"/>
      <c r="Q62" s="194"/>
      <c r="R62" s="194"/>
      <c r="U62" s="194"/>
      <c r="V62" s="194"/>
      <c r="W62" s="194"/>
      <c r="X62" s="194"/>
      <c r="AA62" s="194"/>
      <c r="AB62" s="194"/>
      <c r="AE62" s="194"/>
      <c r="AF62" s="194"/>
      <c r="AG62" s="194"/>
      <c r="AH62" s="194"/>
      <c r="AK62" s="194"/>
      <c r="AL62" s="194"/>
    </row>
    <row r="63" spans="1:83">
      <c r="K63" s="194"/>
      <c r="L63" s="194"/>
      <c r="M63" s="194"/>
      <c r="P63" s="194"/>
      <c r="Q63" s="194"/>
      <c r="R63" s="194"/>
      <c r="U63" s="194"/>
      <c r="V63" s="194"/>
      <c r="W63" s="194"/>
      <c r="Z63" s="194"/>
      <c r="AA63" s="194"/>
      <c r="AB63" s="194"/>
      <c r="AE63" s="194"/>
      <c r="AF63" s="194"/>
      <c r="AG63" s="194"/>
      <c r="AJ63" s="194"/>
      <c r="AK63" s="194"/>
      <c r="AL63" s="194"/>
    </row>
    <row r="64" spans="1:83">
      <c r="K64" s="194"/>
      <c r="L64" s="194"/>
      <c r="M64" s="194"/>
      <c r="U64" s="194"/>
      <c r="V64" s="194"/>
      <c r="W64" s="194"/>
      <c r="AE64" s="194"/>
      <c r="AF64" s="194"/>
      <c r="AG64" s="194"/>
    </row>
    <row r="65" spans="11:33">
      <c r="K65" s="194"/>
      <c r="L65" s="194"/>
      <c r="M65" s="194"/>
      <c r="U65" s="194"/>
      <c r="V65" s="194"/>
      <c r="W65" s="194"/>
      <c r="AE65" s="194"/>
      <c r="AF65" s="194"/>
      <c r="AG65" s="194"/>
    </row>
    <row r="66" spans="11:33">
      <c r="K66" s="194"/>
      <c r="L66" s="194"/>
      <c r="M66" s="194"/>
      <c r="U66" s="194"/>
      <c r="V66" s="194"/>
      <c r="W66" s="194"/>
      <c r="AE66" s="194"/>
      <c r="AF66" s="194"/>
      <c r="AG66" s="194"/>
    </row>
    <row r="67" spans="11:33">
      <c r="K67" s="194"/>
      <c r="L67" s="194"/>
      <c r="M67" s="194"/>
      <c r="U67" s="194"/>
      <c r="V67" s="194"/>
      <c r="W67" s="194"/>
      <c r="AE67" s="194"/>
      <c r="AF67" s="194"/>
      <c r="AG67" s="194"/>
    </row>
    <row r="68" spans="11:33">
      <c r="K68" s="194"/>
      <c r="L68" s="194"/>
      <c r="M68" s="194"/>
      <c r="U68" s="194"/>
      <c r="V68" s="194"/>
      <c r="W68" s="194"/>
      <c r="AE68" s="194"/>
      <c r="AF68" s="194"/>
      <c r="AG68" s="194"/>
    </row>
    <row r="69" spans="11:33">
      <c r="K69" s="194"/>
      <c r="L69" s="194"/>
      <c r="M69" s="194"/>
      <c r="U69" s="194"/>
      <c r="V69" s="194"/>
      <c r="W69" s="194"/>
      <c r="AE69" s="194"/>
      <c r="AF69" s="194"/>
      <c r="AG69" s="194"/>
    </row>
    <row r="70" spans="11:33">
      <c r="K70" s="194"/>
      <c r="L70" s="194"/>
      <c r="U70" s="194"/>
      <c r="V70" s="194"/>
      <c r="W70" s="194"/>
      <c r="AE70" s="194"/>
      <c r="AF70" s="194"/>
      <c r="AG70" s="194"/>
    </row>
    <row r="71" spans="11:33">
      <c r="K71" s="194"/>
      <c r="L71" s="194"/>
      <c r="U71" s="194"/>
      <c r="V71" s="194"/>
      <c r="AE71" s="194"/>
      <c r="AF71" s="194"/>
    </row>
    <row r="72" spans="11:33">
      <c r="K72" s="194"/>
      <c r="L72" s="194"/>
      <c r="U72" s="194"/>
      <c r="V72" s="194"/>
      <c r="AE72" s="194"/>
      <c r="AF72" s="194"/>
    </row>
  </sheetData>
  <mergeCells count="22">
    <mergeCell ref="A38:A46"/>
    <mergeCell ref="G41:H41"/>
    <mergeCell ref="A3:A6"/>
    <mergeCell ref="A7:A10"/>
    <mergeCell ref="E3:E6"/>
    <mergeCell ref="E7:E10"/>
    <mergeCell ref="E32:E35"/>
    <mergeCell ref="A14:A18"/>
    <mergeCell ref="A19:A23"/>
    <mergeCell ref="A24:A31"/>
    <mergeCell ref="A32:A37"/>
    <mergeCell ref="B32:D32"/>
    <mergeCell ref="E28:E29"/>
    <mergeCell ref="E24:E27"/>
    <mergeCell ref="E38:E46"/>
    <mergeCell ref="B33:D33"/>
    <mergeCell ref="A11:A13"/>
    <mergeCell ref="B34:D34"/>
    <mergeCell ref="B35:D35"/>
    <mergeCell ref="E36:E37"/>
    <mergeCell ref="E30:E31"/>
    <mergeCell ref="B36:D36"/>
  </mergeCells>
  <hyperlinks>
    <hyperlink ref="R57:R58" location="'ASHRAE Level I'!AI1" display="NEXT PAGE"/>
    <hyperlink ref="AB57:AB58" location="'ASHRAE Level I'!AI1" display="NEXT PAGE"/>
    <hyperlink ref="AL57:AL58" location="'ASHRAE Level I'!AI1" display="NEXT PAGE"/>
  </hyperlinks>
  <pageMargins left="0.5" right="0.5" top="0.5" bottom="0.5" header="0.3" footer="0.3"/>
  <pageSetup scale="9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30480</xdr:colOff>
                    <xdr:row>13</xdr:row>
                    <xdr:rowOff>30480</xdr:rowOff>
                  </from>
                  <to>
                    <xdr:col>4</xdr:col>
                    <xdr:colOff>45720</xdr:colOff>
                    <xdr:row>13</xdr:row>
                    <xdr:rowOff>228600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4</xdr:col>
                    <xdr:colOff>0</xdr:colOff>
                    <xdr:row>13</xdr:row>
                    <xdr:rowOff>30480</xdr:rowOff>
                  </from>
                  <to>
                    <xdr:col>5</xdr:col>
                    <xdr:colOff>480060</xdr:colOff>
                    <xdr:row>13</xdr:row>
                    <xdr:rowOff>220980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5</xdr:col>
                    <xdr:colOff>441960</xdr:colOff>
                    <xdr:row>13</xdr:row>
                    <xdr:rowOff>38100</xdr:rowOff>
                  </from>
                  <to>
                    <xdr:col>6</xdr:col>
                    <xdr:colOff>541020</xdr:colOff>
                    <xdr:row>13</xdr:row>
                    <xdr:rowOff>213360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259080</xdr:colOff>
                    <xdr:row>13</xdr:row>
                    <xdr:rowOff>312420</xdr:rowOff>
                  </from>
                  <to>
                    <xdr:col>7</xdr:col>
                    <xdr:colOff>38100</xdr:colOff>
                    <xdr:row>14</xdr:row>
                    <xdr:rowOff>99060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259080</xdr:colOff>
                    <xdr:row>14</xdr:row>
                    <xdr:rowOff>106680</xdr:rowOff>
                  </from>
                  <to>
                    <xdr:col>6</xdr:col>
                    <xdr:colOff>922020</xdr:colOff>
                    <xdr:row>15</xdr:row>
                    <xdr:rowOff>152400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2</xdr:col>
                    <xdr:colOff>190500</xdr:colOff>
                    <xdr:row>16</xdr:row>
                    <xdr:rowOff>99060</xdr:rowOff>
                  </from>
                  <to>
                    <xdr:col>6</xdr:col>
                    <xdr:colOff>182880</xdr:colOff>
                    <xdr:row>17</xdr:row>
                    <xdr:rowOff>137160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1</xdr:col>
                    <xdr:colOff>259080</xdr:colOff>
                    <xdr:row>16</xdr:row>
                    <xdr:rowOff>144780</xdr:rowOff>
                  </from>
                  <to>
                    <xdr:col>3</xdr:col>
                    <xdr:colOff>365760</xdr:colOff>
                    <xdr:row>17</xdr:row>
                    <xdr:rowOff>99060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1</xdr:col>
                    <xdr:colOff>0</xdr:colOff>
                    <xdr:row>23</xdr:row>
                    <xdr:rowOff>30480</xdr:rowOff>
                  </from>
                  <to>
                    <xdr:col>3</xdr:col>
                    <xdr:colOff>487680</xdr:colOff>
                    <xdr:row>24</xdr:row>
                    <xdr:rowOff>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1</xdr:col>
                    <xdr:colOff>0</xdr:colOff>
                    <xdr:row>24</xdr:row>
                    <xdr:rowOff>30480</xdr:rowOff>
                  </from>
                  <to>
                    <xdr:col>3</xdr:col>
                    <xdr:colOff>373380</xdr:colOff>
                    <xdr:row>25</xdr:row>
                    <xdr:rowOff>30480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1</xdr:col>
                    <xdr:colOff>0</xdr:colOff>
                    <xdr:row>25</xdr:row>
                    <xdr:rowOff>0</xdr:rowOff>
                  </from>
                  <to>
                    <xdr:col>3</xdr:col>
                    <xdr:colOff>297180</xdr:colOff>
                    <xdr:row>26</xdr:row>
                    <xdr:rowOff>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1</xdr:col>
                    <xdr:colOff>0</xdr:colOff>
                    <xdr:row>26</xdr:row>
                    <xdr:rowOff>45720</xdr:rowOff>
                  </from>
                  <to>
                    <xdr:col>3</xdr:col>
                    <xdr:colOff>381000</xdr:colOff>
                    <xdr:row>27</xdr:row>
                    <xdr:rowOff>30480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1</xdr:col>
                    <xdr:colOff>0</xdr:colOff>
                    <xdr:row>27</xdr:row>
                    <xdr:rowOff>30480</xdr:rowOff>
                  </from>
                  <to>
                    <xdr:col>3</xdr:col>
                    <xdr:colOff>487680</xdr:colOff>
                    <xdr:row>28</xdr:row>
                    <xdr:rowOff>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1</xdr:col>
                    <xdr:colOff>0</xdr:colOff>
                    <xdr:row>30</xdr:row>
                    <xdr:rowOff>30480</xdr:rowOff>
                  </from>
                  <to>
                    <xdr:col>3</xdr:col>
                    <xdr:colOff>411480</xdr:colOff>
                    <xdr:row>31</xdr:row>
                    <xdr:rowOff>30480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1</xdr:col>
                    <xdr:colOff>0</xdr:colOff>
                    <xdr:row>31</xdr:row>
                    <xdr:rowOff>30480</xdr:rowOff>
                  </from>
                  <to>
                    <xdr:col>3</xdr:col>
                    <xdr:colOff>266700</xdr:colOff>
                    <xdr:row>32</xdr:row>
                    <xdr:rowOff>30480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1</xdr:col>
                    <xdr:colOff>0</xdr:colOff>
                    <xdr:row>32</xdr:row>
                    <xdr:rowOff>7620</xdr:rowOff>
                  </from>
                  <to>
                    <xdr:col>3</xdr:col>
                    <xdr:colOff>106680</xdr:colOff>
                    <xdr:row>33</xdr:row>
                    <xdr:rowOff>7620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1</xdr:col>
                    <xdr:colOff>0</xdr:colOff>
                    <xdr:row>33</xdr:row>
                    <xdr:rowOff>0</xdr:rowOff>
                  </from>
                  <to>
                    <xdr:col>3</xdr:col>
                    <xdr:colOff>144780</xdr:colOff>
                    <xdr:row>34</xdr:row>
                    <xdr:rowOff>7620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1</xdr:col>
                    <xdr:colOff>0</xdr:colOff>
                    <xdr:row>34</xdr:row>
                    <xdr:rowOff>7620</xdr:rowOff>
                  </from>
                  <to>
                    <xdr:col>3</xdr:col>
                    <xdr:colOff>228600</xdr:colOff>
                    <xdr:row>35</xdr:row>
                    <xdr:rowOff>7620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1</xdr:col>
                    <xdr:colOff>0</xdr:colOff>
                    <xdr:row>35</xdr:row>
                    <xdr:rowOff>7620</xdr:rowOff>
                  </from>
                  <to>
                    <xdr:col>3</xdr:col>
                    <xdr:colOff>601980</xdr:colOff>
                    <xdr:row>36</xdr:row>
                    <xdr:rowOff>7620</xdr:rowOff>
                  </to>
                </anchor>
              </controlPr>
            </control>
          </mc:Choice>
        </mc:AlternateContent>
        <mc:AlternateContent xmlns:mc="http://schemas.openxmlformats.org/markup-compatibility/2006">
          <mc:Choice Requires="x14">
            <control shapeId="33812" r:id="rId22" name="Check Box 20">
              <controlPr defaultSize="0" autoFill="0" autoLine="0" autoPict="0">
                <anchor moveWithCells="1">
                  <from>
                    <xdr:col>1</xdr:col>
                    <xdr:colOff>0</xdr:colOff>
                    <xdr:row>37</xdr:row>
                    <xdr:rowOff>38100</xdr:rowOff>
                  </from>
                  <to>
                    <xdr:col>2</xdr:col>
                    <xdr:colOff>0</xdr:colOff>
                    <xdr:row>38</xdr:row>
                    <xdr:rowOff>30480</xdr:rowOff>
                  </to>
                </anchor>
              </controlPr>
            </control>
          </mc:Choice>
        </mc:AlternateContent>
        <mc:AlternateContent xmlns:mc="http://schemas.openxmlformats.org/markup-compatibility/2006">
          <mc:Choice Requires="x14">
            <control shapeId="33813" r:id="rId23" name="Check Box 21">
              <controlPr defaultSize="0" autoFill="0" autoLine="0" autoPict="0">
                <anchor moveWithCells="1">
                  <from>
                    <xdr:col>1</xdr:col>
                    <xdr:colOff>533400</xdr:colOff>
                    <xdr:row>39</xdr:row>
                    <xdr:rowOff>0</xdr:rowOff>
                  </from>
                  <to>
                    <xdr:col>3</xdr:col>
                    <xdr:colOff>403860</xdr:colOff>
                    <xdr:row>40</xdr:row>
                    <xdr:rowOff>22860</xdr:rowOff>
                  </to>
                </anchor>
              </controlPr>
            </control>
          </mc:Choice>
        </mc:AlternateContent>
        <mc:AlternateContent xmlns:mc="http://schemas.openxmlformats.org/markup-compatibility/2006">
          <mc:Choice Requires="x14">
            <control shapeId="33814" r:id="rId24" name="Check Box 22">
              <controlPr defaultSize="0" autoFill="0" autoLine="0" autoPict="0">
                <anchor moveWithCells="1">
                  <from>
                    <xdr:col>1</xdr:col>
                    <xdr:colOff>533400</xdr:colOff>
                    <xdr:row>40</xdr:row>
                    <xdr:rowOff>22860</xdr:rowOff>
                  </from>
                  <to>
                    <xdr:col>3</xdr:col>
                    <xdr:colOff>457200</xdr:colOff>
                    <xdr:row>41</xdr:row>
                    <xdr:rowOff>7620</xdr:rowOff>
                  </to>
                </anchor>
              </controlPr>
            </control>
          </mc:Choice>
        </mc:AlternateContent>
        <mc:AlternateContent xmlns:mc="http://schemas.openxmlformats.org/markup-compatibility/2006">
          <mc:Choice Requires="x14">
            <control shapeId="33815" r:id="rId25" name="Check Box 23">
              <controlPr defaultSize="0" autoFill="0" autoLine="0" autoPict="0">
                <anchor moveWithCells="1">
                  <from>
                    <xdr:col>1</xdr:col>
                    <xdr:colOff>0</xdr:colOff>
                    <xdr:row>44</xdr:row>
                    <xdr:rowOff>30480</xdr:rowOff>
                  </from>
                  <to>
                    <xdr:col>3</xdr:col>
                    <xdr:colOff>0</xdr:colOff>
                    <xdr:row>45</xdr:row>
                    <xdr:rowOff>30480</xdr:rowOff>
                  </to>
                </anchor>
              </controlPr>
            </control>
          </mc:Choice>
        </mc:AlternateContent>
        <mc:AlternateContent xmlns:mc="http://schemas.openxmlformats.org/markup-compatibility/2006">
          <mc:Choice Requires="x14">
            <control shapeId="33816" r:id="rId26" name="Check Box 24">
              <controlPr defaultSize="0" autoFill="0" autoLine="0" autoPict="0">
                <anchor moveWithCells="1">
                  <from>
                    <xdr:col>1</xdr:col>
                    <xdr:colOff>0</xdr:colOff>
                    <xdr:row>45</xdr:row>
                    <xdr:rowOff>7620</xdr:rowOff>
                  </from>
                  <to>
                    <xdr:col>4</xdr:col>
                    <xdr:colOff>762000</xdr:colOff>
                    <xdr:row>46</xdr:row>
                    <xdr:rowOff>7620</xdr:rowOff>
                  </to>
                </anchor>
              </controlPr>
            </control>
          </mc:Choice>
        </mc:AlternateContent>
        <mc:AlternateContent xmlns:mc="http://schemas.openxmlformats.org/markup-compatibility/2006">
          <mc:Choice Requires="x14">
            <control shapeId="33817" r:id="rId27" name="Check Box 25">
              <controlPr defaultSize="0" autoFill="0" autoLine="0" autoPict="0">
                <anchor moveWithCells="1">
                  <from>
                    <xdr:col>5</xdr:col>
                    <xdr:colOff>7620</xdr:colOff>
                    <xdr:row>23</xdr:row>
                    <xdr:rowOff>0</xdr:rowOff>
                  </from>
                  <to>
                    <xdr:col>5</xdr:col>
                    <xdr:colOff>723900</xdr:colOff>
                    <xdr:row>24</xdr:row>
                    <xdr:rowOff>30480</xdr:rowOff>
                  </to>
                </anchor>
              </controlPr>
            </control>
          </mc:Choice>
        </mc:AlternateContent>
        <mc:AlternateContent xmlns:mc="http://schemas.openxmlformats.org/markup-compatibility/2006">
          <mc:Choice Requires="x14">
            <control shapeId="33818" r:id="rId28" name="Check Box 26">
              <controlPr defaultSize="0" autoFill="0" autoLine="0" autoPict="0">
                <anchor moveWithCells="1">
                  <from>
                    <xdr:col>5</xdr:col>
                    <xdr:colOff>7620</xdr:colOff>
                    <xdr:row>24</xdr:row>
                    <xdr:rowOff>0</xdr:rowOff>
                  </from>
                  <to>
                    <xdr:col>5</xdr:col>
                    <xdr:colOff>693420</xdr:colOff>
                    <xdr:row>25</xdr:row>
                    <xdr:rowOff>0</xdr:rowOff>
                  </to>
                </anchor>
              </controlPr>
            </control>
          </mc:Choice>
        </mc:AlternateContent>
        <mc:AlternateContent xmlns:mc="http://schemas.openxmlformats.org/markup-compatibility/2006">
          <mc:Choice Requires="x14">
            <control shapeId="33819" r:id="rId29" name="Check Box 27">
              <controlPr defaultSize="0" autoFill="0" autoLine="0" autoPict="0">
                <anchor moveWithCells="1">
                  <from>
                    <xdr:col>5</xdr:col>
                    <xdr:colOff>7620</xdr:colOff>
                    <xdr:row>24</xdr:row>
                    <xdr:rowOff>213360</xdr:rowOff>
                  </from>
                  <to>
                    <xdr:col>6</xdr:col>
                    <xdr:colOff>335280</xdr:colOff>
                    <xdr:row>26</xdr:row>
                    <xdr:rowOff>0</xdr:rowOff>
                  </to>
                </anchor>
              </controlPr>
            </control>
          </mc:Choice>
        </mc:AlternateContent>
        <mc:AlternateContent xmlns:mc="http://schemas.openxmlformats.org/markup-compatibility/2006">
          <mc:Choice Requires="x14">
            <control shapeId="33820" r:id="rId30" name="Check Box 28">
              <controlPr defaultSize="0" autoFill="0" autoLine="0" autoPict="0">
                <anchor moveWithCells="1">
                  <from>
                    <xdr:col>5</xdr:col>
                    <xdr:colOff>7620</xdr:colOff>
                    <xdr:row>26</xdr:row>
                    <xdr:rowOff>0</xdr:rowOff>
                  </from>
                  <to>
                    <xdr:col>6</xdr:col>
                    <xdr:colOff>106680</xdr:colOff>
                    <xdr:row>27</xdr:row>
                    <xdr:rowOff>0</xdr:rowOff>
                  </to>
                </anchor>
              </controlPr>
            </control>
          </mc:Choice>
        </mc:AlternateContent>
        <mc:AlternateContent xmlns:mc="http://schemas.openxmlformats.org/markup-compatibility/2006">
          <mc:Choice Requires="x14">
            <control shapeId="33821" r:id="rId31" name="Check Box 29">
              <controlPr defaultSize="0" autoFill="0" autoLine="0" autoPict="0">
                <anchor moveWithCells="1">
                  <from>
                    <xdr:col>5</xdr:col>
                    <xdr:colOff>7620</xdr:colOff>
                    <xdr:row>27</xdr:row>
                    <xdr:rowOff>30480</xdr:rowOff>
                  </from>
                  <to>
                    <xdr:col>6</xdr:col>
                    <xdr:colOff>106680</xdr:colOff>
                    <xdr:row>28</xdr:row>
                    <xdr:rowOff>0</xdr:rowOff>
                  </to>
                </anchor>
              </controlPr>
            </control>
          </mc:Choice>
        </mc:AlternateContent>
        <mc:AlternateContent xmlns:mc="http://schemas.openxmlformats.org/markup-compatibility/2006">
          <mc:Choice Requires="x14">
            <control shapeId="33822" r:id="rId32" name="Check Box 30">
              <controlPr defaultSize="0" autoFill="0" autoLine="0" autoPict="0">
                <anchor moveWithCells="1">
                  <from>
                    <xdr:col>5</xdr:col>
                    <xdr:colOff>22860</xdr:colOff>
                    <xdr:row>29</xdr:row>
                    <xdr:rowOff>0</xdr:rowOff>
                  </from>
                  <to>
                    <xdr:col>5</xdr:col>
                    <xdr:colOff>678180</xdr:colOff>
                    <xdr:row>30</xdr:row>
                    <xdr:rowOff>38100</xdr:rowOff>
                  </to>
                </anchor>
              </controlPr>
            </control>
          </mc:Choice>
        </mc:AlternateContent>
        <mc:AlternateContent xmlns:mc="http://schemas.openxmlformats.org/markup-compatibility/2006">
          <mc:Choice Requires="x14">
            <control shapeId="33823" r:id="rId33" name="Check Box 31">
              <controlPr defaultSize="0" autoFill="0" autoLine="0" autoPict="0">
                <anchor moveWithCells="1">
                  <from>
                    <xdr:col>6</xdr:col>
                    <xdr:colOff>45720</xdr:colOff>
                    <xdr:row>27</xdr:row>
                    <xdr:rowOff>7620</xdr:rowOff>
                  </from>
                  <to>
                    <xdr:col>6</xdr:col>
                    <xdr:colOff>838200</xdr:colOff>
                    <xdr:row>28</xdr:row>
                    <xdr:rowOff>0</xdr:rowOff>
                  </to>
                </anchor>
              </controlPr>
            </control>
          </mc:Choice>
        </mc:AlternateContent>
        <mc:AlternateContent xmlns:mc="http://schemas.openxmlformats.org/markup-compatibility/2006">
          <mc:Choice Requires="x14">
            <control shapeId="33824" r:id="rId34" name="Check Box 32">
              <controlPr defaultSize="0" autoFill="0" autoLine="0" autoPict="0">
                <anchor moveWithCells="1">
                  <from>
                    <xdr:col>6</xdr:col>
                    <xdr:colOff>68580</xdr:colOff>
                    <xdr:row>29</xdr:row>
                    <xdr:rowOff>0</xdr:rowOff>
                  </from>
                  <to>
                    <xdr:col>6</xdr:col>
                    <xdr:colOff>762000</xdr:colOff>
                    <xdr:row>30</xdr:row>
                    <xdr:rowOff>45720</xdr:rowOff>
                  </to>
                </anchor>
              </controlPr>
            </control>
          </mc:Choice>
        </mc:AlternateContent>
        <mc:AlternateContent xmlns:mc="http://schemas.openxmlformats.org/markup-compatibility/2006">
          <mc:Choice Requires="x14">
            <control shapeId="33825" r:id="rId35" name="Check Box 33">
              <controlPr defaultSize="0" autoFill="0" autoLine="0" autoPict="0">
                <anchor moveWithCells="1">
                  <from>
                    <xdr:col>6</xdr:col>
                    <xdr:colOff>800100</xdr:colOff>
                    <xdr:row>27</xdr:row>
                    <xdr:rowOff>0</xdr:rowOff>
                  </from>
                  <to>
                    <xdr:col>7</xdr:col>
                    <xdr:colOff>601980</xdr:colOff>
                    <xdr:row>28</xdr:row>
                    <xdr:rowOff>0</xdr:rowOff>
                  </to>
                </anchor>
              </controlPr>
            </control>
          </mc:Choice>
        </mc:AlternateContent>
        <mc:AlternateContent xmlns:mc="http://schemas.openxmlformats.org/markup-compatibility/2006">
          <mc:Choice Requires="x14">
            <control shapeId="33826" r:id="rId36" name="Check Box 34">
              <controlPr defaultSize="0" autoFill="0" autoLine="0" autoPict="0">
                <anchor moveWithCells="1">
                  <from>
                    <xdr:col>5</xdr:col>
                    <xdr:colOff>7620</xdr:colOff>
                    <xdr:row>31</xdr:row>
                    <xdr:rowOff>30480</xdr:rowOff>
                  </from>
                  <to>
                    <xdr:col>6</xdr:col>
                    <xdr:colOff>182880</xdr:colOff>
                    <xdr:row>32</xdr:row>
                    <xdr:rowOff>30480</xdr:rowOff>
                  </to>
                </anchor>
              </controlPr>
            </control>
          </mc:Choice>
        </mc:AlternateContent>
        <mc:AlternateContent xmlns:mc="http://schemas.openxmlformats.org/markup-compatibility/2006">
          <mc:Choice Requires="x14">
            <control shapeId="33827" r:id="rId37" name="Check Box 35">
              <controlPr defaultSize="0" autoFill="0" autoLine="0" autoPict="0">
                <anchor moveWithCells="1">
                  <from>
                    <xdr:col>5</xdr:col>
                    <xdr:colOff>7620</xdr:colOff>
                    <xdr:row>32</xdr:row>
                    <xdr:rowOff>7620</xdr:rowOff>
                  </from>
                  <to>
                    <xdr:col>5</xdr:col>
                    <xdr:colOff>754380</xdr:colOff>
                    <xdr:row>33</xdr:row>
                    <xdr:rowOff>30480</xdr:rowOff>
                  </to>
                </anchor>
              </controlPr>
            </control>
          </mc:Choice>
        </mc:AlternateContent>
        <mc:AlternateContent xmlns:mc="http://schemas.openxmlformats.org/markup-compatibility/2006">
          <mc:Choice Requires="x14">
            <control shapeId="33828" r:id="rId38" name="Check Box 36">
              <controlPr defaultSize="0" autoFill="0" autoLine="0" autoPict="0">
                <anchor moveWithCells="1">
                  <from>
                    <xdr:col>5</xdr:col>
                    <xdr:colOff>7620</xdr:colOff>
                    <xdr:row>33</xdr:row>
                    <xdr:rowOff>0</xdr:rowOff>
                  </from>
                  <to>
                    <xdr:col>6</xdr:col>
                    <xdr:colOff>335280</xdr:colOff>
                    <xdr:row>34</xdr:row>
                    <xdr:rowOff>7620</xdr:rowOff>
                  </to>
                </anchor>
              </controlPr>
            </control>
          </mc:Choice>
        </mc:AlternateContent>
        <mc:AlternateContent xmlns:mc="http://schemas.openxmlformats.org/markup-compatibility/2006">
          <mc:Choice Requires="x14">
            <control shapeId="33829" r:id="rId39" name="Check Box 37">
              <controlPr defaultSize="0" autoFill="0" autoLine="0" autoPict="0">
                <anchor moveWithCells="1">
                  <from>
                    <xdr:col>5</xdr:col>
                    <xdr:colOff>7620</xdr:colOff>
                    <xdr:row>34</xdr:row>
                    <xdr:rowOff>7620</xdr:rowOff>
                  </from>
                  <to>
                    <xdr:col>6</xdr:col>
                    <xdr:colOff>30480</xdr:colOff>
                    <xdr:row>35</xdr:row>
                    <xdr:rowOff>30480</xdr:rowOff>
                  </to>
                </anchor>
              </controlPr>
            </control>
          </mc:Choice>
        </mc:AlternateContent>
        <mc:AlternateContent xmlns:mc="http://schemas.openxmlformats.org/markup-compatibility/2006">
          <mc:Choice Requires="x14">
            <control shapeId="33830" r:id="rId40" name="Check Box 38">
              <controlPr defaultSize="0" autoFill="0" autoLine="0" autoPict="0">
                <anchor moveWithCells="1">
                  <from>
                    <xdr:col>6</xdr:col>
                    <xdr:colOff>381000</xdr:colOff>
                    <xdr:row>35</xdr:row>
                    <xdr:rowOff>0</xdr:rowOff>
                  </from>
                  <to>
                    <xdr:col>7</xdr:col>
                    <xdr:colOff>220980</xdr:colOff>
                    <xdr:row>36</xdr:row>
                    <xdr:rowOff>0</xdr:rowOff>
                  </to>
                </anchor>
              </controlPr>
            </control>
          </mc:Choice>
        </mc:AlternateContent>
        <mc:AlternateContent xmlns:mc="http://schemas.openxmlformats.org/markup-compatibility/2006">
          <mc:Choice Requires="x14">
            <control shapeId="33831" r:id="rId41" name="Check Box 39">
              <controlPr defaultSize="0" autoFill="0" autoLine="0" autoPict="0">
                <anchor moveWithCells="1">
                  <from>
                    <xdr:col>6</xdr:col>
                    <xdr:colOff>381000</xdr:colOff>
                    <xdr:row>35</xdr:row>
                    <xdr:rowOff>152400</xdr:rowOff>
                  </from>
                  <to>
                    <xdr:col>7</xdr:col>
                    <xdr:colOff>480060</xdr:colOff>
                    <xdr:row>36</xdr:row>
                    <xdr:rowOff>182880</xdr:rowOff>
                  </to>
                </anchor>
              </controlPr>
            </control>
          </mc:Choice>
        </mc:AlternateContent>
        <mc:AlternateContent xmlns:mc="http://schemas.openxmlformats.org/markup-compatibility/2006">
          <mc:Choice Requires="x14">
            <control shapeId="33834" r:id="rId42" name="Check Box 42">
              <controlPr defaultSize="0" autoFill="0" autoLine="0" autoPict="0">
                <anchor moveWithCells="1">
                  <from>
                    <xdr:col>5</xdr:col>
                    <xdr:colOff>0</xdr:colOff>
                    <xdr:row>34</xdr:row>
                    <xdr:rowOff>175260</xdr:rowOff>
                  </from>
                  <to>
                    <xdr:col>6</xdr:col>
                    <xdr:colOff>38100</xdr:colOff>
                    <xdr:row>36</xdr:row>
                    <xdr:rowOff>22860</xdr:rowOff>
                  </to>
                </anchor>
              </controlPr>
            </control>
          </mc:Choice>
        </mc:AlternateContent>
        <mc:AlternateContent xmlns:mc="http://schemas.openxmlformats.org/markup-compatibility/2006">
          <mc:Choice Requires="x14">
            <control shapeId="33835" r:id="rId43" name="Check Box 43">
              <controlPr defaultSize="0" autoFill="0" autoLine="0" autoPict="0">
                <anchor moveWithCells="1">
                  <from>
                    <xdr:col>5</xdr:col>
                    <xdr:colOff>0</xdr:colOff>
                    <xdr:row>35</xdr:row>
                    <xdr:rowOff>175260</xdr:rowOff>
                  </from>
                  <to>
                    <xdr:col>6</xdr:col>
                    <xdr:colOff>76200</xdr:colOff>
                    <xdr:row>36</xdr:row>
                    <xdr:rowOff>175260</xdr:rowOff>
                  </to>
                </anchor>
              </controlPr>
            </control>
          </mc:Choice>
        </mc:AlternateContent>
        <mc:AlternateContent xmlns:mc="http://schemas.openxmlformats.org/markup-compatibility/2006">
          <mc:Choice Requires="x14">
            <control shapeId="33836" r:id="rId44" name="Check Box 44">
              <controlPr defaultSize="0" autoFill="0" autoLine="0" autoPict="0">
                <anchor moveWithCells="1">
                  <from>
                    <xdr:col>1</xdr:col>
                    <xdr:colOff>0</xdr:colOff>
                    <xdr:row>38</xdr:row>
                    <xdr:rowOff>0</xdr:rowOff>
                  </from>
                  <to>
                    <xdr:col>2</xdr:col>
                    <xdr:colOff>182880</xdr:colOff>
                    <xdr:row>39</xdr:row>
                    <xdr:rowOff>30480</xdr:rowOff>
                  </to>
                </anchor>
              </controlPr>
            </control>
          </mc:Choice>
        </mc:AlternateContent>
        <mc:AlternateContent xmlns:mc="http://schemas.openxmlformats.org/markup-compatibility/2006">
          <mc:Choice Requires="x14">
            <control shapeId="33837" r:id="rId45" name="Check Box 45">
              <controlPr defaultSize="0" autoFill="0" autoLine="0" autoPict="0">
                <anchor moveWithCells="1">
                  <from>
                    <xdr:col>1</xdr:col>
                    <xdr:colOff>533400</xdr:colOff>
                    <xdr:row>42</xdr:row>
                    <xdr:rowOff>7620</xdr:rowOff>
                  </from>
                  <to>
                    <xdr:col>3</xdr:col>
                    <xdr:colOff>312420</xdr:colOff>
                    <xdr:row>43</xdr:row>
                    <xdr:rowOff>7620</xdr:rowOff>
                  </to>
                </anchor>
              </controlPr>
            </control>
          </mc:Choice>
        </mc:AlternateContent>
        <mc:AlternateContent xmlns:mc="http://schemas.openxmlformats.org/markup-compatibility/2006">
          <mc:Choice Requires="x14">
            <control shapeId="33838" r:id="rId46" name="Check Box 46">
              <controlPr defaultSize="0" autoFill="0" autoLine="0" autoPict="0">
                <anchor moveWithCells="1">
                  <from>
                    <xdr:col>1</xdr:col>
                    <xdr:colOff>533400</xdr:colOff>
                    <xdr:row>43</xdr:row>
                    <xdr:rowOff>7620</xdr:rowOff>
                  </from>
                  <to>
                    <xdr:col>3</xdr:col>
                    <xdr:colOff>533400</xdr:colOff>
                    <xdr:row>44</xdr:row>
                    <xdr:rowOff>7620</xdr:rowOff>
                  </to>
                </anchor>
              </controlPr>
            </control>
          </mc:Choice>
        </mc:AlternateContent>
        <mc:AlternateContent xmlns:mc="http://schemas.openxmlformats.org/markup-compatibility/2006">
          <mc:Choice Requires="x14">
            <control shapeId="33839" r:id="rId47" name="Check Box 47">
              <controlPr defaultSize="0" autoFill="0" autoLine="0" autoPict="0">
                <anchor moveWithCells="1">
                  <from>
                    <xdr:col>1</xdr:col>
                    <xdr:colOff>0</xdr:colOff>
                    <xdr:row>41</xdr:row>
                    <xdr:rowOff>0</xdr:rowOff>
                  </from>
                  <to>
                    <xdr:col>2</xdr:col>
                    <xdr:colOff>182880</xdr:colOff>
                    <xdr:row>42</xdr:row>
                    <xdr:rowOff>30480</xdr:rowOff>
                  </to>
                </anchor>
              </controlPr>
            </control>
          </mc:Choice>
        </mc:AlternateContent>
        <mc:AlternateContent xmlns:mc="http://schemas.openxmlformats.org/markup-compatibility/2006">
          <mc:Choice Requires="x14">
            <control shapeId="33840" r:id="rId48" name="Check Box 48">
              <controlPr defaultSize="0" autoFill="0" autoLine="0" autoPict="0">
                <anchor moveWithCells="1">
                  <from>
                    <xdr:col>5</xdr:col>
                    <xdr:colOff>7620</xdr:colOff>
                    <xdr:row>37</xdr:row>
                    <xdr:rowOff>0</xdr:rowOff>
                  </from>
                  <to>
                    <xdr:col>6</xdr:col>
                    <xdr:colOff>266700</xdr:colOff>
                    <xdr:row>38</xdr:row>
                    <xdr:rowOff>30480</xdr:rowOff>
                  </to>
                </anchor>
              </controlPr>
            </control>
          </mc:Choice>
        </mc:AlternateContent>
        <mc:AlternateContent xmlns:mc="http://schemas.openxmlformats.org/markup-compatibility/2006">
          <mc:Choice Requires="x14">
            <control shapeId="33841" r:id="rId49" name="Check Box 49">
              <controlPr defaultSize="0" autoFill="0" autoLine="0" autoPict="0">
                <anchor moveWithCells="1">
                  <from>
                    <xdr:col>5</xdr:col>
                    <xdr:colOff>7620</xdr:colOff>
                    <xdr:row>38</xdr:row>
                    <xdr:rowOff>0</xdr:rowOff>
                  </from>
                  <to>
                    <xdr:col>6</xdr:col>
                    <xdr:colOff>144780</xdr:colOff>
                    <xdr:row>39</xdr:row>
                    <xdr:rowOff>30480</xdr:rowOff>
                  </to>
                </anchor>
              </controlPr>
            </control>
          </mc:Choice>
        </mc:AlternateContent>
        <mc:AlternateContent xmlns:mc="http://schemas.openxmlformats.org/markup-compatibility/2006">
          <mc:Choice Requires="x14">
            <control shapeId="33842" r:id="rId50" name="Check Box 50">
              <controlPr defaultSize="0" autoFill="0" autoLine="0" autoPict="0">
                <anchor moveWithCells="1">
                  <from>
                    <xdr:col>5</xdr:col>
                    <xdr:colOff>7620</xdr:colOff>
                    <xdr:row>39</xdr:row>
                    <xdr:rowOff>0</xdr:rowOff>
                  </from>
                  <to>
                    <xdr:col>7</xdr:col>
                    <xdr:colOff>464820</xdr:colOff>
                    <xdr:row>40</xdr:row>
                    <xdr:rowOff>76200</xdr:rowOff>
                  </to>
                </anchor>
              </controlPr>
            </control>
          </mc:Choice>
        </mc:AlternateContent>
        <mc:AlternateContent xmlns:mc="http://schemas.openxmlformats.org/markup-compatibility/2006">
          <mc:Choice Requires="x14">
            <control shapeId="33843" r:id="rId51" name="Check Box 51">
              <controlPr defaultSize="0" autoFill="0" autoLine="0" autoPict="0">
                <anchor moveWithCells="1">
                  <from>
                    <xdr:col>5</xdr:col>
                    <xdr:colOff>7620</xdr:colOff>
                    <xdr:row>41</xdr:row>
                    <xdr:rowOff>38100</xdr:rowOff>
                  </from>
                  <to>
                    <xdr:col>8</xdr:col>
                    <xdr:colOff>182880</xdr:colOff>
                    <xdr:row>42</xdr:row>
                    <xdr:rowOff>68580</xdr:rowOff>
                  </to>
                </anchor>
              </controlPr>
            </control>
          </mc:Choice>
        </mc:AlternateContent>
        <mc:AlternateContent xmlns:mc="http://schemas.openxmlformats.org/markup-compatibility/2006">
          <mc:Choice Requires="x14">
            <control shapeId="33844" r:id="rId52" name="Check Box 52">
              <controlPr defaultSize="0" autoFill="0" autoLine="0" autoPict="0">
                <anchor moveWithCells="1">
                  <from>
                    <xdr:col>6</xdr:col>
                    <xdr:colOff>342900</xdr:colOff>
                    <xdr:row>24</xdr:row>
                    <xdr:rowOff>7620</xdr:rowOff>
                  </from>
                  <to>
                    <xdr:col>7</xdr:col>
                    <xdr:colOff>381000</xdr:colOff>
                    <xdr:row>25</xdr:row>
                    <xdr:rowOff>0</xdr:rowOff>
                  </to>
                </anchor>
              </controlPr>
            </control>
          </mc:Choice>
        </mc:AlternateContent>
        <mc:AlternateContent xmlns:mc="http://schemas.openxmlformats.org/markup-compatibility/2006">
          <mc:Choice Requires="x14">
            <control shapeId="33845" r:id="rId53" name="Check Box 53">
              <controlPr defaultSize="0" autoFill="0" autoLine="0" autoPict="0">
                <anchor moveWithCells="1">
                  <from>
                    <xdr:col>6</xdr:col>
                    <xdr:colOff>342900</xdr:colOff>
                    <xdr:row>23</xdr:row>
                    <xdr:rowOff>0</xdr:rowOff>
                  </from>
                  <to>
                    <xdr:col>7</xdr:col>
                    <xdr:colOff>411480</xdr:colOff>
                    <xdr:row>24</xdr:row>
                    <xdr:rowOff>30480</xdr:rowOff>
                  </to>
                </anchor>
              </controlPr>
            </control>
          </mc:Choice>
        </mc:AlternateContent>
        <mc:AlternateContent xmlns:mc="http://schemas.openxmlformats.org/markup-compatibility/2006">
          <mc:Choice Requires="x14">
            <control shapeId="33846" r:id="rId54" name="Check Box 54">
              <controlPr defaultSize="0" autoFill="0" autoLine="0" autoPict="0">
                <anchor moveWithCells="1">
                  <from>
                    <xdr:col>6</xdr:col>
                    <xdr:colOff>342900</xdr:colOff>
                    <xdr:row>25</xdr:row>
                    <xdr:rowOff>0</xdr:rowOff>
                  </from>
                  <to>
                    <xdr:col>7</xdr:col>
                    <xdr:colOff>297180</xdr:colOff>
                    <xdr:row>26</xdr:row>
                    <xdr:rowOff>7620</xdr:rowOff>
                  </to>
                </anchor>
              </controlPr>
            </control>
          </mc:Choice>
        </mc:AlternateContent>
        <mc:AlternateContent xmlns:mc="http://schemas.openxmlformats.org/markup-compatibility/2006">
          <mc:Choice Requires="x14">
            <control shapeId="33847" r:id="rId55" name="Check Box 55">
              <controlPr defaultSize="0" autoFill="0" autoLine="0" autoPict="0">
                <anchor moveWithCells="1">
                  <from>
                    <xdr:col>5</xdr:col>
                    <xdr:colOff>7620</xdr:colOff>
                    <xdr:row>27</xdr:row>
                    <xdr:rowOff>182880</xdr:rowOff>
                  </from>
                  <to>
                    <xdr:col>6</xdr:col>
                    <xdr:colOff>106680</xdr:colOff>
                    <xdr:row>29</xdr:row>
                    <xdr:rowOff>7620</xdr:rowOff>
                  </to>
                </anchor>
              </controlPr>
            </control>
          </mc:Choice>
        </mc:AlternateContent>
        <mc:AlternateContent xmlns:mc="http://schemas.openxmlformats.org/markup-compatibility/2006">
          <mc:Choice Requires="x14">
            <control shapeId="33848" r:id="rId56" name="Check Box 56">
              <controlPr defaultSize="0" autoFill="0" autoLine="0" autoPict="0">
                <anchor moveWithCells="1">
                  <from>
                    <xdr:col>5</xdr:col>
                    <xdr:colOff>7620</xdr:colOff>
                    <xdr:row>30</xdr:row>
                    <xdr:rowOff>30480</xdr:rowOff>
                  </from>
                  <to>
                    <xdr:col>6</xdr:col>
                    <xdr:colOff>716280</xdr:colOff>
                    <xdr:row>30</xdr:row>
                    <xdr:rowOff>182880</xdr:rowOff>
                  </to>
                </anchor>
              </controlPr>
            </control>
          </mc:Choice>
        </mc:AlternateContent>
        <mc:AlternateContent xmlns:mc="http://schemas.openxmlformats.org/markup-compatibility/2006">
          <mc:Choice Requires="x14">
            <control shapeId="33849" r:id="rId57" name="Check Box 57">
              <controlPr defaultSize="0" autoFill="0" autoLine="0" autoPict="0">
                <anchor moveWithCells="1">
                  <from>
                    <xdr:col>6</xdr:col>
                    <xdr:colOff>502920</xdr:colOff>
                    <xdr:row>30</xdr:row>
                    <xdr:rowOff>30480</xdr:rowOff>
                  </from>
                  <to>
                    <xdr:col>8</xdr:col>
                    <xdr:colOff>68580</xdr:colOff>
                    <xdr:row>30</xdr:row>
                    <xdr:rowOff>182880</xdr:rowOff>
                  </to>
                </anchor>
              </controlPr>
            </control>
          </mc:Choice>
        </mc:AlternateContent>
        <mc:AlternateContent xmlns:mc="http://schemas.openxmlformats.org/markup-compatibility/2006">
          <mc:Choice Requires="x14">
            <control shapeId="33850" r:id="rId58" name="Check Box 58">
              <controlPr defaultSize="0" autoFill="0" autoLine="0" autoPict="0">
                <anchor moveWithCells="1">
                  <from>
                    <xdr:col>6</xdr:col>
                    <xdr:colOff>868680</xdr:colOff>
                    <xdr:row>29</xdr:row>
                    <xdr:rowOff>38100</xdr:rowOff>
                  </from>
                  <to>
                    <xdr:col>7</xdr:col>
                    <xdr:colOff>617220</xdr:colOff>
                    <xdr:row>30</xdr:row>
                    <xdr:rowOff>7620</xdr:rowOff>
                  </to>
                </anchor>
              </controlPr>
            </control>
          </mc:Choice>
        </mc:AlternateContent>
        <mc:AlternateContent xmlns:mc="http://schemas.openxmlformats.org/markup-compatibility/2006">
          <mc:Choice Requires="x14">
            <control shapeId="33851" r:id="rId59" name="Check Box 59">
              <controlPr defaultSize="0" autoFill="0" autoLine="0" autoPict="0">
                <anchor moveWithCells="1">
                  <from>
                    <xdr:col>1</xdr:col>
                    <xdr:colOff>30480</xdr:colOff>
                    <xdr:row>18</xdr:row>
                    <xdr:rowOff>30480</xdr:rowOff>
                  </from>
                  <to>
                    <xdr:col>4</xdr:col>
                    <xdr:colOff>45720</xdr:colOff>
                    <xdr:row>19</xdr:row>
                    <xdr:rowOff>38100</xdr:rowOff>
                  </to>
                </anchor>
              </controlPr>
            </control>
          </mc:Choice>
        </mc:AlternateContent>
        <mc:AlternateContent xmlns:mc="http://schemas.openxmlformats.org/markup-compatibility/2006">
          <mc:Choice Requires="x14">
            <control shapeId="33852" r:id="rId60" name="Check Box 60">
              <controlPr defaultSize="0" autoFill="0" autoLine="0" autoPict="0">
                <anchor moveWithCells="1">
                  <from>
                    <xdr:col>4</xdr:col>
                    <xdr:colOff>0</xdr:colOff>
                    <xdr:row>18</xdr:row>
                    <xdr:rowOff>30480</xdr:rowOff>
                  </from>
                  <to>
                    <xdr:col>5</xdr:col>
                    <xdr:colOff>480060</xdr:colOff>
                    <xdr:row>19</xdr:row>
                    <xdr:rowOff>30480</xdr:rowOff>
                  </to>
                </anchor>
              </controlPr>
            </control>
          </mc:Choice>
        </mc:AlternateContent>
        <mc:AlternateContent xmlns:mc="http://schemas.openxmlformats.org/markup-compatibility/2006">
          <mc:Choice Requires="x14">
            <control shapeId="33853" r:id="rId61" name="Check Box 61">
              <controlPr defaultSize="0" autoFill="0" autoLine="0" autoPict="0">
                <anchor moveWithCells="1">
                  <from>
                    <xdr:col>4</xdr:col>
                    <xdr:colOff>0</xdr:colOff>
                    <xdr:row>18</xdr:row>
                    <xdr:rowOff>259080</xdr:rowOff>
                  </from>
                  <to>
                    <xdr:col>4</xdr:col>
                    <xdr:colOff>845820</xdr:colOff>
                    <xdr:row>19</xdr:row>
                    <xdr:rowOff>160020</xdr:rowOff>
                  </to>
                </anchor>
              </controlPr>
            </control>
          </mc:Choice>
        </mc:AlternateContent>
        <mc:AlternateContent xmlns:mc="http://schemas.openxmlformats.org/markup-compatibility/2006">
          <mc:Choice Requires="x14">
            <control shapeId="33854" r:id="rId62" name="Check Box 62">
              <controlPr defaultSize="0" autoFill="0" autoLine="0" autoPict="0">
                <anchor moveWithCells="1">
                  <from>
                    <xdr:col>1</xdr:col>
                    <xdr:colOff>0</xdr:colOff>
                    <xdr:row>19</xdr:row>
                    <xdr:rowOff>114300</xdr:rowOff>
                  </from>
                  <to>
                    <xdr:col>6</xdr:col>
                    <xdr:colOff>800100</xdr:colOff>
                    <xdr:row>20</xdr:row>
                    <xdr:rowOff>106680</xdr:rowOff>
                  </to>
                </anchor>
              </controlPr>
            </control>
          </mc:Choice>
        </mc:AlternateContent>
        <mc:AlternateContent xmlns:mc="http://schemas.openxmlformats.org/markup-compatibility/2006">
          <mc:Choice Requires="x14">
            <control shapeId="33855" r:id="rId63" name="Check Box 63">
              <controlPr defaultSize="0" autoFill="0" autoLine="0" autoPict="0">
                <anchor moveWithCells="1">
                  <from>
                    <xdr:col>1</xdr:col>
                    <xdr:colOff>0</xdr:colOff>
                    <xdr:row>20</xdr:row>
                    <xdr:rowOff>68580</xdr:rowOff>
                  </from>
                  <to>
                    <xdr:col>6</xdr:col>
                    <xdr:colOff>609600</xdr:colOff>
                    <xdr:row>21</xdr:row>
                    <xdr:rowOff>83820</xdr:rowOff>
                  </to>
                </anchor>
              </controlPr>
            </control>
          </mc:Choice>
        </mc:AlternateContent>
        <mc:AlternateContent xmlns:mc="http://schemas.openxmlformats.org/markup-compatibility/2006">
          <mc:Choice Requires="x14">
            <control shapeId="33856" r:id="rId64" name="Check Box 64">
              <controlPr defaultSize="0" autoFill="0" autoLine="0" autoPict="0">
                <anchor moveWithCells="1">
                  <from>
                    <xdr:col>1</xdr:col>
                    <xdr:colOff>0</xdr:colOff>
                    <xdr:row>21</xdr:row>
                    <xdr:rowOff>0</xdr:rowOff>
                  </from>
                  <to>
                    <xdr:col>5</xdr:col>
                    <xdr:colOff>60960</xdr:colOff>
                    <xdr:row>22</xdr:row>
                    <xdr:rowOff>76200</xdr:rowOff>
                  </to>
                </anchor>
              </controlPr>
            </control>
          </mc:Choice>
        </mc:AlternateContent>
        <mc:AlternateContent xmlns:mc="http://schemas.openxmlformats.org/markup-compatibility/2006">
          <mc:Choice Requires="x14">
            <control shapeId="33857" r:id="rId65" name="Check Box 65">
              <controlPr defaultSize="0" autoFill="0" autoLine="0" autoPict="0">
                <anchor moveWithCells="1">
                  <from>
                    <xdr:col>1</xdr:col>
                    <xdr:colOff>0</xdr:colOff>
                    <xdr:row>22</xdr:row>
                    <xdr:rowOff>0</xdr:rowOff>
                  </from>
                  <to>
                    <xdr:col>3</xdr:col>
                    <xdr:colOff>106680</xdr:colOff>
                    <xdr:row>22</xdr:row>
                    <xdr:rowOff>182880</xdr:rowOff>
                  </to>
                </anchor>
              </controlPr>
            </control>
          </mc:Choice>
        </mc:AlternateContent>
        <mc:AlternateContent xmlns:mc="http://schemas.openxmlformats.org/markup-compatibility/2006">
          <mc:Choice Requires="x14">
            <control shapeId="33859" r:id="rId66" name="Check Box 67">
              <controlPr defaultSize="0" autoFill="0" autoLine="0" autoPict="0">
                <anchor moveWithCells="1">
                  <from>
                    <xdr:col>1</xdr:col>
                    <xdr:colOff>30480</xdr:colOff>
                    <xdr:row>4</xdr:row>
                    <xdr:rowOff>0</xdr:rowOff>
                  </from>
                  <to>
                    <xdr:col>4</xdr:col>
                    <xdr:colOff>45720</xdr:colOff>
                    <xdr:row>5</xdr:row>
                    <xdr:rowOff>7620</xdr:rowOff>
                  </to>
                </anchor>
              </controlPr>
            </control>
          </mc:Choice>
        </mc:AlternateContent>
        <mc:AlternateContent xmlns:mc="http://schemas.openxmlformats.org/markup-compatibility/2006">
          <mc:Choice Requires="x14">
            <control shapeId="33860" r:id="rId67" name="Check Box 68">
              <controlPr defaultSize="0" autoFill="0" autoLine="0" autoPict="0">
                <anchor moveWithCells="1">
                  <from>
                    <xdr:col>1</xdr:col>
                    <xdr:colOff>30480</xdr:colOff>
                    <xdr:row>4</xdr:row>
                    <xdr:rowOff>182880</xdr:rowOff>
                  </from>
                  <to>
                    <xdr:col>4</xdr:col>
                    <xdr:colOff>45720</xdr:colOff>
                    <xdr:row>6</xdr:row>
                    <xdr:rowOff>7620</xdr:rowOff>
                  </to>
                </anchor>
              </controlPr>
            </control>
          </mc:Choice>
        </mc:AlternateContent>
        <mc:AlternateContent xmlns:mc="http://schemas.openxmlformats.org/markup-compatibility/2006">
          <mc:Choice Requires="x14">
            <control shapeId="33861" r:id="rId68" name="Check Box 69">
              <controlPr defaultSize="0" autoFill="0" autoLine="0" autoPict="0">
                <anchor moveWithCells="1">
                  <from>
                    <xdr:col>1</xdr:col>
                    <xdr:colOff>30480</xdr:colOff>
                    <xdr:row>3</xdr:row>
                    <xdr:rowOff>7620</xdr:rowOff>
                  </from>
                  <to>
                    <xdr:col>4</xdr:col>
                    <xdr:colOff>45720</xdr:colOff>
                    <xdr:row>4</xdr:row>
                    <xdr:rowOff>22860</xdr:rowOff>
                  </to>
                </anchor>
              </controlPr>
            </control>
          </mc:Choice>
        </mc:AlternateContent>
        <mc:AlternateContent xmlns:mc="http://schemas.openxmlformats.org/markup-compatibility/2006">
          <mc:Choice Requires="x14">
            <control shapeId="33864" r:id="rId69" name="Check Box 72">
              <controlPr defaultSize="0" autoFill="0" autoLine="0" autoPict="0">
                <anchor moveWithCells="1">
                  <from>
                    <xdr:col>5</xdr:col>
                    <xdr:colOff>30480</xdr:colOff>
                    <xdr:row>2</xdr:row>
                    <xdr:rowOff>30480</xdr:rowOff>
                  </from>
                  <to>
                    <xdr:col>7</xdr:col>
                    <xdr:colOff>106680</xdr:colOff>
                    <xdr:row>3</xdr:row>
                    <xdr:rowOff>38100</xdr:rowOff>
                  </to>
                </anchor>
              </controlPr>
            </control>
          </mc:Choice>
        </mc:AlternateContent>
        <mc:AlternateContent xmlns:mc="http://schemas.openxmlformats.org/markup-compatibility/2006">
          <mc:Choice Requires="x14">
            <control shapeId="33865" r:id="rId70" name="Check Box 73">
              <controlPr defaultSize="0" autoFill="0" autoLine="0" autoPict="0">
                <anchor moveWithCells="1">
                  <from>
                    <xdr:col>1</xdr:col>
                    <xdr:colOff>30480</xdr:colOff>
                    <xdr:row>2</xdr:row>
                    <xdr:rowOff>22860</xdr:rowOff>
                  </from>
                  <to>
                    <xdr:col>4</xdr:col>
                    <xdr:colOff>45720</xdr:colOff>
                    <xdr:row>3</xdr:row>
                    <xdr:rowOff>30480</xdr:rowOff>
                  </to>
                </anchor>
              </controlPr>
            </control>
          </mc:Choice>
        </mc:AlternateContent>
        <mc:AlternateContent xmlns:mc="http://schemas.openxmlformats.org/markup-compatibility/2006">
          <mc:Choice Requires="x14">
            <control shapeId="33868" r:id="rId71" name="Check Box 76">
              <controlPr defaultSize="0" autoFill="0" autoLine="0" autoPict="0">
                <anchor moveWithCells="1">
                  <from>
                    <xdr:col>5</xdr:col>
                    <xdr:colOff>30480</xdr:colOff>
                    <xdr:row>3</xdr:row>
                    <xdr:rowOff>182880</xdr:rowOff>
                  </from>
                  <to>
                    <xdr:col>7</xdr:col>
                    <xdr:colOff>106680</xdr:colOff>
                    <xdr:row>5</xdr:row>
                    <xdr:rowOff>0</xdr:rowOff>
                  </to>
                </anchor>
              </controlPr>
            </control>
          </mc:Choice>
        </mc:AlternateContent>
        <mc:AlternateContent xmlns:mc="http://schemas.openxmlformats.org/markup-compatibility/2006">
          <mc:Choice Requires="x14">
            <control shapeId="33869" r:id="rId72" name="Check Box 77">
              <controlPr defaultSize="0" autoFill="0" autoLine="0" autoPict="0">
                <anchor moveWithCells="1">
                  <from>
                    <xdr:col>5</xdr:col>
                    <xdr:colOff>30480</xdr:colOff>
                    <xdr:row>3</xdr:row>
                    <xdr:rowOff>7620</xdr:rowOff>
                  </from>
                  <to>
                    <xdr:col>7</xdr:col>
                    <xdr:colOff>106680</xdr:colOff>
                    <xdr:row>4</xdr:row>
                    <xdr:rowOff>22860</xdr:rowOff>
                  </to>
                </anchor>
              </controlPr>
            </control>
          </mc:Choice>
        </mc:AlternateContent>
        <mc:AlternateContent xmlns:mc="http://schemas.openxmlformats.org/markup-compatibility/2006">
          <mc:Choice Requires="x14">
            <control shapeId="33870" r:id="rId73" name="Check Box 78">
              <controlPr defaultSize="0" autoFill="0" autoLine="0" autoPict="0">
                <anchor moveWithCells="1">
                  <from>
                    <xdr:col>1</xdr:col>
                    <xdr:colOff>38100</xdr:colOff>
                    <xdr:row>7</xdr:row>
                    <xdr:rowOff>0</xdr:rowOff>
                  </from>
                  <to>
                    <xdr:col>4</xdr:col>
                    <xdr:colOff>60960</xdr:colOff>
                    <xdr:row>8</xdr:row>
                    <xdr:rowOff>22860</xdr:rowOff>
                  </to>
                </anchor>
              </controlPr>
            </control>
          </mc:Choice>
        </mc:AlternateContent>
        <mc:AlternateContent xmlns:mc="http://schemas.openxmlformats.org/markup-compatibility/2006">
          <mc:Choice Requires="x14">
            <control shapeId="33871" r:id="rId74" name="Check Box 79">
              <controlPr defaultSize="0" autoFill="0" autoLine="0" autoPict="0">
                <anchor moveWithCells="1">
                  <from>
                    <xdr:col>1</xdr:col>
                    <xdr:colOff>38100</xdr:colOff>
                    <xdr:row>6</xdr:row>
                    <xdr:rowOff>7620</xdr:rowOff>
                  </from>
                  <to>
                    <xdr:col>4</xdr:col>
                    <xdr:colOff>60960</xdr:colOff>
                    <xdr:row>7</xdr:row>
                    <xdr:rowOff>30480</xdr:rowOff>
                  </to>
                </anchor>
              </controlPr>
            </control>
          </mc:Choice>
        </mc:AlternateContent>
        <mc:AlternateContent xmlns:mc="http://schemas.openxmlformats.org/markup-compatibility/2006">
          <mc:Choice Requires="x14">
            <control shapeId="33873" r:id="rId75" name="Check Box 81">
              <controlPr defaultSize="0" autoFill="0" autoLine="0" autoPict="0">
                <anchor moveWithCells="1">
                  <from>
                    <xdr:col>5</xdr:col>
                    <xdr:colOff>38100</xdr:colOff>
                    <xdr:row>6</xdr:row>
                    <xdr:rowOff>45720</xdr:rowOff>
                  </from>
                  <to>
                    <xdr:col>7</xdr:col>
                    <xdr:colOff>114300</xdr:colOff>
                    <xdr:row>7</xdr:row>
                    <xdr:rowOff>68580</xdr:rowOff>
                  </to>
                </anchor>
              </controlPr>
            </control>
          </mc:Choice>
        </mc:AlternateContent>
        <mc:AlternateContent xmlns:mc="http://schemas.openxmlformats.org/markup-compatibility/2006">
          <mc:Choice Requires="x14">
            <control shapeId="33874" r:id="rId76" name="Check Box 82">
              <controlPr defaultSize="0" autoFill="0" autoLine="0" autoPict="0">
                <anchor moveWithCells="1">
                  <from>
                    <xdr:col>5</xdr:col>
                    <xdr:colOff>38100</xdr:colOff>
                    <xdr:row>7</xdr:row>
                    <xdr:rowOff>76200</xdr:rowOff>
                  </from>
                  <to>
                    <xdr:col>7</xdr:col>
                    <xdr:colOff>114300</xdr:colOff>
                    <xdr:row>8</xdr:row>
                    <xdr:rowOff>99060</xdr:rowOff>
                  </to>
                </anchor>
              </controlPr>
            </control>
          </mc:Choice>
        </mc:AlternateContent>
        <mc:AlternateContent xmlns:mc="http://schemas.openxmlformats.org/markup-compatibility/2006">
          <mc:Choice Requires="x14">
            <control shapeId="33876" r:id="rId77" name="Check Box 84">
              <controlPr defaultSize="0" autoFill="0" autoLine="0" autoPict="0">
                <anchor moveWithCells="1">
                  <from>
                    <xdr:col>1</xdr:col>
                    <xdr:colOff>38100</xdr:colOff>
                    <xdr:row>7</xdr:row>
                    <xdr:rowOff>160020</xdr:rowOff>
                  </from>
                  <to>
                    <xdr:col>4</xdr:col>
                    <xdr:colOff>60960</xdr:colOff>
                    <xdr:row>9</xdr:row>
                    <xdr:rowOff>0</xdr:rowOff>
                  </to>
                </anchor>
              </controlPr>
            </control>
          </mc:Choice>
        </mc:AlternateContent>
        <mc:AlternateContent xmlns:mc="http://schemas.openxmlformats.org/markup-compatibility/2006">
          <mc:Choice Requires="x14">
            <control shapeId="33877" r:id="rId78" name="Check Box 85">
              <controlPr defaultSize="0" autoFill="0" autoLine="0" autoPict="0">
                <anchor moveWithCells="1">
                  <from>
                    <xdr:col>1</xdr:col>
                    <xdr:colOff>0</xdr:colOff>
                    <xdr:row>29</xdr:row>
                    <xdr:rowOff>30480</xdr:rowOff>
                  </from>
                  <to>
                    <xdr:col>3</xdr:col>
                    <xdr:colOff>487680</xdr:colOff>
                    <xdr:row>30</xdr:row>
                    <xdr:rowOff>0</xdr:rowOff>
                  </to>
                </anchor>
              </controlPr>
            </control>
          </mc:Choice>
        </mc:AlternateContent>
        <mc:AlternateContent xmlns:mc="http://schemas.openxmlformats.org/markup-compatibility/2006">
          <mc:Choice Requires="x14">
            <control shapeId="33878" r:id="rId79" name="Check Box 86">
              <controlPr defaultSize="0" autoFill="0" autoLine="0" autoPict="0">
                <anchor moveWithCells="1">
                  <from>
                    <xdr:col>1</xdr:col>
                    <xdr:colOff>38100</xdr:colOff>
                    <xdr:row>8</xdr:row>
                    <xdr:rowOff>152400</xdr:rowOff>
                  </from>
                  <to>
                    <xdr:col>4</xdr:col>
                    <xdr:colOff>60960</xdr:colOff>
                    <xdr:row>9</xdr:row>
                    <xdr:rowOff>175260</xdr:rowOff>
                  </to>
                </anchor>
              </controlPr>
            </control>
          </mc:Choice>
        </mc:AlternateContent>
        <mc:AlternateContent xmlns:mc="http://schemas.openxmlformats.org/markup-compatibility/2006">
          <mc:Choice Requires="x14">
            <control shapeId="33879" r:id="rId80" name="Check Box 87">
              <controlPr defaultSize="0" autoFill="0" autoLine="0" autoPict="0">
                <anchor moveWithCells="1">
                  <from>
                    <xdr:col>1</xdr:col>
                    <xdr:colOff>259080</xdr:colOff>
                    <xdr:row>15</xdr:row>
                    <xdr:rowOff>106680</xdr:rowOff>
                  </from>
                  <to>
                    <xdr:col>5</xdr:col>
                    <xdr:colOff>312420</xdr:colOff>
                    <xdr:row>16</xdr:row>
                    <xdr:rowOff>182880</xdr:rowOff>
                  </to>
                </anchor>
              </controlPr>
            </control>
          </mc:Choice>
        </mc:AlternateContent>
        <mc:AlternateContent xmlns:mc="http://schemas.openxmlformats.org/markup-compatibility/2006">
          <mc:Choice Requires="x14">
            <control shapeId="33880" r:id="rId81" name="Check Box 88">
              <controlPr defaultSize="0" autoFill="0" autoLine="0" autoPict="0">
                <anchor moveWithCells="1">
                  <from>
                    <xdr:col>3</xdr:col>
                    <xdr:colOff>556260</xdr:colOff>
                    <xdr:row>15</xdr:row>
                    <xdr:rowOff>114300</xdr:rowOff>
                  </from>
                  <to>
                    <xdr:col>6</xdr:col>
                    <xdr:colOff>754380</xdr:colOff>
                    <xdr:row>16</xdr:row>
                    <xdr:rowOff>190500</xdr:rowOff>
                  </to>
                </anchor>
              </controlPr>
            </control>
          </mc:Choice>
        </mc:AlternateContent>
        <mc:AlternateContent xmlns:mc="http://schemas.openxmlformats.org/markup-compatibility/2006">
          <mc:Choice Requires="x14">
            <control shapeId="33881" r:id="rId82" name="Check Box 89">
              <controlPr defaultSize="0" autoFill="0" autoLine="0" autoPict="0">
                <anchor moveWithCells="1">
                  <from>
                    <xdr:col>1</xdr:col>
                    <xdr:colOff>0</xdr:colOff>
                    <xdr:row>36</xdr:row>
                    <xdr:rowOff>0</xdr:rowOff>
                  </from>
                  <to>
                    <xdr:col>3</xdr:col>
                    <xdr:colOff>411480</xdr:colOff>
                    <xdr:row>37</xdr:row>
                    <xdr:rowOff>22860</xdr:rowOff>
                  </to>
                </anchor>
              </controlPr>
            </control>
          </mc:Choice>
        </mc:AlternateContent>
        <mc:AlternateContent xmlns:mc="http://schemas.openxmlformats.org/markup-compatibility/2006">
          <mc:Choice Requires="x14">
            <control shapeId="33883" r:id="rId83" name="Check Box 91">
              <controlPr defaultSize="0" autoFill="0" autoLine="0" autoPict="0">
                <anchor moveWithCells="1">
                  <from>
                    <xdr:col>1</xdr:col>
                    <xdr:colOff>38100</xdr:colOff>
                    <xdr:row>10</xdr:row>
                    <xdr:rowOff>7620</xdr:rowOff>
                  </from>
                  <to>
                    <xdr:col>7</xdr:col>
                    <xdr:colOff>83820</xdr:colOff>
                    <xdr:row>10</xdr:row>
                    <xdr:rowOff>198120</xdr:rowOff>
                  </to>
                </anchor>
              </controlPr>
            </control>
          </mc:Choice>
        </mc:AlternateContent>
        <mc:AlternateContent xmlns:mc="http://schemas.openxmlformats.org/markup-compatibility/2006">
          <mc:Choice Requires="x14">
            <control shapeId="33884" r:id="rId84" name="Check Box 92">
              <controlPr defaultSize="0" autoFill="0" autoLine="0" autoPict="0">
                <anchor moveWithCells="1">
                  <from>
                    <xdr:col>1</xdr:col>
                    <xdr:colOff>38100</xdr:colOff>
                    <xdr:row>11</xdr:row>
                    <xdr:rowOff>7620</xdr:rowOff>
                  </from>
                  <to>
                    <xdr:col>4</xdr:col>
                    <xdr:colOff>60960</xdr:colOff>
                    <xdr:row>11</xdr:row>
                    <xdr:rowOff>213360</xdr:rowOff>
                  </to>
                </anchor>
              </controlPr>
            </control>
          </mc:Choice>
        </mc:AlternateContent>
        <mc:AlternateContent xmlns:mc="http://schemas.openxmlformats.org/markup-compatibility/2006">
          <mc:Choice Requires="x14">
            <control shapeId="33894" r:id="rId85" name="Check Box 102">
              <controlPr defaultSize="0" autoFill="0" autoLine="0" autoPict="0">
                <anchor moveWithCells="1">
                  <from>
                    <xdr:col>1</xdr:col>
                    <xdr:colOff>38100</xdr:colOff>
                    <xdr:row>12</xdr:row>
                    <xdr:rowOff>7620</xdr:rowOff>
                  </from>
                  <to>
                    <xdr:col>4</xdr:col>
                    <xdr:colOff>60960</xdr:colOff>
                    <xdr:row>12</xdr:row>
                    <xdr:rowOff>213360</xdr:rowOff>
                  </to>
                </anchor>
              </controlPr>
            </control>
          </mc:Choice>
        </mc:AlternateContent>
        <mc:AlternateContent xmlns:mc="http://schemas.openxmlformats.org/markup-compatibility/2006">
          <mc:Choice Requires="x14">
            <control shapeId="33895" r:id="rId86" name="Check Box 103">
              <controlPr defaultSize="0" autoFill="0" autoLine="0" autoPict="0">
                <anchor moveWithCells="1">
                  <from>
                    <xdr:col>5</xdr:col>
                    <xdr:colOff>30480</xdr:colOff>
                    <xdr:row>4</xdr:row>
                    <xdr:rowOff>182880</xdr:rowOff>
                  </from>
                  <to>
                    <xdr:col>7</xdr:col>
                    <xdr:colOff>106680</xdr:colOff>
                    <xdr:row>6</xdr:row>
                    <xdr:rowOff>22860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B98"/>
  <sheetViews>
    <sheetView showGridLines="0" view="pageBreakPreview" zoomScaleNormal="100" zoomScaleSheetLayoutView="100" zoomScalePageLayoutView="85" workbookViewId="0">
      <selection activeCell="H9" sqref="H9"/>
    </sheetView>
  </sheetViews>
  <sheetFormatPr defaultColWidth="8.88671875" defaultRowHeight="14.4"/>
  <cols>
    <col min="1" max="1" width="11.44140625" customWidth="1"/>
    <col min="2" max="2" width="18.109375" customWidth="1"/>
    <col min="3" max="3" width="14.109375" customWidth="1"/>
    <col min="4" max="4" width="10.88671875" customWidth="1"/>
    <col min="5" max="5" width="10.44140625" customWidth="1"/>
    <col min="6" max="6" width="13.44140625" style="193" customWidth="1"/>
    <col min="7" max="7" width="11.44140625" customWidth="1"/>
    <col min="8" max="8" width="13.44140625" customWidth="1"/>
    <col min="9" max="9" width="15.33203125" customWidth="1"/>
    <col min="10" max="10" width="19.88671875" customWidth="1"/>
    <col min="11" max="11" width="13.109375" customWidth="1"/>
    <col min="12" max="12" width="6.33203125" customWidth="1"/>
    <col min="13" max="13" width="18.109375" customWidth="1"/>
    <col min="14" max="14" width="12.88671875" customWidth="1"/>
    <col min="15" max="15" width="12.6640625" customWidth="1"/>
    <col min="16" max="16" width="13.33203125" customWidth="1"/>
    <col min="17" max="17" width="12.33203125" customWidth="1"/>
    <col min="18" max="18" width="13.109375" customWidth="1"/>
    <col min="19" max="19" width="13.33203125" customWidth="1"/>
    <col min="20" max="20" width="16.33203125" customWidth="1"/>
    <col min="21" max="21" width="6" customWidth="1"/>
    <col min="22" max="22" width="5.88671875" customWidth="1"/>
    <col min="23" max="23" width="23.44140625" customWidth="1"/>
    <col min="24" max="24" width="12.88671875" customWidth="1"/>
    <col min="25" max="25" width="12.6640625" customWidth="1"/>
    <col min="26" max="26" width="13.33203125" customWidth="1"/>
    <col min="27" max="27" width="12.33203125" customWidth="1"/>
    <col min="28" max="28" width="13.109375" customWidth="1"/>
    <col min="29" max="29" width="13.33203125" customWidth="1"/>
    <col min="30" max="30" width="16.33203125" customWidth="1"/>
    <col min="31" max="31" width="6" customWidth="1"/>
    <col min="32" max="32" width="5.88671875" customWidth="1"/>
    <col min="33" max="33" width="23.44140625" customWidth="1"/>
    <col min="34" max="34" width="12.88671875" customWidth="1"/>
    <col min="35" max="35" width="12.6640625" customWidth="1"/>
    <col min="36" max="36" width="13.33203125" customWidth="1"/>
    <col min="37" max="37" width="12.33203125" customWidth="1"/>
    <col min="38" max="38" width="13.109375" customWidth="1"/>
    <col min="39" max="39" width="13.33203125" customWidth="1"/>
    <col min="40" max="40" width="16.33203125" customWidth="1"/>
    <col min="41" max="41" width="6" customWidth="1"/>
    <col min="42" max="42" width="5.88671875" customWidth="1"/>
    <col min="43" max="43" width="20.109375" customWidth="1"/>
    <col min="44" max="44" width="12.44140625" customWidth="1"/>
    <col min="45" max="45" width="20.88671875" customWidth="1"/>
    <col min="46" max="46" width="18.6640625" customWidth="1"/>
    <col min="47" max="47" width="17.44140625" customWidth="1"/>
    <col min="48" max="48" width="10.109375" customWidth="1"/>
    <col min="49" max="49" width="11" customWidth="1"/>
    <col min="50" max="50" width="7.33203125" customWidth="1"/>
    <col min="51" max="51" width="7.44140625" customWidth="1"/>
    <col min="52" max="52" width="4.88671875" customWidth="1"/>
    <col min="53" max="53" width="9.88671875" customWidth="1"/>
    <col min="54" max="54" width="20.109375" customWidth="1"/>
    <col min="55" max="55" width="12.44140625" customWidth="1"/>
    <col min="56" max="56" width="20.88671875" customWidth="1"/>
    <col min="57" max="57" width="18.6640625" customWidth="1"/>
    <col min="58" max="58" width="17.44140625" customWidth="1"/>
    <col min="59" max="59" width="10.109375" customWidth="1"/>
    <col min="60" max="60" width="7.33203125" customWidth="1"/>
    <col min="61" max="61" width="7.44140625" customWidth="1"/>
    <col min="62" max="62" width="4.88671875" customWidth="1"/>
    <col min="63" max="63" width="23.109375" customWidth="1"/>
    <col min="64" max="64" width="12.44140625" customWidth="1"/>
    <col min="65" max="65" width="20.88671875" customWidth="1"/>
    <col min="66" max="66" width="18.6640625" customWidth="1"/>
    <col min="67" max="67" width="17.44140625" customWidth="1"/>
    <col min="68" max="68" width="10.109375" customWidth="1"/>
    <col min="69" max="69" width="11" customWidth="1"/>
    <col min="70" max="70" width="7.33203125" customWidth="1"/>
    <col min="71" max="71" width="7.44140625" customWidth="1"/>
    <col min="72" max="72" width="4.88671875" customWidth="1"/>
    <col min="73" max="73" width="7.6640625" customWidth="1"/>
    <col min="74" max="74" width="8.109375" customWidth="1"/>
    <col min="75" max="75" width="7" customWidth="1"/>
    <col min="76" max="76" width="10.33203125" customWidth="1"/>
    <col min="77" max="77" width="10" customWidth="1"/>
    <col min="78" max="78" width="13.44140625" customWidth="1"/>
    <col min="79" max="79" width="9.44140625" customWidth="1"/>
    <col min="80" max="80" width="12.44140625" customWidth="1"/>
    <col min="81" max="81" width="11.109375" customWidth="1"/>
    <col min="82" max="82" width="12.44140625" customWidth="1"/>
    <col min="83" max="83" width="11.88671875" customWidth="1"/>
    <col min="84" max="84" width="7.88671875" customWidth="1"/>
    <col min="85" max="85" width="2" customWidth="1"/>
    <col min="86" max="86" width="8.33203125" customWidth="1"/>
    <col min="87" max="87" width="8.6640625" customWidth="1"/>
    <col min="88" max="88" width="10.44140625" customWidth="1"/>
    <col min="89" max="89" width="2.109375" customWidth="1"/>
    <col min="90" max="90" width="8.44140625" customWidth="1"/>
    <col min="91" max="92" width="11.44140625" customWidth="1"/>
    <col min="93" max="93" width="1.88671875" customWidth="1"/>
    <col min="94" max="94" width="7.109375" customWidth="1"/>
    <col min="95" max="95" width="9.44140625" customWidth="1"/>
    <col min="96" max="97" width="8.33203125" customWidth="1"/>
    <col min="98" max="100" width="8.44140625" customWidth="1"/>
    <col min="101" max="101" width="9.33203125" customWidth="1"/>
    <col min="102" max="102" width="5" customWidth="1"/>
    <col min="108" max="108" width="11.33203125" customWidth="1"/>
  </cols>
  <sheetData>
    <row r="1" spans="1:16" ht="21">
      <c r="A1" s="118" t="s">
        <v>702</v>
      </c>
      <c r="B1" s="118"/>
      <c r="C1" s="118"/>
      <c r="D1" s="118"/>
      <c r="E1" s="118"/>
      <c r="F1" s="206"/>
      <c r="G1" s="118"/>
      <c r="H1" s="118"/>
      <c r="I1" s="118"/>
      <c r="J1" s="118"/>
      <c r="K1" s="13"/>
      <c r="L1" s="1"/>
      <c r="M1" s="1"/>
      <c r="N1" s="1"/>
      <c r="O1" s="1"/>
      <c r="P1" s="1"/>
    </row>
    <row r="2" spans="1:16" ht="15.75" customHeight="1">
      <c r="A2" s="1"/>
      <c r="B2" s="1"/>
      <c r="C2" s="1"/>
      <c r="D2" s="1"/>
      <c r="E2" s="1"/>
      <c r="F2" s="194"/>
      <c r="G2" s="1"/>
      <c r="H2" s="1"/>
      <c r="I2" s="1"/>
      <c r="J2" s="1"/>
      <c r="K2" s="1"/>
      <c r="L2" s="1"/>
      <c r="M2" s="1"/>
      <c r="N2" s="1"/>
      <c r="O2" s="1"/>
      <c r="P2" s="1"/>
    </row>
    <row r="3" spans="1:16" ht="15" customHeight="1">
      <c r="A3" s="192" t="s">
        <v>701</v>
      </c>
      <c r="B3" s="151"/>
      <c r="C3" s="60"/>
      <c r="D3" s="60"/>
      <c r="E3" s="60"/>
      <c r="F3" s="204"/>
      <c r="G3" s="60"/>
      <c r="H3" s="60"/>
      <c r="I3" s="60"/>
      <c r="J3" s="60"/>
      <c r="K3" s="1"/>
      <c r="L3" s="1"/>
      <c r="M3" s="1"/>
      <c r="N3" s="1"/>
      <c r="O3" s="1"/>
      <c r="P3" s="1"/>
    </row>
    <row r="4" spans="1:16" ht="15" customHeight="1">
      <c r="A4" s="807" t="s">
        <v>752</v>
      </c>
      <c r="B4" s="807"/>
      <c r="C4" s="807"/>
      <c r="D4" s="807"/>
      <c r="E4" s="807"/>
      <c r="F4" s="807"/>
      <c r="G4" s="807"/>
      <c r="H4" s="807"/>
      <c r="I4" s="807"/>
      <c r="J4" s="807"/>
      <c r="K4" s="1"/>
      <c r="L4" s="1"/>
      <c r="M4" s="1"/>
      <c r="N4" s="1"/>
      <c r="O4" s="1"/>
      <c r="P4" s="1"/>
    </row>
    <row r="5" spans="1:16" s="220" customFormat="1" ht="15" customHeight="1">
      <c r="A5" s="807"/>
      <c r="B5" s="807"/>
      <c r="C5" s="807"/>
      <c r="D5" s="807"/>
      <c r="E5" s="807"/>
      <c r="F5" s="807"/>
      <c r="G5" s="807"/>
      <c r="H5" s="807"/>
      <c r="I5" s="807"/>
      <c r="J5" s="807"/>
      <c r="K5" s="194"/>
      <c r="L5" s="194"/>
      <c r="M5" s="194"/>
      <c r="N5" s="194"/>
      <c r="O5" s="194"/>
      <c r="P5" s="194"/>
    </row>
    <row r="6" spans="1:16" ht="14.25" customHeight="1">
      <c r="A6" s="1"/>
      <c r="B6" s="1"/>
      <c r="C6" s="1"/>
      <c r="D6" s="1"/>
      <c r="E6" s="1"/>
      <c r="F6" s="194"/>
      <c r="G6" s="1"/>
      <c r="H6" s="27"/>
      <c r="I6" s="27"/>
      <c r="J6" s="27"/>
      <c r="K6" s="1"/>
      <c r="L6" s="1"/>
      <c r="M6" s="1"/>
      <c r="N6" s="1"/>
      <c r="O6" s="1"/>
      <c r="P6" s="1"/>
    </row>
    <row r="7" spans="1:16" ht="39.6">
      <c r="A7" s="30" t="s">
        <v>252</v>
      </c>
      <c r="B7" s="30" t="s">
        <v>253</v>
      </c>
      <c r="C7" s="30" t="s">
        <v>107</v>
      </c>
      <c r="D7" s="30" t="s">
        <v>14</v>
      </c>
      <c r="E7" s="30" t="s">
        <v>108</v>
      </c>
      <c r="F7" s="208" t="s">
        <v>303</v>
      </c>
      <c r="G7" s="30" t="s">
        <v>278</v>
      </c>
      <c r="H7" s="30" t="s">
        <v>109</v>
      </c>
      <c r="I7" s="30" t="s">
        <v>110</v>
      </c>
      <c r="J7" s="182" t="s">
        <v>267</v>
      </c>
      <c r="K7" s="1"/>
      <c r="L7" s="1"/>
      <c r="M7" s="1"/>
      <c r="N7" s="1"/>
      <c r="O7" s="1"/>
      <c r="P7" s="1"/>
    </row>
    <row r="8" spans="1:16" ht="38.1" customHeight="1">
      <c r="A8" s="137"/>
      <c r="B8" s="137"/>
      <c r="C8" s="137"/>
      <c r="D8" s="137"/>
      <c r="E8" s="137"/>
      <c r="F8" s="207"/>
      <c r="G8" s="137"/>
      <c r="H8" s="137"/>
      <c r="I8" s="137"/>
      <c r="J8" s="137"/>
      <c r="K8" s="1"/>
      <c r="L8" s="1"/>
      <c r="M8" s="1"/>
      <c r="N8" s="1"/>
      <c r="O8" s="1"/>
      <c r="P8" s="1"/>
    </row>
    <row r="9" spans="1:16" ht="38.1" customHeight="1">
      <c r="A9" s="137"/>
      <c r="B9" s="137"/>
      <c r="C9" s="137"/>
      <c r="D9" s="137"/>
      <c r="E9" s="137"/>
      <c r="F9" s="207"/>
      <c r="G9" s="137"/>
      <c r="H9" s="137"/>
      <c r="I9" s="137"/>
      <c r="J9" s="137"/>
      <c r="K9" s="1"/>
      <c r="L9" s="1"/>
      <c r="M9" s="1"/>
      <c r="N9" s="1"/>
      <c r="O9" s="1"/>
      <c r="P9" s="1"/>
    </row>
    <row r="10" spans="1:16" ht="38.1" customHeight="1">
      <c r="A10" s="137"/>
      <c r="B10" s="137"/>
      <c r="C10" s="137"/>
      <c r="D10" s="137"/>
      <c r="E10" s="137"/>
      <c r="F10" s="207"/>
      <c r="G10" s="137"/>
      <c r="H10" s="137"/>
      <c r="I10" s="137"/>
      <c r="J10" s="137"/>
      <c r="K10" s="1"/>
      <c r="L10" s="1"/>
      <c r="M10" s="1"/>
      <c r="N10" s="1"/>
      <c r="O10" s="1"/>
      <c r="P10" s="1"/>
    </row>
    <row r="11" spans="1:16" ht="38.1" customHeight="1">
      <c r="A11" s="137"/>
      <c r="B11" s="137"/>
      <c r="C11" s="137"/>
      <c r="D11" s="137"/>
      <c r="E11" s="137"/>
      <c r="F11" s="207"/>
      <c r="G11" s="137"/>
      <c r="H11" s="137"/>
      <c r="I11" s="137"/>
      <c r="J11" s="137"/>
      <c r="K11" s="1"/>
      <c r="L11" s="1"/>
      <c r="M11" s="1"/>
      <c r="N11" s="1"/>
      <c r="O11" s="1"/>
      <c r="P11" s="1"/>
    </row>
    <row r="12" spans="1:16" ht="38.1" customHeight="1">
      <c r="A12" s="137"/>
      <c r="B12" s="137"/>
      <c r="C12" s="137"/>
      <c r="D12" s="137"/>
      <c r="E12" s="137"/>
      <c r="F12" s="207"/>
      <c r="G12" s="137"/>
      <c r="H12" s="137"/>
      <c r="I12" s="137"/>
      <c r="J12" s="137"/>
      <c r="K12" s="1"/>
      <c r="L12" s="1"/>
      <c r="M12" s="1"/>
      <c r="N12" s="1"/>
      <c r="O12" s="1"/>
      <c r="P12" s="1"/>
    </row>
    <row r="13" spans="1:16" ht="38.1" customHeight="1">
      <c r="A13" s="137"/>
      <c r="B13" s="137"/>
      <c r="C13" s="137"/>
      <c r="D13" s="137"/>
      <c r="E13" s="137"/>
      <c r="F13" s="207"/>
      <c r="G13" s="137"/>
      <c r="H13" s="137"/>
      <c r="I13" s="137"/>
      <c r="J13" s="137"/>
      <c r="K13" s="1"/>
      <c r="L13" s="1"/>
      <c r="M13" s="1"/>
      <c r="N13" s="1"/>
      <c r="O13" s="1"/>
      <c r="P13" s="1"/>
    </row>
    <row r="14" spans="1:16" ht="38.1" customHeight="1">
      <c r="A14" s="137"/>
      <c r="B14" s="137"/>
      <c r="C14" s="137"/>
      <c r="D14" s="137"/>
      <c r="E14" s="137"/>
      <c r="F14" s="207"/>
      <c r="G14" s="137"/>
      <c r="H14" s="137"/>
      <c r="I14" s="137"/>
      <c r="J14" s="137"/>
      <c r="K14" s="1"/>
      <c r="L14" s="1"/>
      <c r="M14" s="1"/>
      <c r="N14" s="1"/>
      <c r="O14" s="1"/>
      <c r="P14" s="1"/>
    </row>
    <row r="15" spans="1:16" ht="38.1" customHeight="1">
      <c r="A15" s="137"/>
      <c r="B15" s="137"/>
      <c r="C15" s="137"/>
      <c r="D15" s="137"/>
      <c r="E15" s="137"/>
      <c r="F15" s="207"/>
      <c r="G15" s="137"/>
      <c r="H15" s="137"/>
      <c r="I15" s="137"/>
      <c r="J15" s="137"/>
      <c r="K15" s="1"/>
      <c r="L15" s="1"/>
      <c r="M15" s="1"/>
      <c r="N15" s="1"/>
      <c r="O15" s="1"/>
      <c r="P15" s="1"/>
    </row>
    <row r="16" spans="1:16" ht="38.1" customHeight="1">
      <c r="A16" s="137"/>
      <c r="B16" s="137"/>
      <c r="C16" s="137"/>
      <c r="D16" s="137"/>
      <c r="E16" s="137"/>
      <c r="F16" s="207"/>
      <c r="G16" s="137"/>
      <c r="H16" s="137"/>
      <c r="I16" s="137"/>
      <c r="J16" s="137"/>
      <c r="K16" s="1"/>
      <c r="L16" s="1"/>
      <c r="M16" s="1"/>
      <c r="N16" s="1"/>
      <c r="O16" s="1"/>
      <c r="P16" s="1"/>
    </row>
    <row r="17" spans="1:106" ht="38.1" customHeight="1">
      <c r="A17" s="137"/>
      <c r="B17" s="137"/>
      <c r="C17" s="137"/>
      <c r="D17" s="137"/>
      <c r="E17" s="137"/>
      <c r="F17" s="207"/>
      <c r="G17" s="137"/>
      <c r="H17" s="137"/>
      <c r="I17" s="137"/>
      <c r="J17" s="137"/>
      <c r="K17" s="1"/>
      <c r="L17" s="1"/>
      <c r="M17" s="1"/>
      <c r="N17" s="1"/>
      <c r="O17" s="1"/>
      <c r="P17" s="1"/>
    </row>
    <row r="18" spans="1:106" ht="14.25" customHeight="1">
      <c r="A18" s="27"/>
      <c r="B18" s="27"/>
      <c r="C18" s="27"/>
      <c r="D18" s="27"/>
      <c r="E18" s="27"/>
      <c r="F18" s="200"/>
      <c r="G18" s="27"/>
      <c r="H18" s="27"/>
      <c r="I18" s="27"/>
      <c r="J18" s="27"/>
      <c r="K18" s="27"/>
      <c r="L18" s="1"/>
      <c r="M18" s="1"/>
      <c r="N18" s="1"/>
      <c r="O18" s="1"/>
      <c r="P18" s="1"/>
      <c r="Q18" s="1"/>
    </row>
    <row r="19" spans="1:106" ht="15.75" customHeight="1">
      <c r="A19" s="61"/>
      <c r="B19" s="61"/>
      <c r="C19" s="61"/>
      <c r="D19" s="61"/>
      <c r="E19" s="61"/>
      <c r="F19" s="205"/>
      <c r="G19" s="27"/>
      <c r="H19" s="27"/>
      <c r="I19" s="27"/>
      <c r="J19" s="27"/>
      <c r="K19" s="27"/>
      <c r="L19" s="1"/>
      <c r="M19" s="1"/>
      <c r="N19" s="1"/>
      <c r="O19" s="1"/>
      <c r="P19" s="1"/>
      <c r="Q19" s="1"/>
    </row>
    <row r="20" spans="1:106" ht="15" customHeight="1">
      <c r="A20" s="27"/>
      <c r="B20" s="27"/>
      <c r="C20" s="27"/>
      <c r="D20" s="27"/>
      <c r="E20" s="27"/>
      <c r="F20" s="200"/>
      <c r="G20" s="27"/>
      <c r="H20" s="27"/>
      <c r="I20" s="27"/>
      <c r="J20" s="27"/>
      <c r="K20" s="27"/>
      <c r="L20" s="1"/>
      <c r="M20" s="1"/>
      <c r="N20" s="1"/>
      <c r="O20" s="1"/>
      <c r="P20" s="1"/>
      <c r="Q20" s="1"/>
    </row>
    <row r="21" spans="1:106" ht="14.25" customHeight="1">
      <c r="A21" s="14"/>
      <c r="B21" s="14"/>
      <c r="C21" s="57"/>
      <c r="D21" s="57"/>
      <c r="E21" s="57"/>
      <c r="F21" s="203"/>
      <c r="G21" s="57"/>
      <c r="H21" s="14"/>
      <c r="I21" s="14"/>
      <c r="J21" s="14"/>
      <c r="K21" s="14"/>
      <c r="L21" s="1"/>
      <c r="M21" s="1"/>
      <c r="N21" s="1"/>
      <c r="O21" s="1"/>
      <c r="P21" s="1"/>
      <c r="Q21" s="1"/>
    </row>
    <row r="22" spans="1:106" ht="15.75" customHeight="1">
      <c r="A22" s="1"/>
      <c r="B22" s="1"/>
      <c r="C22" s="39"/>
      <c r="D22" s="42"/>
      <c r="E22" s="42"/>
      <c r="F22" s="202"/>
      <c r="G22" s="42"/>
      <c r="H22" s="1"/>
      <c r="I22" s="1"/>
      <c r="J22" s="1"/>
      <c r="K22" s="1"/>
      <c r="L22" s="1"/>
      <c r="M22" s="1"/>
      <c r="N22" s="1"/>
      <c r="O22" s="1"/>
      <c r="P22" s="1"/>
      <c r="Q22" s="1"/>
    </row>
    <row r="23" spans="1:106">
      <c r="A23" s="2"/>
      <c r="B23" s="2"/>
      <c r="C23" s="39"/>
      <c r="D23" s="39"/>
      <c r="E23" s="39"/>
      <c r="F23" s="201"/>
      <c r="G23" s="39"/>
      <c r="H23" s="1"/>
      <c r="I23" s="1"/>
      <c r="J23" s="1"/>
      <c r="K23" s="1"/>
      <c r="L23" s="1"/>
      <c r="M23" s="1"/>
      <c r="N23" s="1"/>
      <c r="O23" s="1"/>
      <c r="P23" s="2"/>
      <c r="Q23" s="2"/>
      <c r="R23" s="2"/>
      <c r="S23" s="2"/>
      <c r="T23" s="2"/>
      <c r="U23" s="1"/>
      <c r="W23" s="1"/>
      <c r="X23" s="1"/>
      <c r="Y23" s="1"/>
      <c r="AA23" s="2"/>
      <c r="AB23" s="2"/>
      <c r="AC23" s="2"/>
      <c r="AD23" s="2"/>
      <c r="AE23" s="1"/>
      <c r="AG23" s="1"/>
      <c r="AH23" s="1"/>
      <c r="AI23" s="1"/>
      <c r="AK23" s="2"/>
      <c r="AL23" s="2"/>
      <c r="AM23" s="2"/>
      <c r="AN23" s="2"/>
      <c r="AO23" s="1"/>
      <c r="AQ23" s="1"/>
      <c r="AR23" s="2"/>
      <c r="AS23" s="5"/>
      <c r="AT23" s="5"/>
      <c r="AU23" s="6"/>
      <c r="AV23" s="2"/>
      <c r="AW23" s="1"/>
      <c r="AX23" s="1"/>
      <c r="AY23" s="1"/>
      <c r="BB23" s="1"/>
      <c r="BC23" s="2"/>
      <c r="BD23" s="5"/>
      <c r="BE23" s="5"/>
      <c r="BF23" s="6"/>
      <c r="BG23" s="2"/>
      <c r="BH23" s="1"/>
      <c r="BI23" s="1"/>
      <c r="BK23" s="1"/>
      <c r="BL23" s="2"/>
      <c r="BM23" s="5"/>
      <c r="BN23" s="5"/>
      <c r="BO23" s="6"/>
      <c r="BP23" s="2"/>
      <c r="BQ23" s="1"/>
      <c r="BR23" s="1"/>
      <c r="BS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row>
    <row r="24" spans="1:106" ht="21">
      <c r="A24" s="2"/>
      <c r="B24" s="2"/>
      <c r="C24" s="39"/>
      <c r="D24" s="39"/>
      <c r="E24" s="39"/>
      <c r="F24" s="201"/>
      <c r="G24" s="39"/>
      <c r="H24" s="8"/>
      <c r="I24" s="8"/>
      <c r="J24" s="8"/>
      <c r="K24" s="8"/>
      <c r="L24" s="1"/>
      <c r="M24" s="1"/>
      <c r="N24" s="1"/>
      <c r="O24" s="1"/>
      <c r="P24" s="2"/>
      <c r="Q24" s="32"/>
      <c r="R24" s="32"/>
      <c r="S24" s="32"/>
      <c r="T24" s="32"/>
      <c r="W24" s="1"/>
      <c r="X24" s="1"/>
      <c r="Y24" s="1"/>
      <c r="Z24" s="2"/>
      <c r="AA24" s="32"/>
      <c r="AB24" s="32"/>
      <c r="AC24" s="32"/>
      <c r="AD24" s="32"/>
      <c r="AG24" s="1"/>
      <c r="AH24" s="1"/>
      <c r="AI24" s="1"/>
      <c r="AJ24" s="2"/>
      <c r="AK24" s="32"/>
      <c r="AL24" s="32"/>
      <c r="AM24" s="32"/>
      <c r="AN24" s="32"/>
      <c r="BX24" s="1"/>
      <c r="BY24" s="1"/>
      <c r="BZ24" s="1"/>
      <c r="CA24" s="1"/>
      <c r="CB24" s="1"/>
      <c r="CC24" s="1"/>
      <c r="CD24" s="1"/>
      <c r="CE24" s="1"/>
      <c r="CF24" s="1"/>
      <c r="CG24" s="1"/>
    </row>
    <row r="25" spans="1:106" ht="21" customHeight="1">
      <c r="A25" s="1"/>
      <c r="B25" s="1"/>
      <c r="C25" s="39"/>
      <c r="D25" s="39"/>
      <c r="E25" s="39"/>
      <c r="F25" s="201"/>
      <c r="G25" s="39"/>
      <c r="H25" s="1"/>
      <c r="I25" s="1"/>
      <c r="J25" s="1"/>
      <c r="K25" s="1"/>
      <c r="L25" s="1"/>
      <c r="M25" s="1"/>
      <c r="N25" s="1"/>
      <c r="O25" s="1"/>
      <c r="P25" s="2"/>
      <c r="Q25" s="2"/>
      <c r="R25" s="2"/>
      <c r="S25" s="2"/>
      <c r="T25" s="2"/>
      <c r="W25" s="1"/>
      <c r="X25" s="1"/>
      <c r="Y25" s="1"/>
      <c r="Z25" s="2"/>
      <c r="AA25" s="2"/>
      <c r="AB25" s="2"/>
      <c r="AC25" s="2"/>
      <c r="AD25" s="2"/>
      <c r="AG25" s="1"/>
      <c r="AH25" s="1"/>
      <c r="AI25" s="1"/>
      <c r="AJ25" s="2"/>
      <c r="AK25" s="2"/>
      <c r="AL25" s="2"/>
      <c r="AM25" s="2"/>
      <c r="AN25" s="2"/>
    </row>
    <row r="26" spans="1:106">
      <c r="A26" s="1"/>
      <c r="B26" s="1"/>
      <c r="C26" s="1"/>
      <c r="D26" s="1"/>
      <c r="E26" s="9"/>
      <c r="F26" s="196"/>
      <c r="H26" s="1"/>
      <c r="I26" s="1"/>
      <c r="J26" s="1"/>
      <c r="K26" s="1"/>
      <c r="L26" s="1"/>
      <c r="M26" s="1"/>
      <c r="N26" s="1"/>
      <c r="O26" s="1"/>
      <c r="P26" s="2"/>
      <c r="Q26" s="2"/>
      <c r="R26" s="2"/>
      <c r="S26" s="2"/>
      <c r="T26" s="2"/>
      <c r="W26" s="1"/>
      <c r="X26" s="1"/>
      <c r="Y26" s="1"/>
      <c r="Z26" s="2"/>
      <c r="AA26" s="2"/>
      <c r="AB26" s="2"/>
      <c r="AC26" s="2"/>
      <c r="AD26" s="2"/>
      <c r="AG26" s="1"/>
      <c r="AH26" s="1"/>
      <c r="AI26" s="1"/>
      <c r="AJ26" s="2"/>
      <c r="AK26" s="2"/>
      <c r="AL26" s="2"/>
      <c r="AM26" s="2"/>
      <c r="AN26" s="2"/>
    </row>
    <row r="27" spans="1:106">
      <c r="A27" s="1"/>
      <c r="B27" s="1"/>
      <c r="C27" s="1"/>
      <c r="D27" s="1"/>
      <c r="E27" s="1"/>
      <c r="F27" s="194"/>
      <c r="G27" s="1"/>
      <c r="H27" s="1"/>
      <c r="I27" s="1"/>
      <c r="J27" s="1"/>
      <c r="K27" s="1"/>
      <c r="L27" s="1"/>
      <c r="M27" s="1"/>
      <c r="N27" s="1"/>
      <c r="O27" s="1"/>
      <c r="P27" s="2"/>
      <c r="Q27" s="2"/>
      <c r="R27" s="2"/>
      <c r="S27" s="2"/>
      <c r="T27" s="2"/>
      <c r="W27" s="1"/>
      <c r="X27" s="1"/>
      <c r="Y27" s="1"/>
      <c r="Z27" s="2"/>
      <c r="AA27" s="2"/>
      <c r="AB27" s="2"/>
      <c r="AC27" s="2"/>
      <c r="AD27" s="2"/>
      <c r="AG27" s="1"/>
      <c r="AH27" s="1"/>
      <c r="AI27" s="1"/>
      <c r="AJ27" s="2"/>
      <c r="AK27" s="2"/>
      <c r="AL27" s="2"/>
      <c r="AM27" s="2"/>
      <c r="AN27" s="2"/>
    </row>
    <row r="28" spans="1:106">
      <c r="A28" s="1"/>
      <c r="B28" s="1"/>
      <c r="C28" s="1"/>
      <c r="D28" s="1"/>
      <c r="E28" s="1"/>
      <c r="F28" s="194"/>
      <c r="G28" s="1"/>
      <c r="H28" s="1"/>
      <c r="I28" s="1"/>
      <c r="J28" s="1"/>
      <c r="K28" s="1"/>
      <c r="L28" s="1"/>
      <c r="M28" s="1"/>
      <c r="N28" s="1"/>
      <c r="O28" s="1"/>
      <c r="P28" s="2"/>
      <c r="Q28" s="2"/>
      <c r="R28" s="2"/>
      <c r="S28" s="2"/>
      <c r="T28" s="2"/>
      <c r="W28" s="1"/>
      <c r="X28" s="1"/>
      <c r="Y28" s="1"/>
      <c r="Z28" s="2"/>
      <c r="AA28" s="2"/>
      <c r="AB28" s="2"/>
      <c r="AC28" s="2"/>
      <c r="AD28" s="2"/>
      <c r="AG28" s="1"/>
      <c r="AH28" s="1"/>
      <c r="AI28" s="1"/>
      <c r="AJ28" s="2"/>
      <c r="AK28" s="2"/>
      <c r="AL28" s="2"/>
      <c r="AM28" s="2"/>
      <c r="AN28" s="2"/>
    </row>
    <row r="29" spans="1:106">
      <c r="A29" s="1"/>
      <c r="B29" s="1"/>
      <c r="C29" s="1"/>
      <c r="D29" s="1"/>
      <c r="E29" s="1"/>
      <c r="F29" s="194"/>
      <c r="G29" s="1"/>
      <c r="H29" s="1"/>
      <c r="I29" s="1"/>
      <c r="J29" s="1"/>
      <c r="K29" s="1"/>
      <c r="L29" s="1"/>
      <c r="M29" s="1"/>
      <c r="N29" s="1"/>
      <c r="O29" s="1"/>
      <c r="P29" s="2"/>
      <c r="Q29" s="2"/>
      <c r="R29" s="2"/>
      <c r="S29" s="2"/>
      <c r="T29" s="2"/>
      <c r="W29" s="1"/>
      <c r="X29" s="1"/>
      <c r="Y29" s="1"/>
      <c r="Z29" s="2"/>
      <c r="AA29" s="2"/>
      <c r="AB29" s="2"/>
      <c r="AC29" s="2"/>
      <c r="AD29" s="2"/>
      <c r="AG29" s="1"/>
      <c r="AH29" s="1"/>
      <c r="AI29" s="1"/>
      <c r="AJ29" s="2"/>
      <c r="AK29" s="2"/>
      <c r="AL29" s="2"/>
      <c r="AM29" s="2"/>
      <c r="AN29" s="2"/>
    </row>
    <row r="30" spans="1:106">
      <c r="A30" s="1"/>
      <c r="B30" s="1"/>
      <c r="C30" s="1"/>
      <c r="D30" s="1"/>
      <c r="E30" s="1"/>
      <c r="F30" s="194"/>
      <c r="G30" s="1"/>
      <c r="H30" s="1"/>
      <c r="I30" s="1"/>
      <c r="J30" s="1"/>
      <c r="K30" s="1"/>
      <c r="L30" s="1"/>
      <c r="M30" s="1"/>
      <c r="N30" s="1"/>
      <c r="O30" s="1"/>
      <c r="P30" s="1"/>
      <c r="Q30" s="1"/>
      <c r="R30" s="1"/>
      <c r="S30" s="1"/>
      <c r="T30" s="1"/>
      <c r="W30" s="1"/>
      <c r="X30" s="1"/>
      <c r="Y30" s="1"/>
      <c r="Z30" s="2"/>
      <c r="AA30" s="1"/>
      <c r="AB30" s="1"/>
      <c r="AC30" s="1"/>
      <c r="AD30" s="1"/>
      <c r="AG30" s="1"/>
      <c r="AH30" s="1"/>
      <c r="AI30" s="1"/>
      <c r="AJ30" s="2"/>
      <c r="AK30" s="1"/>
      <c r="AL30" s="1"/>
      <c r="AM30" s="1"/>
      <c r="AN30" s="1"/>
    </row>
    <row r="31" spans="1:106">
      <c r="A31" s="1"/>
      <c r="B31" s="1"/>
      <c r="C31" s="1"/>
      <c r="D31" s="1"/>
      <c r="E31" s="1"/>
      <c r="F31" s="194"/>
      <c r="G31" s="1"/>
      <c r="H31" s="1"/>
      <c r="I31" s="1"/>
      <c r="J31" s="1"/>
      <c r="K31" s="1"/>
      <c r="L31" s="1"/>
      <c r="M31" s="1"/>
      <c r="N31" s="1"/>
      <c r="O31" s="1"/>
      <c r="P31" s="1"/>
      <c r="Q31" s="1"/>
      <c r="W31" s="1"/>
      <c r="X31" s="1"/>
      <c r="Y31" s="1"/>
      <c r="Z31" s="1"/>
      <c r="AA31" s="1"/>
      <c r="AG31" s="1"/>
      <c r="AH31" s="1"/>
      <c r="AI31" s="1"/>
      <c r="AJ31" s="1"/>
      <c r="AK31" s="1"/>
    </row>
    <row r="32" spans="1:106">
      <c r="A32" s="1"/>
      <c r="B32" s="1"/>
      <c r="C32" s="1"/>
      <c r="D32" s="1"/>
      <c r="E32" s="10"/>
      <c r="F32" s="195"/>
      <c r="G32" s="1"/>
      <c r="H32" s="1"/>
      <c r="I32" s="1"/>
      <c r="J32" s="1"/>
      <c r="K32" s="1"/>
      <c r="L32" s="1"/>
      <c r="M32" s="1"/>
      <c r="N32" s="1"/>
      <c r="O32" s="1"/>
      <c r="P32" s="1"/>
      <c r="Q32" s="1"/>
      <c r="R32" s="12"/>
      <c r="S32" s="12"/>
      <c r="T32" s="12"/>
      <c r="W32" s="1"/>
      <c r="X32" s="1"/>
      <c r="Y32" s="1"/>
      <c r="Z32" s="1"/>
      <c r="AA32" s="1"/>
      <c r="AB32" s="12"/>
      <c r="AC32" s="12"/>
      <c r="AD32" s="12"/>
      <c r="AG32" s="1"/>
      <c r="AH32" s="1"/>
      <c r="AI32" s="1"/>
      <c r="AJ32" s="1"/>
      <c r="AK32" s="1"/>
      <c r="AL32" s="12"/>
      <c r="AM32" s="12"/>
      <c r="AN32" s="12"/>
    </row>
    <row r="33" spans="4:40">
      <c r="D33" s="1"/>
      <c r="E33" s="1"/>
      <c r="F33" s="194"/>
      <c r="G33" s="1"/>
      <c r="L33" s="1"/>
      <c r="M33" s="1"/>
      <c r="N33" s="1"/>
      <c r="O33" s="1"/>
      <c r="P33" s="1"/>
      <c r="Q33" s="1"/>
      <c r="R33" s="1"/>
      <c r="S33" s="1"/>
      <c r="T33" s="1"/>
      <c r="W33" s="1"/>
      <c r="X33" s="1"/>
      <c r="Y33" s="1"/>
      <c r="Z33" s="1"/>
      <c r="AA33" s="1"/>
      <c r="AB33" s="1"/>
      <c r="AC33" s="1"/>
      <c r="AD33" s="1"/>
      <c r="AG33" s="1"/>
      <c r="AH33" s="1"/>
      <c r="AI33" s="1"/>
      <c r="AJ33" s="1"/>
      <c r="AK33" s="1"/>
      <c r="AL33" s="1"/>
      <c r="AM33" s="1"/>
      <c r="AN33" s="1"/>
    </row>
    <row r="34" spans="4:40">
      <c r="M34" s="1"/>
      <c r="N34" s="1"/>
      <c r="O34" s="1"/>
      <c r="P34" s="1"/>
      <c r="Q34" s="1"/>
      <c r="R34" s="1"/>
      <c r="S34" s="1"/>
      <c r="T34" s="1"/>
      <c r="W34" s="1"/>
      <c r="X34" s="1"/>
      <c r="Y34" s="1"/>
      <c r="Z34" s="1"/>
      <c r="AA34" s="1"/>
      <c r="AB34" s="1"/>
      <c r="AC34" s="1"/>
      <c r="AD34" s="1"/>
      <c r="AG34" s="1"/>
      <c r="AH34" s="1"/>
      <c r="AI34" s="1"/>
      <c r="AJ34" s="1"/>
      <c r="AK34" s="1"/>
      <c r="AL34" s="1"/>
      <c r="AM34" s="1"/>
      <c r="AN34" s="1"/>
    </row>
    <row r="35" spans="4:40">
      <c r="M35" s="1"/>
      <c r="N35" s="1"/>
      <c r="O35" s="1"/>
      <c r="P35" s="1"/>
      <c r="Q35" s="1"/>
      <c r="R35" s="1"/>
      <c r="S35" s="1"/>
      <c r="T35" s="1"/>
      <c r="W35" s="1"/>
      <c r="X35" s="1"/>
      <c r="Y35" s="1"/>
      <c r="Z35" s="1"/>
      <c r="AA35" s="1"/>
      <c r="AB35" s="1"/>
      <c r="AC35" s="1"/>
      <c r="AD35" s="1"/>
      <c r="AG35" s="1"/>
      <c r="AH35" s="1"/>
      <c r="AI35" s="1"/>
      <c r="AJ35" s="1"/>
      <c r="AK35" s="1"/>
      <c r="AL35" s="1"/>
      <c r="AM35" s="1"/>
      <c r="AN35" s="1"/>
    </row>
    <row r="36" spans="4:40">
      <c r="M36" s="1"/>
      <c r="N36" s="1"/>
      <c r="O36" s="1"/>
      <c r="S36" s="1"/>
      <c r="T36" s="1"/>
      <c r="W36" s="1"/>
      <c r="X36" s="1"/>
      <c r="Y36" s="1"/>
      <c r="Z36" s="1"/>
      <c r="AC36" s="1"/>
      <c r="AD36" s="1"/>
      <c r="AG36" s="1"/>
      <c r="AH36" s="1"/>
      <c r="AI36" s="1"/>
      <c r="AJ36" s="1"/>
      <c r="AM36" s="1"/>
      <c r="AN36" s="1"/>
    </row>
    <row r="37" spans="4:40">
      <c r="M37" s="1"/>
      <c r="N37" s="1"/>
      <c r="O37" s="1"/>
      <c r="R37" s="1"/>
      <c r="S37" s="1"/>
      <c r="T37" s="1"/>
      <c r="W37" s="1"/>
      <c r="X37" s="1"/>
      <c r="Y37" s="1"/>
      <c r="AB37" s="1"/>
      <c r="AC37" s="1"/>
      <c r="AD37" s="1"/>
      <c r="AG37" s="1"/>
      <c r="AH37" s="1"/>
      <c r="AI37" s="1"/>
      <c r="AL37" s="1"/>
      <c r="AM37" s="1"/>
      <c r="AN37" s="1"/>
    </row>
    <row r="38" spans="4:40">
      <c r="M38" s="1"/>
      <c r="N38" s="1"/>
      <c r="O38" s="1"/>
      <c r="W38" s="1"/>
      <c r="X38" s="1"/>
      <c r="Y38" s="1"/>
      <c r="AG38" s="1"/>
      <c r="AH38" s="1"/>
      <c r="AI38" s="1"/>
    </row>
    <row r="39" spans="4:40">
      <c r="M39" s="1"/>
      <c r="N39" s="1"/>
      <c r="O39" s="1"/>
      <c r="W39" s="1"/>
      <c r="X39" s="1"/>
      <c r="Y39" s="1"/>
      <c r="AG39" s="1"/>
      <c r="AH39" s="1"/>
      <c r="AI39" s="1"/>
    </row>
    <row r="40" spans="4:40">
      <c r="M40" s="1"/>
      <c r="N40" s="1"/>
      <c r="O40" s="1"/>
      <c r="W40" s="1"/>
      <c r="X40" s="1"/>
      <c r="Y40" s="1"/>
      <c r="AG40" s="1"/>
      <c r="AH40" s="1"/>
      <c r="AI40" s="1"/>
    </row>
    <row r="41" spans="4:40">
      <c r="M41" s="1"/>
      <c r="N41" s="1"/>
      <c r="O41" s="1"/>
      <c r="W41" s="1"/>
      <c r="X41" s="1"/>
      <c r="Y41" s="1"/>
      <c r="AG41" s="1"/>
      <c r="AH41" s="1"/>
      <c r="AI41" s="1"/>
    </row>
    <row r="42" spans="4:40">
      <c r="M42" s="1"/>
      <c r="N42" s="1"/>
      <c r="O42" s="1"/>
      <c r="W42" s="1"/>
      <c r="X42" s="1"/>
      <c r="Y42" s="1"/>
      <c r="AG42" s="1"/>
      <c r="AH42" s="1"/>
      <c r="AI42" s="1"/>
    </row>
    <row r="43" spans="4:40">
      <c r="M43" s="1"/>
      <c r="N43" s="1"/>
      <c r="O43" s="1"/>
      <c r="W43" s="1"/>
      <c r="X43" s="1"/>
      <c r="Y43" s="1"/>
      <c r="AG43" s="1"/>
      <c r="AH43" s="1"/>
      <c r="AI43" s="1"/>
    </row>
    <row r="44" spans="4:40">
      <c r="M44" s="1"/>
      <c r="N44" s="1"/>
      <c r="W44" s="1"/>
      <c r="X44" s="1"/>
      <c r="Y44" s="1"/>
      <c r="AG44" s="1"/>
      <c r="AH44" s="1"/>
      <c r="AI44" s="1"/>
    </row>
    <row r="45" spans="4:40">
      <c r="M45" s="1"/>
      <c r="N45" s="1"/>
      <c r="W45" s="1"/>
      <c r="X45" s="1"/>
      <c r="AG45" s="1"/>
      <c r="AH45" s="1"/>
    </row>
    <row r="46" spans="4:40">
      <c r="M46" s="1"/>
      <c r="N46" s="1"/>
      <c r="W46" s="1"/>
      <c r="X46" s="1"/>
      <c r="AG46" s="1"/>
      <c r="AH46" s="1"/>
    </row>
    <row r="47" spans="4:40">
      <c r="M47" s="1"/>
      <c r="N47" s="1"/>
      <c r="W47" s="1"/>
      <c r="X47" s="1"/>
      <c r="AG47" s="1"/>
      <c r="AH47" s="1"/>
    </row>
    <row r="48" spans="4:40">
      <c r="W48" s="1"/>
      <c r="X48" s="1"/>
      <c r="AG48" s="1"/>
      <c r="AH48" s="1"/>
    </row>
    <row r="50" spans="1:12">
      <c r="A50" s="806" t="s">
        <v>105</v>
      </c>
      <c r="B50" s="806"/>
      <c r="C50" s="806"/>
      <c r="D50" s="806"/>
      <c r="E50" s="806"/>
      <c r="F50" s="806"/>
      <c r="G50" s="806"/>
      <c r="H50" s="806"/>
      <c r="I50" s="806"/>
      <c r="J50" s="806"/>
      <c r="K50" s="806"/>
      <c r="L50" s="806"/>
    </row>
    <row r="51" spans="1:12" ht="57.6">
      <c r="A51" s="16" t="s">
        <v>16</v>
      </c>
      <c r="B51" s="17"/>
      <c r="C51" s="17" t="s">
        <v>10</v>
      </c>
      <c r="D51" s="17"/>
      <c r="E51" s="17"/>
      <c r="F51" s="197"/>
      <c r="G51" s="17"/>
      <c r="H51" s="17"/>
      <c r="I51" s="17"/>
      <c r="J51" s="17" t="s">
        <v>46</v>
      </c>
      <c r="K51" s="17"/>
      <c r="L51" s="18" t="s">
        <v>94</v>
      </c>
    </row>
    <row r="52" spans="1:12" ht="57.6">
      <c r="A52" s="19" t="s">
        <v>15</v>
      </c>
      <c r="B52" s="20"/>
      <c r="C52" s="20" t="s">
        <v>11</v>
      </c>
      <c r="D52" s="20"/>
      <c r="E52" s="20"/>
      <c r="F52" s="198"/>
      <c r="G52" s="20"/>
      <c r="H52" s="20"/>
      <c r="I52" s="20"/>
      <c r="J52" s="20" t="s">
        <v>47</v>
      </c>
      <c r="K52" s="20"/>
      <c r="L52" s="21" t="s">
        <v>95</v>
      </c>
    </row>
    <row r="53" spans="1:12" ht="43.2">
      <c r="A53" s="19" t="s">
        <v>18</v>
      </c>
      <c r="B53" s="20"/>
      <c r="C53" s="20" t="s">
        <v>12</v>
      </c>
      <c r="D53" s="20"/>
      <c r="E53" s="20"/>
      <c r="F53" s="198"/>
      <c r="G53" s="20"/>
      <c r="H53" s="20"/>
      <c r="I53" s="20"/>
      <c r="J53" s="20" t="s">
        <v>48</v>
      </c>
      <c r="K53" s="20"/>
      <c r="L53" s="21" t="s">
        <v>96</v>
      </c>
    </row>
    <row r="54" spans="1:12" ht="28.8">
      <c r="A54" s="19" t="s">
        <v>17</v>
      </c>
      <c r="B54" s="20"/>
      <c r="C54" s="20"/>
      <c r="D54" s="20"/>
      <c r="E54" s="20"/>
      <c r="F54" s="198"/>
      <c r="G54" s="20"/>
      <c r="H54" s="20"/>
      <c r="I54" s="20"/>
      <c r="J54" s="20" t="s">
        <v>49</v>
      </c>
      <c r="K54" s="20"/>
      <c r="L54" s="21" t="s">
        <v>97</v>
      </c>
    </row>
    <row r="55" spans="1:12" ht="28.8">
      <c r="A55" s="19" t="s">
        <v>19</v>
      </c>
      <c r="B55" s="20"/>
      <c r="C55" s="20"/>
      <c r="D55" s="20"/>
      <c r="E55" s="20"/>
      <c r="F55" s="198"/>
      <c r="G55" s="20"/>
      <c r="H55" s="20"/>
      <c r="I55" s="20"/>
      <c r="J55" s="20" t="s">
        <v>50</v>
      </c>
      <c r="K55" s="20"/>
      <c r="L55" s="21" t="s">
        <v>98</v>
      </c>
    </row>
    <row r="56" spans="1:12" ht="43.2">
      <c r="A56" s="19"/>
      <c r="B56" s="20"/>
      <c r="C56" s="20"/>
      <c r="D56" s="20"/>
      <c r="E56" s="20"/>
      <c r="F56" s="198"/>
      <c r="G56" s="20"/>
      <c r="H56" s="20"/>
      <c r="I56" s="20"/>
      <c r="J56" s="20" t="s">
        <v>51</v>
      </c>
      <c r="K56" s="20"/>
      <c r="L56" s="21" t="s">
        <v>99</v>
      </c>
    </row>
    <row r="57" spans="1:12" ht="57.6">
      <c r="A57" s="19"/>
      <c r="B57" s="20"/>
      <c r="C57" s="20"/>
      <c r="D57" s="20"/>
      <c r="E57" s="20"/>
      <c r="F57" s="198"/>
      <c r="G57" s="20"/>
      <c r="H57" s="20"/>
      <c r="I57" s="20"/>
      <c r="J57" s="20" t="s">
        <v>52</v>
      </c>
      <c r="K57" s="20"/>
      <c r="L57" s="21" t="s">
        <v>100</v>
      </c>
    </row>
    <row r="58" spans="1:12" ht="28.8">
      <c r="A58" s="19"/>
      <c r="B58" s="20"/>
      <c r="C58" s="20"/>
      <c r="D58" s="20"/>
      <c r="E58" s="20"/>
      <c r="F58" s="198"/>
      <c r="G58" s="20"/>
      <c r="H58" s="20"/>
      <c r="I58" s="20"/>
      <c r="J58" s="20" t="s">
        <v>53</v>
      </c>
      <c r="K58" s="20"/>
      <c r="L58" s="21" t="s">
        <v>101</v>
      </c>
    </row>
    <row r="59" spans="1:12" ht="43.2">
      <c r="A59" s="19"/>
      <c r="B59" s="20"/>
      <c r="C59" s="20"/>
      <c r="D59" s="20"/>
      <c r="E59" s="20"/>
      <c r="F59" s="198"/>
      <c r="G59" s="20"/>
      <c r="H59" s="20"/>
      <c r="I59" s="20"/>
      <c r="J59" s="20" t="s">
        <v>54</v>
      </c>
      <c r="K59" s="20"/>
      <c r="L59" s="21" t="s">
        <v>102</v>
      </c>
    </row>
    <row r="60" spans="1:12" ht="43.2">
      <c r="A60" s="19"/>
      <c r="B60" s="20"/>
      <c r="C60" s="20"/>
      <c r="D60" s="20"/>
      <c r="E60" s="20"/>
      <c r="F60" s="198"/>
      <c r="G60" s="20"/>
      <c r="H60" s="20"/>
      <c r="I60" s="20"/>
      <c r="J60" s="20" t="s">
        <v>55</v>
      </c>
      <c r="K60" s="20"/>
      <c r="L60" s="21" t="s">
        <v>103</v>
      </c>
    </row>
    <row r="61" spans="1:12" ht="28.8">
      <c r="A61" s="19"/>
      <c r="B61" s="20"/>
      <c r="C61" s="20"/>
      <c r="D61" s="20"/>
      <c r="E61" s="20"/>
      <c r="F61" s="198"/>
      <c r="G61" s="20"/>
      <c r="H61" s="20"/>
      <c r="I61" s="20"/>
      <c r="J61" s="20" t="s">
        <v>56</v>
      </c>
      <c r="K61" s="20"/>
      <c r="L61" s="21" t="s">
        <v>104</v>
      </c>
    </row>
    <row r="62" spans="1:12">
      <c r="A62" s="19"/>
      <c r="B62" s="20"/>
      <c r="C62" s="20"/>
      <c r="D62" s="20"/>
      <c r="E62" s="20"/>
      <c r="F62" s="198"/>
      <c r="G62" s="20"/>
      <c r="H62" s="20"/>
      <c r="I62" s="20"/>
      <c r="J62" s="20" t="s">
        <v>57</v>
      </c>
      <c r="K62" s="20"/>
      <c r="L62" s="21"/>
    </row>
    <row r="63" spans="1:12">
      <c r="A63" s="19"/>
      <c r="B63" s="20"/>
      <c r="C63" s="20"/>
      <c r="D63" s="20"/>
      <c r="E63" s="20"/>
      <c r="F63" s="198"/>
      <c r="G63" s="20"/>
      <c r="H63" s="20"/>
      <c r="I63" s="20"/>
      <c r="J63" s="20" t="s">
        <v>58</v>
      </c>
      <c r="K63" s="20"/>
      <c r="L63" s="21"/>
    </row>
    <row r="64" spans="1:12">
      <c r="A64" s="19"/>
      <c r="B64" s="20"/>
      <c r="C64" s="20"/>
      <c r="D64" s="20"/>
      <c r="E64" s="20"/>
      <c r="F64" s="198"/>
      <c r="G64" s="20"/>
      <c r="H64" s="20"/>
      <c r="I64" s="20"/>
      <c r="J64" s="20" t="s">
        <v>59</v>
      </c>
      <c r="K64" s="20"/>
      <c r="L64" s="21"/>
    </row>
    <row r="65" spans="1:12">
      <c r="A65" s="19"/>
      <c r="B65" s="20"/>
      <c r="C65" s="20"/>
      <c r="D65" s="20"/>
      <c r="E65" s="20"/>
      <c r="F65" s="198"/>
      <c r="G65" s="20"/>
      <c r="H65" s="20"/>
      <c r="I65" s="20"/>
      <c r="J65" s="20" t="s">
        <v>60</v>
      </c>
      <c r="K65" s="20"/>
      <c r="L65" s="21"/>
    </row>
    <row r="66" spans="1:12">
      <c r="A66" s="19"/>
      <c r="B66" s="20"/>
      <c r="C66" s="20"/>
      <c r="D66" s="20"/>
      <c r="E66" s="20"/>
      <c r="F66" s="198"/>
      <c r="G66" s="20"/>
      <c r="H66" s="20"/>
      <c r="I66" s="20"/>
      <c r="J66" s="20" t="s">
        <v>61</v>
      </c>
      <c r="K66" s="20"/>
      <c r="L66" s="21"/>
    </row>
    <row r="67" spans="1:12">
      <c r="A67" s="19"/>
      <c r="B67" s="20"/>
      <c r="C67" s="20"/>
      <c r="D67" s="20"/>
      <c r="E67" s="20"/>
      <c r="F67" s="198"/>
      <c r="G67" s="20"/>
      <c r="H67" s="20"/>
      <c r="I67" s="20"/>
      <c r="J67" s="20" t="s">
        <v>62</v>
      </c>
      <c r="K67" s="20"/>
      <c r="L67" s="21"/>
    </row>
    <row r="68" spans="1:12">
      <c r="A68" s="19"/>
      <c r="B68" s="20"/>
      <c r="C68" s="20"/>
      <c r="D68" s="20"/>
      <c r="E68" s="20"/>
      <c r="F68" s="198"/>
      <c r="G68" s="20"/>
      <c r="H68" s="20"/>
      <c r="I68" s="20"/>
      <c r="J68" s="20" t="s">
        <v>63</v>
      </c>
      <c r="K68" s="20"/>
      <c r="L68" s="21"/>
    </row>
    <row r="69" spans="1:12">
      <c r="A69" s="19"/>
      <c r="B69" s="20"/>
      <c r="C69" s="20"/>
      <c r="D69" s="20"/>
      <c r="E69" s="20"/>
      <c r="F69" s="198"/>
      <c r="G69" s="20"/>
      <c r="H69" s="20"/>
      <c r="I69" s="20"/>
      <c r="J69" s="20" t="s">
        <v>64</v>
      </c>
      <c r="K69" s="20"/>
      <c r="L69" s="21"/>
    </row>
    <row r="70" spans="1:12">
      <c r="A70" s="19"/>
      <c r="B70" s="20"/>
      <c r="C70" s="20"/>
      <c r="D70" s="20"/>
      <c r="E70" s="20"/>
      <c r="F70" s="198"/>
      <c r="G70" s="20"/>
      <c r="H70" s="20"/>
      <c r="I70" s="20"/>
      <c r="J70" s="20" t="s">
        <v>65</v>
      </c>
      <c r="K70" s="20"/>
      <c r="L70" s="21"/>
    </row>
    <row r="71" spans="1:12">
      <c r="A71" s="19"/>
      <c r="B71" s="20"/>
      <c r="C71" s="20"/>
      <c r="D71" s="20"/>
      <c r="E71" s="20"/>
      <c r="F71" s="198"/>
      <c r="G71" s="20"/>
      <c r="H71" s="20"/>
      <c r="I71" s="20"/>
      <c r="J71" s="20" t="s">
        <v>66</v>
      </c>
      <c r="K71" s="20"/>
      <c r="L71" s="21"/>
    </row>
    <row r="72" spans="1:12">
      <c r="A72" s="19"/>
      <c r="B72" s="20"/>
      <c r="C72" s="20"/>
      <c r="D72" s="20"/>
      <c r="E72" s="20"/>
      <c r="F72" s="198"/>
      <c r="G72" s="20"/>
      <c r="H72" s="20"/>
      <c r="I72" s="20"/>
      <c r="J72" s="20" t="s">
        <v>67</v>
      </c>
      <c r="K72" s="20"/>
      <c r="L72" s="21"/>
    </row>
    <row r="73" spans="1:12">
      <c r="A73" s="19"/>
      <c r="B73" s="20"/>
      <c r="C73" s="20"/>
      <c r="D73" s="20"/>
      <c r="E73" s="20"/>
      <c r="F73" s="198"/>
      <c r="G73" s="20"/>
      <c r="H73" s="20"/>
      <c r="I73" s="20"/>
      <c r="J73" s="20" t="s">
        <v>68</v>
      </c>
      <c r="K73" s="20"/>
      <c r="L73" s="21"/>
    </row>
    <row r="74" spans="1:12">
      <c r="A74" s="19"/>
      <c r="B74" s="20"/>
      <c r="C74" s="20"/>
      <c r="D74" s="20"/>
      <c r="E74" s="20"/>
      <c r="F74" s="198"/>
      <c r="G74" s="20"/>
      <c r="H74" s="20"/>
      <c r="I74" s="20"/>
      <c r="J74" s="20" t="s">
        <v>69</v>
      </c>
      <c r="K74" s="20"/>
      <c r="L74" s="21"/>
    </row>
    <row r="75" spans="1:12">
      <c r="A75" s="19"/>
      <c r="B75" s="20"/>
      <c r="C75" s="20"/>
      <c r="D75" s="20"/>
      <c r="E75" s="20"/>
      <c r="F75" s="198"/>
      <c r="G75" s="20"/>
      <c r="H75" s="20"/>
      <c r="I75" s="20"/>
      <c r="J75" s="20" t="s">
        <v>70</v>
      </c>
      <c r="K75" s="20"/>
      <c r="L75" s="21"/>
    </row>
    <row r="76" spans="1:12">
      <c r="A76" s="19"/>
      <c r="B76" s="20"/>
      <c r="C76" s="20"/>
      <c r="D76" s="20"/>
      <c r="E76" s="20"/>
      <c r="F76" s="198"/>
      <c r="G76" s="20"/>
      <c r="H76" s="20"/>
      <c r="I76" s="20"/>
      <c r="J76" s="20" t="s">
        <v>71</v>
      </c>
      <c r="K76" s="20"/>
      <c r="L76" s="21"/>
    </row>
    <row r="77" spans="1:12">
      <c r="A77" s="19"/>
      <c r="B77" s="20"/>
      <c r="C77" s="20"/>
      <c r="D77" s="20"/>
      <c r="E77" s="20"/>
      <c r="F77" s="198"/>
      <c r="G77" s="20"/>
      <c r="H77" s="20"/>
      <c r="I77" s="20"/>
      <c r="J77" s="20" t="s">
        <v>72</v>
      </c>
      <c r="K77" s="20"/>
      <c r="L77" s="21"/>
    </row>
    <row r="78" spans="1:12">
      <c r="A78" s="19"/>
      <c r="B78" s="20"/>
      <c r="C78" s="20"/>
      <c r="D78" s="20"/>
      <c r="E78" s="20"/>
      <c r="F78" s="198"/>
      <c r="G78" s="20"/>
      <c r="H78" s="20"/>
      <c r="I78" s="20"/>
      <c r="J78" s="20" t="s">
        <v>73</v>
      </c>
      <c r="K78" s="20"/>
      <c r="L78" s="21"/>
    </row>
    <row r="79" spans="1:12">
      <c r="A79" s="19"/>
      <c r="B79" s="20"/>
      <c r="C79" s="20"/>
      <c r="D79" s="20"/>
      <c r="E79" s="20"/>
      <c r="F79" s="198"/>
      <c r="G79" s="20"/>
      <c r="H79" s="20"/>
      <c r="I79" s="20"/>
      <c r="J79" s="20" t="s">
        <v>74</v>
      </c>
      <c r="K79" s="20"/>
      <c r="L79" s="21"/>
    </row>
    <row r="80" spans="1:12">
      <c r="A80" s="19"/>
      <c r="B80" s="20"/>
      <c r="C80" s="20"/>
      <c r="D80" s="20"/>
      <c r="E80" s="20"/>
      <c r="F80" s="198"/>
      <c r="G80" s="20"/>
      <c r="H80" s="20"/>
      <c r="I80" s="20"/>
      <c r="J80" s="20" t="s">
        <v>75</v>
      </c>
      <c r="K80" s="20"/>
      <c r="L80" s="21"/>
    </row>
    <row r="81" spans="1:12">
      <c r="A81" s="19"/>
      <c r="B81" s="20"/>
      <c r="C81" s="20"/>
      <c r="D81" s="20"/>
      <c r="E81" s="20"/>
      <c r="F81" s="198"/>
      <c r="G81" s="20"/>
      <c r="H81" s="20"/>
      <c r="I81" s="20"/>
      <c r="J81" s="20" t="s">
        <v>76</v>
      </c>
      <c r="K81" s="20"/>
      <c r="L81" s="21"/>
    </row>
    <row r="82" spans="1:12">
      <c r="A82" s="19"/>
      <c r="B82" s="20"/>
      <c r="C82" s="20"/>
      <c r="D82" s="20"/>
      <c r="E82" s="20"/>
      <c r="F82" s="198"/>
      <c r="G82" s="20"/>
      <c r="H82" s="20"/>
      <c r="I82" s="20"/>
      <c r="J82" s="20" t="s">
        <v>77</v>
      </c>
      <c r="K82" s="20"/>
      <c r="L82" s="21"/>
    </row>
    <row r="83" spans="1:12">
      <c r="A83" s="19"/>
      <c r="B83" s="20"/>
      <c r="C83" s="20"/>
      <c r="D83" s="20"/>
      <c r="E83" s="20"/>
      <c r="F83" s="198"/>
      <c r="G83" s="20"/>
      <c r="H83" s="20"/>
      <c r="I83" s="20"/>
      <c r="J83" s="20" t="s">
        <v>78</v>
      </c>
      <c r="K83" s="20"/>
      <c r="L83" s="21"/>
    </row>
    <row r="84" spans="1:12">
      <c r="A84" s="19"/>
      <c r="B84" s="20"/>
      <c r="C84" s="20"/>
      <c r="D84" s="20"/>
      <c r="E84" s="20"/>
      <c r="F84" s="198"/>
      <c r="G84" s="20"/>
      <c r="H84" s="20"/>
      <c r="I84" s="20"/>
      <c r="J84" s="20" t="s">
        <v>79</v>
      </c>
      <c r="K84" s="20"/>
      <c r="L84" s="21"/>
    </row>
    <row r="85" spans="1:12">
      <c r="A85" s="19"/>
      <c r="B85" s="20"/>
      <c r="C85" s="20"/>
      <c r="D85" s="20"/>
      <c r="E85" s="20"/>
      <c r="F85" s="198"/>
      <c r="G85" s="20"/>
      <c r="H85" s="20"/>
      <c r="I85" s="20"/>
      <c r="J85" s="20" t="s">
        <v>80</v>
      </c>
      <c r="K85" s="20"/>
      <c r="L85" s="21"/>
    </row>
    <row r="86" spans="1:12">
      <c r="A86" s="19"/>
      <c r="B86" s="20"/>
      <c r="C86" s="20"/>
      <c r="D86" s="20"/>
      <c r="E86" s="20"/>
      <c r="F86" s="198"/>
      <c r="G86" s="20"/>
      <c r="H86" s="20"/>
      <c r="I86" s="20"/>
      <c r="J86" s="20" t="s">
        <v>81</v>
      </c>
      <c r="K86" s="20"/>
      <c r="L86" s="21"/>
    </row>
    <row r="87" spans="1:12">
      <c r="A87" s="19"/>
      <c r="B87" s="20"/>
      <c r="C87" s="20"/>
      <c r="D87" s="20"/>
      <c r="E87" s="20"/>
      <c r="F87" s="198"/>
      <c r="G87" s="20"/>
      <c r="H87" s="20"/>
      <c r="I87" s="20"/>
      <c r="J87" s="20" t="s">
        <v>82</v>
      </c>
      <c r="K87" s="20"/>
      <c r="L87" s="21"/>
    </row>
    <row r="88" spans="1:12">
      <c r="A88" s="19"/>
      <c r="B88" s="20"/>
      <c r="C88" s="20"/>
      <c r="D88" s="20"/>
      <c r="E88" s="20"/>
      <c r="F88" s="198"/>
      <c r="G88" s="20"/>
      <c r="H88" s="20"/>
      <c r="I88" s="20"/>
      <c r="J88" s="20" t="s">
        <v>83</v>
      </c>
      <c r="K88" s="20"/>
      <c r="L88" s="21"/>
    </row>
    <row r="89" spans="1:12">
      <c r="A89" s="19"/>
      <c r="B89" s="20"/>
      <c r="C89" s="20"/>
      <c r="D89" s="20"/>
      <c r="E89" s="20"/>
      <c r="F89" s="198"/>
      <c r="G89" s="20"/>
      <c r="H89" s="20"/>
      <c r="I89" s="20"/>
      <c r="J89" s="20" t="s">
        <v>84</v>
      </c>
      <c r="K89" s="20"/>
      <c r="L89" s="21"/>
    </row>
    <row r="90" spans="1:12">
      <c r="A90" s="19"/>
      <c r="B90" s="20"/>
      <c r="C90" s="20"/>
      <c r="D90" s="20"/>
      <c r="E90" s="20"/>
      <c r="F90" s="198"/>
      <c r="G90" s="20"/>
      <c r="H90" s="20"/>
      <c r="I90" s="20"/>
      <c r="J90" s="20" t="s">
        <v>85</v>
      </c>
      <c r="K90" s="20"/>
      <c r="L90" s="21"/>
    </row>
    <row r="91" spans="1:12">
      <c r="A91" s="19"/>
      <c r="B91" s="20"/>
      <c r="C91" s="20"/>
      <c r="D91" s="20"/>
      <c r="E91" s="20"/>
      <c r="F91" s="198"/>
      <c r="G91" s="20"/>
      <c r="H91" s="20"/>
      <c r="I91" s="20"/>
      <c r="J91" s="20" t="s">
        <v>86</v>
      </c>
      <c r="K91" s="20"/>
      <c r="L91" s="21"/>
    </row>
    <row r="92" spans="1:12">
      <c r="A92" s="19"/>
      <c r="B92" s="20"/>
      <c r="C92" s="20"/>
      <c r="D92" s="20"/>
      <c r="E92" s="20"/>
      <c r="F92" s="198"/>
      <c r="G92" s="20"/>
      <c r="H92" s="20"/>
      <c r="I92" s="20"/>
      <c r="J92" s="20" t="s">
        <v>87</v>
      </c>
      <c r="K92" s="20"/>
      <c r="L92" s="21"/>
    </row>
    <row r="93" spans="1:12">
      <c r="A93" s="19"/>
      <c r="B93" s="20"/>
      <c r="C93" s="20"/>
      <c r="D93" s="20"/>
      <c r="E93" s="20"/>
      <c r="F93" s="198"/>
      <c r="G93" s="20"/>
      <c r="H93" s="20"/>
      <c r="I93" s="20"/>
      <c r="J93" s="20" t="s">
        <v>88</v>
      </c>
      <c r="K93" s="20"/>
      <c r="L93" s="21"/>
    </row>
    <row r="94" spans="1:12">
      <c r="A94" s="19"/>
      <c r="B94" s="20"/>
      <c r="C94" s="20"/>
      <c r="D94" s="20"/>
      <c r="E94" s="20"/>
      <c r="F94" s="198"/>
      <c r="G94" s="20"/>
      <c r="H94" s="20"/>
      <c r="I94" s="20"/>
      <c r="J94" s="20" t="s">
        <v>89</v>
      </c>
      <c r="K94" s="20"/>
      <c r="L94" s="21"/>
    </row>
    <row r="95" spans="1:12">
      <c r="A95" s="19"/>
      <c r="B95" s="20"/>
      <c r="C95" s="20"/>
      <c r="D95" s="20"/>
      <c r="E95" s="20"/>
      <c r="F95" s="198"/>
      <c r="G95" s="20"/>
      <c r="H95" s="20"/>
      <c r="I95" s="20"/>
      <c r="J95" s="20" t="s">
        <v>90</v>
      </c>
      <c r="K95" s="20"/>
      <c r="L95" s="21"/>
    </row>
    <row r="96" spans="1:12">
      <c r="A96" s="19"/>
      <c r="B96" s="20"/>
      <c r="C96" s="20"/>
      <c r="D96" s="20"/>
      <c r="E96" s="20"/>
      <c r="F96" s="198"/>
      <c r="G96" s="20"/>
      <c r="H96" s="20"/>
      <c r="I96" s="20"/>
      <c r="J96" s="20" t="s">
        <v>91</v>
      </c>
      <c r="K96" s="20"/>
      <c r="L96" s="21"/>
    </row>
    <row r="97" spans="1:12">
      <c r="A97" s="19"/>
      <c r="B97" s="20"/>
      <c r="C97" s="20"/>
      <c r="D97" s="20"/>
      <c r="E97" s="20"/>
      <c r="F97" s="198"/>
      <c r="G97" s="20"/>
      <c r="H97" s="20"/>
      <c r="I97" s="20"/>
      <c r="J97" s="20" t="s">
        <v>92</v>
      </c>
      <c r="K97" s="20"/>
      <c r="L97" s="21"/>
    </row>
    <row r="98" spans="1:12">
      <c r="A98" s="22"/>
      <c r="B98" s="23"/>
      <c r="C98" s="23"/>
      <c r="D98" s="23"/>
      <c r="E98" s="23"/>
      <c r="F98" s="199"/>
      <c r="G98" s="23"/>
      <c r="H98" s="23"/>
      <c r="I98" s="23"/>
      <c r="J98" s="23" t="s">
        <v>93</v>
      </c>
      <c r="K98" s="23"/>
      <c r="L98" s="24"/>
    </row>
  </sheetData>
  <mergeCells count="2">
    <mergeCell ref="A50:L50"/>
    <mergeCell ref="A4:J5"/>
  </mergeCells>
  <conditionalFormatting sqref="K21">
    <cfRule type="iconSet" priority="4">
      <iconSet iconSet="3Arrows">
        <cfvo type="percent" val="0"/>
        <cfvo type="percent" val="33"/>
        <cfvo type="percent" val="67"/>
      </iconSet>
    </cfRule>
  </conditionalFormatting>
  <conditionalFormatting sqref="K18:K20">
    <cfRule type="iconSet" priority="3">
      <iconSet iconSet="3Arrows">
        <cfvo type="percent" val="0"/>
        <cfvo type="percent" val="33"/>
        <cfvo type="percent" val="67"/>
      </iconSet>
    </cfRule>
  </conditionalFormatting>
  <hyperlinks>
    <hyperlink ref="T31:T32" location="'ASHRAE Level I'!AI1" display="NEXT PAGE"/>
    <hyperlink ref="AD31:AD32" location="'ASHRAE Level I'!AI1" display="NEXT PAGE"/>
    <hyperlink ref="AN31:AN32" location="'ASHRAE Level I'!AI1" display="NEXT PAGE"/>
  </hyperlinks>
  <pageMargins left="0.7" right="0.7" top="0.75" bottom="0.75" header="0.3" footer="0.3"/>
  <pageSetup scale="88"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Lists'!$H$2:$H$8</xm:f>
          </x14:formula1>
          <xm:sqref>D8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3"/>
  <sheetViews>
    <sheetView showGridLines="0" view="pageBreakPreview" topLeftCell="A13" zoomScaleNormal="100" zoomScaleSheetLayoutView="100" workbookViewId="0">
      <selection activeCell="G23" sqref="G23"/>
    </sheetView>
  </sheetViews>
  <sheetFormatPr defaultColWidth="8.88671875" defaultRowHeight="14.4"/>
  <cols>
    <col min="1" max="1" width="33.33203125" customWidth="1"/>
    <col min="2" max="2" width="13.33203125" customWidth="1"/>
    <col min="3" max="3" width="17.109375" customWidth="1"/>
    <col min="4" max="4" width="18.5546875" customWidth="1"/>
    <col min="5" max="5" width="13.6640625" customWidth="1"/>
    <col min="6" max="6" width="13.44140625" customWidth="1"/>
    <col min="7" max="7" width="16.109375" customWidth="1"/>
    <col min="8" max="8" width="19.88671875" customWidth="1"/>
    <col min="9" max="9" width="13.109375" customWidth="1"/>
    <col min="10" max="10" width="6.33203125" customWidth="1"/>
    <col min="11" max="11" width="23.44140625" customWidth="1"/>
    <col min="12" max="12" width="12.88671875" customWidth="1"/>
    <col min="13" max="13" width="12.6640625" customWidth="1"/>
    <col min="14" max="14" width="13.33203125" customWidth="1"/>
    <col min="15" max="15" width="12.33203125" customWidth="1"/>
    <col min="16" max="16" width="13.109375" customWidth="1"/>
    <col min="17" max="17" width="13.33203125" customWidth="1"/>
    <col min="18" max="18" width="16.33203125" customWidth="1"/>
    <col min="19" max="19" width="6" customWidth="1"/>
    <col min="20" max="20" width="5.88671875" customWidth="1"/>
    <col min="21" max="21" width="23.44140625" customWidth="1"/>
    <col min="22" max="22" width="12.88671875" customWidth="1"/>
    <col min="23" max="23" width="12.6640625" customWidth="1"/>
    <col min="24" max="24" width="13.33203125" customWidth="1"/>
    <col min="25" max="25" width="12.33203125" customWidth="1"/>
    <col min="26" max="26" width="13.109375" customWidth="1"/>
    <col min="27" max="27" width="13.33203125" customWidth="1"/>
    <col min="28" max="28" width="16.33203125" customWidth="1"/>
    <col min="29" max="29" width="6" customWidth="1"/>
    <col min="30" max="30" width="5.88671875" customWidth="1"/>
    <col min="31" max="31" width="23.44140625" customWidth="1"/>
    <col min="32" max="32" width="12.88671875" customWidth="1"/>
    <col min="33" max="33" width="12.6640625" customWidth="1"/>
    <col min="34" max="34" width="13.33203125" customWidth="1"/>
    <col min="35" max="35" width="12.33203125" customWidth="1"/>
    <col min="36" max="36" width="13.109375" customWidth="1"/>
    <col min="37" max="37" width="13.33203125" customWidth="1"/>
    <col min="38" max="38" width="16.33203125" customWidth="1"/>
    <col min="39" max="39" width="6" customWidth="1"/>
    <col min="40" max="40" width="5.88671875" customWidth="1"/>
    <col min="41" max="41" width="20.109375" customWidth="1"/>
    <col min="42" max="42" width="12.44140625" customWidth="1"/>
    <col min="43" max="43" width="20.88671875" customWidth="1"/>
    <col min="44" max="44" width="18.6640625" customWidth="1"/>
    <col min="45" max="45" width="17.44140625" customWidth="1"/>
    <col min="46" max="46" width="10.109375" customWidth="1"/>
    <col min="47" max="47" width="11" customWidth="1"/>
    <col min="48" max="48" width="7.33203125" customWidth="1"/>
    <col min="49" max="49" width="7.44140625" customWidth="1"/>
    <col min="50" max="50" width="4.88671875" customWidth="1"/>
    <col min="51" max="51" width="9.88671875" customWidth="1"/>
    <col min="52" max="52" width="20.109375" customWidth="1"/>
    <col min="53" max="53" width="12.44140625" customWidth="1"/>
    <col min="54" max="54" width="20.88671875" customWidth="1"/>
    <col min="55" max="55" width="18.6640625" customWidth="1"/>
    <col min="56" max="56" width="17.44140625" customWidth="1"/>
    <col min="57" max="57" width="10.109375" customWidth="1"/>
    <col min="58" max="58" width="7.33203125" customWidth="1"/>
    <col min="59" max="59" width="7.44140625" customWidth="1"/>
    <col min="60" max="60" width="4.88671875" customWidth="1"/>
    <col min="61" max="61" width="23.109375" customWidth="1"/>
    <col min="62" max="62" width="12.44140625" customWidth="1"/>
    <col min="63" max="63" width="20.88671875" customWidth="1"/>
    <col min="64" max="64" width="18.6640625" customWidth="1"/>
    <col min="65" max="65" width="17.44140625" customWidth="1"/>
    <col min="66" max="66" width="10.109375" customWidth="1"/>
    <col min="67" max="67" width="11" customWidth="1"/>
    <col min="68" max="68" width="7.33203125" customWidth="1"/>
    <col min="69" max="69" width="7.44140625" customWidth="1"/>
    <col min="70" max="70" width="4.88671875" customWidth="1"/>
    <col min="71" max="71" width="7.6640625" customWidth="1"/>
    <col min="72" max="72" width="8.109375" customWidth="1"/>
    <col min="73" max="73" width="7" customWidth="1"/>
    <col min="74" max="74" width="10.33203125" customWidth="1"/>
    <col min="75" max="75" width="10" customWidth="1"/>
    <col min="76" max="76" width="13.44140625" customWidth="1"/>
    <col min="77" max="77" width="9.44140625" customWidth="1"/>
    <col min="78" max="78" width="12.44140625" customWidth="1"/>
    <col min="79" max="79" width="11.109375" customWidth="1"/>
    <col min="80" max="80" width="12.44140625" customWidth="1"/>
    <col min="81" max="81" width="11.88671875" customWidth="1"/>
    <col min="82" max="82" width="7.88671875" customWidth="1"/>
    <col min="83" max="83" width="2" customWidth="1"/>
    <col min="84" max="84" width="8.33203125" customWidth="1"/>
    <col min="85" max="85" width="8.6640625" customWidth="1"/>
    <col min="86" max="86" width="10.44140625" customWidth="1"/>
    <col min="87" max="87" width="2.109375" customWidth="1"/>
    <col min="88" max="88" width="8.44140625" customWidth="1"/>
    <col min="89" max="90" width="11.44140625" customWidth="1"/>
    <col min="91" max="91" width="1.88671875" customWidth="1"/>
    <col min="92" max="92" width="7.109375" customWidth="1"/>
    <col min="93" max="93" width="9.44140625" customWidth="1"/>
    <col min="94" max="95" width="8.33203125" customWidth="1"/>
    <col min="96" max="98" width="8.44140625" customWidth="1"/>
    <col min="99" max="99" width="9.33203125" customWidth="1"/>
    <col min="100" max="100" width="5" customWidth="1"/>
    <col min="106" max="106" width="11.33203125" customWidth="1"/>
  </cols>
  <sheetData>
    <row r="1" spans="1:15" ht="21">
      <c r="A1" s="209" t="s">
        <v>756</v>
      </c>
      <c r="B1" s="140"/>
      <c r="C1" s="140"/>
      <c r="D1" s="140"/>
      <c r="E1" s="140"/>
      <c r="F1" s="62"/>
      <c r="G1" s="62"/>
      <c r="H1" s="62"/>
      <c r="I1" s="62"/>
      <c r="J1" s="13"/>
      <c r="K1" s="1"/>
      <c r="L1" s="1"/>
      <c r="M1" s="1"/>
      <c r="N1" s="1"/>
      <c r="O1" s="1"/>
    </row>
    <row r="2" spans="1:15" ht="15.75" customHeight="1">
      <c r="A2" s="1"/>
      <c r="B2" s="1"/>
      <c r="C2" s="1"/>
      <c r="D2" s="1"/>
      <c r="E2" s="1"/>
      <c r="F2" s="1"/>
      <c r="G2" s="1"/>
      <c r="H2" s="1"/>
      <c r="I2" s="1"/>
      <c r="J2" s="1"/>
      <c r="K2" s="1"/>
      <c r="L2" s="1"/>
      <c r="M2" s="1"/>
      <c r="N2" s="1"/>
      <c r="O2" s="1"/>
    </row>
    <row r="3" spans="1:15" ht="15" customHeight="1">
      <c r="A3" s="38" t="s">
        <v>256</v>
      </c>
      <c r="B3" s="63"/>
      <c r="C3" s="63"/>
      <c r="D3" s="60"/>
      <c r="E3" s="60"/>
      <c r="F3" s="59"/>
      <c r="G3" s="58"/>
      <c r="H3" s="58"/>
      <c r="I3" s="58"/>
      <c r="J3" s="1"/>
      <c r="K3" s="1"/>
      <c r="L3" s="1"/>
      <c r="M3" s="1"/>
      <c r="N3" s="1"/>
      <c r="O3" s="1"/>
    </row>
    <row r="4" spans="1:15" ht="14.25" customHeight="1">
      <c r="A4" s="1"/>
      <c r="B4" s="1"/>
      <c r="C4" s="1"/>
      <c r="D4" s="1"/>
      <c r="E4" s="1"/>
      <c r="F4" s="1"/>
      <c r="G4" s="27"/>
      <c r="H4" s="27"/>
      <c r="I4" s="27"/>
      <c r="J4" s="1"/>
      <c r="K4" s="1"/>
      <c r="L4" s="1"/>
      <c r="M4" s="1"/>
      <c r="N4" s="1"/>
      <c r="O4" s="1"/>
    </row>
    <row r="5" spans="1:15" ht="28.5" customHeight="1">
      <c r="A5" s="152" t="s">
        <v>625</v>
      </c>
      <c r="B5" s="31" t="s">
        <v>254</v>
      </c>
      <c r="C5" s="31" t="s">
        <v>255</v>
      </c>
      <c r="D5" s="31" t="s">
        <v>339</v>
      </c>
      <c r="E5" s="31" t="s">
        <v>644</v>
      </c>
      <c r="F5" s="35"/>
      <c r="G5" s="35"/>
      <c r="H5" s="1"/>
      <c r="I5" s="1"/>
      <c r="J5" s="1"/>
      <c r="K5" s="1"/>
      <c r="L5" s="1"/>
      <c r="M5" s="1"/>
    </row>
    <row r="6" spans="1:15" ht="28.5" customHeight="1">
      <c r="A6" s="137" t="s">
        <v>633</v>
      </c>
      <c r="B6" s="137" t="s">
        <v>627</v>
      </c>
      <c r="C6" s="137" t="s">
        <v>632</v>
      </c>
      <c r="D6" s="137"/>
      <c r="E6" s="137">
        <v>90</v>
      </c>
      <c r="F6" s="36"/>
      <c r="G6" s="36"/>
      <c r="H6" s="1"/>
      <c r="I6" s="1"/>
      <c r="J6" s="1"/>
      <c r="K6" s="1"/>
      <c r="L6" s="1"/>
      <c r="M6" s="1"/>
    </row>
    <row r="7" spans="1:15" ht="28.5" customHeight="1">
      <c r="A7" s="207"/>
      <c r="B7" s="207"/>
      <c r="C7" s="207"/>
      <c r="D7" s="132"/>
      <c r="E7" s="207"/>
      <c r="F7" s="36"/>
      <c r="G7" s="36"/>
      <c r="H7" s="1"/>
      <c r="I7" s="1"/>
      <c r="J7" s="1"/>
      <c r="K7" s="1"/>
      <c r="L7" s="1"/>
      <c r="M7" s="1"/>
    </row>
    <row r="8" spans="1:15" ht="28.5" customHeight="1">
      <c r="A8" s="207"/>
      <c r="B8" s="207"/>
      <c r="C8" s="207"/>
      <c r="D8" s="132"/>
      <c r="E8" s="207"/>
      <c r="F8" s="36"/>
      <c r="G8" s="36"/>
      <c r="H8" s="1"/>
      <c r="I8" s="1"/>
      <c r="J8" s="1"/>
      <c r="K8" s="1"/>
      <c r="L8" s="1"/>
      <c r="M8" s="1"/>
    </row>
    <row r="9" spans="1:15" ht="28.5" customHeight="1">
      <c r="A9" s="207"/>
      <c r="B9" s="207"/>
      <c r="C9" s="207"/>
      <c r="D9" s="132"/>
      <c r="E9" s="207"/>
      <c r="F9" s="36"/>
      <c r="G9" s="36"/>
      <c r="H9" s="1"/>
      <c r="I9" s="1"/>
      <c r="J9" s="1"/>
      <c r="K9" s="1"/>
      <c r="L9" s="1"/>
      <c r="M9" s="1"/>
    </row>
    <row r="10" spans="1:15" ht="28.5" customHeight="1">
      <c r="A10" s="207"/>
      <c r="B10" s="207"/>
      <c r="C10" s="207"/>
      <c r="D10" s="132"/>
      <c r="E10" s="207"/>
      <c r="F10" s="36"/>
      <c r="G10" s="36"/>
      <c r="H10" s="1"/>
      <c r="I10" s="1"/>
      <c r="J10" s="1"/>
      <c r="K10" s="1"/>
      <c r="L10" s="1"/>
      <c r="M10" s="1"/>
    </row>
    <row r="11" spans="1:15" ht="28.5" customHeight="1">
      <c r="A11" s="207"/>
      <c r="B11" s="207"/>
      <c r="C11" s="207"/>
      <c r="D11" s="132"/>
      <c r="E11" s="207"/>
      <c r="F11" s="36"/>
      <c r="G11" s="36"/>
      <c r="H11" s="1"/>
      <c r="I11" s="1"/>
      <c r="J11" s="1"/>
      <c r="K11" s="1"/>
      <c r="L11" s="1"/>
      <c r="M11" s="1"/>
    </row>
    <row r="12" spans="1:15" ht="28.5" customHeight="1">
      <c r="A12" s="207"/>
      <c r="B12" s="207"/>
      <c r="C12" s="207"/>
      <c r="D12" s="132"/>
      <c r="E12" s="207"/>
      <c r="F12" s="36"/>
      <c r="G12" s="36"/>
      <c r="H12" s="1"/>
      <c r="I12" s="1"/>
      <c r="J12" s="1"/>
      <c r="K12" s="1"/>
      <c r="L12" s="1"/>
      <c r="M12" s="1"/>
    </row>
    <row r="13" spans="1:15" ht="28.5" customHeight="1">
      <c r="A13" s="207"/>
      <c r="B13" s="207"/>
      <c r="C13" s="207"/>
      <c r="D13" s="132"/>
      <c r="E13" s="207"/>
      <c r="F13" s="36"/>
      <c r="G13" s="36"/>
      <c r="H13" s="1"/>
      <c r="I13" s="1"/>
      <c r="J13" s="1"/>
      <c r="K13" s="1"/>
      <c r="L13" s="1"/>
      <c r="M13" s="1"/>
    </row>
    <row r="14" spans="1:15" ht="28.5" customHeight="1">
      <c r="A14" s="207"/>
      <c r="B14" s="207"/>
      <c r="C14" s="207"/>
      <c r="D14" s="132"/>
      <c r="E14" s="207"/>
      <c r="F14" s="36"/>
      <c r="G14" s="36"/>
      <c r="H14" s="1"/>
      <c r="I14" s="1"/>
      <c r="J14" s="1"/>
      <c r="K14" s="1"/>
      <c r="L14" s="1"/>
      <c r="M14" s="1"/>
    </row>
    <row r="15" spans="1:15" ht="28.5" customHeight="1">
      <c r="A15" s="207"/>
      <c r="B15" s="207"/>
      <c r="C15" s="207"/>
      <c r="D15" s="132"/>
      <c r="E15" s="207"/>
      <c r="F15" s="36"/>
      <c r="G15" s="36"/>
      <c r="H15" s="1"/>
      <c r="I15" s="1"/>
      <c r="J15" s="1"/>
      <c r="K15" s="1"/>
      <c r="L15" s="1"/>
      <c r="M15" s="1"/>
    </row>
    <row r="16" spans="1:15" ht="15">
      <c r="A16" s="2"/>
      <c r="B16" s="36"/>
      <c r="C16" s="36"/>
      <c r="D16" s="34"/>
      <c r="E16" s="34"/>
      <c r="F16" s="34"/>
      <c r="G16" s="34"/>
      <c r="H16" s="36"/>
      <c r="I16" s="36"/>
      <c r="J16" s="1"/>
      <c r="K16" s="1"/>
      <c r="L16" s="1"/>
      <c r="M16" s="1"/>
      <c r="N16" s="1"/>
      <c r="O16" s="1"/>
    </row>
    <row r="17" spans="1:104" ht="15.75" customHeight="1">
      <c r="B17" s="39"/>
      <c r="C17" s="39"/>
      <c r="D17" s="42"/>
      <c r="E17" s="42"/>
      <c r="F17" s="42"/>
      <c r="G17" s="39"/>
      <c r="H17" s="1"/>
      <c r="I17" s="1"/>
      <c r="J17" s="1"/>
      <c r="K17" s="1"/>
      <c r="L17" s="1"/>
      <c r="M17" s="1"/>
      <c r="N17" s="1"/>
      <c r="O17" s="1"/>
    </row>
    <row r="18" spans="1:104" ht="28.5" customHeight="1">
      <c r="A18" s="31" t="s">
        <v>760</v>
      </c>
      <c r="B18" s="809" t="s">
        <v>757</v>
      </c>
      <c r="C18" s="810"/>
      <c r="D18" s="811"/>
      <c r="E18" s="39"/>
      <c r="F18" s="39"/>
      <c r="G18" s="39"/>
      <c r="H18" s="1"/>
      <c r="I18" s="1"/>
      <c r="J18" s="1"/>
      <c r="K18" s="1"/>
      <c r="L18" s="1"/>
      <c r="M18" s="1"/>
      <c r="N18" s="2"/>
      <c r="O18" s="2"/>
      <c r="P18" s="2"/>
      <c r="Q18" s="2"/>
      <c r="R18" s="2"/>
      <c r="S18" s="1"/>
      <c r="U18" s="1"/>
      <c r="V18" s="1"/>
      <c r="W18" s="1"/>
      <c r="Y18" s="2"/>
      <c r="Z18" s="2"/>
      <c r="AA18" s="2"/>
      <c r="AB18" s="2"/>
      <c r="AC18" s="1"/>
      <c r="AE18" s="1"/>
      <c r="AF18" s="1"/>
      <c r="AG18" s="1"/>
      <c r="AI18" s="2"/>
      <c r="AJ18" s="2"/>
      <c r="AK18" s="2"/>
      <c r="AL18" s="2"/>
      <c r="AM18" s="1"/>
      <c r="AO18" s="1"/>
      <c r="AP18" s="2"/>
      <c r="AQ18" s="5"/>
      <c r="AR18" s="5"/>
      <c r="AS18" s="6"/>
      <c r="AT18" s="2"/>
      <c r="AU18" s="1"/>
      <c r="AV18" s="1"/>
      <c r="AW18" s="1"/>
      <c r="AZ18" s="1"/>
      <c r="BA18" s="2"/>
      <c r="BB18" s="5"/>
      <c r="BC18" s="5"/>
      <c r="BD18" s="6"/>
      <c r="BE18" s="2"/>
      <c r="BF18" s="1"/>
      <c r="BG18" s="1"/>
      <c r="BI18" s="1"/>
      <c r="BJ18" s="2"/>
      <c r="BK18" s="5"/>
      <c r="BL18" s="5"/>
      <c r="BM18" s="6"/>
      <c r="BN18" s="2"/>
      <c r="BO18" s="1"/>
      <c r="BP18" s="1"/>
      <c r="BQ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row>
    <row r="19" spans="1:104" s="220" customFormat="1" ht="28.5" customHeight="1">
      <c r="A19" s="595"/>
      <c r="B19" s="812"/>
      <c r="C19" s="813"/>
      <c r="D19" s="814"/>
      <c r="E19" s="221"/>
      <c r="F19" s="221"/>
      <c r="G19" s="221"/>
      <c r="H19" s="194"/>
      <c r="I19" s="194"/>
      <c r="J19" s="194"/>
      <c r="K19" s="194"/>
      <c r="L19" s="194"/>
      <c r="M19" s="194"/>
      <c r="N19" s="195"/>
      <c r="O19" s="195"/>
      <c r="P19" s="195"/>
      <c r="Q19" s="195"/>
      <c r="R19" s="195"/>
      <c r="S19" s="194"/>
      <c r="U19" s="194"/>
      <c r="V19" s="194"/>
      <c r="W19" s="194"/>
      <c r="Y19" s="195"/>
      <c r="Z19" s="195"/>
      <c r="AA19" s="195"/>
      <c r="AB19" s="195"/>
      <c r="AC19" s="194"/>
      <c r="AE19" s="194"/>
      <c r="AF19" s="194"/>
      <c r="AG19" s="194"/>
      <c r="AI19" s="195"/>
      <c r="AJ19" s="195"/>
      <c r="AK19" s="195"/>
      <c r="AL19" s="195"/>
      <c r="AM19" s="194"/>
      <c r="AO19" s="194"/>
      <c r="AP19" s="195"/>
      <c r="AQ19" s="5"/>
      <c r="AR19" s="5"/>
      <c r="AS19" s="6"/>
      <c r="AT19" s="195"/>
      <c r="AU19" s="194"/>
      <c r="AV19" s="194"/>
      <c r="AW19" s="194"/>
      <c r="AZ19" s="194"/>
      <c r="BA19" s="195"/>
      <c r="BB19" s="5"/>
      <c r="BC19" s="5"/>
      <c r="BD19" s="6"/>
      <c r="BE19" s="195"/>
      <c r="BF19" s="194"/>
      <c r="BG19" s="194"/>
      <c r="BI19" s="194"/>
      <c r="BJ19" s="195"/>
      <c r="BK19" s="5"/>
      <c r="BL19" s="5"/>
      <c r="BM19" s="6"/>
      <c r="BN19" s="195"/>
      <c r="BO19" s="194"/>
      <c r="BP19" s="194"/>
      <c r="BQ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4"/>
      <c r="CU19" s="194"/>
      <c r="CV19" s="194"/>
      <c r="CW19" s="194"/>
      <c r="CX19" s="194"/>
      <c r="CY19" s="194"/>
      <c r="CZ19" s="194"/>
    </row>
    <row r="20" spans="1:104" s="220" customFormat="1" ht="28.5" customHeight="1">
      <c r="A20" s="207"/>
      <c r="B20" s="812"/>
      <c r="C20" s="813"/>
      <c r="D20" s="814"/>
      <c r="E20" s="221"/>
      <c r="F20" s="221"/>
      <c r="G20" s="221"/>
      <c r="H20" s="194"/>
      <c r="I20" s="194"/>
      <c r="J20" s="194"/>
      <c r="K20" s="194"/>
      <c r="L20" s="194"/>
      <c r="M20" s="194"/>
      <c r="N20" s="195"/>
      <c r="O20" s="195"/>
      <c r="P20" s="195"/>
      <c r="Q20" s="195"/>
      <c r="R20" s="195"/>
      <c r="S20" s="194"/>
      <c r="U20" s="194"/>
      <c r="V20" s="194"/>
      <c r="W20" s="194"/>
      <c r="Y20" s="195"/>
      <c r="Z20" s="195"/>
      <c r="AA20" s="195"/>
      <c r="AB20" s="195"/>
      <c r="AC20" s="194"/>
      <c r="AE20" s="194"/>
      <c r="AF20" s="194"/>
      <c r="AG20" s="194"/>
      <c r="AI20" s="195"/>
      <c r="AJ20" s="195"/>
      <c r="AK20" s="195"/>
      <c r="AL20" s="195"/>
      <c r="AM20" s="194"/>
      <c r="AO20" s="194"/>
      <c r="AP20" s="195"/>
      <c r="AQ20" s="5"/>
      <c r="AR20" s="5"/>
      <c r="AS20" s="6"/>
      <c r="AT20" s="195"/>
      <c r="AU20" s="194"/>
      <c r="AV20" s="194"/>
      <c r="AW20" s="194"/>
      <c r="AZ20" s="194"/>
      <c r="BA20" s="195"/>
      <c r="BB20" s="5"/>
      <c r="BC20" s="5"/>
      <c r="BD20" s="6"/>
      <c r="BE20" s="195"/>
      <c r="BF20" s="194"/>
      <c r="BG20" s="194"/>
      <c r="BI20" s="194"/>
      <c r="BJ20" s="195"/>
      <c r="BK20" s="5"/>
      <c r="BL20" s="5"/>
      <c r="BM20" s="6"/>
      <c r="BN20" s="195"/>
      <c r="BO20" s="194"/>
      <c r="BP20" s="194"/>
      <c r="BQ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4"/>
      <c r="CU20" s="194"/>
      <c r="CV20" s="194"/>
      <c r="CW20" s="194"/>
      <c r="CX20" s="194"/>
      <c r="CY20" s="194"/>
      <c r="CZ20" s="194"/>
    </row>
    <row r="21" spans="1:104" s="220" customFormat="1" ht="28.5" customHeight="1">
      <c r="A21" s="207"/>
      <c r="B21" s="812"/>
      <c r="C21" s="813"/>
      <c r="D21" s="814"/>
      <c r="E21" s="221"/>
      <c r="F21" s="221"/>
      <c r="G21" s="221"/>
      <c r="H21" s="194"/>
      <c r="I21" s="194"/>
      <c r="J21" s="194"/>
      <c r="K21" s="194"/>
      <c r="L21" s="194"/>
      <c r="M21" s="194"/>
      <c r="N21" s="195"/>
      <c r="O21" s="195"/>
      <c r="P21" s="195"/>
      <c r="Q21" s="195"/>
      <c r="R21" s="195"/>
      <c r="S21" s="194"/>
      <c r="U21" s="194"/>
      <c r="V21" s="194"/>
      <c r="W21" s="194"/>
      <c r="Y21" s="195"/>
      <c r="Z21" s="195"/>
      <c r="AA21" s="195"/>
      <c r="AB21" s="195"/>
      <c r="AC21" s="194"/>
      <c r="AE21" s="194"/>
      <c r="AF21" s="194"/>
      <c r="AG21" s="194"/>
      <c r="AI21" s="195"/>
      <c r="AJ21" s="195"/>
      <c r="AK21" s="195"/>
      <c r="AL21" s="195"/>
      <c r="AM21" s="194"/>
      <c r="AO21" s="194"/>
      <c r="AP21" s="195"/>
      <c r="AQ21" s="5"/>
      <c r="AR21" s="5"/>
      <c r="AS21" s="6"/>
      <c r="AT21" s="195"/>
      <c r="AU21" s="194"/>
      <c r="AV21" s="194"/>
      <c r="AW21" s="194"/>
      <c r="AZ21" s="194"/>
      <c r="BA21" s="195"/>
      <c r="BB21" s="5"/>
      <c r="BC21" s="5"/>
      <c r="BD21" s="6"/>
      <c r="BE21" s="195"/>
      <c r="BF21" s="194"/>
      <c r="BG21" s="194"/>
      <c r="BI21" s="194"/>
      <c r="BJ21" s="195"/>
      <c r="BK21" s="5"/>
      <c r="BL21" s="5"/>
      <c r="BM21" s="6"/>
      <c r="BN21" s="195"/>
      <c r="BO21" s="194"/>
      <c r="BP21" s="194"/>
      <c r="BQ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4"/>
      <c r="CU21" s="194"/>
      <c r="CV21" s="194"/>
      <c r="CW21" s="194"/>
      <c r="CX21" s="194"/>
      <c r="CY21" s="194"/>
      <c r="CZ21" s="194"/>
    </row>
    <row r="22" spans="1:104" s="220" customFormat="1" ht="28.5" customHeight="1">
      <c r="A22" s="207"/>
      <c r="B22" s="812"/>
      <c r="C22" s="813"/>
      <c r="D22" s="814"/>
      <c r="E22" s="221"/>
      <c r="F22" s="221"/>
      <c r="G22" s="221"/>
      <c r="H22" s="194"/>
      <c r="I22" s="194"/>
      <c r="J22" s="194"/>
      <c r="K22" s="194"/>
      <c r="L22" s="194"/>
      <c r="M22" s="194"/>
      <c r="N22" s="195"/>
      <c r="O22" s="195"/>
      <c r="P22" s="195"/>
      <c r="Q22" s="195"/>
      <c r="R22" s="195"/>
      <c r="S22" s="194"/>
      <c r="U22" s="194"/>
      <c r="V22" s="194"/>
      <c r="W22" s="194"/>
      <c r="Y22" s="195"/>
      <c r="Z22" s="195"/>
      <c r="AA22" s="195"/>
      <c r="AB22" s="195"/>
      <c r="AC22" s="194"/>
      <c r="AE22" s="194"/>
      <c r="AF22" s="194"/>
      <c r="AG22" s="194"/>
      <c r="AI22" s="195"/>
      <c r="AJ22" s="195"/>
      <c r="AK22" s="195"/>
      <c r="AL22" s="195"/>
      <c r="AM22" s="194"/>
      <c r="AO22" s="194"/>
      <c r="AP22" s="195"/>
      <c r="AQ22" s="5"/>
      <c r="AR22" s="5"/>
      <c r="AS22" s="6"/>
      <c r="AT22" s="195"/>
      <c r="AU22" s="194"/>
      <c r="AV22" s="194"/>
      <c r="AW22" s="194"/>
      <c r="AZ22" s="194"/>
      <c r="BA22" s="195"/>
      <c r="BB22" s="5"/>
      <c r="BC22" s="5"/>
      <c r="BD22" s="6"/>
      <c r="BE22" s="195"/>
      <c r="BF22" s="194"/>
      <c r="BG22" s="194"/>
      <c r="BI22" s="194"/>
      <c r="BJ22" s="195"/>
      <c r="BK22" s="5"/>
      <c r="BL22" s="5"/>
      <c r="BM22" s="6"/>
      <c r="BN22" s="195"/>
      <c r="BO22" s="194"/>
      <c r="BP22" s="194"/>
      <c r="BQ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4"/>
      <c r="CU22" s="194"/>
      <c r="CV22" s="194"/>
      <c r="CW22" s="194"/>
      <c r="CX22" s="194"/>
      <c r="CY22" s="194"/>
      <c r="CZ22" s="194"/>
    </row>
    <row r="23" spans="1:104" ht="28.5" customHeight="1">
      <c r="A23" s="207"/>
      <c r="B23" s="812"/>
      <c r="C23" s="813"/>
      <c r="D23" s="814"/>
      <c r="E23" s="39"/>
      <c r="F23" s="50"/>
      <c r="G23" s="50"/>
      <c r="H23" s="8"/>
      <c r="I23" s="8"/>
      <c r="J23" s="1"/>
      <c r="K23" s="1"/>
      <c r="L23" s="1"/>
      <c r="M23" s="1"/>
      <c r="N23" s="2"/>
      <c r="O23" s="32"/>
      <c r="P23" s="32"/>
      <c r="Q23" s="32"/>
      <c r="R23" s="32"/>
      <c r="U23" s="1"/>
      <c r="V23" s="1"/>
      <c r="W23" s="1"/>
      <c r="X23" s="2"/>
      <c r="Y23" s="32"/>
      <c r="Z23" s="32"/>
      <c r="AA23" s="32"/>
      <c r="AB23" s="32"/>
      <c r="AE23" s="1"/>
      <c r="AF23" s="1"/>
      <c r="AG23" s="1"/>
      <c r="AH23" s="2"/>
      <c r="AI23" s="32"/>
      <c r="AJ23" s="32"/>
      <c r="AK23" s="32"/>
      <c r="AL23" s="32"/>
      <c r="BV23" s="1"/>
      <c r="BW23" s="1"/>
      <c r="BX23" s="1"/>
      <c r="BY23" s="1"/>
      <c r="BZ23" s="1"/>
      <c r="CA23" s="1"/>
      <c r="CB23" s="1"/>
      <c r="CC23" s="1"/>
      <c r="CD23" s="1"/>
      <c r="CE23" s="1"/>
    </row>
    <row r="24" spans="1:104" ht="21" customHeight="1">
      <c r="A24" s="1"/>
      <c r="B24" s="1"/>
      <c r="C24" s="1"/>
      <c r="E24" s="1"/>
      <c r="F24" s="1"/>
      <c r="G24" s="1"/>
      <c r="H24" s="1"/>
      <c r="I24" s="1"/>
      <c r="J24" s="1"/>
      <c r="K24" s="1"/>
      <c r="L24" s="1"/>
      <c r="M24" s="1"/>
      <c r="N24" s="2"/>
      <c r="O24" s="2"/>
      <c r="P24" s="2"/>
      <c r="Q24" s="2"/>
      <c r="R24" s="2"/>
      <c r="U24" s="1"/>
      <c r="V24" s="1"/>
      <c r="W24" s="1"/>
      <c r="X24" s="2"/>
      <c r="Y24" s="2"/>
      <c r="Z24" s="2"/>
      <c r="AA24" s="2"/>
      <c r="AB24" s="2"/>
      <c r="AE24" s="1"/>
      <c r="AF24" s="1"/>
      <c r="AG24" s="1"/>
      <c r="AH24" s="2"/>
      <c r="AI24" s="2"/>
      <c r="AJ24" s="2"/>
      <c r="AK24" s="2"/>
      <c r="AL24" s="2"/>
    </row>
    <row r="25" spans="1:104" ht="14.25" customHeight="1">
      <c r="A25" t="s">
        <v>758</v>
      </c>
      <c r="B25" s="57"/>
      <c r="C25" s="57"/>
      <c r="D25" s="57"/>
      <c r="E25" s="57"/>
      <c r="F25" s="57"/>
      <c r="G25" s="57"/>
      <c r="H25" s="14"/>
      <c r="I25" s="14"/>
      <c r="J25" s="1"/>
      <c r="K25" s="1"/>
      <c r="L25" s="1"/>
      <c r="M25" s="1"/>
      <c r="N25" s="1"/>
      <c r="O25" s="1"/>
    </row>
    <row r="26" spans="1:104" s="220" customFormat="1" ht="14.25" customHeight="1">
      <c r="A26" s="261" t="s">
        <v>759</v>
      </c>
      <c r="B26" s="203"/>
      <c r="C26" s="203"/>
      <c r="D26" s="203"/>
      <c r="E26" s="203"/>
      <c r="F26" s="203"/>
      <c r="G26" s="203"/>
      <c r="H26" s="14"/>
      <c r="I26" s="14"/>
      <c r="J26" s="194"/>
      <c r="K26" s="194"/>
      <c r="L26" s="194"/>
      <c r="M26" s="194"/>
      <c r="N26" s="194"/>
      <c r="O26" s="194"/>
    </row>
    <row r="27" spans="1:104">
      <c r="A27" s="808" t="s">
        <v>761</v>
      </c>
      <c r="B27" s="808"/>
      <c r="C27" s="808"/>
      <c r="D27" s="808"/>
      <c r="E27" s="808"/>
      <c r="F27" s="1"/>
      <c r="G27" s="1"/>
      <c r="H27" s="1"/>
      <c r="I27" s="1"/>
      <c r="J27" s="1"/>
      <c r="K27" s="1"/>
      <c r="L27" s="1"/>
      <c r="M27" s="1"/>
      <c r="N27" s="2"/>
      <c r="O27" s="2"/>
      <c r="P27" s="2"/>
      <c r="Q27" s="2"/>
      <c r="R27" s="2"/>
      <c r="U27" s="1"/>
      <c r="V27" s="1"/>
      <c r="W27" s="1"/>
      <c r="X27" s="2"/>
      <c r="Y27" s="2"/>
      <c r="Z27" s="2"/>
      <c r="AA27" s="2"/>
      <c r="AB27" s="2"/>
      <c r="AE27" s="1"/>
      <c r="AF27" s="1"/>
      <c r="AG27" s="1"/>
      <c r="AH27" s="2"/>
      <c r="AI27" s="2"/>
      <c r="AJ27" s="2"/>
      <c r="AK27" s="2"/>
      <c r="AL27" s="2"/>
    </row>
    <row r="28" spans="1:104">
      <c r="C28" s="1"/>
      <c r="D28" s="1"/>
      <c r="E28" s="1"/>
      <c r="J28" s="1"/>
      <c r="K28" s="1"/>
      <c r="L28" s="1"/>
      <c r="M28" s="1"/>
      <c r="N28" s="1"/>
      <c r="O28" s="1"/>
      <c r="P28" s="1"/>
      <c r="Q28" s="1"/>
      <c r="R28" s="1"/>
      <c r="U28" s="1"/>
      <c r="V28" s="1"/>
      <c r="W28" s="1"/>
      <c r="X28" s="1"/>
      <c r="Y28" s="1"/>
      <c r="Z28" s="1"/>
      <c r="AA28" s="1"/>
      <c r="AB28" s="1"/>
      <c r="AE28" s="1"/>
      <c r="AF28" s="1"/>
      <c r="AG28" s="1"/>
      <c r="AH28" s="1"/>
      <c r="AI28" s="1"/>
      <c r="AJ28" s="1"/>
      <c r="AK28" s="1"/>
      <c r="AL28" s="1"/>
    </row>
    <row r="29" spans="1:104">
      <c r="K29" s="1"/>
      <c r="L29" s="1"/>
      <c r="M29" s="1"/>
      <c r="N29" s="1"/>
      <c r="O29" s="1"/>
      <c r="P29" s="1"/>
      <c r="Q29" s="1"/>
      <c r="R29" s="1"/>
      <c r="U29" s="1"/>
      <c r="V29" s="1"/>
      <c r="W29" s="1"/>
      <c r="X29" s="1"/>
      <c r="Y29" s="1"/>
      <c r="Z29" s="1"/>
      <c r="AA29" s="1"/>
      <c r="AB29" s="1"/>
      <c r="AE29" s="1"/>
      <c r="AF29" s="1"/>
      <c r="AG29" s="1"/>
      <c r="AH29" s="1"/>
      <c r="AI29" s="1"/>
      <c r="AJ29" s="1"/>
      <c r="AK29" s="1"/>
      <c r="AL29" s="1"/>
    </row>
    <row r="30" spans="1:104">
      <c r="K30" s="1"/>
      <c r="L30" s="1"/>
      <c r="M30" s="1"/>
      <c r="N30" s="1"/>
      <c r="O30" s="1"/>
      <c r="P30" s="1"/>
      <c r="Q30" s="1"/>
      <c r="R30" s="1"/>
      <c r="U30" s="1"/>
      <c r="V30" s="1"/>
      <c r="W30" s="1"/>
      <c r="X30" s="1"/>
      <c r="Y30" s="1"/>
      <c r="Z30" s="1"/>
      <c r="AA30" s="1"/>
      <c r="AB30" s="1"/>
      <c r="AE30" s="1"/>
      <c r="AF30" s="1"/>
      <c r="AG30" s="1"/>
      <c r="AH30" s="1"/>
      <c r="AI30" s="1"/>
      <c r="AJ30" s="1"/>
      <c r="AK30" s="1"/>
      <c r="AL30" s="1"/>
    </row>
    <row r="31" spans="1:104">
      <c r="K31" s="1"/>
      <c r="L31" s="1"/>
      <c r="M31" s="1"/>
      <c r="Q31" s="1"/>
      <c r="R31" s="1"/>
      <c r="U31" s="1"/>
      <c r="V31" s="1"/>
      <c r="W31" s="1"/>
      <c r="X31" s="1"/>
      <c r="AA31" s="1"/>
      <c r="AB31" s="1"/>
      <c r="AE31" s="1"/>
      <c r="AF31" s="1"/>
      <c r="AG31" s="1"/>
      <c r="AH31" s="1"/>
      <c r="AK31" s="1"/>
      <c r="AL31" s="1"/>
    </row>
    <row r="32" spans="1:104">
      <c r="K32" s="1"/>
      <c r="L32" s="1"/>
      <c r="M32" s="1"/>
      <c r="P32" s="1"/>
      <c r="Q32" s="1"/>
      <c r="R32" s="1"/>
      <c r="U32" s="1"/>
      <c r="V32" s="1"/>
      <c r="W32" s="1"/>
      <c r="Z32" s="1"/>
      <c r="AA32" s="1"/>
      <c r="AB32" s="1"/>
      <c r="AE32" s="1"/>
      <c r="AF32" s="1"/>
      <c r="AG32" s="1"/>
      <c r="AJ32" s="1"/>
      <c r="AK32" s="1"/>
      <c r="AL32" s="1"/>
    </row>
    <row r="33" spans="11:33">
      <c r="K33" s="1"/>
      <c r="L33" s="1"/>
      <c r="M33" s="1"/>
      <c r="U33" s="1"/>
      <c r="V33" s="1"/>
      <c r="W33" s="1"/>
      <c r="AE33" s="1"/>
      <c r="AF33" s="1"/>
      <c r="AG33" s="1"/>
    </row>
    <row r="34" spans="11:33">
      <c r="K34" s="1"/>
      <c r="L34" s="1"/>
      <c r="M34" s="1"/>
      <c r="U34" s="1"/>
      <c r="V34" s="1"/>
      <c r="W34" s="1"/>
      <c r="AE34" s="1"/>
      <c r="AF34" s="1"/>
      <c r="AG34" s="1"/>
    </row>
    <row r="35" spans="11:33">
      <c r="K35" s="1"/>
      <c r="L35" s="1"/>
      <c r="M35" s="1"/>
      <c r="U35" s="1"/>
      <c r="V35" s="1"/>
      <c r="W35" s="1"/>
      <c r="AE35" s="1"/>
      <c r="AF35" s="1"/>
      <c r="AG35" s="1"/>
    </row>
    <row r="36" spans="11:33">
      <c r="K36" s="1"/>
      <c r="L36" s="1"/>
      <c r="M36" s="1"/>
      <c r="U36" s="1"/>
      <c r="V36" s="1"/>
      <c r="W36" s="1"/>
      <c r="AE36" s="1"/>
      <c r="AF36" s="1"/>
      <c r="AG36" s="1"/>
    </row>
    <row r="37" spans="11:33">
      <c r="K37" s="1"/>
      <c r="L37" s="1"/>
      <c r="M37" s="1"/>
      <c r="U37" s="1"/>
      <c r="V37" s="1"/>
      <c r="W37" s="1"/>
      <c r="AE37" s="1"/>
      <c r="AF37" s="1"/>
      <c r="AG37" s="1"/>
    </row>
    <row r="38" spans="11:33">
      <c r="K38" s="1"/>
      <c r="L38" s="1"/>
      <c r="M38" s="1"/>
      <c r="U38" s="1"/>
      <c r="V38" s="1"/>
      <c r="W38" s="1"/>
      <c r="AE38" s="1"/>
      <c r="AF38" s="1"/>
      <c r="AG38" s="1"/>
    </row>
    <row r="39" spans="11:33">
      <c r="K39" s="1"/>
      <c r="L39" s="1"/>
      <c r="U39" s="1"/>
      <c r="V39" s="1"/>
      <c r="W39" s="1"/>
      <c r="AE39" s="1"/>
      <c r="AF39" s="1"/>
      <c r="AG39" s="1"/>
    </row>
    <row r="40" spans="11:33">
      <c r="K40" s="1"/>
      <c r="L40" s="1"/>
      <c r="U40" s="1"/>
      <c r="V40" s="1"/>
      <c r="AE40" s="1"/>
      <c r="AF40" s="1"/>
    </row>
    <row r="41" spans="11:33">
      <c r="K41" s="1"/>
      <c r="L41" s="1"/>
      <c r="U41" s="1"/>
      <c r="V41" s="1"/>
      <c r="AE41" s="1"/>
      <c r="AF41" s="1"/>
    </row>
    <row r="42" spans="11:33">
      <c r="K42" s="1"/>
      <c r="L42" s="1"/>
      <c r="U42" s="1"/>
      <c r="V42" s="1"/>
      <c r="AE42" s="1"/>
      <c r="AF42" s="1"/>
    </row>
    <row r="43" spans="11:33">
      <c r="U43" s="1"/>
      <c r="V43" s="1"/>
      <c r="AE43" s="1"/>
      <c r="AF43" s="1"/>
    </row>
  </sheetData>
  <mergeCells count="7">
    <mergeCell ref="A27:E27"/>
    <mergeCell ref="B18:D18"/>
    <mergeCell ref="B23:D23"/>
    <mergeCell ref="B19:D19"/>
    <mergeCell ref="B20:D20"/>
    <mergeCell ref="B21:D21"/>
    <mergeCell ref="B22:D22"/>
  </mergeCells>
  <conditionalFormatting sqref="I25:I26">
    <cfRule type="iconSet" priority="21">
      <iconSet iconSet="3Arrows">
        <cfvo type="percent" val="0"/>
        <cfvo type="percent" val="33"/>
        <cfvo type="percent" val="67"/>
      </iconSet>
    </cfRule>
  </conditionalFormatting>
  <pageMargins left="0.7" right="0.7" top="0.75" bottom="0.75" header="0.3" footer="0.3"/>
  <pageSetup scale="94"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 Lists'!$AK$2:$AK$12</xm:f>
          </x14:formula1>
          <xm:sqref>A6:A15</xm:sqref>
        </x14:dataValidation>
        <x14:dataValidation type="list" allowBlank="1" showInputMessage="1" showErrorMessage="1">
          <x14:formula1>
            <xm:f>'Drop Down Lists'!$AL$2:$AL$5</xm:f>
          </x14:formula1>
          <xm:sqref>B6:B15</xm:sqref>
        </x14:dataValidation>
        <x14:dataValidation type="list" allowBlank="1" showInputMessage="1" showErrorMessage="1">
          <x14:formula1>
            <xm:f>'Drop Down Lists'!$AM$2:$AM$9</xm:f>
          </x14:formula1>
          <xm:sqref>C6:C15</xm:sqref>
        </x14:dataValidation>
        <x14:dataValidation type="list" allowBlank="1" showInputMessage="1" showErrorMessage="1">
          <x14:formula1>
            <xm:f>'Drop Down Lists'!$AN$2:$AN$8</xm:f>
          </x14:formula1>
          <xm:sqref>E6:E15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showGridLines="0" view="pageBreakPreview" zoomScale="130" zoomScaleNormal="100" zoomScaleSheetLayoutView="130" workbookViewId="0">
      <selection activeCell="F41" sqref="F41"/>
    </sheetView>
  </sheetViews>
  <sheetFormatPr defaultColWidth="9.109375" defaultRowHeight="14.4"/>
  <cols>
    <col min="1" max="1" width="30.33203125" style="220" customWidth="1"/>
    <col min="2" max="2" width="15.44140625" style="220" customWidth="1"/>
    <col min="3" max="3" width="10.88671875" style="220" customWidth="1"/>
    <col min="4" max="4" width="29.44140625" style="220" customWidth="1"/>
    <col min="5" max="5" width="13.109375" style="220" customWidth="1"/>
    <col min="6" max="6" width="16" style="220" customWidth="1"/>
    <col min="7" max="7" width="13.33203125" style="220" customWidth="1"/>
    <col min="8" max="8" width="11.109375" style="220" customWidth="1"/>
    <col min="9" max="9" width="11.109375" style="348" customWidth="1"/>
    <col min="10" max="13" width="9.109375" style="220"/>
    <col min="14" max="14" width="18.44140625" style="220" customWidth="1"/>
    <col min="15" max="16384" width="9.109375" style="220"/>
  </cols>
  <sheetData>
    <row r="1" spans="1:26" ht="18">
      <c r="A1" s="214" t="s">
        <v>477</v>
      </c>
      <c r="B1" s="213"/>
      <c r="C1" s="213"/>
      <c r="D1" s="213"/>
      <c r="E1" s="213"/>
      <c r="F1" s="213"/>
      <c r="G1" s="213"/>
      <c r="H1" s="213"/>
      <c r="I1" s="369"/>
      <c r="J1" s="214" t="s">
        <v>483</v>
      </c>
      <c r="K1" s="214"/>
      <c r="L1" s="214"/>
      <c r="M1" s="214"/>
      <c r="N1" s="214"/>
      <c r="O1" s="214"/>
      <c r="P1" s="214"/>
      <c r="Q1" s="214"/>
      <c r="R1" s="214"/>
      <c r="S1" s="214"/>
      <c r="T1" s="214"/>
      <c r="U1" s="214"/>
      <c r="V1" s="214"/>
      <c r="W1" s="214"/>
    </row>
    <row r="2" spans="1:26">
      <c r="A2" s="220" t="s">
        <v>478</v>
      </c>
      <c r="H2" s="262" t="s">
        <v>38</v>
      </c>
      <c r="I2" s="370"/>
      <c r="J2" s="220" t="s">
        <v>549</v>
      </c>
      <c r="N2" s="261"/>
      <c r="Z2" s="127" t="s">
        <v>421</v>
      </c>
    </row>
    <row r="3" spans="1:26">
      <c r="A3" s="220" t="s">
        <v>479</v>
      </c>
      <c r="H3" s="263" t="s">
        <v>39</v>
      </c>
      <c r="I3" s="370"/>
      <c r="N3" s="261"/>
      <c r="Z3" s="220" t="s">
        <v>731</v>
      </c>
    </row>
    <row r="4" spans="1:26">
      <c r="A4" s="220" t="s">
        <v>480</v>
      </c>
      <c r="O4" s="101"/>
    </row>
    <row r="5" spans="1:26">
      <c r="J5" s="101"/>
      <c r="K5" s="101"/>
      <c r="L5" s="101"/>
      <c r="M5" s="101"/>
      <c r="N5" s="368"/>
      <c r="O5" s="101"/>
    </row>
    <row r="6" spans="1:26">
      <c r="A6" s="734" t="s">
        <v>540</v>
      </c>
      <c r="B6" s="820" t="str">
        <f>'All - Metered Energy'!$B$16</f>
        <v>Electricity</v>
      </c>
      <c r="J6" s="101"/>
      <c r="K6" s="101"/>
      <c r="L6" s="101"/>
      <c r="M6" s="101"/>
      <c r="N6" s="368"/>
      <c r="O6" s="101"/>
    </row>
    <row r="7" spans="1:26">
      <c r="A7" s="734"/>
      <c r="B7" s="821"/>
      <c r="J7" s="101"/>
      <c r="K7" s="101"/>
      <c r="L7" s="101"/>
      <c r="M7" s="101"/>
      <c r="N7" s="101"/>
      <c r="O7" s="101"/>
    </row>
    <row r="8" spans="1:26">
      <c r="A8" s="483" t="s">
        <v>108</v>
      </c>
      <c r="B8" s="484" t="str">
        <f>'All - Metered Energy'!B83</f>
        <v>kWh</v>
      </c>
      <c r="J8" s="101"/>
      <c r="K8" s="101"/>
      <c r="L8" s="101"/>
      <c r="M8" s="101"/>
      <c r="N8" s="101"/>
      <c r="O8" s="101"/>
    </row>
    <row r="9" spans="1:26">
      <c r="A9" s="483" t="s">
        <v>508</v>
      </c>
      <c r="B9" s="485">
        <f>'All - Metered Energy'!B84</f>
        <v>3.4119999999999999</v>
      </c>
      <c r="D9" s="817" t="s">
        <v>481</v>
      </c>
      <c r="E9" s="818"/>
      <c r="F9" s="819"/>
      <c r="J9" s="101"/>
      <c r="K9" s="101"/>
      <c r="L9" s="101"/>
      <c r="M9" s="101"/>
      <c r="N9" s="101"/>
      <c r="O9" s="101"/>
    </row>
    <row r="10" spans="1:26" ht="36.6" customHeight="1">
      <c r="A10" s="487" t="s">
        <v>509</v>
      </c>
      <c r="B10" s="258" t="str">
        <f>B6</f>
        <v>Electricity</v>
      </c>
      <c r="C10" s="261"/>
      <c r="D10" s="488" t="s">
        <v>510</v>
      </c>
      <c r="E10" s="258" t="s">
        <v>311</v>
      </c>
      <c r="F10" s="258" t="s">
        <v>310</v>
      </c>
      <c r="J10" s="101"/>
      <c r="K10" s="101"/>
      <c r="L10" s="101"/>
      <c r="M10" s="101"/>
      <c r="N10" s="368"/>
      <c r="O10" s="101"/>
    </row>
    <row r="11" spans="1:26" ht="13.95" customHeight="1">
      <c r="A11" s="212" t="s">
        <v>448</v>
      </c>
      <c r="B11" s="264">
        <v>50000</v>
      </c>
      <c r="D11" s="489" t="s">
        <v>448</v>
      </c>
      <c r="E11" s="275">
        <f t="shared" ref="E11:E22" si="0">IF(D11="",0,
IFERROR(INDEX($B$11:$B$22,MATCH(D11,$A$11:$A$22,0))*$B$9,0)+
IFERROR(INDEX($B$34:$B$45,MATCH(D11,$A$34:$A$45,0))*$B$32,0)+
IFERROR(INDEX($B$57:$B$68,MATCH(D11,$A$57:$A$68,0))*$B$55,0)+
IFERROR(INDEX($B$80:$B$91,MATCH(D11,$A$80:$A$91,0))*$B$78,0))</f>
        <v>1863475</v>
      </c>
      <c r="F11" s="273">
        <f t="shared" ref="F11:F22" si="1">E11/$E$23</f>
        <v>0.24078912701367211</v>
      </c>
      <c r="J11" s="101"/>
      <c r="K11" s="101"/>
      <c r="L11" s="101"/>
      <c r="M11" s="101"/>
      <c r="N11" s="368"/>
      <c r="O11" s="101"/>
    </row>
    <row r="12" spans="1:26" ht="15.6">
      <c r="A12" s="212" t="s">
        <v>452</v>
      </c>
      <c r="B12" s="265">
        <v>50000</v>
      </c>
      <c r="D12" s="489" t="s">
        <v>449</v>
      </c>
      <c r="E12" s="275">
        <f t="shared" si="0"/>
        <v>3412000</v>
      </c>
      <c r="F12" s="273">
        <f t="shared" si="1"/>
        <v>0.44088195514866002</v>
      </c>
      <c r="J12" s="101"/>
      <c r="K12" s="101"/>
      <c r="L12" s="101"/>
      <c r="M12" s="101"/>
      <c r="N12" s="368"/>
      <c r="O12" s="101"/>
    </row>
    <row r="13" spans="1:26" ht="15.6">
      <c r="A13" s="212" t="s">
        <v>450</v>
      </c>
      <c r="B13" s="265">
        <v>24000</v>
      </c>
      <c r="D13" s="489" t="s">
        <v>450</v>
      </c>
      <c r="E13" s="275">
        <f>IF(D13="",0,
IFERROR(INDEX($B$11:$B$22,MATCH(D13,$A$11:$A$22,0))*$B$9,0)+
IFERROR(INDEX($B$34:$B$45,MATCH(D13,$A$34:$A$45,0))*$B$32,0)+
IFERROR(INDEX($B$57:$B$68,MATCH(D13,$A$57:$A$68,0))*$B$55,0)+
IFERROR(INDEX($B$80:$B$91,MATCH(D13,$A$80:$A$91,0))*$B$78,0))</f>
        <v>81888</v>
      </c>
      <c r="F13" s="273">
        <f t="shared" si="1"/>
        <v>1.0581166923567841E-2</v>
      </c>
      <c r="J13" s="101"/>
      <c r="K13" s="101"/>
      <c r="L13" s="101"/>
      <c r="M13" s="101"/>
      <c r="N13" s="368"/>
      <c r="O13" s="101"/>
    </row>
    <row r="14" spans="1:26" ht="15.6">
      <c r="A14" s="212" t="s">
        <v>455</v>
      </c>
      <c r="B14" s="265">
        <v>500000</v>
      </c>
      <c r="D14" s="489" t="s">
        <v>735</v>
      </c>
      <c r="E14" s="275">
        <f t="shared" si="0"/>
        <v>2085</v>
      </c>
      <c r="F14" s="273">
        <f t="shared" si="1"/>
        <v>2.6941350424529784E-4</v>
      </c>
      <c r="J14" s="101"/>
      <c r="K14" s="101"/>
      <c r="L14" s="101"/>
      <c r="M14" s="101"/>
      <c r="N14" s="368"/>
      <c r="O14" s="101"/>
    </row>
    <row r="15" spans="1:26" ht="15.6">
      <c r="A15" s="212" t="s">
        <v>449</v>
      </c>
      <c r="B15" s="265">
        <v>1000000</v>
      </c>
      <c r="D15" s="489" t="s">
        <v>555</v>
      </c>
      <c r="E15" s="275">
        <f t="shared" si="0"/>
        <v>0</v>
      </c>
      <c r="F15" s="273">
        <f t="shared" si="1"/>
        <v>0</v>
      </c>
      <c r="J15" s="101"/>
      <c r="K15" s="101"/>
      <c r="L15" s="101"/>
      <c r="M15" s="101"/>
      <c r="N15" s="368"/>
      <c r="O15" s="101"/>
    </row>
    <row r="16" spans="1:26" ht="15.6">
      <c r="A16" s="212" t="s">
        <v>461</v>
      </c>
      <c r="B16" s="265"/>
      <c r="D16" s="489" t="s">
        <v>452</v>
      </c>
      <c r="E16" s="275">
        <f t="shared" si="0"/>
        <v>170600</v>
      </c>
      <c r="F16" s="273">
        <f t="shared" si="1"/>
        <v>2.2044097757433004E-2</v>
      </c>
      <c r="J16" s="101"/>
      <c r="K16" s="101"/>
      <c r="L16" s="101"/>
      <c r="M16" s="101"/>
      <c r="N16" s="368"/>
      <c r="O16" s="101"/>
    </row>
    <row r="17" spans="1:15" ht="15.6">
      <c r="A17" s="212"/>
      <c r="B17" s="265"/>
      <c r="D17" s="489" t="s">
        <v>453</v>
      </c>
      <c r="E17" s="275">
        <f t="shared" si="0"/>
        <v>0</v>
      </c>
      <c r="F17" s="273">
        <f>E17/$E$23</f>
        <v>0</v>
      </c>
      <c r="J17" s="101"/>
      <c r="K17" s="101"/>
      <c r="L17" s="101"/>
      <c r="M17" s="101"/>
      <c r="N17" s="368"/>
      <c r="O17" s="101"/>
    </row>
    <row r="18" spans="1:15" ht="15.6">
      <c r="A18" s="212"/>
      <c r="B18" s="265"/>
      <c r="D18" s="489" t="s">
        <v>454</v>
      </c>
      <c r="E18" s="275">
        <f t="shared" si="0"/>
        <v>2985</v>
      </c>
      <c r="F18" s="273">
        <f t="shared" si="1"/>
        <v>3.8570710320010265E-4</v>
      </c>
      <c r="J18" s="101"/>
      <c r="K18" s="101"/>
      <c r="L18" s="101"/>
      <c r="M18" s="101"/>
      <c r="N18" s="368"/>
      <c r="O18" s="101"/>
    </row>
    <row r="19" spans="1:15" ht="15.6">
      <c r="A19" s="212"/>
      <c r="B19" s="265"/>
      <c r="D19" s="489" t="s">
        <v>455</v>
      </c>
      <c r="E19" s="275">
        <f t="shared" si="0"/>
        <v>1706000</v>
      </c>
      <c r="F19" s="273">
        <f t="shared" si="1"/>
        <v>0.22044097757433001</v>
      </c>
      <c r="J19" s="101"/>
      <c r="K19" s="101"/>
      <c r="L19" s="101"/>
      <c r="M19" s="101"/>
      <c r="N19" s="368"/>
      <c r="O19" s="101"/>
    </row>
    <row r="20" spans="1:15" ht="15.6">
      <c r="A20" s="212"/>
      <c r="B20" s="265"/>
      <c r="D20" s="489" t="s">
        <v>456</v>
      </c>
      <c r="E20" s="275">
        <f t="shared" si="0"/>
        <v>500000</v>
      </c>
      <c r="F20" s="273">
        <f t="shared" si="1"/>
        <v>6.4607554974891568E-2</v>
      </c>
      <c r="J20" s="101"/>
      <c r="K20" s="101"/>
      <c r="L20" s="101"/>
      <c r="M20" s="101"/>
      <c r="N20" s="368"/>
      <c r="O20" s="101"/>
    </row>
    <row r="21" spans="1:15" ht="15.6">
      <c r="A21" s="212"/>
      <c r="B21" s="265"/>
      <c r="D21" s="489" t="s">
        <v>461</v>
      </c>
      <c r="E21" s="275"/>
      <c r="F21" s="273"/>
      <c r="J21" s="101"/>
      <c r="K21" s="101"/>
      <c r="L21" s="101"/>
      <c r="M21" s="101"/>
      <c r="N21" s="368"/>
      <c r="O21" s="101"/>
    </row>
    <row r="22" spans="1:15" ht="16.2" thickBot="1">
      <c r="A22" s="495"/>
      <c r="B22" s="496"/>
      <c r="D22" s="492" t="s">
        <v>162</v>
      </c>
      <c r="E22" s="493">
        <f t="shared" si="0"/>
        <v>0</v>
      </c>
      <c r="F22" s="494">
        <f t="shared" si="1"/>
        <v>0</v>
      </c>
      <c r="J22" s="101"/>
      <c r="K22" s="101"/>
      <c r="L22" s="101"/>
      <c r="M22" s="101"/>
      <c r="N22" s="368"/>
      <c r="O22" s="101"/>
    </row>
    <row r="23" spans="1:15">
      <c r="A23" s="501" t="s">
        <v>306</v>
      </c>
      <c r="B23" s="502">
        <f>SUM(B11:B22)</f>
        <v>1624000</v>
      </c>
      <c r="D23" s="498" t="str">
        <f>A23</f>
        <v>Total</v>
      </c>
      <c r="E23" s="499">
        <f>SUM(E11:E22)</f>
        <v>7739033</v>
      </c>
      <c r="F23" s="500">
        <f>SUM(F11:F22)</f>
        <v>0.99999999999999989</v>
      </c>
      <c r="J23" s="101"/>
      <c r="K23" s="101"/>
      <c r="L23" s="101"/>
      <c r="M23" s="101"/>
      <c r="N23" s="368"/>
      <c r="O23" s="101"/>
    </row>
    <row r="24" spans="1:15">
      <c r="A24" s="261" t="s">
        <v>309</v>
      </c>
      <c r="B24" s="274">
        <f>SUMIF('All - Annual Summary'!$A$6:$A$18,B6,'All - Annual Summary'!$B$6:$B$18)</f>
        <v>1000000.0000000001</v>
      </c>
      <c r="D24" s="491" t="str">
        <f>A24</f>
        <v>Total from (annual summary)</v>
      </c>
      <c r="E24" s="275">
        <f>'All - Annual Summary'!E19</f>
        <v>6191109</v>
      </c>
      <c r="F24" s="266"/>
      <c r="J24" s="101"/>
      <c r="K24" s="101"/>
      <c r="L24" s="101"/>
      <c r="M24" s="101"/>
      <c r="N24" s="368"/>
      <c r="O24" s="101"/>
    </row>
    <row r="25" spans="1:15">
      <c r="A25" s="261" t="s">
        <v>308</v>
      </c>
      <c r="B25" s="274">
        <f>B23-B24</f>
        <v>623999.99999999988</v>
      </c>
      <c r="D25" s="491" t="str">
        <f>A25</f>
        <v>Difference</v>
      </c>
      <c r="E25" s="274">
        <f>E24-E23</f>
        <v>-1547924</v>
      </c>
      <c r="F25" s="266"/>
      <c r="J25" s="101"/>
      <c r="K25" s="101"/>
      <c r="L25" s="101"/>
      <c r="M25" s="101"/>
      <c r="N25" s="368"/>
      <c r="O25" s="101"/>
    </row>
    <row r="26" spans="1:15">
      <c r="A26" s="272" t="s">
        <v>459</v>
      </c>
      <c r="B26" s="276">
        <f>B25/B24</f>
        <v>0.62399999999999978</v>
      </c>
      <c r="D26" s="490" t="str">
        <f>A26</f>
        <v>% Difference</v>
      </c>
      <c r="E26" s="276">
        <f>E25/E24</f>
        <v>-0.25002370334620178</v>
      </c>
      <c r="F26" s="271"/>
      <c r="J26" s="101"/>
      <c r="K26" s="101"/>
      <c r="L26" s="101"/>
      <c r="M26" s="101"/>
      <c r="N26" s="101"/>
      <c r="O26" s="101"/>
    </row>
    <row r="27" spans="1:15">
      <c r="J27" s="101"/>
      <c r="K27" s="101"/>
      <c r="L27" s="101"/>
      <c r="M27" s="101"/>
      <c r="N27" s="101"/>
      <c r="O27" s="101"/>
    </row>
    <row r="28" spans="1:15">
      <c r="J28" s="101"/>
      <c r="K28" s="101"/>
      <c r="L28" s="101"/>
      <c r="M28" s="101"/>
      <c r="N28" s="101"/>
      <c r="O28" s="101"/>
    </row>
    <row r="29" spans="1:15" ht="15" customHeight="1">
      <c r="A29" s="734" t="s">
        <v>541</v>
      </c>
      <c r="B29" s="820" t="str">
        <f>'All - Metered Energy'!$B$85</f>
        <v>Natural Gas</v>
      </c>
      <c r="D29" s="710" t="s">
        <v>747</v>
      </c>
      <c r="E29" s="710"/>
      <c r="F29" s="710"/>
      <c r="G29" s="710"/>
      <c r="J29" s="101"/>
      <c r="K29" s="101"/>
      <c r="L29" s="101"/>
      <c r="M29" s="101"/>
      <c r="N29" s="101"/>
      <c r="O29" s="101"/>
    </row>
    <row r="30" spans="1:15">
      <c r="A30" s="734"/>
      <c r="B30" s="821"/>
      <c r="D30" s="710"/>
      <c r="E30" s="710"/>
      <c r="F30" s="710"/>
      <c r="G30" s="710"/>
      <c r="J30" s="101"/>
      <c r="K30" s="101"/>
      <c r="L30" s="101"/>
      <c r="M30" s="101"/>
      <c r="N30" s="101"/>
      <c r="O30" s="101"/>
    </row>
    <row r="31" spans="1:15" ht="28.95" customHeight="1">
      <c r="A31" s="483" t="s">
        <v>108</v>
      </c>
      <c r="B31" s="486" t="str">
        <f>'All - Metered Energy'!B152</f>
        <v>therms</v>
      </c>
      <c r="D31" s="710"/>
      <c r="E31" s="710"/>
      <c r="F31" s="710"/>
      <c r="G31" s="710"/>
      <c r="J31" s="101"/>
      <c r="K31" s="101"/>
      <c r="L31" s="101"/>
      <c r="M31" s="101"/>
      <c r="N31" s="101"/>
      <c r="O31" s="101"/>
    </row>
    <row r="32" spans="1:15">
      <c r="A32" s="483" t="s">
        <v>508</v>
      </c>
      <c r="B32" s="485">
        <f>'All - Metered Energy'!B153</f>
        <v>100</v>
      </c>
      <c r="J32" s="101"/>
      <c r="K32" s="101"/>
      <c r="L32" s="101"/>
      <c r="M32" s="101"/>
      <c r="N32" s="101"/>
      <c r="O32" s="101"/>
    </row>
    <row r="33" spans="1:15" ht="34.200000000000003">
      <c r="A33" s="257" t="s">
        <v>458</v>
      </c>
      <c r="B33" s="258" t="str">
        <f>B29</f>
        <v>Natural Gas</v>
      </c>
      <c r="J33" s="101"/>
      <c r="K33" s="101"/>
      <c r="L33" s="101"/>
      <c r="M33" s="101"/>
      <c r="N33" s="101"/>
      <c r="O33" s="101"/>
    </row>
    <row r="34" spans="1:15" ht="15.6">
      <c r="A34" s="361" t="s">
        <v>448</v>
      </c>
      <c r="B34" s="362">
        <v>15000</v>
      </c>
      <c r="D34" s="356"/>
      <c r="E34" s="356"/>
      <c r="F34" s="356"/>
      <c r="J34" s="101"/>
      <c r="K34" s="101"/>
      <c r="L34" s="101"/>
      <c r="M34" s="101"/>
      <c r="N34" s="101"/>
      <c r="O34" s="101"/>
    </row>
    <row r="35" spans="1:15" ht="15.6">
      <c r="A35" s="361" t="s">
        <v>452</v>
      </c>
      <c r="B35" s="362"/>
      <c r="C35" s="356"/>
      <c r="D35" s="357"/>
      <c r="E35" s="357"/>
      <c r="F35" s="357"/>
      <c r="J35" s="101"/>
      <c r="K35" s="101"/>
      <c r="L35" s="101"/>
      <c r="M35" s="101"/>
      <c r="N35" s="101"/>
      <c r="O35" s="101"/>
    </row>
    <row r="36" spans="1:15" ht="15.6">
      <c r="A36" s="361" t="s">
        <v>456</v>
      </c>
      <c r="B36" s="362">
        <v>5000</v>
      </c>
      <c r="C36" s="357"/>
      <c r="D36" s="358"/>
      <c r="E36" s="358"/>
      <c r="F36" s="358"/>
      <c r="J36" s="101"/>
      <c r="K36" s="101"/>
      <c r="L36" s="101"/>
      <c r="M36" s="101"/>
      <c r="N36" s="101"/>
      <c r="O36" s="101"/>
    </row>
    <row r="37" spans="1:15" ht="15.6">
      <c r="A37" s="361" t="s">
        <v>455</v>
      </c>
      <c r="B37" s="362"/>
      <c r="C37" s="357"/>
      <c r="D37" s="358"/>
      <c r="E37" s="358"/>
      <c r="F37" s="358"/>
      <c r="J37" s="101"/>
      <c r="K37" s="101"/>
      <c r="L37" s="101"/>
      <c r="M37" s="101"/>
      <c r="N37" s="101"/>
      <c r="O37" s="101"/>
    </row>
    <row r="38" spans="1:15" ht="15.6">
      <c r="A38" s="361" t="s">
        <v>449</v>
      </c>
      <c r="B38" s="362"/>
      <c r="C38" s="357"/>
      <c r="D38" s="358"/>
      <c r="E38" s="358"/>
      <c r="F38" s="358"/>
      <c r="J38" s="101"/>
      <c r="K38" s="101"/>
      <c r="L38" s="101"/>
      <c r="M38" s="101"/>
      <c r="N38" s="101"/>
      <c r="O38" s="101"/>
    </row>
    <row r="39" spans="1:15" ht="15.6">
      <c r="A39" s="361" t="s">
        <v>461</v>
      </c>
      <c r="B39" s="362"/>
      <c r="C39" s="357"/>
      <c r="D39" s="358"/>
      <c r="E39" s="358"/>
      <c r="F39" s="358"/>
      <c r="J39" s="101"/>
      <c r="K39" s="101"/>
      <c r="L39" s="101"/>
      <c r="M39" s="101"/>
      <c r="N39" s="101"/>
      <c r="O39" s="101"/>
    </row>
    <row r="40" spans="1:15" ht="15.6">
      <c r="A40" s="361" t="s">
        <v>450</v>
      </c>
      <c r="B40" s="362"/>
      <c r="C40" s="357"/>
      <c r="D40" s="358"/>
      <c r="E40" s="358"/>
      <c r="F40" s="358"/>
      <c r="J40" s="101"/>
      <c r="K40" s="101"/>
      <c r="L40" s="101"/>
      <c r="M40" s="101"/>
      <c r="N40" s="101"/>
      <c r="O40" s="101"/>
    </row>
    <row r="41" spans="1:15" ht="15.6">
      <c r="A41" s="361"/>
      <c r="B41" s="362"/>
      <c r="C41" s="357"/>
      <c r="D41" s="358"/>
      <c r="E41" s="358"/>
      <c r="F41" s="358"/>
      <c r="J41" s="101"/>
      <c r="K41" s="101"/>
      <c r="L41" s="101"/>
      <c r="M41" s="101"/>
      <c r="N41" s="101"/>
      <c r="O41" s="101"/>
    </row>
    <row r="42" spans="1:15" ht="15.6">
      <c r="A42" s="361"/>
      <c r="B42" s="362"/>
      <c r="C42" s="357"/>
      <c r="D42" s="358"/>
      <c r="E42" s="358"/>
      <c r="F42" s="358"/>
      <c r="J42" s="101"/>
      <c r="K42" s="101"/>
      <c r="L42" s="101"/>
      <c r="M42" s="101"/>
      <c r="N42" s="101"/>
      <c r="O42" s="101"/>
    </row>
    <row r="43" spans="1:15" ht="15.6">
      <c r="A43" s="361"/>
      <c r="B43" s="362"/>
      <c r="C43" s="357"/>
      <c r="D43" s="358"/>
      <c r="E43" s="358"/>
      <c r="F43" s="358"/>
      <c r="J43" s="101"/>
      <c r="K43" s="101"/>
      <c r="L43" s="101"/>
      <c r="M43" s="101"/>
      <c r="N43" s="101"/>
      <c r="O43" s="101"/>
    </row>
    <row r="44" spans="1:15" ht="15.6">
      <c r="A44" s="361"/>
      <c r="B44" s="362"/>
      <c r="C44" s="357"/>
      <c r="D44" s="358"/>
      <c r="E44" s="358"/>
      <c r="F44" s="358"/>
      <c r="J44" s="101"/>
      <c r="K44" s="101"/>
      <c r="L44" s="101"/>
      <c r="M44" s="101"/>
      <c r="N44" s="101"/>
      <c r="O44" s="101"/>
    </row>
    <row r="45" spans="1:15" ht="16.2" thickBot="1">
      <c r="A45" s="495"/>
      <c r="B45" s="497"/>
      <c r="C45" s="357"/>
      <c r="D45" s="358"/>
      <c r="E45" s="358"/>
      <c r="F45" s="358"/>
      <c r="J45" s="101"/>
      <c r="K45" s="101"/>
      <c r="L45" s="101"/>
      <c r="M45" s="101"/>
      <c r="N45" s="101"/>
      <c r="O45" s="101"/>
    </row>
    <row r="46" spans="1:15">
      <c r="A46" s="503" t="s">
        <v>306</v>
      </c>
      <c r="B46" s="502">
        <f>SUM(B34:B45)</f>
        <v>20000</v>
      </c>
      <c r="C46" s="357"/>
      <c r="D46" s="358"/>
      <c r="E46" s="358"/>
      <c r="F46" s="358"/>
      <c r="J46" s="101"/>
      <c r="K46" s="101"/>
      <c r="L46" s="101"/>
      <c r="M46" s="101"/>
      <c r="N46" s="101"/>
      <c r="O46" s="101"/>
    </row>
    <row r="47" spans="1:15">
      <c r="A47" s="363" t="s">
        <v>309</v>
      </c>
      <c r="B47" s="274">
        <f>SUMIF('All - Annual Summary'!$A$6:$A$18,B29,'All - Annual Summary'!$B$6:$B$18)</f>
        <v>25740</v>
      </c>
      <c r="C47" s="357"/>
      <c r="D47" s="359"/>
      <c r="E47" s="359"/>
      <c r="F47" s="359"/>
      <c r="J47" s="101"/>
      <c r="K47" s="101"/>
      <c r="L47" s="101"/>
      <c r="M47" s="101"/>
      <c r="N47" s="101"/>
      <c r="O47" s="101"/>
    </row>
    <row r="48" spans="1:15">
      <c r="A48" s="363" t="s">
        <v>308</v>
      </c>
      <c r="B48" s="274">
        <f>B46-B47</f>
        <v>-5740</v>
      </c>
      <c r="C48" s="359"/>
      <c r="D48" s="359"/>
      <c r="E48" s="359"/>
      <c r="F48" s="359"/>
      <c r="J48" s="101"/>
      <c r="K48" s="101"/>
      <c r="L48" s="101"/>
      <c r="M48" s="101"/>
      <c r="N48" s="101"/>
      <c r="O48" s="101"/>
    </row>
    <row r="49" spans="1:15">
      <c r="A49" s="364" t="s">
        <v>459</v>
      </c>
      <c r="B49" s="276">
        <f>B48/B47</f>
        <v>-0.22299922299922301</v>
      </c>
      <c r="C49" s="359"/>
      <c r="D49" s="359"/>
      <c r="E49" s="359"/>
      <c r="F49" s="359"/>
      <c r="J49" s="101"/>
      <c r="K49" s="101"/>
      <c r="L49" s="101"/>
      <c r="M49" s="101"/>
      <c r="N49" s="101"/>
      <c r="O49" s="101"/>
    </row>
    <row r="50" spans="1:15">
      <c r="C50" s="359"/>
      <c r="D50" s="360"/>
      <c r="E50" s="360"/>
      <c r="F50" s="360"/>
      <c r="J50" s="101"/>
      <c r="K50" s="101"/>
      <c r="L50" s="101"/>
      <c r="M50" s="101"/>
      <c r="N50" s="101"/>
      <c r="O50" s="101"/>
    </row>
    <row r="51" spans="1:15">
      <c r="C51" s="360"/>
      <c r="J51" s="101"/>
      <c r="K51" s="101"/>
      <c r="L51" s="101"/>
      <c r="M51" s="101"/>
      <c r="N51" s="101"/>
      <c r="O51" s="101"/>
    </row>
    <row r="52" spans="1:15">
      <c r="A52" s="734" t="s">
        <v>542</v>
      </c>
      <c r="B52" s="815" t="str">
        <f>'All - Metered Energy'!$B$155</f>
        <v>Purchased Steam</v>
      </c>
      <c r="J52" s="101"/>
      <c r="K52" s="101"/>
      <c r="L52" s="101"/>
      <c r="M52" s="101"/>
      <c r="N52" s="101"/>
      <c r="O52" s="101"/>
    </row>
    <row r="53" spans="1:15">
      <c r="A53" s="734"/>
      <c r="B53" s="816"/>
      <c r="J53" s="101"/>
      <c r="K53" s="101"/>
      <c r="L53" s="101"/>
      <c r="M53" s="101"/>
      <c r="N53" s="101"/>
      <c r="O53" s="101"/>
    </row>
    <row r="54" spans="1:15" ht="28.2" customHeight="1">
      <c r="A54" s="483" t="s">
        <v>108</v>
      </c>
      <c r="B54" s="486" t="str">
        <f>'All - Metered Energy'!B222</f>
        <v>lbs District Steam</v>
      </c>
      <c r="J54" s="101"/>
      <c r="K54" s="101"/>
      <c r="L54" s="101"/>
      <c r="M54" s="101"/>
      <c r="N54" s="101"/>
      <c r="O54" s="101"/>
    </row>
    <row r="55" spans="1:15">
      <c r="A55" s="483" t="s">
        <v>508</v>
      </c>
      <c r="B55" s="485">
        <f>'All - Metered Energy'!B223</f>
        <v>1.194</v>
      </c>
      <c r="J55" s="101"/>
      <c r="K55" s="101"/>
      <c r="L55" s="101"/>
      <c r="M55" s="101"/>
      <c r="N55" s="101"/>
      <c r="O55" s="101"/>
    </row>
    <row r="56" spans="1:15" ht="34.200000000000003">
      <c r="A56" s="257" t="s">
        <v>458</v>
      </c>
      <c r="B56" s="258" t="str">
        <f>B52</f>
        <v>Purchased Steam</v>
      </c>
      <c r="J56" s="101"/>
      <c r="K56" s="101"/>
      <c r="L56" s="101"/>
      <c r="M56" s="101"/>
      <c r="N56" s="101"/>
      <c r="O56" s="101"/>
    </row>
    <row r="57" spans="1:15" ht="15.6">
      <c r="A57" s="361" t="s">
        <v>448</v>
      </c>
      <c r="B57" s="362">
        <v>140000</v>
      </c>
      <c r="J57" s="101"/>
      <c r="K57" s="101"/>
      <c r="L57" s="101"/>
      <c r="M57" s="101"/>
      <c r="N57" s="101"/>
      <c r="O57" s="101"/>
    </row>
    <row r="58" spans="1:15" ht="15.6">
      <c r="A58" s="361" t="s">
        <v>452</v>
      </c>
      <c r="B58" s="365"/>
      <c r="J58" s="101"/>
      <c r="K58" s="101"/>
      <c r="L58" s="101"/>
      <c r="M58" s="101"/>
      <c r="N58" s="101"/>
      <c r="O58" s="101"/>
    </row>
    <row r="59" spans="1:15" ht="15.6">
      <c r="A59" s="361" t="s">
        <v>454</v>
      </c>
      <c r="B59" s="365">
        <v>2500</v>
      </c>
      <c r="J59" s="101"/>
      <c r="K59" s="101"/>
      <c r="L59" s="101"/>
      <c r="M59" s="101"/>
      <c r="N59" s="101"/>
      <c r="O59" s="101"/>
    </row>
    <row r="60" spans="1:15" ht="15.6">
      <c r="A60" s="361" t="s">
        <v>455</v>
      </c>
      <c r="B60" s="365"/>
      <c r="J60" s="101"/>
      <c r="K60" s="101"/>
      <c r="L60" s="101"/>
      <c r="M60" s="101"/>
      <c r="N60" s="101"/>
      <c r="O60" s="101"/>
    </row>
    <row r="61" spans="1:15" ht="15.6">
      <c r="A61" s="361" t="s">
        <v>449</v>
      </c>
      <c r="B61" s="365"/>
      <c r="J61" s="101"/>
      <c r="K61" s="101"/>
      <c r="L61" s="101"/>
      <c r="M61" s="101"/>
      <c r="N61" s="101"/>
      <c r="O61" s="101"/>
    </row>
    <row r="62" spans="1:15" ht="15.6">
      <c r="A62" s="361" t="s">
        <v>461</v>
      </c>
      <c r="B62" s="365"/>
      <c r="J62" s="101"/>
      <c r="K62" s="101"/>
      <c r="L62" s="101"/>
      <c r="M62" s="101"/>
      <c r="N62" s="101"/>
      <c r="O62" s="101"/>
    </row>
    <row r="63" spans="1:15" ht="15.6">
      <c r="A63" s="361"/>
      <c r="B63" s="365"/>
      <c r="J63" s="101"/>
      <c r="K63" s="101"/>
      <c r="L63" s="101"/>
      <c r="M63" s="101"/>
      <c r="N63" s="101"/>
      <c r="O63" s="101"/>
    </row>
    <row r="64" spans="1:15" ht="15.6">
      <c r="A64" s="361" t="s">
        <v>450</v>
      </c>
      <c r="B64" s="365"/>
      <c r="J64" s="101"/>
      <c r="K64" s="101"/>
      <c r="L64" s="101"/>
      <c r="M64" s="101"/>
      <c r="N64" s="101"/>
      <c r="O64" s="101"/>
    </row>
    <row r="65" spans="1:15" ht="15.6">
      <c r="A65" s="361"/>
      <c r="B65" s="365"/>
      <c r="J65" s="101"/>
      <c r="K65" s="101"/>
      <c r="L65" s="101"/>
      <c r="M65" s="101"/>
      <c r="N65" s="101"/>
      <c r="O65" s="101"/>
    </row>
    <row r="66" spans="1:15" ht="15.6">
      <c r="A66" s="361"/>
      <c r="B66" s="365"/>
      <c r="J66" s="101"/>
      <c r="K66" s="101"/>
      <c r="L66" s="101"/>
      <c r="M66" s="101"/>
      <c r="N66" s="101"/>
      <c r="O66" s="101"/>
    </row>
    <row r="67" spans="1:15" ht="15.6">
      <c r="A67" s="361"/>
      <c r="B67" s="365"/>
      <c r="J67" s="101"/>
      <c r="K67" s="101"/>
      <c r="L67" s="101"/>
      <c r="M67" s="101"/>
      <c r="N67" s="101"/>
      <c r="O67" s="101"/>
    </row>
    <row r="68" spans="1:15" ht="16.2" thickBot="1">
      <c r="A68" s="495"/>
      <c r="B68" s="496"/>
      <c r="J68" s="101"/>
      <c r="K68" s="101"/>
      <c r="L68" s="101"/>
      <c r="M68" s="101"/>
      <c r="N68" s="101"/>
      <c r="O68" s="101"/>
    </row>
    <row r="69" spans="1:15">
      <c r="A69" s="503" t="s">
        <v>306</v>
      </c>
      <c r="B69" s="502">
        <f>SUM(B57:B68)</f>
        <v>142500</v>
      </c>
      <c r="J69" s="101"/>
      <c r="K69" s="101"/>
      <c r="L69" s="101"/>
      <c r="M69" s="101"/>
      <c r="N69" s="101"/>
      <c r="O69" s="101"/>
    </row>
    <row r="70" spans="1:15">
      <c r="A70" s="363" t="s">
        <v>309</v>
      </c>
      <c r="B70" s="274">
        <f>SUMIF('All - Annual Summary'!$A$6:$A$18,B52,'All - Annual Summary'!$B$6:$B$18)</f>
        <v>148500</v>
      </c>
      <c r="J70" s="101"/>
      <c r="K70" s="101"/>
      <c r="L70" s="101"/>
      <c r="M70" s="101"/>
      <c r="N70" s="101"/>
      <c r="O70" s="101"/>
    </row>
    <row r="71" spans="1:15">
      <c r="A71" s="363" t="s">
        <v>308</v>
      </c>
      <c r="B71" s="274">
        <f>B69-B70</f>
        <v>-6000</v>
      </c>
      <c r="J71" s="101"/>
      <c r="K71" s="101"/>
      <c r="L71" s="101"/>
      <c r="M71" s="101"/>
      <c r="N71" s="101"/>
      <c r="O71" s="101"/>
    </row>
    <row r="72" spans="1:15">
      <c r="A72" s="364" t="s">
        <v>459</v>
      </c>
      <c r="B72" s="276">
        <f>B71/B70</f>
        <v>-4.0404040404040407E-2</v>
      </c>
      <c r="J72" s="101"/>
      <c r="K72" s="101"/>
      <c r="L72" s="101"/>
      <c r="M72" s="101"/>
      <c r="N72" s="101"/>
      <c r="O72" s="101"/>
    </row>
    <row r="73" spans="1:15">
      <c r="J73" s="101"/>
      <c r="K73" s="101"/>
      <c r="L73" s="101"/>
      <c r="M73" s="101"/>
      <c r="N73" s="101"/>
      <c r="O73" s="101"/>
    </row>
    <row r="74" spans="1:15">
      <c r="J74" s="101"/>
      <c r="K74" s="101"/>
      <c r="L74" s="101"/>
      <c r="M74" s="101"/>
      <c r="N74" s="101"/>
      <c r="O74" s="101"/>
    </row>
    <row r="75" spans="1:15">
      <c r="A75" s="734" t="s">
        <v>417</v>
      </c>
      <c r="B75" s="815" t="str">
        <f>'All - Delivered Energy'!D2</f>
        <v>Oil</v>
      </c>
      <c r="J75" s="101"/>
      <c r="K75" s="101"/>
      <c r="L75" s="101"/>
      <c r="M75" s="101"/>
      <c r="N75" s="101"/>
      <c r="O75" s="101"/>
    </row>
    <row r="76" spans="1:15">
      <c r="A76" s="734"/>
      <c r="B76" s="816"/>
      <c r="J76" s="101"/>
      <c r="K76" s="101"/>
      <c r="L76" s="101"/>
      <c r="M76" s="101"/>
      <c r="N76" s="101"/>
      <c r="O76" s="101"/>
    </row>
    <row r="77" spans="1:15" ht="28.2" customHeight="1">
      <c r="A77" s="483" t="s">
        <v>108</v>
      </c>
      <c r="B77" s="486" t="str">
        <f>'All - Delivered Energy'!D3</f>
        <v>gallons (Fuel Oil #2)</v>
      </c>
      <c r="J77" s="101"/>
      <c r="K77" s="101"/>
      <c r="L77" s="101"/>
      <c r="M77" s="101"/>
      <c r="N77" s="101"/>
      <c r="O77" s="101"/>
    </row>
    <row r="78" spans="1:15">
      <c r="A78" s="483" t="s">
        <v>508</v>
      </c>
      <c r="B78" s="485">
        <f>'All - Delivered Energy'!D4</f>
        <v>139</v>
      </c>
      <c r="J78" s="101"/>
      <c r="K78" s="101"/>
      <c r="L78" s="101"/>
      <c r="M78" s="101"/>
      <c r="N78" s="101"/>
      <c r="O78" s="101"/>
    </row>
    <row r="79" spans="1:15" ht="34.200000000000003">
      <c r="A79" s="257" t="s">
        <v>458</v>
      </c>
      <c r="B79" s="258" t="str">
        <f>B75</f>
        <v>Oil</v>
      </c>
      <c r="J79" s="101"/>
      <c r="K79" s="101"/>
      <c r="L79" s="101"/>
      <c r="M79" s="101"/>
      <c r="N79" s="101"/>
      <c r="O79" s="101"/>
    </row>
    <row r="80" spans="1:15" ht="15.6">
      <c r="A80" s="361" t="s">
        <v>448</v>
      </c>
      <c r="B80" s="362">
        <v>185</v>
      </c>
      <c r="J80" s="101"/>
      <c r="K80" s="101"/>
      <c r="L80" s="101"/>
      <c r="M80" s="101"/>
      <c r="N80" s="101"/>
      <c r="O80" s="101"/>
    </row>
    <row r="81" spans="1:15" ht="15.6">
      <c r="A81" s="361" t="s">
        <v>452</v>
      </c>
      <c r="B81" s="365"/>
      <c r="J81" s="101"/>
      <c r="K81" s="101"/>
      <c r="L81" s="101"/>
      <c r="M81" s="101"/>
      <c r="N81" s="101"/>
      <c r="O81" s="101"/>
    </row>
    <row r="82" spans="1:15" ht="15.6">
      <c r="A82" s="361" t="s">
        <v>735</v>
      </c>
      <c r="B82" s="365">
        <v>15</v>
      </c>
      <c r="J82" s="101"/>
      <c r="K82" s="101"/>
      <c r="L82" s="101"/>
      <c r="M82" s="101"/>
      <c r="N82" s="101"/>
      <c r="O82" s="101"/>
    </row>
    <row r="83" spans="1:15" ht="15.6">
      <c r="A83" s="361" t="s">
        <v>455</v>
      </c>
      <c r="B83" s="365"/>
      <c r="J83" s="101"/>
      <c r="K83" s="101"/>
      <c r="L83" s="101"/>
      <c r="M83" s="101"/>
      <c r="N83" s="101"/>
      <c r="O83" s="101"/>
    </row>
    <row r="84" spans="1:15" ht="15.6">
      <c r="A84" s="361" t="s">
        <v>449</v>
      </c>
      <c r="B84" s="365"/>
      <c r="J84" s="101"/>
      <c r="K84" s="101"/>
      <c r="L84" s="101"/>
      <c r="M84" s="101"/>
      <c r="N84" s="101"/>
      <c r="O84" s="101"/>
    </row>
    <row r="85" spans="1:15" ht="15.6">
      <c r="A85" s="361" t="s">
        <v>461</v>
      </c>
      <c r="B85" s="365"/>
      <c r="J85" s="101"/>
      <c r="K85" s="101"/>
      <c r="L85" s="101"/>
      <c r="M85" s="101"/>
      <c r="N85" s="101"/>
      <c r="O85" s="101"/>
    </row>
    <row r="86" spans="1:15" ht="15.6">
      <c r="A86" s="361" t="s">
        <v>450</v>
      </c>
      <c r="B86" s="365"/>
      <c r="J86" s="101"/>
      <c r="K86" s="101"/>
      <c r="L86" s="101"/>
      <c r="M86" s="101"/>
      <c r="N86" s="101"/>
      <c r="O86" s="101"/>
    </row>
    <row r="87" spans="1:15" ht="15.6">
      <c r="A87" s="361"/>
      <c r="B87" s="365"/>
      <c r="J87" s="101"/>
      <c r="K87" s="101"/>
      <c r="L87" s="101"/>
      <c r="M87" s="101"/>
      <c r="N87" s="101"/>
      <c r="O87" s="101"/>
    </row>
    <row r="88" spans="1:15" ht="15.6">
      <c r="A88" s="361"/>
      <c r="B88" s="365"/>
      <c r="J88" s="101"/>
      <c r="K88" s="101"/>
      <c r="L88" s="101"/>
      <c r="M88" s="101"/>
      <c r="N88" s="101"/>
      <c r="O88" s="101"/>
    </row>
    <row r="89" spans="1:15" ht="15.6">
      <c r="A89" s="361"/>
      <c r="B89" s="365"/>
      <c r="J89" s="101"/>
      <c r="K89" s="101"/>
      <c r="L89" s="101"/>
      <c r="M89" s="101"/>
      <c r="N89" s="101"/>
      <c r="O89" s="101"/>
    </row>
    <row r="90" spans="1:15" ht="15.6">
      <c r="A90" s="361"/>
      <c r="B90" s="365"/>
      <c r="J90" s="101"/>
      <c r="K90" s="101"/>
      <c r="L90" s="101"/>
      <c r="M90" s="101"/>
      <c r="N90" s="101"/>
      <c r="O90" s="101"/>
    </row>
    <row r="91" spans="1:15" ht="16.2" thickBot="1">
      <c r="A91" s="495"/>
      <c r="B91" s="496"/>
      <c r="J91" s="101"/>
      <c r="K91" s="101"/>
      <c r="L91" s="101"/>
      <c r="M91" s="101"/>
      <c r="N91" s="101"/>
      <c r="O91" s="101"/>
    </row>
    <row r="92" spans="1:15">
      <c r="A92" s="503" t="s">
        <v>306</v>
      </c>
      <c r="B92" s="502">
        <f>SUM(B80:B91)</f>
        <v>200</v>
      </c>
      <c r="J92" s="101"/>
      <c r="K92" s="101"/>
      <c r="L92" s="101"/>
      <c r="M92" s="101"/>
      <c r="N92" s="101"/>
      <c r="O92" s="101"/>
    </row>
    <row r="93" spans="1:15">
      <c r="A93" s="363" t="s">
        <v>309</v>
      </c>
      <c r="B93" s="274">
        <f>SUMIF('All - Annual Summary'!$A$6:$A$18,B75,'All - Annual Summary'!$B$6:$B$18)</f>
        <v>200</v>
      </c>
      <c r="J93" s="101"/>
      <c r="K93" s="101"/>
      <c r="L93" s="101"/>
      <c r="M93" s="101"/>
      <c r="N93" s="101"/>
      <c r="O93" s="101"/>
    </row>
    <row r="94" spans="1:15">
      <c r="A94" s="363" t="s">
        <v>308</v>
      </c>
      <c r="B94" s="274">
        <f>B92-B93</f>
        <v>0</v>
      </c>
      <c r="J94" s="101"/>
      <c r="K94" s="101"/>
      <c r="L94" s="101"/>
      <c r="M94" s="101"/>
      <c r="N94" s="101"/>
      <c r="O94" s="101"/>
    </row>
    <row r="95" spans="1:15">
      <c r="A95" s="364" t="s">
        <v>459</v>
      </c>
      <c r="B95" s="276">
        <f>B94/B93</f>
        <v>0</v>
      </c>
      <c r="J95" s="101"/>
      <c r="K95" s="101"/>
      <c r="L95" s="101"/>
      <c r="M95" s="101"/>
      <c r="N95" s="101"/>
      <c r="O95" s="101"/>
    </row>
    <row r="96" spans="1:15">
      <c r="J96" s="101"/>
      <c r="K96" s="101"/>
      <c r="L96" s="101"/>
      <c r="M96" s="101"/>
      <c r="N96" s="101"/>
      <c r="O96" s="101"/>
    </row>
    <row r="97" spans="1:15">
      <c r="J97" s="101"/>
      <c r="K97" s="101"/>
      <c r="L97" s="101"/>
      <c r="M97" s="101"/>
      <c r="N97" s="101"/>
      <c r="O97" s="101"/>
    </row>
    <row r="98" spans="1:15">
      <c r="J98" s="101"/>
      <c r="K98" s="101"/>
      <c r="L98" s="101"/>
      <c r="M98" s="101"/>
      <c r="N98" s="101"/>
      <c r="O98" s="101"/>
    </row>
    <row r="99" spans="1:15">
      <c r="J99" s="101"/>
      <c r="K99" s="101"/>
      <c r="L99" s="101"/>
      <c r="M99" s="101"/>
      <c r="N99" s="101"/>
      <c r="O99" s="101"/>
    </row>
    <row r="100" spans="1:15">
      <c r="A100" s="607"/>
      <c r="B100" s="607"/>
      <c r="J100" s="101"/>
      <c r="K100" s="101"/>
      <c r="L100" s="101"/>
      <c r="M100" s="101"/>
      <c r="N100" s="101"/>
      <c r="O100" s="101"/>
    </row>
    <row r="101" spans="1:15">
      <c r="A101" s="607"/>
      <c r="B101" s="607"/>
      <c r="J101" s="101"/>
      <c r="K101" s="101"/>
      <c r="L101" s="101"/>
      <c r="M101" s="101"/>
      <c r="N101" s="101"/>
      <c r="O101" s="101"/>
    </row>
    <row r="102" spans="1:15">
      <c r="A102" s="607"/>
      <c r="B102" s="607"/>
    </row>
    <row r="103" spans="1:15">
      <c r="A103" s="101"/>
      <c r="B103" s="101"/>
    </row>
    <row r="104" spans="1:15">
      <c r="A104" s="101"/>
      <c r="B104" s="101"/>
    </row>
    <row r="105" spans="1:15">
      <c r="A105" s="101"/>
      <c r="B105" s="101"/>
    </row>
    <row r="106" spans="1:15">
      <c r="A106" s="607"/>
      <c r="B106" s="607"/>
    </row>
  </sheetData>
  <mergeCells count="10">
    <mergeCell ref="A75:A76"/>
    <mergeCell ref="B75:B76"/>
    <mergeCell ref="D9:F9"/>
    <mergeCell ref="A6:A7"/>
    <mergeCell ref="B6:B7"/>
    <mergeCell ref="A29:A30"/>
    <mergeCell ref="B29:B30"/>
    <mergeCell ref="A52:A53"/>
    <mergeCell ref="B52:B53"/>
    <mergeCell ref="D29:G31"/>
  </mergeCells>
  <pageMargins left="0.7" right="0.7" top="0.75" bottom="0.75" header="0.3" footer="0.3"/>
  <pageSetup scale="64"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'All - Annual Summary'!$A$6:$A$17</xm:f>
          </x14:formula1>
          <xm:sqref>B6 B52 B75 B29:B30</xm:sqref>
        </x14:dataValidation>
        <x14:dataValidation type="list" allowBlank="1" showInputMessage="1" showErrorMessage="1">
          <x14:formula1>
            <xm:f>'Drop Down Lists'!AC$2:AC$14</xm:f>
          </x14:formula1>
          <xm:sqref>A80:A91</xm:sqref>
        </x14:dataValidation>
        <x14:dataValidation type="list" allowBlank="1" showInputMessage="1" showErrorMessage="1">
          <x14:formula1>
            <xm:f>'Drop Down Lists'!AC$2:AC$14</xm:f>
          </x14:formula1>
          <xm:sqref>A57:A68</xm:sqref>
        </x14:dataValidation>
        <x14:dataValidation type="list" allowBlank="1" showInputMessage="1" showErrorMessage="1">
          <x14:formula1>
            <xm:f>'Drop Down Lists'!AC$2:AC$14</xm:f>
          </x14:formula1>
          <xm:sqref>A11:A22</xm:sqref>
        </x14:dataValidation>
        <x14:dataValidation type="list" allowBlank="1" showInputMessage="1" showErrorMessage="1">
          <x14:formula1>
            <xm:f>'Drop Down Lists'!AC$2:AC$14</xm:f>
          </x14:formula1>
          <xm:sqref>A34:A45</xm:sqref>
        </x14:dataValidation>
        <x14:dataValidation type="list" allowBlank="1" showInputMessage="1" showErrorMessage="1">
          <x14:formula1>
            <xm:f>'Drop Down Lists'!AC$2:AC$14</xm:f>
          </x14:formula1>
          <xm:sqref>D11:D22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I112"/>
  <sheetViews>
    <sheetView showGridLines="0" view="pageBreakPreview" topLeftCell="A16" zoomScaleNormal="100" zoomScaleSheetLayoutView="100" zoomScalePageLayoutView="85" workbookViewId="0">
      <selection activeCell="F15" sqref="F15"/>
    </sheetView>
  </sheetViews>
  <sheetFormatPr defaultColWidth="9.109375" defaultRowHeight="13.2"/>
  <cols>
    <col min="1" max="1" width="42.88671875" style="66" customWidth="1"/>
    <col min="2" max="3" width="11.5546875" style="66" customWidth="1"/>
    <col min="4" max="4" width="11.109375" style="67" customWidth="1"/>
    <col min="5" max="8" width="11.109375" style="70" customWidth="1"/>
    <col min="9" max="12" width="10.88671875" style="69" customWidth="1"/>
    <col min="13" max="13" width="10.88671875" style="68" customWidth="1"/>
    <col min="14" max="14" width="10.88671875" style="67" customWidth="1"/>
    <col min="15" max="18" width="3.44140625" style="66" customWidth="1"/>
    <col min="19" max="19" width="9.33203125" style="65" bestFit="1" customWidth="1"/>
    <col min="20" max="20" width="11.33203125" style="64" customWidth="1"/>
    <col min="21" max="21" width="12" style="64" bestFit="1" customWidth="1"/>
    <col min="22" max="24" width="11.44140625" style="64" bestFit="1" customWidth="1"/>
    <col min="25" max="26" width="9.6640625" style="64" bestFit="1" customWidth="1"/>
    <col min="27" max="40" width="9.33203125" style="64" bestFit="1" customWidth="1"/>
    <col min="41" max="41" width="10" style="64" customWidth="1"/>
    <col min="42" max="61" width="9.33203125" style="64" bestFit="1" customWidth="1"/>
    <col min="62" max="16384" width="9.109375" style="64"/>
  </cols>
  <sheetData>
    <row r="1" spans="1:61" ht="18">
      <c r="A1" s="118" t="s">
        <v>257</v>
      </c>
      <c r="B1" s="118"/>
      <c r="C1" s="209"/>
      <c r="D1" s="118"/>
      <c r="E1" s="118"/>
      <c r="F1" s="535"/>
      <c r="G1" s="535"/>
      <c r="H1" s="118"/>
      <c r="I1" s="118"/>
      <c r="J1" s="118"/>
      <c r="K1" s="118"/>
      <c r="L1" s="118"/>
      <c r="M1" s="118"/>
      <c r="N1" s="118"/>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row>
    <row r="2" spans="1:61" s="74" customFormat="1" ht="14.4">
      <c r="A2" s="72"/>
      <c r="B2" s="72"/>
      <c r="C2" s="72"/>
      <c r="D2" s="97"/>
      <c r="E2" s="98"/>
      <c r="F2" s="98"/>
      <c r="G2" s="98"/>
      <c r="H2" s="98"/>
      <c r="I2" s="99"/>
      <c r="J2" s="99"/>
      <c r="K2" s="99"/>
      <c r="L2" s="99"/>
      <c r="M2" s="100"/>
      <c r="N2" s="97"/>
      <c r="O2" s="72"/>
      <c r="P2" s="72"/>
      <c r="Q2" s="72"/>
      <c r="R2" s="72"/>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row>
    <row r="3" spans="1:61" ht="15" thickBot="1">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row>
    <row r="4" spans="1:61" s="85" customFormat="1" ht="23.25" customHeight="1">
      <c r="A4" s="822" t="s">
        <v>122</v>
      </c>
      <c r="B4" s="92" t="s">
        <v>121</v>
      </c>
      <c r="C4" s="92"/>
      <c r="D4" s="92"/>
      <c r="E4" s="91"/>
      <c r="F4" s="90"/>
      <c r="G4" s="537"/>
      <c r="H4" s="90"/>
      <c r="I4" s="541" t="s">
        <v>120</v>
      </c>
      <c r="J4" s="89"/>
      <c r="K4" s="89"/>
      <c r="L4" s="89"/>
      <c r="M4" s="88"/>
      <c r="N4" s="87"/>
      <c r="O4" s="86"/>
      <c r="P4" s="86"/>
      <c r="Q4" s="86"/>
      <c r="R4" s="86"/>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row>
    <row r="5" spans="1:61" s="79" customFormat="1" ht="53.4" thickBot="1">
      <c r="A5" s="823"/>
      <c r="B5" s="93" t="s">
        <v>512</v>
      </c>
      <c r="C5" s="84" t="s">
        <v>511</v>
      </c>
      <c r="D5" s="94" t="s">
        <v>119</v>
      </c>
      <c r="E5" s="95" t="str">
        <f>'L2 - End Use Breakdown'!B6&amp;" ["&amp;'L2 - End Use Breakdown'!B8&amp;"]"</f>
        <v>Electricity [kWh]</v>
      </c>
      <c r="F5" s="95" t="str">
        <f>'L2 - End Use Breakdown'!B29&amp;" ["&amp;'L2 - End Use Breakdown'!B31&amp;"]"</f>
        <v>Natural Gas [therms]</v>
      </c>
      <c r="G5" s="538" t="str">
        <f>'L2 - End Use Breakdown'!B52&amp;" ["&amp;'L2 - End Use Breakdown'!B54&amp;"]"</f>
        <v>Purchased Steam [lbs District Steam]</v>
      </c>
      <c r="H5" s="96" t="str">
        <f>'L2 - End Use Breakdown'!B75&amp;" ["&amp;'L2 - End Use Breakdown'!B77&amp;"]"</f>
        <v>Oil [gallons (Fuel Oil #2)]</v>
      </c>
      <c r="I5" s="93" t="s">
        <v>118</v>
      </c>
      <c r="J5" s="83" t="s">
        <v>117</v>
      </c>
      <c r="K5" s="82" t="s">
        <v>116</v>
      </c>
      <c r="L5" s="83" t="s">
        <v>115</v>
      </c>
      <c r="M5" s="82" t="s">
        <v>114</v>
      </c>
      <c r="N5" s="81" t="s">
        <v>113</v>
      </c>
      <c r="O5" s="80"/>
      <c r="P5" s="80"/>
      <c r="Q5" s="80"/>
      <c r="R5" s="8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row>
    <row r="6" spans="1:61" s="79" customFormat="1" ht="14.4">
      <c r="A6" s="325" t="s">
        <v>411</v>
      </c>
      <c r="B6" s="326"/>
      <c r="C6" s="505"/>
      <c r="D6" s="327"/>
      <c r="E6" s="328"/>
      <c r="F6" s="328"/>
      <c r="G6" s="539"/>
      <c r="H6" s="329"/>
      <c r="I6" s="542"/>
      <c r="J6" s="330"/>
      <c r="K6" s="331"/>
      <c r="L6" s="332"/>
      <c r="M6" s="333"/>
      <c r="N6" s="334"/>
      <c r="O6" s="80"/>
      <c r="P6" s="80"/>
      <c r="Q6" s="80"/>
      <c r="R6" s="80"/>
      <c r="S6" s="220"/>
      <c r="T6" s="220"/>
      <c r="U6" s="220"/>
      <c r="V6" s="220"/>
      <c r="W6" s="220"/>
      <c r="X6" s="220"/>
      <c r="Y6" s="220"/>
      <c r="Z6" s="220"/>
      <c r="AA6" s="220"/>
      <c r="AB6" s="220"/>
      <c r="AC6" s="220"/>
      <c r="AD6" s="220"/>
      <c r="AE6" s="220"/>
      <c r="AF6" s="220"/>
      <c r="AG6" s="220"/>
      <c r="AH6" s="220"/>
      <c r="AI6" s="220"/>
      <c r="AJ6" s="220"/>
      <c r="AK6" s="220"/>
      <c r="AL6" s="220"/>
      <c r="AM6" s="220"/>
      <c r="AN6" s="220"/>
      <c r="AO6" s="220"/>
      <c r="AP6" s="220"/>
      <c r="AQ6" s="220"/>
      <c r="AR6" s="220"/>
      <c r="AS6" s="220"/>
      <c r="AT6" s="220"/>
      <c r="AU6" s="220"/>
      <c r="AV6" s="220"/>
      <c r="AW6" s="220"/>
      <c r="AX6" s="220"/>
      <c r="AY6" s="220"/>
      <c r="AZ6" s="220"/>
      <c r="BA6" s="220"/>
      <c r="BB6" s="220"/>
      <c r="BC6" s="220"/>
      <c r="BD6" s="220"/>
      <c r="BE6" s="220"/>
      <c r="BF6" s="220"/>
      <c r="BG6" s="220"/>
      <c r="BH6" s="220"/>
      <c r="BI6" s="220"/>
    </row>
    <row r="7" spans="1:61" ht="25.5" customHeight="1">
      <c r="A7" s="545" t="s">
        <v>725</v>
      </c>
      <c r="B7" s="546"/>
      <c r="C7" s="547"/>
      <c r="D7" s="548"/>
      <c r="E7" s="549">
        <v>20000</v>
      </c>
      <c r="F7" s="549">
        <v>8000</v>
      </c>
      <c r="G7" s="550">
        <v>40000</v>
      </c>
      <c r="H7" s="551"/>
      <c r="I7" s="552"/>
      <c r="J7" s="553"/>
      <c r="K7" s="554"/>
      <c r="L7" s="564">
        <f>I7-J7</f>
        <v>0</v>
      </c>
      <c r="M7" s="565" t="str">
        <f>IF(B7=0,"N/A",IF(L7=0,"immediate",B7/L7))</f>
        <v>N/A</v>
      </c>
      <c r="N7" s="566" t="str">
        <f>IF(B7=0,"N/A",L7/B7)</f>
        <v>N/A</v>
      </c>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row>
    <row r="8" spans="1:61" ht="25.5" customHeight="1">
      <c r="A8" s="555" t="s">
        <v>724</v>
      </c>
      <c r="B8" s="556"/>
      <c r="C8" s="557"/>
      <c r="D8" s="558"/>
      <c r="E8" s="559">
        <v>25000</v>
      </c>
      <c r="F8" s="559">
        <v>-200</v>
      </c>
      <c r="G8" s="560"/>
      <c r="H8" s="561"/>
      <c r="I8" s="562"/>
      <c r="J8" s="563"/>
      <c r="K8" s="554"/>
      <c r="L8" s="567">
        <f>I8-J8</f>
        <v>0</v>
      </c>
      <c r="M8" s="568" t="str">
        <f>IF(B8=0,"N/A",IF(L8=0,"immediate",B8/L8))</f>
        <v>N/A</v>
      </c>
      <c r="N8" s="569" t="str">
        <f>IF(B8=0,"N/A",L8/B8)</f>
        <v>N/A</v>
      </c>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row>
    <row r="9" spans="1:61" ht="25.5" customHeight="1">
      <c r="A9" s="545" t="s">
        <v>723</v>
      </c>
      <c r="B9" s="556"/>
      <c r="C9" s="557"/>
      <c r="D9" s="558"/>
      <c r="E9" s="559">
        <v>20000</v>
      </c>
      <c r="F9" s="559"/>
      <c r="G9" s="560">
        <v>40000</v>
      </c>
      <c r="H9" s="561"/>
      <c r="I9" s="562"/>
      <c r="J9" s="563"/>
      <c r="K9" s="554"/>
      <c r="L9" s="567">
        <f>I9-J9</f>
        <v>0</v>
      </c>
      <c r="M9" s="568" t="str">
        <f>IF(B9=0,"N/A",IF(L9=0,"immediate",B9/L9))</f>
        <v>N/A</v>
      </c>
      <c r="N9" s="569" t="str">
        <f>IF(B9=0,"N/A",L9/B9)</f>
        <v>N/A</v>
      </c>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row>
    <row r="10" spans="1:61" ht="25.5" customHeight="1">
      <c r="A10" s="555" t="s">
        <v>726</v>
      </c>
      <c r="B10" s="556"/>
      <c r="C10" s="557"/>
      <c r="D10" s="558"/>
      <c r="E10" s="559">
        <v>510000</v>
      </c>
      <c r="F10" s="559"/>
      <c r="G10" s="560"/>
      <c r="H10" s="561"/>
      <c r="I10" s="562"/>
      <c r="J10" s="563"/>
      <c r="K10" s="554"/>
      <c r="L10" s="567">
        <f t="shared" ref="L10:L14" si="0">I10-J10</f>
        <v>0</v>
      </c>
      <c r="M10" s="568" t="str">
        <f t="shared" ref="M10:M14" si="1">IF(B10=0,"N/A",IF(L10=0,"immediate",B10/L10))</f>
        <v>N/A</v>
      </c>
      <c r="N10" s="569" t="str">
        <f t="shared" ref="N10:N14" si="2">IF(B10=0,"N/A",L10/B10)</f>
        <v>N/A</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row>
    <row r="11" spans="1:61" ht="25.5" customHeight="1">
      <c r="A11" s="555" t="s">
        <v>763</v>
      </c>
      <c r="B11" s="556"/>
      <c r="C11" s="557"/>
      <c r="D11" s="558"/>
      <c r="E11" s="559">
        <v>20000</v>
      </c>
      <c r="F11" s="559"/>
      <c r="G11" s="560"/>
      <c r="H11" s="561"/>
      <c r="I11" s="562"/>
      <c r="J11" s="563"/>
      <c r="K11" s="554"/>
      <c r="L11" s="567">
        <f t="shared" si="0"/>
        <v>0</v>
      </c>
      <c r="M11" s="568" t="str">
        <f>IF(B11=0,"N/A",IF(L11=0,"immediate",B11/L11))</f>
        <v>N/A</v>
      </c>
      <c r="N11" s="569" t="str">
        <f>IF(B11=0,"N/A",L11/B11)</f>
        <v>N/A</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row>
    <row r="12" spans="1:61" ht="25.5" customHeight="1">
      <c r="A12" s="555" t="s">
        <v>766</v>
      </c>
      <c r="B12" s="556"/>
      <c r="C12" s="557"/>
      <c r="D12" s="558"/>
      <c r="E12" s="559"/>
      <c r="F12" s="559"/>
      <c r="G12" s="560"/>
      <c r="H12" s="561"/>
      <c r="I12" s="562"/>
      <c r="J12" s="563"/>
      <c r="K12" s="554"/>
      <c r="L12" s="567">
        <f t="shared" si="0"/>
        <v>0</v>
      </c>
      <c r="M12" s="568" t="str">
        <f t="shared" si="1"/>
        <v>N/A</v>
      </c>
      <c r="N12" s="569" t="str">
        <f t="shared" si="2"/>
        <v>N/A</v>
      </c>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220"/>
      <c r="BG12" s="220"/>
      <c r="BH12" s="220"/>
      <c r="BI12" s="220"/>
    </row>
    <row r="13" spans="1:61" ht="25.5" customHeight="1">
      <c r="A13" s="555" t="s">
        <v>767</v>
      </c>
      <c r="B13" s="556"/>
      <c r="C13" s="557"/>
      <c r="D13" s="558"/>
      <c r="E13" s="559"/>
      <c r="F13" s="559"/>
      <c r="G13" s="560"/>
      <c r="H13" s="561"/>
      <c r="I13" s="562"/>
      <c r="J13" s="563"/>
      <c r="K13" s="554"/>
      <c r="L13" s="567">
        <f t="shared" si="0"/>
        <v>0</v>
      </c>
      <c r="M13" s="568" t="str">
        <f t="shared" si="1"/>
        <v>N/A</v>
      </c>
      <c r="N13" s="569" t="str">
        <f t="shared" si="2"/>
        <v>N/A</v>
      </c>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220"/>
      <c r="BH13" s="220"/>
      <c r="BI13" s="220"/>
    </row>
    <row r="14" spans="1:61" ht="25.5" customHeight="1">
      <c r="A14" s="555" t="s">
        <v>771</v>
      </c>
      <c r="B14" s="556"/>
      <c r="C14" s="557"/>
      <c r="D14" s="558"/>
      <c r="E14" s="559">
        <v>9000</v>
      </c>
      <c r="F14" s="559"/>
      <c r="G14" s="560"/>
      <c r="H14" s="561"/>
      <c r="I14" s="562"/>
      <c r="J14" s="563"/>
      <c r="K14" s="554"/>
      <c r="L14" s="567">
        <f t="shared" si="0"/>
        <v>0</v>
      </c>
      <c r="M14" s="568" t="str">
        <f t="shared" si="1"/>
        <v>N/A</v>
      </c>
      <c r="N14" s="569" t="str">
        <f t="shared" si="2"/>
        <v>N/A</v>
      </c>
      <c r="S14" s="220"/>
      <c r="T14" s="220"/>
      <c r="U14" s="220"/>
      <c r="V14" s="220"/>
      <c r="W14" s="220"/>
      <c r="X14" s="220"/>
      <c r="Y14" s="220"/>
      <c r="Z14" s="220"/>
      <c r="AA14" s="220"/>
      <c r="AB14" s="220"/>
      <c r="AC14" s="220"/>
      <c r="AD14" s="220"/>
      <c r="AE14" s="220"/>
      <c r="AF14" s="220"/>
      <c r="AG14" s="220"/>
      <c r="AH14" s="220"/>
      <c r="AI14" s="220"/>
      <c r="AJ14" s="220"/>
      <c r="AK14" s="220"/>
      <c r="AL14" s="220"/>
      <c r="AM14" s="220"/>
      <c r="AN14" s="220"/>
      <c r="AO14" s="220"/>
      <c r="AP14" s="220"/>
      <c r="AQ14" s="220"/>
      <c r="AR14" s="220"/>
      <c r="AS14" s="220"/>
      <c r="AT14" s="220"/>
      <c r="AU14" s="220"/>
      <c r="AV14" s="220"/>
      <c r="AW14" s="220"/>
      <c r="AX14" s="220"/>
      <c r="AY14" s="220"/>
      <c r="AZ14" s="220"/>
      <c r="BA14" s="220"/>
      <c r="BB14" s="220"/>
      <c r="BC14" s="220"/>
      <c r="BD14" s="220"/>
      <c r="BE14" s="220"/>
      <c r="BF14" s="220"/>
      <c r="BG14" s="220"/>
      <c r="BH14" s="220"/>
      <c r="BI14" s="220"/>
    </row>
    <row r="15" spans="1:61" ht="25.5" customHeight="1">
      <c r="A15" s="335" t="s">
        <v>412</v>
      </c>
      <c r="B15" s="336"/>
      <c r="C15" s="506"/>
      <c r="D15" s="337"/>
      <c r="E15" s="338"/>
      <c r="F15" s="338"/>
      <c r="G15" s="540"/>
      <c r="H15" s="339"/>
      <c r="I15" s="543"/>
      <c r="J15" s="340"/>
      <c r="K15" s="331"/>
      <c r="L15" s="341"/>
      <c r="M15" s="342"/>
      <c r="N15" s="343"/>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220"/>
    </row>
    <row r="16" spans="1:61" ht="25.5" customHeight="1">
      <c r="A16" s="555" t="s">
        <v>764</v>
      </c>
      <c r="B16" s="556"/>
      <c r="C16" s="557"/>
      <c r="D16" s="558"/>
      <c r="E16" s="559"/>
      <c r="F16" s="559"/>
      <c r="G16" s="560"/>
      <c r="H16" s="561"/>
      <c r="I16" s="562"/>
      <c r="J16" s="563"/>
      <c r="K16" s="554"/>
      <c r="L16" s="567">
        <f t="shared" ref="L16:L22" si="3">I16-J16</f>
        <v>0</v>
      </c>
      <c r="M16" s="568" t="str">
        <f t="shared" ref="M16:M22" si="4">IF(B16=0,"N/A",IF(L16=0,"immediate",B16/L16))</f>
        <v>N/A</v>
      </c>
      <c r="N16" s="569" t="str">
        <f t="shared" ref="N16:N22" si="5">IF(B16=0,"N/A",L16/B16)</f>
        <v>N/A</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row>
    <row r="17" spans="1:61" ht="25.5" customHeight="1">
      <c r="A17" s="555" t="s">
        <v>765</v>
      </c>
      <c r="B17" s="556"/>
      <c r="C17" s="557"/>
      <c r="D17" s="558"/>
      <c r="E17" s="559"/>
      <c r="F17" s="559"/>
      <c r="G17" s="560"/>
      <c r="H17" s="561"/>
      <c r="I17" s="562"/>
      <c r="J17" s="563"/>
      <c r="K17" s="554"/>
      <c r="L17" s="567">
        <f t="shared" si="3"/>
        <v>0</v>
      </c>
      <c r="M17" s="568" t="str">
        <f t="shared" si="4"/>
        <v>N/A</v>
      </c>
      <c r="N17" s="569" t="str">
        <f t="shared" si="5"/>
        <v>N/A</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row>
    <row r="18" spans="1:61" ht="25.5" customHeight="1">
      <c r="A18" s="555" t="s">
        <v>770</v>
      </c>
      <c r="B18" s="556"/>
      <c r="C18" s="557"/>
      <c r="D18" s="558"/>
      <c r="E18" s="559"/>
      <c r="F18" s="559"/>
      <c r="G18" s="560"/>
      <c r="H18" s="561"/>
      <c r="I18" s="562"/>
      <c r="J18" s="563"/>
      <c r="K18" s="554"/>
      <c r="L18" s="567">
        <f t="shared" si="3"/>
        <v>0</v>
      </c>
      <c r="M18" s="568" t="str">
        <f t="shared" si="4"/>
        <v>N/A</v>
      </c>
      <c r="N18" s="569" t="str">
        <f t="shared" si="5"/>
        <v>N/A</v>
      </c>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row>
    <row r="19" spans="1:61" ht="25.5" customHeight="1">
      <c r="A19" s="555" t="s">
        <v>785</v>
      </c>
      <c r="B19" s="556"/>
      <c r="C19" s="557"/>
      <c r="D19" s="558"/>
      <c r="E19" s="559"/>
      <c r="F19" s="559"/>
      <c r="G19" s="560"/>
      <c r="H19" s="561"/>
      <c r="I19" s="562"/>
      <c r="J19" s="563"/>
      <c r="K19" s="554"/>
      <c r="L19" s="567">
        <f t="shared" si="3"/>
        <v>0</v>
      </c>
      <c r="M19" s="568" t="str">
        <f t="shared" si="4"/>
        <v>N/A</v>
      </c>
      <c r="N19" s="569" t="str">
        <f t="shared" si="5"/>
        <v>N/A</v>
      </c>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row>
    <row r="20" spans="1:61" ht="25.5" customHeight="1">
      <c r="A20" s="555" t="s">
        <v>786</v>
      </c>
      <c r="B20" s="556"/>
      <c r="C20" s="557"/>
      <c r="D20" s="558"/>
      <c r="E20" s="559"/>
      <c r="F20" s="559"/>
      <c r="G20" s="560"/>
      <c r="H20" s="561"/>
      <c r="I20" s="562"/>
      <c r="J20" s="563"/>
      <c r="K20" s="554"/>
      <c r="L20" s="567">
        <f t="shared" si="3"/>
        <v>0</v>
      </c>
      <c r="M20" s="568" t="str">
        <f t="shared" si="4"/>
        <v>N/A</v>
      </c>
      <c r="N20" s="569" t="str">
        <f t="shared" si="5"/>
        <v>N/A</v>
      </c>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row>
    <row r="21" spans="1:61" ht="25.5" customHeight="1">
      <c r="A21" s="555" t="s">
        <v>787</v>
      </c>
      <c r="B21" s="556"/>
      <c r="C21" s="557"/>
      <c r="D21" s="558"/>
      <c r="E21" s="559"/>
      <c r="F21" s="559"/>
      <c r="G21" s="560"/>
      <c r="H21" s="561"/>
      <c r="I21" s="562"/>
      <c r="J21" s="563"/>
      <c r="K21" s="554"/>
      <c r="L21" s="567">
        <f t="shared" si="3"/>
        <v>0</v>
      </c>
      <c r="M21" s="568" t="str">
        <f t="shared" si="4"/>
        <v>N/A</v>
      </c>
      <c r="N21" s="569" t="str">
        <f t="shared" si="5"/>
        <v>N/A</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row>
    <row r="22" spans="1:61" ht="25.5" customHeight="1">
      <c r="A22" s="555" t="s">
        <v>788</v>
      </c>
      <c r="B22" s="556"/>
      <c r="C22" s="557"/>
      <c r="D22" s="558"/>
      <c r="E22" s="559"/>
      <c r="F22" s="559"/>
      <c r="G22" s="560"/>
      <c r="H22" s="561"/>
      <c r="I22" s="562"/>
      <c r="J22" s="563"/>
      <c r="K22" s="554"/>
      <c r="L22" s="567">
        <f t="shared" si="3"/>
        <v>0</v>
      </c>
      <c r="M22" s="568" t="str">
        <f t="shared" si="4"/>
        <v>N/A</v>
      </c>
      <c r="N22" s="569" t="str">
        <f t="shared" si="5"/>
        <v>N/A</v>
      </c>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row>
    <row r="23" spans="1:61" ht="25.5" customHeight="1" thickBot="1">
      <c r="A23" s="652" t="s">
        <v>789</v>
      </c>
      <c r="B23" s="556"/>
      <c r="C23" s="651"/>
      <c r="D23" s="558"/>
      <c r="E23" s="559"/>
      <c r="F23" s="559"/>
      <c r="G23" s="559"/>
      <c r="H23" s="561"/>
      <c r="I23" s="562"/>
      <c r="J23" s="563"/>
      <c r="K23" s="563"/>
      <c r="L23" s="567">
        <f t="shared" ref="L23" si="6">I23-J23</f>
        <v>0</v>
      </c>
      <c r="M23" s="568" t="str">
        <f t="shared" ref="M23" si="7">IF(B23=0,"N/A",IF(L23=0,"immediate",B23/L23))</f>
        <v>N/A</v>
      </c>
      <c r="N23" s="569" t="str">
        <f t="shared" ref="N23" si="8">IF(B23=0,"N/A",L23/B23)</f>
        <v>N/A</v>
      </c>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row>
    <row r="24" spans="1:61" ht="25.5" customHeight="1" thickBot="1">
      <c r="A24" s="321" t="s">
        <v>112</v>
      </c>
      <c r="B24" s="322">
        <f t="shared" ref="B24:H24" si="9">SUM(B7:B23)</f>
        <v>0</v>
      </c>
      <c r="C24" s="322">
        <f t="shared" si="9"/>
        <v>0</v>
      </c>
      <c r="D24" s="698">
        <f t="shared" si="9"/>
        <v>0</v>
      </c>
      <c r="E24" s="698">
        <f t="shared" si="9"/>
        <v>604000</v>
      </c>
      <c r="F24" s="698">
        <f t="shared" si="9"/>
        <v>7800</v>
      </c>
      <c r="G24" s="698">
        <f t="shared" si="9"/>
        <v>80000</v>
      </c>
      <c r="H24" s="698">
        <f t="shared" si="9"/>
        <v>0</v>
      </c>
      <c r="I24" s="544">
        <f t="shared" ref="I24" si="10">SUM(I7:I23)</f>
        <v>0</v>
      </c>
      <c r="J24" s="322">
        <f>SUM(J7:J23)</f>
        <v>0</v>
      </c>
      <c r="K24" s="322"/>
      <c r="L24" s="698">
        <f>SUM(L7:L23)</f>
        <v>0</v>
      </c>
      <c r="M24" s="323" t="str">
        <f>IF(B24=0,"N/A",IF(L24=0,"immediate",B24/L24))</f>
        <v>N/A</v>
      </c>
      <c r="N24" s="324">
        <f>IF(B24=0,0,L24/B24)</f>
        <v>0</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row>
    <row r="25" spans="1:61" ht="14.4">
      <c r="A25" s="78"/>
      <c r="B25" s="78"/>
      <c r="C25" s="78"/>
      <c r="D25" s="75"/>
      <c r="E25" s="77"/>
      <c r="F25" s="77"/>
      <c r="G25" s="77"/>
      <c r="H25" s="77"/>
      <c r="I25" s="76"/>
      <c r="J25" s="76"/>
      <c r="K25" s="76"/>
      <c r="L25" s="76"/>
      <c r="M25" s="76"/>
      <c r="N25" s="7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row>
    <row r="26" spans="1:61" ht="14.4">
      <c r="A26" s="78"/>
      <c r="B26" s="78"/>
      <c r="C26" s="78"/>
      <c r="D26" s="75"/>
      <c r="E26" s="77"/>
      <c r="F26" s="77"/>
      <c r="G26" s="77"/>
      <c r="H26" s="77"/>
      <c r="I26" s="76"/>
      <c r="J26" s="76"/>
      <c r="K26" s="76"/>
      <c r="L26" s="76"/>
      <c r="M26" s="76"/>
      <c r="N26" s="75"/>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row>
    <row r="27" spans="1:61" ht="14.4">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row>
    <row r="28" spans="1:61" ht="14.4">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row>
    <row r="29" spans="1:61" ht="14.4">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row>
    <row r="30" spans="1:61" ht="14.4">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row>
    <row r="31" spans="1:61" ht="14.4">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row>
    <row r="32" spans="1:61" ht="14.4">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row>
    <row r="33" spans="1:61" ht="14.4">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row>
    <row r="34" spans="1:61" ht="12" customHeight="1">
      <c r="A34" s="73"/>
      <c r="B34" s="73"/>
      <c r="C34" s="73"/>
      <c r="D34" s="73"/>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row r="35" spans="1:61" ht="12" customHeight="1">
      <c r="A35" s="73"/>
      <c r="B35" s="73"/>
      <c r="C35" s="73"/>
      <c r="D35" s="73"/>
      <c r="E35" s="71"/>
      <c r="F35" s="71"/>
      <c r="G35" s="71"/>
      <c r="H35" s="71"/>
      <c r="I35" s="71"/>
      <c r="J35" s="71"/>
      <c r="K35" s="71"/>
      <c r="L35" s="71"/>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row>
    <row r="36" spans="1:61" ht="13.5" customHeight="1">
      <c r="A36" s="73"/>
      <c r="B36" s="73"/>
      <c r="C36" s="73"/>
      <c r="D36" s="73"/>
      <c r="E36" s="71"/>
      <c r="F36" s="71"/>
      <c r="G36" s="71"/>
      <c r="H36" s="71"/>
      <c r="I36" s="71"/>
      <c r="J36" s="71"/>
      <c r="K36" s="71"/>
      <c r="L36" s="71"/>
      <c r="M36" s="72"/>
      <c r="N36" s="72"/>
      <c r="O36" s="72"/>
      <c r="P36" s="72"/>
      <c r="Q36" s="72"/>
      <c r="R36" s="72"/>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row>
    <row r="37" spans="1:61" ht="14.4">
      <c r="A37" s="73"/>
      <c r="B37" s="73"/>
      <c r="C37" s="73"/>
      <c r="D37" s="73"/>
      <c r="E37" s="71"/>
      <c r="F37" s="71"/>
      <c r="G37" s="71"/>
      <c r="H37" s="71"/>
      <c r="I37" s="71"/>
      <c r="J37" s="71"/>
      <c r="K37" s="71"/>
      <c r="L37" s="71"/>
      <c r="M37" s="72"/>
      <c r="N37" s="72"/>
      <c r="O37" s="72"/>
      <c r="P37" s="72"/>
      <c r="Q37" s="72"/>
      <c r="R37" s="72"/>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row>
    <row r="38" spans="1:61" ht="14.4">
      <c r="A38" s="73"/>
      <c r="B38" s="73"/>
      <c r="C38" s="73"/>
      <c r="D38" s="73"/>
      <c r="E38" s="71"/>
      <c r="F38" s="71"/>
      <c r="G38" s="71"/>
      <c r="H38" s="71"/>
      <c r="I38" s="71"/>
      <c r="J38" s="71"/>
      <c r="K38" s="71"/>
      <c r="L38" s="71"/>
      <c r="M38" s="72"/>
      <c r="N38" s="72"/>
      <c r="O38" s="72"/>
      <c r="P38" s="72"/>
      <c r="Q38" s="72"/>
      <c r="R38" s="72"/>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row>
    <row r="39" spans="1:61" ht="14.4">
      <c r="A39" s="73"/>
      <c r="B39" s="73"/>
      <c r="C39" s="73"/>
      <c r="D39" s="73"/>
      <c r="E39" s="71"/>
      <c r="F39" s="71"/>
      <c r="G39" s="71"/>
      <c r="H39" s="71"/>
      <c r="I39" s="71"/>
      <c r="J39" s="71"/>
      <c r="K39" s="71"/>
      <c r="L39" s="71"/>
      <c r="M39" s="72"/>
      <c r="N39" s="72"/>
      <c r="O39" s="72"/>
      <c r="P39" s="72"/>
      <c r="Q39" s="72"/>
      <c r="R39" s="72"/>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row>
    <row r="40" spans="1:61" ht="14.4">
      <c r="A40" s="73"/>
      <c r="B40" s="73"/>
      <c r="C40" s="73"/>
      <c r="D40" s="73"/>
      <c r="E40" s="71"/>
      <c r="F40" s="71"/>
      <c r="G40" s="71"/>
      <c r="H40" s="71"/>
      <c r="I40" s="71"/>
      <c r="J40" s="71"/>
      <c r="K40" s="71"/>
      <c r="L40" s="71"/>
      <c r="M40" s="72"/>
      <c r="N40" s="72"/>
      <c r="O40" s="72"/>
      <c r="P40" s="72"/>
      <c r="Q40" s="72"/>
      <c r="R40" s="72"/>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row>
    <row r="41" spans="1:61" ht="14.4">
      <c r="A41" s="73"/>
      <c r="B41" s="73"/>
      <c r="C41" s="73"/>
      <c r="D41" s="73"/>
      <c r="E41" s="71"/>
      <c r="F41" s="71"/>
      <c r="G41" s="71"/>
      <c r="H41" s="71"/>
      <c r="I41" s="71"/>
      <c r="J41" s="71"/>
      <c r="K41" s="71"/>
      <c r="L41" s="71"/>
      <c r="M41" s="72"/>
      <c r="N41" s="72"/>
      <c r="O41" s="72"/>
      <c r="P41" s="72"/>
      <c r="Q41" s="72"/>
      <c r="R41" s="72"/>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row>
    <row r="42" spans="1:61" ht="14.4">
      <c r="A42" s="73"/>
      <c r="B42" s="73"/>
      <c r="C42" s="73"/>
      <c r="D42" s="73"/>
      <c r="E42" s="71"/>
      <c r="F42" s="71"/>
      <c r="G42" s="71"/>
      <c r="H42" s="71"/>
      <c r="I42" s="71"/>
      <c r="J42" s="71"/>
      <c r="K42" s="71"/>
      <c r="L42" s="71"/>
      <c r="M42" s="72"/>
      <c r="N42" s="72"/>
      <c r="O42" s="72"/>
      <c r="P42" s="72"/>
      <c r="Q42" s="72"/>
      <c r="R42" s="7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row>
    <row r="43" spans="1:61" ht="14.4">
      <c r="A43" s="73"/>
      <c r="B43" s="73"/>
      <c r="C43" s="73"/>
      <c r="D43" s="73"/>
      <c r="E43" s="71"/>
      <c r="F43" s="71"/>
      <c r="G43" s="71"/>
      <c r="H43" s="71"/>
      <c r="I43" s="71"/>
      <c r="J43" s="71"/>
      <c r="K43" s="71"/>
      <c r="L43" s="71"/>
      <c r="M43" s="72"/>
      <c r="N43" s="72"/>
      <c r="O43" s="72"/>
      <c r="P43" s="72"/>
      <c r="Q43" s="72"/>
      <c r="R43" s="72"/>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row>
    <row r="44" spans="1:61" ht="14.4">
      <c r="A44" s="73"/>
      <c r="B44" s="73"/>
      <c r="C44" s="73"/>
      <c r="D44" s="73"/>
      <c r="E44" s="71"/>
      <c r="F44" s="71"/>
      <c r="G44" s="71"/>
      <c r="H44" s="71"/>
      <c r="I44" s="71"/>
      <c r="J44" s="71"/>
      <c r="K44" s="71"/>
      <c r="L44" s="71"/>
      <c r="M44" s="72"/>
      <c r="N44" s="72"/>
      <c r="O44" s="72"/>
      <c r="P44" s="72"/>
      <c r="Q44" s="72"/>
      <c r="R44" s="72"/>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row>
    <row r="45" spans="1:61" ht="14.4">
      <c r="A45" s="73"/>
      <c r="B45" s="73"/>
      <c r="C45" s="73"/>
      <c r="D45" s="73"/>
      <c r="E45" s="71"/>
      <c r="F45" s="71"/>
      <c r="G45" s="71"/>
      <c r="H45" s="71"/>
      <c r="I45" s="71"/>
      <c r="J45" s="71"/>
      <c r="K45" s="71"/>
      <c r="L45" s="71"/>
      <c r="M45" s="72"/>
      <c r="N45" s="72"/>
      <c r="O45" s="72"/>
      <c r="P45" s="72"/>
      <c r="Q45" s="72"/>
      <c r="R45" s="72"/>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row>
    <row r="46" spans="1:61" ht="14.4">
      <c r="A46" s="73"/>
      <c r="B46" s="73"/>
      <c r="C46" s="73"/>
      <c r="D46" s="73"/>
      <c r="E46" s="71"/>
      <c r="F46" s="71"/>
      <c r="G46" s="71"/>
      <c r="H46" s="71"/>
      <c r="I46" s="71"/>
      <c r="J46" s="71"/>
      <c r="K46" s="71"/>
      <c r="L46" s="71"/>
      <c r="M46" s="72"/>
      <c r="N46" s="72"/>
      <c r="O46" s="72"/>
      <c r="P46" s="72"/>
      <c r="Q46" s="72"/>
      <c r="R46" s="72"/>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row>
    <row r="47" spans="1:61" ht="14.4">
      <c r="A47" s="73"/>
      <c r="B47" s="73"/>
      <c r="C47" s="73"/>
      <c r="D47" s="73"/>
      <c r="E47" s="71"/>
      <c r="F47" s="71"/>
      <c r="G47" s="71"/>
      <c r="H47" s="71"/>
      <c r="I47" s="71"/>
      <c r="J47" s="71"/>
      <c r="K47" s="71"/>
      <c r="L47" s="71"/>
      <c r="O47" s="72"/>
      <c r="P47" s="72"/>
      <c r="Q47" s="72"/>
      <c r="R47" s="72"/>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row>
    <row r="48" spans="1:61" ht="12" customHeight="1">
      <c r="A48" s="73"/>
      <c r="B48" s="73"/>
      <c r="C48" s="73"/>
      <c r="D48" s="73"/>
      <c r="E48" s="71"/>
      <c r="F48" s="71"/>
      <c r="G48" s="71"/>
      <c r="H48" s="71"/>
      <c r="I48" s="71"/>
      <c r="J48" s="71"/>
      <c r="K48" s="71"/>
      <c r="L48" s="71"/>
      <c r="M48" s="72"/>
      <c r="N48" s="72"/>
      <c r="O48" s="72"/>
      <c r="P48" s="72"/>
      <c r="Q48" s="72"/>
      <c r="R48" s="72"/>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row>
    <row r="49" spans="1:61" ht="14.4">
      <c r="A49" s="73"/>
      <c r="B49" s="73"/>
      <c r="C49" s="73"/>
      <c r="D49" s="73"/>
      <c r="E49" s="71"/>
      <c r="F49" s="71"/>
      <c r="G49" s="71"/>
      <c r="H49" s="71"/>
      <c r="I49" s="71"/>
      <c r="J49" s="71"/>
      <c r="K49" s="71"/>
      <c r="L49" s="71"/>
      <c r="M49" s="72"/>
      <c r="N49" s="72"/>
      <c r="O49" s="72"/>
      <c r="P49" s="72"/>
      <c r="Q49" s="72"/>
      <c r="R49" s="72"/>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row>
    <row r="50" spans="1:61" ht="14.4">
      <c r="A50" s="73"/>
      <c r="B50" s="73"/>
      <c r="C50" s="73"/>
      <c r="D50" s="73"/>
      <c r="E50" s="71"/>
      <c r="F50" s="71"/>
      <c r="G50" s="71"/>
      <c r="H50" s="71"/>
      <c r="I50" s="71"/>
      <c r="J50" s="71"/>
      <c r="K50" s="71"/>
      <c r="L50" s="71"/>
      <c r="M50" s="72"/>
      <c r="N50" s="72"/>
      <c r="O50" s="72"/>
      <c r="P50" s="72"/>
      <c r="Q50" s="72"/>
      <c r="R50" s="72"/>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row>
    <row r="51" spans="1:61" ht="14.4">
      <c r="A51" s="73"/>
      <c r="B51" s="73"/>
      <c r="C51" s="73"/>
      <c r="D51" s="73"/>
      <c r="E51" s="71"/>
      <c r="F51" s="71"/>
      <c r="G51" s="71"/>
      <c r="H51" s="71"/>
      <c r="I51" s="71"/>
      <c r="J51" s="71"/>
      <c r="K51" s="71"/>
      <c r="L51" s="71"/>
      <c r="M51" s="72"/>
      <c r="N51" s="72"/>
      <c r="O51" s="72"/>
      <c r="P51" s="72"/>
      <c r="Q51" s="72"/>
      <c r="R51" s="72"/>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row>
    <row r="52" spans="1:61" ht="14.4">
      <c r="A52" s="71"/>
      <c r="B52" s="71"/>
      <c r="C52" s="71"/>
      <c r="D52" s="71"/>
      <c r="E52" s="71"/>
      <c r="F52" s="71"/>
      <c r="G52" s="71"/>
      <c r="H52" s="71"/>
      <c r="I52" s="71"/>
      <c r="J52" s="71"/>
      <c r="K52" s="71"/>
      <c r="L52" s="71"/>
      <c r="M52" s="72"/>
      <c r="N52" s="72"/>
      <c r="O52" s="72"/>
      <c r="P52" s="72"/>
      <c r="Q52" s="72"/>
      <c r="R52" s="7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row>
    <row r="53" spans="1:61" ht="14.4">
      <c r="A53" s="71"/>
      <c r="B53" s="71"/>
      <c r="C53" s="71"/>
      <c r="D53" s="71"/>
      <c r="E53" s="71"/>
      <c r="F53" s="71"/>
      <c r="G53" s="71"/>
      <c r="H53" s="71"/>
      <c r="I53" s="71"/>
      <c r="J53" s="71"/>
      <c r="K53" s="71"/>
      <c r="L53" s="71"/>
      <c r="M53" s="72"/>
      <c r="N53" s="72"/>
      <c r="O53" s="72"/>
      <c r="P53" s="72"/>
      <c r="Q53" s="72"/>
      <c r="R53" s="72"/>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row>
    <row r="54" spans="1:61" ht="14.4">
      <c r="A54" s="71"/>
      <c r="B54" s="71"/>
      <c r="C54" s="71"/>
      <c r="D54" s="71"/>
      <c r="E54" s="71"/>
      <c r="F54" s="71"/>
      <c r="G54" s="71"/>
      <c r="H54" s="71"/>
      <c r="I54" s="71"/>
      <c r="J54" s="71"/>
      <c r="K54" s="71"/>
      <c r="L54" s="71"/>
      <c r="M54" s="72"/>
      <c r="N54" s="72"/>
      <c r="O54" s="72"/>
      <c r="P54" s="72"/>
      <c r="Q54" s="72"/>
      <c r="R54" s="72"/>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row>
    <row r="55" spans="1:61" ht="14.4">
      <c r="A55" s="71"/>
      <c r="B55" s="71"/>
      <c r="C55" s="71"/>
      <c r="D55" s="71"/>
      <c r="E55" s="71"/>
      <c r="F55" s="71"/>
      <c r="G55" s="71"/>
      <c r="H55" s="71"/>
      <c r="I55" s="71"/>
      <c r="J55" s="71"/>
      <c r="K55" s="71"/>
      <c r="L55" s="71"/>
      <c r="M55" s="72"/>
      <c r="N55" s="72"/>
      <c r="O55" s="72"/>
      <c r="P55" s="72"/>
      <c r="Q55" s="72"/>
      <c r="R55" s="72"/>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row>
    <row r="56" spans="1:61" ht="14.4">
      <c r="A56" s="71"/>
      <c r="B56" s="71"/>
      <c r="C56" s="71"/>
      <c r="D56" s="71"/>
      <c r="E56" s="71"/>
      <c r="F56" s="71"/>
      <c r="G56" s="71"/>
      <c r="H56" s="71"/>
      <c r="I56" s="71"/>
      <c r="J56" s="71"/>
      <c r="K56" s="71"/>
      <c r="L56" s="71"/>
      <c r="M56" s="72"/>
      <c r="N56" s="72"/>
      <c r="O56" s="72"/>
      <c r="P56" s="72"/>
      <c r="Q56" s="72"/>
      <c r="R56" s="72"/>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row>
    <row r="57" spans="1:61" ht="14.4">
      <c r="A57" s="71"/>
      <c r="B57" s="71"/>
      <c r="C57" s="71"/>
      <c r="D57" s="71"/>
      <c r="E57" s="71"/>
      <c r="F57" s="71"/>
      <c r="G57" s="71"/>
      <c r="H57" s="71"/>
      <c r="I57" s="71"/>
      <c r="J57" s="71"/>
      <c r="K57" s="71"/>
      <c r="L57" s="71"/>
      <c r="M57" s="72"/>
      <c r="N57" s="72"/>
      <c r="O57" s="72"/>
      <c r="P57" s="72"/>
      <c r="Q57" s="72"/>
      <c r="R57" s="72"/>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row>
    <row r="58" spans="1:61" ht="14.4">
      <c r="A58" s="71"/>
      <c r="B58" s="71"/>
      <c r="C58" s="71"/>
      <c r="D58" s="71"/>
      <c r="E58" s="71"/>
      <c r="F58" s="71"/>
      <c r="G58" s="71"/>
      <c r="H58" s="71"/>
      <c r="I58" s="71"/>
      <c r="J58" s="71"/>
      <c r="K58" s="71"/>
      <c r="L58" s="71"/>
      <c r="M58" s="72"/>
      <c r="N58" s="72"/>
      <c r="O58" s="72"/>
      <c r="P58" s="72"/>
      <c r="Q58" s="72"/>
      <c r="R58" s="72"/>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row>
    <row r="59" spans="1:61" ht="14.4">
      <c r="A59" s="71"/>
      <c r="B59" s="71"/>
      <c r="C59" s="71"/>
      <c r="D59" s="71"/>
      <c r="E59" s="71"/>
      <c r="F59" s="71"/>
      <c r="G59" s="71"/>
      <c r="H59" s="71"/>
      <c r="I59" s="71"/>
      <c r="J59" s="71"/>
      <c r="K59" s="71"/>
      <c r="L59" s="71"/>
      <c r="M59" s="71"/>
      <c r="N59" s="71"/>
      <c r="O59" s="71"/>
      <c r="P59" s="71"/>
      <c r="Q59" s="71"/>
      <c r="R59" s="71"/>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row>
    <row r="60" spans="1:61" ht="14.4">
      <c r="A60" s="71"/>
      <c r="B60" s="71"/>
      <c r="C60" s="71"/>
      <c r="D60" s="71"/>
      <c r="E60" s="71"/>
      <c r="F60" s="71"/>
      <c r="G60" s="71"/>
      <c r="H60" s="71"/>
      <c r="I60" s="71"/>
      <c r="J60" s="71"/>
      <c r="K60" s="71"/>
      <c r="L60" s="71"/>
      <c r="M60" s="71"/>
      <c r="N60" s="71"/>
      <c r="O60" s="71"/>
      <c r="P60" s="71"/>
      <c r="Q60" s="71"/>
      <c r="R60" s="71"/>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row>
    <row r="61" spans="1:61" ht="14.4">
      <c r="A61" s="71"/>
      <c r="B61" s="71"/>
      <c r="C61" s="71"/>
      <c r="D61" s="71"/>
      <c r="E61" s="71"/>
      <c r="F61" s="71"/>
      <c r="G61" s="71"/>
      <c r="H61" s="71"/>
      <c r="I61" s="71"/>
      <c r="J61" s="71"/>
      <c r="K61" s="71"/>
      <c r="L61" s="71"/>
      <c r="M61" s="71"/>
      <c r="N61" s="71"/>
      <c r="O61" s="71"/>
      <c r="P61" s="71"/>
      <c r="Q61" s="71"/>
      <c r="R61" s="7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row>
    <row r="62" spans="1:61" ht="14.4">
      <c r="A62" s="71"/>
      <c r="B62" s="71"/>
      <c r="C62" s="71"/>
      <c r="D62" s="71"/>
      <c r="E62" s="71"/>
      <c r="F62" s="71"/>
      <c r="G62" s="71"/>
      <c r="H62" s="71"/>
      <c r="I62" s="71"/>
      <c r="J62" s="71"/>
      <c r="K62" s="71"/>
      <c r="L62" s="71"/>
      <c r="M62" s="71"/>
      <c r="N62" s="71"/>
      <c r="O62" s="71"/>
      <c r="P62" s="71"/>
      <c r="Q62" s="71"/>
      <c r="R62" s="71"/>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row>
    <row r="63" spans="1:61" ht="14.4">
      <c r="A63" s="71"/>
      <c r="B63" s="71"/>
      <c r="C63" s="71"/>
      <c r="D63" s="71"/>
      <c r="E63" s="71"/>
      <c r="F63" s="71"/>
      <c r="G63" s="71"/>
      <c r="H63" s="71"/>
      <c r="I63" s="71"/>
      <c r="J63" s="71"/>
      <c r="K63" s="71"/>
      <c r="L63" s="71"/>
      <c r="M63" s="71"/>
      <c r="N63" s="71"/>
      <c r="O63" s="71"/>
      <c r="P63" s="71"/>
      <c r="Q63" s="71"/>
      <c r="R63" s="71"/>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row>
    <row r="64" spans="1:61" ht="14.4">
      <c r="A64" s="71"/>
      <c r="B64" s="71"/>
      <c r="C64" s="71"/>
      <c r="D64" s="71"/>
      <c r="E64" s="71"/>
      <c r="F64" s="71"/>
      <c r="G64" s="71"/>
      <c r="H64" s="71"/>
      <c r="I64" s="71"/>
      <c r="J64" s="71"/>
      <c r="K64" s="71"/>
      <c r="L64" s="71"/>
      <c r="M64" s="71"/>
      <c r="N64" s="71"/>
      <c r="O64" s="71"/>
      <c r="P64" s="71"/>
      <c r="Q64" s="71"/>
      <c r="R64" s="71"/>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row>
    <row r="65" spans="1:61" ht="14.4">
      <c r="A65" s="71"/>
      <c r="B65" s="71"/>
      <c r="C65" s="71"/>
      <c r="D65" s="71"/>
      <c r="E65" s="71"/>
      <c r="F65" s="71"/>
      <c r="G65" s="71"/>
      <c r="H65" s="71"/>
      <c r="I65" s="71"/>
      <c r="J65" s="71"/>
      <c r="K65" s="71"/>
      <c r="L65" s="71"/>
      <c r="M65" s="71"/>
      <c r="N65" s="71"/>
      <c r="O65" s="71"/>
      <c r="P65" s="71"/>
      <c r="Q65" s="71"/>
      <c r="R65" s="71"/>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row>
    <row r="66" spans="1:61" ht="14.4">
      <c r="A66" s="71"/>
      <c r="B66" s="71"/>
      <c r="C66" s="71"/>
      <c r="D66" s="71"/>
      <c r="E66" s="71"/>
      <c r="F66" s="71"/>
      <c r="G66" s="71"/>
      <c r="H66" s="71"/>
      <c r="I66" s="71"/>
      <c r="J66" s="71"/>
      <c r="K66" s="71"/>
      <c r="L66" s="71"/>
      <c r="M66" s="71"/>
      <c r="N66" s="71"/>
      <c r="O66" s="71"/>
      <c r="P66" s="71"/>
      <c r="Q66" s="71"/>
      <c r="R66" s="71"/>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row>
    <row r="67" spans="1:61" ht="14.4">
      <c r="A67" s="71"/>
      <c r="B67" s="71"/>
      <c r="C67" s="71"/>
      <c r="D67" s="71"/>
      <c r="E67" s="71"/>
      <c r="F67" s="71"/>
      <c r="G67" s="71"/>
      <c r="H67" s="71"/>
      <c r="I67" s="71"/>
      <c r="J67" s="71"/>
      <c r="K67" s="71"/>
      <c r="L67" s="71"/>
      <c r="M67" s="71"/>
      <c r="N67" s="71"/>
      <c r="O67" s="71"/>
      <c r="P67" s="71"/>
      <c r="Q67" s="71"/>
      <c r="R67" s="71"/>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row>
    <row r="68" spans="1:61" ht="14.4">
      <c r="A68" s="71"/>
      <c r="B68" s="71"/>
      <c r="C68" s="71"/>
      <c r="D68" s="71"/>
      <c r="E68" s="71"/>
      <c r="F68" s="71"/>
      <c r="G68" s="71"/>
      <c r="H68" s="71"/>
      <c r="I68" s="71"/>
      <c r="J68" s="71"/>
      <c r="K68" s="71"/>
      <c r="L68" s="71"/>
      <c r="M68" s="71"/>
      <c r="N68" s="71"/>
      <c r="O68" s="71"/>
      <c r="P68" s="71"/>
      <c r="Q68" s="71"/>
      <c r="R68" s="71"/>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row>
    <row r="69" spans="1:61" ht="14.4">
      <c r="A69" s="71"/>
      <c r="B69" s="71"/>
      <c r="C69" s="71"/>
      <c r="D69" s="71"/>
      <c r="E69" s="71"/>
      <c r="F69" s="71"/>
      <c r="G69" s="71"/>
      <c r="H69" s="71"/>
      <c r="I69" s="71"/>
      <c r="J69" s="71"/>
      <c r="K69" s="71"/>
      <c r="L69" s="71"/>
      <c r="M69" s="71"/>
      <c r="N69" s="71"/>
      <c r="O69" s="71"/>
      <c r="P69" s="71"/>
      <c r="Q69" s="71"/>
      <c r="R69" s="71"/>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row>
    <row r="70" spans="1:61" ht="14.4">
      <c r="A70" s="71"/>
      <c r="B70" s="71"/>
      <c r="C70" s="71"/>
      <c r="D70" s="71"/>
      <c r="E70" s="71"/>
      <c r="F70" s="71"/>
      <c r="G70" s="71"/>
      <c r="H70" s="71"/>
      <c r="I70" s="71"/>
      <c r="J70" s="71"/>
      <c r="K70" s="71"/>
      <c r="L70" s="71"/>
      <c r="M70" s="71"/>
      <c r="N70" s="71"/>
      <c r="O70" s="71"/>
      <c r="P70" s="71"/>
      <c r="Q70" s="71"/>
      <c r="R70" s="7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row>
    <row r="71" spans="1:61" ht="14.4">
      <c r="A71" s="71"/>
      <c r="B71" s="71"/>
      <c r="C71" s="71"/>
      <c r="D71" s="71"/>
      <c r="E71" s="71"/>
      <c r="F71" s="71"/>
      <c r="G71" s="71"/>
      <c r="H71" s="71"/>
      <c r="I71" s="71"/>
      <c r="J71" s="71"/>
      <c r="K71" s="71"/>
      <c r="L71" s="71"/>
      <c r="M71" s="71"/>
      <c r="N71" s="71"/>
      <c r="O71" s="71"/>
      <c r="P71" s="71"/>
      <c r="Q71" s="71"/>
      <c r="R71" s="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row>
    <row r="72" spans="1:61" ht="14.4">
      <c r="A72" s="71"/>
      <c r="B72" s="71"/>
      <c r="C72" s="71"/>
      <c r="D72" s="71"/>
      <c r="E72" s="71"/>
      <c r="F72" s="71"/>
      <c r="G72" s="71"/>
      <c r="H72" s="71"/>
      <c r="I72" s="71"/>
      <c r="J72" s="71"/>
      <c r="K72" s="71"/>
      <c r="L72" s="71"/>
      <c r="M72" s="71"/>
      <c r="N72" s="71"/>
      <c r="O72" s="71"/>
      <c r="P72" s="71"/>
      <c r="Q72" s="71"/>
      <c r="R72" s="71"/>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row>
    <row r="73" spans="1:61" ht="14.4">
      <c r="A73" s="71"/>
      <c r="B73" s="71"/>
      <c r="C73" s="71"/>
      <c r="D73" s="71"/>
      <c r="E73" s="71"/>
      <c r="F73" s="71"/>
      <c r="G73" s="71"/>
      <c r="H73" s="71"/>
      <c r="I73" s="71"/>
      <c r="J73" s="71"/>
      <c r="K73" s="71"/>
      <c r="L73" s="71"/>
      <c r="M73" s="71"/>
      <c r="N73" s="71"/>
      <c r="O73" s="71"/>
      <c r="P73" s="71"/>
      <c r="Q73" s="71"/>
      <c r="R73" s="71"/>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row>
    <row r="74" spans="1:61" ht="14.4">
      <c r="A74" s="71"/>
      <c r="B74" s="71"/>
      <c r="C74" s="71"/>
      <c r="D74" s="71"/>
      <c r="E74" s="71"/>
      <c r="F74" s="71"/>
      <c r="G74" s="71"/>
      <c r="H74" s="71"/>
      <c r="I74" s="71"/>
      <c r="J74" s="71"/>
      <c r="K74" s="71"/>
      <c r="L74" s="71"/>
      <c r="M74" s="71"/>
      <c r="N74" s="71"/>
      <c r="O74" s="71"/>
      <c r="P74" s="71"/>
      <c r="Q74" s="71"/>
      <c r="R74" s="71"/>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row>
    <row r="75" spans="1:61" ht="14.4">
      <c r="A75" s="71"/>
      <c r="B75" s="71"/>
      <c r="C75" s="71"/>
      <c r="D75" s="71"/>
      <c r="E75" s="71"/>
      <c r="F75" s="71"/>
      <c r="G75" s="71"/>
      <c r="H75" s="71"/>
      <c r="I75" s="71"/>
      <c r="J75" s="71"/>
      <c r="K75" s="71"/>
      <c r="L75" s="71"/>
      <c r="M75" s="71"/>
      <c r="N75" s="71"/>
      <c r="O75" s="71"/>
      <c r="P75" s="71"/>
      <c r="Q75" s="71"/>
      <c r="R75" s="71"/>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row>
    <row r="76" spans="1:61" ht="14.4">
      <c r="A76" s="71"/>
      <c r="B76" s="71"/>
      <c r="C76" s="71"/>
      <c r="D76" s="71"/>
      <c r="E76" s="71"/>
      <c r="F76" s="71"/>
      <c r="G76" s="71"/>
      <c r="H76" s="71"/>
      <c r="I76" s="71"/>
      <c r="J76" s="71"/>
      <c r="K76" s="71"/>
      <c r="L76" s="71"/>
      <c r="M76" s="71"/>
      <c r="N76" s="71"/>
      <c r="O76" s="71"/>
      <c r="P76" s="71"/>
      <c r="Q76" s="71"/>
      <c r="R76" s="71"/>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row>
    <row r="77" spans="1:61" ht="14.4">
      <c r="A77" s="71"/>
      <c r="B77" s="71"/>
      <c r="C77" s="71"/>
      <c r="D77" s="71"/>
      <c r="E77" s="71"/>
      <c r="F77" s="71"/>
      <c r="G77" s="71"/>
      <c r="H77" s="71"/>
      <c r="I77" s="71"/>
      <c r="J77" s="71"/>
      <c r="K77" s="71"/>
      <c r="L77" s="71"/>
      <c r="M77" s="71"/>
      <c r="N77" s="71"/>
      <c r="O77" s="71"/>
      <c r="P77" s="71"/>
      <c r="Q77" s="71"/>
      <c r="R77" s="71"/>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row>
    <row r="78" spans="1:61" ht="14.4">
      <c r="A78" s="71"/>
      <c r="B78" s="71"/>
      <c r="C78" s="71"/>
      <c r="D78" s="71"/>
      <c r="E78" s="71"/>
      <c r="F78" s="71"/>
      <c r="G78" s="71"/>
      <c r="H78" s="71"/>
      <c r="I78" s="71"/>
      <c r="J78" s="71"/>
      <c r="K78" s="71"/>
      <c r="L78" s="71"/>
      <c r="M78" s="71"/>
      <c r="N78" s="71"/>
      <c r="O78" s="71"/>
      <c r="P78" s="71"/>
      <c r="Q78" s="71"/>
      <c r="R78" s="71"/>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row>
    <row r="79" spans="1:61" ht="14.4">
      <c r="A79" s="71"/>
      <c r="B79" s="71"/>
      <c r="C79" s="71"/>
      <c r="D79" s="71"/>
      <c r="E79" s="71"/>
      <c r="F79" s="71"/>
      <c r="G79" s="71"/>
      <c r="H79" s="71"/>
      <c r="I79" s="71"/>
      <c r="J79" s="71"/>
      <c r="K79" s="71"/>
      <c r="L79" s="71"/>
      <c r="M79" s="71"/>
      <c r="N79" s="71"/>
      <c r="O79" s="71"/>
      <c r="P79" s="71"/>
      <c r="Q79" s="71"/>
      <c r="R79" s="71"/>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row>
    <row r="80" spans="1:61" ht="14.4">
      <c r="A80" s="71"/>
      <c r="B80" s="71"/>
      <c r="C80" s="71"/>
      <c r="D80" s="71"/>
      <c r="E80" s="71"/>
      <c r="F80" s="71"/>
      <c r="G80" s="71"/>
      <c r="H80" s="71"/>
      <c r="I80" s="71"/>
      <c r="J80" s="71"/>
      <c r="K80" s="71"/>
      <c r="L80" s="71"/>
      <c r="M80" s="71"/>
      <c r="N80" s="71"/>
      <c r="O80" s="71"/>
      <c r="P80" s="71"/>
      <c r="Q80" s="71"/>
      <c r="R80" s="71"/>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row>
    <row r="81" spans="1:61" ht="14.4">
      <c r="A81" s="71"/>
      <c r="B81" s="71"/>
      <c r="C81" s="71"/>
      <c r="D81" s="71"/>
      <c r="E81" s="71"/>
      <c r="F81" s="71"/>
      <c r="G81" s="71"/>
      <c r="H81" s="71"/>
      <c r="I81" s="71"/>
      <c r="J81" s="71"/>
      <c r="K81" s="71"/>
      <c r="L81" s="71"/>
      <c r="M81" s="71"/>
      <c r="N81" s="71"/>
      <c r="O81" s="71"/>
      <c r="P81" s="71"/>
      <c r="Q81" s="71"/>
      <c r="R81" s="7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row>
    <row r="82" spans="1:61" ht="14.4">
      <c r="A82" s="71"/>
      <c r="B82" s="71"/>
      <c r="C82" s="71"/>
      <c r="D82" s="71"/>
      <c r="E82" s="71"/>
      <c r="F82" s="71"/>
      <c r="G82" s="71"/>
      <c r="H82" s="71"/>
      <c r="I82" s="71"/>
      <c r="J82" s="71"/>
      <c r="K82" s="71"/>
      <c r="L82" s="71"/>
      <c r="M82" s="71"/>
      <c r="N82" s="71"/>
      <c r="O82" s="71"/>
      <c r="P82" s="71"/>
      <c r="Q82" s="71"/>
      <c r="R82" s="7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row>
    <row r="83" spans="1:61" ht="14.4">
      <c r="A83" s="71"/>
      <c r="B83" s="71"/>
      <c r="C83" s="71"/>
      <c r="D83" s="71"/>
      <c r="E83" s="71"/>
      <c r="F83" s="71"/>
      <c r="G83" s="71"/>
      <c r="H83" s="71"/>
      <c r="I83" s="71"/>
      <c r="J83" s="71"/>
      <c r="K83" s="71"/>
      <c r="L83" s="71"/>
      <c r="M83" s="71"/>
      <c r="N83" s="71"/>
      <c r="O83" s="71"/>
      <c r="P83" s="71"/>
      <c r="Q83" s="71"/>
      <c r="R83" s="71"/>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row>
    <row r="84" spans="1:61" ht="14.4">
      <c r="A84" s="71"/>
      <c r="B84" s="71"/>
      <c r="C84" s="71"/>
      <c r="D84" s="71"/>
      <c r="E84" s="71"/>
      <c r="F84" s="71"/>
      <c r="G84" s="71"/>
      <c r="H84" s="71"/>
      <c r="I84" s="71"/>
      <c r="J84" s="71"/>
      <c r="K84" s="71"/>
      <c r="L84" s="71"/>
      <c r="M84" s="71"/>
      <c r="N84" s="71"/>
      <c r="O84" s="71"/>
      <c r="P84" s="71"/>
      <c r="Q84" s="71"/>
      <c r="R84" s="71"/>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row>
    <row r="85" spans="1:61" ht="14.4">
      <c r="A85" s="71"/>
      <c r="B85" s="71"/>
      <c r="C85" s="71"/>
      <c r="D85" s="71"/>
      <c r="E85" s="71"/>
      <c r="F85" s="71"/>
      <c r="G85" s="71"/>
      <c r="H85" s="71"/>
      <c r="I85" s="71"/>
      <c r="J85" s="71"/>
      <c r="K85" s="71"/>
      <c r="L85" s="71"/>
      <c r="M85" s="71"/>
      <c r="N85" s="71"/>
      <c r="O85" s="71"/>
      <c r="P85" s="71"/>
      <c r="Q85" s="71"/>
      <c r="R85" s="71"/>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row>
    <row r="86" spans="1:61" ht="14.4">
      <c r="A86" s="71"/>
      <c r="B86" s="71"/>
      <c r="C86" s="71"/>
      <c r="D86" s="71"/>
      <c r="E86" s="71"/>
      <c r="F86" s="71"/>
      <c r="G86" s="71"/>
      <c r="H86" s="71"/>
      <c r="I86" s="71"/>
      <c r="J86" s="71"/>
      <c r="K86" s="71"/>
      <c r="L86" s="71"/>
      <c r="M86" s="71"/>
      <c r="N86" s="71"/>
      <c r="O86" s="71"/>
      <c r="P86" s="71"/>
      <c r="Q86" s="71"/>
      <c r="R86" s="71"/>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row>
    <row r="87" spans="1:61" ht="14.4">
      <c r="A87" s="71"/>
      <c r="B87" s="71"/>
      <c r="C87" s="71"/>
      <c r="D87" s="71"/>
      <c r="E87" s="71"/>
      <c r="F87" s="71"/>
      <c r="G87" s="71"/>
      <c r="H87" s="71"/>
      <c r="I87" s="71"/>
      <c r="J87" s="71"/>
      <c r="K87" s="71"/>
      <c r="L87" s="71"/>
      <c r="M87" s="71"/>
      <c r="N87" s="71"/>
      <c r="O87" s="71"/>
      <c r="P87" s="71"/>
      <c r="Q87" s="71"/>
      <c r="R87" s="71"/>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row>
    <row r="88" spans="1:61" ht="14.4">
      <c r="A88" s="71"/>
      <c r="B88" s="71"/>
      <c r="C88" s="71"/>
      <c r="D88" s="71"/>
      <c r="E88" s="71"/>
      <c r="F88" s="71"/>
      <c r="G88" s="71"/>
      <c r="H88" s="71"/>
      <c r="I88" s="71"/>
      <c r="J88" s="71"/>
      <c r="K88" s="71"/>
      <c r="L88" s="71"/>
      <c r="M88" s="71"/>
      <c r="N88" s="71"/>
      <c r="O88" s="71"/>
      <c r="P88" s="71"/>
      <c r="Q88" s="71"/>
      <c r="R88" s="71"/>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row>
    <row r="89" spans="1:61" ht="14.4">
      <c r="A89" s="71"/>
      <c r="B89" s="71"/>
      <c r="C89" s="71"/>
      <c r="D89" s="71"/>
      <c r="E89" s="71"/>
      <c r="F89" s="71"/>
      <c r="G89" s="71"/>
      <c r="H89" s="71"/>
      <c r="I89" s="71"/>
      <c r="J89" s="71"/>
      <c r="K89" s="71"/>
      <c r="L89" s="71"/>
      <c r="M89" s="71"/>
      <c r="N89" s="71"/>
      <c r="O89" s="71"/>
      <c r="P89" s="71"/>
      <c r="Q89" s="71"/>
      <c r="R89" s="71"/>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row>
    <row r="90" spans="1:61" ht="14.4">
      <c r="A90" s="71"/>
      <c r="B90" s="71"/>
      <c r="C90" s="71"/>
      <c r="D90" s="71"/>
      <c r="E90" s="71"/>
      <c r="F90" s="71"/>
      <c r="G90" s="71"/>
      <c r="H90" s="71"/>
      <c r="I90" s="71"/>
      <c r="J90" s="71"/>
      <c r="K90" s="71"/>
      <c r="L90" s="71"/>
      <c r="M90" s="71"/>
      <c r="N90" s="71"/>
      <c r="O90" s="71"/>
      <c r="P90" s="71"/>
      <c r="Q90" s="71"/>
      <c r="R90" s="71"/>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row>
    <row r="91" spans="1:61" ht="14.4">
      <c r="A91" s="71"/>
      <c r="B91" s="71"/>
      <c r="C91" s="71"/>
      <c r="D91" s="71"/>
      <c r="E91" s="71"/>
      <c r="F91" s="71"/>
      <c r="G91" s="71"/>
      <c r="H91" s="71"/>
      <c r="I91" s="71"/>
      <c r="J91" s="71"/>
      <c r="K91" s="71"/>
      <c r="L91" s="71"/>
      <c r="M91" s="71"/>
      <c r="N91" s="71"/>
      <c r="O91" s="71"/>
      <c r="P91" s="71"/>
      <c r="Q91" s="71"/>
      <c r="R91" s="7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row>
    <row r="92" spans="1:61" ht="14.4">
      <c r="A92" s="71"/>
      <c r="B92" s="71"/>
      <c r="C92" s="71"/>
      <c r="D92" s="71"/>
      <c r="E92" s="71"/>
      <c r="F92" s="71"/>
      <c r="G92" s="71"/>
      <c r="H92" s="71"/>
      <c r="I92" s="71"/>
      <c r="J92" s="71"/>
      <c r="K92" s="71"/>
      <c r="L92" s="71"/>
      <c r="M92" s="71"/>
      <c r="N92" s="71"/>
      <c r="O92" s="71"/>
      <c r="P92" s="71"/>
      <c r="Q92" s="71"/>
      <c r="R92" s="71"/>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row>
    <row r="93" spans="1:61" ht="14.4">
      <c r="A93" s="71"/>
      <c r="B93" s="71"/>
      <c r="C93" s="71"/>
      <c r="D93" s="71"/>
      <c r="E93" s="71"/>
      <c r="F93" s="71"/>
      <c r="G93" s="71"/>
      <c r="H93" s="71"/>
      <c r="I93" s="71"/>
      <c r="J93" s="71"/>
      <c r="K93" s="71"/>
      <c r="L93" s="71"/>
      <c r="M93" s="71"/>
      <c r="N93" s="71"/>
      <c r="O93" s="71"/>
      <c r="P93" s="71"/>
      <c r="Q93" s="71"/>
      <c r="R93" s="71"/>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row>
    <row r="94" spans="1:61" ht="14.4">
      <c r="A94" s="71"/>
      <c r="B94" s="71"/>
      <c r="C94" s="71"/>
      <c r="D94" s="71"/>
      <c r="E94" s="71"/>
      <c r="F94" s="71"/>
      <c r="G94" s="71"/>
      <c r="H94" s="71"/>
      <c r="I94" s="71"/>
      <c r="J94" s="71"/>
      <c r="K94" s="71"/>
      <c r="L94" s="71"/>
      <c r="M94" s="71"/>
      <c r="N94" s="71"/>
      <c r="O94" s="71"/>
      <c r="P94" s="71"/>
      <c r="Q94" s="71"/>
      <c r="R94" s="71"/>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row>
    <row r="95" spans="1:61" ht="14.4">
      <c r="A95" s="71"/>
      <c r="B95" s="71"/>
      <c r="C95" s="71"/>
      <c r="D95" s="71"/>
      <c r="E95" s="71"/>
      <c r="F95" s="71"/>
      <c r="G95" s="71"/>
      <c r="H95" s="71"/>
      <c r="I95" s="71"/>
      <c r="J95" s="71"/>
      <c r="K95" s="71"/>
      <c r="L95" s="71"/>
      <c r="M95" s="71"/>
      <c r="N95" s="71"/>
      <c r="O95" s="71"/>
      <c r="P95" s="71"/>
      <c r="Q95" s="71"/>
      <c r="R95" s="7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row>
    <row r="96" spans="1:61" ht="14.4">
      <c r="A96" s="71"/>
      <c r="B96" s="71"/>
      <c r="C96" s="71"/>
      <c r="D96" s="71"/>
      <c r="E96" s="71"/>
      <c r="F96" s="71"/>
      <c r="G96" s="71"/>
      <c r="H96" s="71"/>
      <c r="I96" s="71"/>
      <c r="J96" s="71"/>
      <c r="K96" s="71"/>
      <c r="L96" s="71"/>
      <c r="M96" s="71"/>
      <c r="N96" s="71"/>
      <c r="O96" s="71"/>
      <c r="P96" s="71"/>
      <c r="Q96" s="71"/>
      <c r="R96" s="71"/>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row>
    <row r="97" spans="1:61" ht="14.4">
      <c r="A97" s="71"/>
      <c r="B97" s="71"/>
      <c r="C97" s="71"/>
      <c r="D97" s="71"/>
      <c r="E97" s="71"/>
      <c r="F97" s="71"/>
      <c r="G97" s="71"/>
      <c r="H97" s="71"/>
      <c r="I97" s="71"/>
      <c r="J97" s="71"/>
      <c r="K97" s="71"/>
      <c r="L97" s="71"/>
      <c r="M97" s="71"/>
      <c r="N97" s="71"/>
      <c r="O97" s="71"/>
      <c r="P97" s="71"/>
      <c r="Q97" s="71"/>
      <c r="R97" s="71"/>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row>
    <row r="98" spans="1:61" ht="14.4">
      <c r="A98" s="71"/>
      <c r="B98" s="71"/>
      <c r="C98" s="71"/>
      <c r="D98" s="71"/>
      <c r="E98" s="71"/>
      <c r="F98" s="71"/>
      <c r="G98" s="71"/>
      <c r="H98" s="71"/>
      <c r="I98" s="71"/>
      <c r="J98" s="71"/>
      <c r="K98" s="71"/>
      <c r="L98" s="71"/>
      <c r="M98" s="71"/>
      <c r="N98" s="71"/>
      <c r="O98" s="71"/>
      <c r="P98" s="71"/>
      <c r="Q98" s="71"/>
      <c r="R98" s="71"/>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row>
    <row r="99" spans="1:61" ht="14.4">
      <c r="A99" s="71"/>
      <c r="B99" s="71"/>
      <c r="C99" s="71"/>
      <c r="D99" s="71"/>
      <c r="E99" s="71"/>
      <c r="F99" s="71"/>
      <c r="G99" s="71"/>
      <c r="H99" s="71"/>
      <c r="I99" s="71"/>
      <c r="J99" s="71"/>
      <c r="K99" s="71"/>
      <c r="L99" s="71"/>
      <c r="M99" s="71"/>
      <c r="N99" s="71"/>
      <c r="O99" s="71"/>
      <c r="P99" s="71"/>
      <c r="Q99" s="71"/>
      <c r="R99" s="71"/>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row>
    <row r="100" spans="1:61" ht="14.4">
      <c r="A100" s="71"/>
      <c r="B100" s="71"/>
      <c r="C100" s="71"/>
      <c r="D100" s="71"/>
      <c r="E100" s="71"/>
      <c r="F100" s="71"/>
      <c r="G100" s="71"/>
      <c r="H100" s="71"/>
      <c r="I100" s="71"/>
      <c r="J100" s="71"/>
      <c r="K100" s="71"/>
      <c r="L100" s="71"/>
      <c r="M100" s="71"/>
      <c r="N100" s="71"/>
      <c r="O100" s="71"/>
      <c r="P100" s="71"/>
      <c r="Q100" s="71"/>
      <c r="R100" s="71"/>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row>
    <row r="101" spans="1:61" ht="14.4">
      <c r="A101" s="71"/>
      <c r="B101" s="71"/>
      <c r="C101" s="71"/>
      <c r="D101" s="71"/>
      <c r="E101" s="71"/>
      <c r="F101" s="71"/>
      <c r="G101" s="71"/>
      <c r="H101" s="71"/>
      <c r="I101" s="71"/>
      <c r="J101" s="71"/>
      <c r="K101" s="71"/>
      <c r="L101" s="71"/>
      <c r="M101" s="71"/>
      <c r="N101" s="71"/>
      <c r="O101" s="71"/>
      <c r="P101" s="71"/>
      <c r="Q101" s="71"/>
      <c r="R101" s="7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row>
    <row r="102" spans="1:61" ht="14.4">
      <c r="A102" s="71"/>
      <c r="B102" s="71"/>
      <c r="C102" s="71"/>
      <c r="D102" s="71"/>
      <c r="E102" s="71"/>
      <c r="F102" s="71"/>
      <c r="G102" s="71"/>
      <c r="H102" s="71"/>
      <c r="I102" s="71"/>
      <c r="J102" s="71"/>
      <c r="K102" s="71"/>
      <c r="L102" s="71"/>
      <c r="M102" s="71"/>
      <c r="N102" s="71"/>
      <c r="O102" s="71"/>
      <c r="P102" s="71"/>
      <c r="Q102" s="71"/>
      <c r="R102" s="71"/>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row>
    <row r="103" spans="1:61" ht="14.4">
      <c r="A103" s="71"/>
      <c r="B103" s="71"/>
      <c r="C103" s="71"/>
      <c r="D103" s="71"/>
      <c r="E103" s="71"/>
      <c r="F103" s="71"/>
      <c r="G103" s="71"/>
      <c r="H103" s="71"/>
      <c r="I103" s="71"/>
      <c r="J103" s="71"/>
      <c r="K103" s="71"/>
      <c r="L103" s="71"/>
      <c r="M103" s="71"/>
      <c r="N103" s="71"/>
      <c r="O103" s="71"/>
      <c r="P103" s="71"/>
      <c r="Q103" s="71"/>
      <c r="R103" s="71"/>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row>
    <row r="104" spans="1:61" ht="14.4">
      <c r="A104" s="71"/>
      <c r="B104" s="71"/>
      <c r="C104" s="71"/>
      <c r="D104" s="71"/>
      <c r="E104" s="71"/>
      <c r="F104" s="71"/>
      <c r="G104" s="71"/>
      <c r="H104" s="71"/>
      <c r="I104" s="71"/>
      <c r="J104" s="71"/>
      <c r="K104" s="71"/>
      <c r="L104" s="71"/>
      <c r="M104" s="71"/>
      <c r="N104" s="71"/>
      <c r="O104" s="71"/>
      <c r="P104" s="71"/>
      <c r="Q104" s="71"/>
      <c r="R104" s="71"/>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row>
    <row r="105" spans="1:61" ht="14.4">
      <c r="A105" s="71"/>
      <c r="B105" s="71"/>
      <c r="C105" s="71"/>
      <c r="D105" s="71"/>
      <c r="E105" s="71"/>
      <c r="F105" s="71"/>
      <c r="G105" s="71"/>
      <c r="H105" s="71"/>
      <c r="I105" s="71"/>
      <c r="J105" s="71"/>
      <c r="K105" s="71"/>
      <c r="L105" s="71"/>
      <c r="M105" s="71"/>
      <c r="N105" s="71"/>
      <c r="O105" s="71"/>
      <c r="P105" s="71"/>
      <c r="Q105" s="71"/>
      <c r="R105" s="71"/>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row>
    <row r="106" spans="1:61" ht="14.4">
      <c r="A106" s="71"/>
      <c r="B106" s="71"/>
      <c r="C106" s="71"/>
      <c r="D106" s="71"/>
      <c r="E106" s="71"/>
      <c r="F106" s="71"/>
      <c r="G106" s="71"/>
      <c r="H106" s="71"/>
      <c r="I106" s="71"/>
      <c r="J106" s="71"/>
      <c r="K106" s="71"/>
      <c r="L106" s="71"/>
      <c r="M106" s="71"/>
      <c r="N106" s="71"/>
      <c r="O106" s="71"/>
      <c r="P106" s="71"/>
      <c r="Q106" s="71"/>
      <c r="R106" s="71"/>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row>
    <row r="107" spans="1:61" ht="14.4">
      <c r="A107" s="71"/>
      <c r="B107" s="71"/>
      <c r="C107" s="71"/>
      <c r="D107" s="71"/>
      <c r="E107" s="71"/>
      <c r="F107" s="71"/>
      <c r="G107" s="71"/>
      <c r="H107" s="71"/>
      <c r="I107" s="71"/>
      <c r="J107" s="71"/>
      <c r="K107" s="71"/>
      <c r="L107" s="71"/>
      <c r="M107" s="71"/>
      <c r="N107" s="71"/>
      <c r="O107" s="71"/>
      <c r="P107" s="71"/>
      <c r="Q107" s="71"/>
      <c r="R107" s="7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row>
    <row r="108" spans="1:61" ht="14.4">
      <c r="A108" s="71"/>
      <c r="B108" s="71"/>
      <c r="C108" s="71"/>
      <c r="D108" s="71"/>
      <c r="E108" s="71"/>
      <c r="F108" s="71"/>
      <c r="G108" s="71"/>
      <c r="H108" s="71"/>
      <c r="I108" s="71"/>
      <c r="J108" s="71"/>
      <c r="K108" s="71"/>
      <c r="L108" s="71"/>
      <c r="M108" s="71"/>
      <c r="N108" s="71"/>
      <c r="O108" s="71"/>
      <c r="P108" s="71"/>
      <c r="Q108" s="71"/>
      <c r="R108" s="71"/>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row>
    <row r="109" spans="1:61" ht="14.4">
      <c r="A109" s="71"/>
      <c r="B109" s="71"/>
      <c r="C109" s="71"/>
      <c r="D109" s="71"/>
      <c r="E109" s="71"/>
      <c r="F109" s="71"/>
      <c r="G109" s="71"/>
      <c r="H109" s="71"/>
      <c r="I109" s="71"/>
      <c r="J109" s="71"/>
      <c r="K109" s="71"/>
      <c r="L109" s="71"/>
      <c r="M109" s="71"/>
      <c r="N109" s="71"/>
      <c r="O109" s="71"/>
      <c r="P109" s="71"/>
      <c r="Q109" s="71"/>
      <c r="R109" s="71"/>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row>
    <row r="110" spans="1:61" ht="14.4">
      <c r="A110" s="71"/>
      <c r="B110" s="71"/>
      <c r="C110" s="71"/>
      <c r="D110" s="71"/>
      <c r="E110" s="71"/>
      <c r="F110" s="71"/>
      <c r="G110" s="71"/>
      <c r="H110" s="71"/>
      <c r="I110" s="71"/>
      <c r="J110" s="71"/>
      <c r="K110" s="71"/>
      <c r="L110" s="71"/>
      <c r="M110" s="71"/>
      <c r="N110" s="71"/>
      <c r="O110" s="71"/>
      <c r="P110" s="71"/>
      <c r="Q110" s="71"/>
      <c r="R110" s="71"/>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row>
    <row r="111" spans="1:61" ht="14.4">
      <c r="A111" s="71"/>
      <c r="B111" s="71"/>
      <c r="C111" s="71"/>
      <c r="D111" s="71"/>
      <c r="E111" s="71"/>
      <c r="F111" s="71"/>
      <c r="G111" s="71"/>
      <c r="H111" s="71"/>
      <c r="I111" s="71"/>
      <c r="J111" s="71"/>
      <c r="K111" s="71"/>
      <c r="L111" s="71"/>
      <c r="M111" s="71"/>
      <c r="N111" s="71"/>
      <c r="O111" s="71"/>
      <c r="P111" s="71"/>
      <c r="Q111" s="71"/>
      <c r="R111" s="7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row>
    <row r="112" spans="1:61" ht="14.4">
      <c r="A112" s="71"/>
      <c r="B112" s="71"/>
      <c r="C112" s="71"/>
      <c r="D112" s="71"/>
      <c r="E112" s="71"/>
      <c r="F112" s="71"/>
      <c r="G112" s="71"/>
      <c r="H112" s="71"/>
      <c r="I112" s="71"/>
      <c r="J112" s="71"/>
      <c r="K112" s="71"/>
      <c r="L112" s="71"/>
      <c r="M112" s="71"/>
      <c r="N112" s="71"/>
      <c r="O112" s="71"/>
      <c r="P112" s="71"/>
      <c r="Q112" s="71"/>
      <c r="R112" s="71"/>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row>
  </sheetData>
  <mergeCells count="1">
    <mergeCell ref="A4:A5"/>
  </mergeCells>
  <pageMargins left="0.75" right="0.75" top="1" bottom="1" header="0.5" footer="0.5"/>
  <pageSetup scale="64" orientation="landscape" horizontalDpi="4294967292" vertic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8"/>
  <sheetViews>
    <sheetView showGridLines="0" view="pageBreakPreview" zoomScaleNormal="100" zoomScaleSheetLayoutView="100" workbookViewId="0">
      <selection activeCell="F43" sqref="F43"/>
    </sheetView>
  </sheetViews>
  <sheetFormatPr defaultColWidth="9.109375" defaultRowHeight="14.4" outlineLevelRow="1"/>
  <cols>
    <col min="1" max="1" width="30.33203125" style="261" customWidth="1"/>
    <col min="2" max="2" width="26.109375" style="261" customWidth="1"/>
    <col min="3" max="6" width="12.6640625" style="261" customWidth="1"/>
    <col min="7" max="9" width="11.109375" style="261" customWidth="1"/>
    <col min="10" max="11" width="11.5546875" style="261" customWidth="1"/>
    <col min="12" max="12" width="12.109375" style="261" customWidth="1"/>
    <col min="13" max="13" width="9.109375" style="261"/>
    <col min="14" max="14" width="26.6640625" style="261" customWidth="1"/>
    <col min="15" max="29" width="11.5546875" style="261" customWidth="1"/>
    <col min="30" max="16384" width="9.109375" style="261"/>
  </cols>
  <sheetData>
    <row r="1" spans="1:23" ht="18">
      <c r="A1" s="214" t="s">
        <v>312</v>
      </c>
      <c r="B1" s="213"/>
      <c r="C1" s="213"/>
      <c r="D1" s="213"/>
      <c r="E1" s="213"/>
      <c r="F1" s="213"/>
      <c r="G1" s="213"/>
      <c r="H1" s="213"/>
      <c r="I1" s="213"/>
      <c r="J1" s="213"/>
      <c r="K1" s="213"/>
      <c r="L1" s="649" t="s">
        <v>38</v>
      </c>
      <c r="N1" s="670"/>
      <c r="O1" s="670"/>
      <c r="P1" s="670"/>
      <c r="Q1" s="670"/>
      <c r="R1" s="670"/>
      <c r="S1" s="670"/>
      <c r="T1" s="670"/>
      <c r="U1" s="670"/>
      <c r="V1" s="670"/>
      <c r="W1" s="670"/>
    </row>
    <row r="2" spans="1:23">
      <c r="A2" s="261" t="s">
        <v>762</v>
      </c>
      <c r="K2" s="692"/>
      <c r="L2" s="263" t="s">
        <v>39</v>
      </c>
      <c r="N2" s="678"/>
      <c r="O2" s="670"/>
      <c r="P2" s="670"/>
      <c r="Q2" s="670"/>
      <c r="R2" s="670"/>
      <c r="S2" s="670"/>
      <c r="T2" s="670"/>
      <c r="U2" s="670"/>
      <c r="V2" s="670"/>
      <c r="W2" s="670"/>
    </row>
    <row r="3" spans="1:23" ht="15.6">
      <c r="A3" s="270" t="s">
        <v>307</v>
      </c>
      <c r="K3" s="693"/>
      <c r="L3" s="691"/>
      <c r="N3" s="678"/>
      <c r="O3" s="670"/>
      <c r="P3" s="670"/>
      <c r="Q3" s="670"/>
      <c r="R3" s="670"/>
      <c r="S3" s="670"/>
      <c r="T3" s="670"/>
      <c r="U3" s="670"/>
      <c r="V3" s="670"/>
      <c r="W3" s="670"/>
    </row>
    <row r="4" spans="1:23">
      <c r="C4" s="826" t="s">
        <v>722</v>
      </c>
      <c r="D4" s="827"/>
      <c r="E4" s="827"/>
      <c r="F4" s="827"/>
      <c r="G4" s="828"/>
      <c r="H4" s="832" t="s">
        <v>728</v>
      </c>
      <c r="I4" s="833"/>
      <c r="J4" s="833"/>
      <c r="K4" s="834"/>
      <c r="L4" s="835"/>
      <c r="N4" s="678"/>
      <c r="O4" s="359"/>
      <c r="P4" s="359"/>
      <c r="Q4" s="359"/>
      <c r="R4" s="359"/>
      <c r="S4" s="671"/>
      <c r="T4" s="670"/>
      <c r="U4" s="670"/>
      <c r="V4" s="670"/>
      <c r="W4" s="670"/>
    </row>
    <row r="5" spans="1:23" s="531" customFormat="1">
      <c r="A5" s="570"/>
      <c r="B5" s="570"/>
      <c r="C5" s="571" t="s">
        <v>546</v>
      </c>
      <c r="D5" s="571" t="s">
        <v>547</v>
      </c>
      <c r="E5" s="571" t="s">
        <v>548</v>
      </c>
      <c r="F5" s="571" t="s">
        <v>550</v>
      </c>
      <c r="G5" s="572" t="s">
        <v>551</v>
      </c>
      <c r="H5" s="571" t="s">
        <v>546</v>
      </c>
      <c r="I5" s="571" t="s">
        <v>547</v>
      </c>
      <c r="J5" s="571" t="s">
        <v>548</v>
      </c>
      <c r="K5" s="571" t="s">
        <v>550</v>
      </c>
      <c r="L5" s="572" t="s">
        <v>551</v>
      </c>
      <c r="M5" s="570"/>
      <c r="N5" s="672"/>
      <c r="O5" s="359"/>
      <c r="P5" s="359"/>
      <c r="Q5" s="359"/>
      <c r="R5" s="359"/>
      <c r="S5" s="673"/>
      <c r="T5" s="674"/>
      <c r="U5" s="674"/>
      <c r="V5" s="674"/>
      <c r="W5" s="674"/>
    </row>
    <row r="6" spans="1:23" s="531" customFormat="1" hidden="1">
      <c r="A6" s="573"/>
      <c r="B6" s="573" t="s">
        <v>108</v>
      </c>
      <c r="C6" s="574" t="str">
        <f>'L2 - End Use Breakdown'!B8</f>
        <v>kWh</v>
      </c>
      <c r="D6" s="575" t="str">
        <f>'L2 - End Use Breakdown'!B31</f>
        <v>therms</v>
      </c>
      <c r="E6" s="575" t="str">
        <f>'L2 - End Use Breakdown'!B54</f>
        <v>lbs District Steam</v>
      </c>
      <c r="F6" s="574" t="str">
        <f>'L2 - End Use Breakdown'!B77</f>
        <v>gallons (Fuel Oil #2)</v>
      </c>
      <c r="G6" s="655" t="s">
        <v>504</v>
      </c>
      <c r="H6" s="576"/>
      <c r="I6" s="570"/>
      <c r="J6" s="570"/>
      <c r="K6" s="570"/>
      <c r="L6" s="570"/>
      <c r="M6" s="570"/>
      <c r="N6" s="675"/>
      <c r="O6" s="359"/>
      <c r="P6" s="359"/>
      <c r="Q6" s="359"/>
      <c r="R6" s="359"/>
      <c r="S6" s="676"/>
      <c r="T6" s="674"/>
      <c r="U6" s="674"/>
      <c r="V6" s="674"/>
      <c r="W6" s="674"/>
    </row>
    <row r="7" spans="1:23" s="531" customFormat="1" hidden="1">
      <c r="A7" s="573"/>
      <c r="B7" s="573" t="s">
        <v>553</v>
      </c>
      <c r="C7" s="577">
        <f>'L2 - End Use Breakdown'!B9</f>
        <v>3.4119999999999999</v>
      </c>
      <c r="D7" s="575">
        <f>'L2 - End Use Breakdown'!B32</f>
        <v>100</v>
      </c>
      <c r="E7" s="575">
        <f>'L2 - End Use Breakdown'!B55</f>
        <v>1.194</v>
      </c>
      <c r="F7" s="574">
        <f>'L2 - End Use Breakdown'!B78</f>
        <v>139</v>
      </c>
      <c r="G7" s="655">
        <v>1</v>
      </c>
      <c r="H7" s="690"/>
      <c r="I7" s="690"/>
      <c r="J7" s="690"/>
      <c r="K7" s="690"/>
      <c r="L7" s="690"/>
      <c r="M7" s="658"/>
      <c r="N7" s="675"/>
      <c r="O7" s="359"/>
      <c r="P7" s="359"/>
      <c r="Q7" s="359"/>
      <c r="R7" s="359"/>
      <c r="S7" s="676"/>
      <c r="T7" s="674"/>
      <c r="U7" s="674"/>
      <c r="V7" s="674"/>
      <c r="W7" s="674"/>
    </row>
    <row r="8" spans="1:23" ht="39" customHeight="1">
      <c r="A8" s="259" t="s">
        <v>122</v>
      </c>
      <c r="B8" s="694" t="s">
        <v>773</v>
      </c>
      <c r="C8" s="578" t="str">
        <f>'L2 - End Use Breakdown'!B6&amp;" ("&amp;'L2 - End Use Breakdown'!B8&amp;")"</f>
        <v>Electricity (kWh)</v>
      </c>
      <c r="D8" s="578" t="str">
        <f>'L2 - End Use Breakdown'!B29&amp;" ("&amp;'L2 - End Use Breakdown'!B31&amp;")"</f>
        <v>Natural Gas (therms)</v>
      </c>
      <c r="E8" s="578" t="str">
        <f>'L2 - End Use Breakdown'!B52&amp;" ("&amp;'L2 - End Use Breakdown'!B54&amp;")"</f>
        <v>Purchased Steam (lbs District Steam)</v>
      </c>
      <c r="F8" s="578" t="str">
        <f>'L2 - End Use Breakdown'!B75&amp;" "&amp;'L2 - End Use Breakdown'!B77</f>
        <v>Oil gallons (Fuel Oil #2)</v>
      </c>
      <c r="G8" s="679" t="s">
        <v>554</v>
      </c>
      <c r="H8" s="578" t="str">
        <f>"% "&amp;'L2 - End Use Breakdown'!B6&amp;" Savings"</f>
        <v>% Electricity Savings</v>
      </c>
      <c r="I8" s="578" t="str">
        <f>"% "&amp;'L2 - End Use Breakdown'!B29&amp;" Savings"</f>
        <v>% Natural Gas Savings</v>
      </c>
      <c r="J8" s="578" t="str">
        <f>"% "&amp;'L2 - End Use Breakdown'!B52&amp;" Savings"</f>
        <v>% Purchased Steam Savings</v>
      </c>
      <c r="K8" s="578" t="str">
        <f>"% "&amp;'L2 - End Use Breakdown'!B75&amp;" Savings"</f>
        <v>% Oil Savings</v>
      </c>
      <c r="L8" s="260" t="s">
        <v>552</v>
      </c>
      <c r="M8" s="659"/>
      <c r="N8" s="672"/>
      <c r="O8" s="359"/>
      <c r="P8" s="359"/>
      <c r="Q8" s="359"/>
      <c r="R8" s="359"/>
      <c r="S8" s="677"/>
      <c r="T8" s="670"/>
      <c r="U8" s="670"/>
      <c r="V8" s="670"/>
      <c r="W8" s="670"/>
    </row>
    <row r="9" spans="1:23">
      <c r="A9" s="579" t="str">
        <f>'L2 - EEM Summary'!A6</f>
        <v>Low-Cost and No-Cost Recommendations</v>
      </c>
      <c r="B9" s="648"/>
      <c r="C9" s="534"/>
      <c r="D9" s="532"/>
      <c r="E9" s="532"/>
      <c r="F9" s="532"/>
      <c r="G9" s="532"/>
      <c r="H9" s="533"/>
      <c r="I9" s="533"/>
      <c r="J9" s="533"/>
      <c r="K9" s="533"/>
      <c r="L9" s="534"/>
      <c r="M9" s="660"/>
      <c r="N9" s="672"/>
      <c r="O9" s="359"/>
      <c r="P9" s="359"/>
      <c r="Q9" s="359"/>
      <c r="R9" s="359"/>
      <c r="S9" s="671"/>
      <c r="T9" s="670"/>
      <c r="U9" s="670"/>
      <c r="V9" s="670"/>
      <c r="W9" s="670"/>
    </row>
    <row r="10" spans="1:23">
      <c r="A10" s="824" t="str">
        <f>IF(ISBLANK('L2 - EEM Summary'!A7),"",'L2 - EEM Summary'!A7)</f>
        <v>Re-enable Static Pressure Reset</v>
      </c>
      <c r="B10" s="650" t="s">
        <v>450</v>
      </c>
      <c r="C10" s="654">
        <v>9000</v>
      </c>
      <c r="D10" s="654"/>
      <c r="E10" s="654"/>
      <c r="F10" s="654"/>
      <c r="G10" s="580">
        <f>SUMPRODUCT(C10:F10,$C$7:$F$7)</f>
        <v>30708</v>
      </c>
      <c r="H10" s="581">
        <f t="shared" ref="H10:H25" si="0">IF(OR(C10=0,C10=""),0,C10/INDEX(O$65:O$77,MATCH($B10,$N$65:$N$77,0)))</f>
        <v>0.375</v>
      </c>
      <c r="I10" s="581">
        <f t="shared" ref="I10:I25" si="1">IF(OR(D10=0,D10=""),0,D10/INDEX(P$65:P$77,MATCH($B10,$N$65:$N$77,0)))</f>
        <v>0</v>
      </c>
      <c r="J10" s="581">
        <f t="shared" ref="J10:J25" si="2">IF(OR(E10=0,E10=""),0,E10/INDEX(Q$65:Q$77,MATCH($B10,$N$65:$N$77,0)))</f>
        <v>0</v>
      </c>
      <c r="K10" s="581">
        <f t="shared" ref="K10:K25" si="3">IF(OR(F10=0,F10=""),0,F10/INDEX(R$65:R$77,MATCH($B10,$N$65:$N$77,0)))</f>
        <v>0</v>
      </c>
      <c r="L10" s="581">
        <f t="shared" ref="L10:L25" si="4">IF(OR(G10=0,G10=""),0,G10/INDEX(S$65:S$77,MATCH($B10,$N$65:$N$77,0)))</f>
        <v>0.375</v>
      </c>
      <c r="M10" s="661"/>
      <c r="N10" s="675"/>
      <c r="O10" s="359"/>
      <c r="P10" s="359"/>
      <c r="Q10" s="359"/>
      <c r="R10" s="359"/>
      <c r="S10" s="671"/>
      <c r="T10" s="670"/>
      <c r="U10" s="670"/>
      <c r="V10" s="670"/>
      <c r="W10" s="670"/>
    </row>
    <row r="11" spans="1:23" outlineLevel="1">
      <c r="A11" s="825"/>
      <c r="B11" s="650" t="s">
        <v>448</v>
      </c>
      <c r="C11" s="654">
        <v>11000</v>
      </c>
      <c r="D11" s="654">
        <v>8000</v>
      </c>
      <c r="E11" s="654">
        <v>40000</v>
      </c>
      <c r="F11" s="654"/>
      <c r="G11" s="580">
        <f t="shared" ref="G11:G42" si="5">SUMPRODUCT(C11:F11,$C$7:$F$7)</f>
        <v>885292</v>
      </c>
      <c r="H11" s="581">
        <f t="shared" si="0"/>
        <v>0.22</v>
      </c>
      <c r="I11" s="581">
        <f t="shared" si="1"/>
        <v>0.53333333333333333</v>
      </c>
      <c r="J11" s="581">
        <f t="shared" si="2"/>
        <v>0.2857142857142857</v>
      </c>
      <c r="K11" s="581">
        <f t="shared" si="3"/>
        <v>0</v>
      </c>
      <c r="L11" s="581">
        <f t="shared" si="4"/>
        <v>0.47507586632501109</v>
      </c>
      <c r="M11" s="661"/>
      <c r="N11" s="675"/>
      <c r="O11" s="359"/>
      <c r="P11" s="359"/>
      <c r="Q11" s="359"/>
      <c r="R11" s="359"/>
      <c r="S11" s="671"/>
      <c r="T11" s="670"/>
      <c r="U11" s="670"/>
      <c r="V11" s="670"/>
      <c r="W11" s="670"/>
    </row>
    <row r="12" spans="1:23">
      <c r="A12" s="824" t="str">
        <f>IF(ISBLANK('L2 - EEM Summary'!A8),"",'L2 - EEM Summary'!A8)</f>
        <v>Hallway LED Lighting Upgrade</v>
      </c>
      <c r="B12" s="656" t="s">
        <v>452</v>
      </c>
      <c r="C12" s="654">
        <v>25000</v>
      </c>
      <c r="D12" s="654">
        <v>-2</v>
      </c>
      <c r="E12" s="654"/>
      <c r="F12" s="654"/>
      <c r="G12" s="580">
        <f t="shared" si="5"/>
        <v>85100</v>
      </c>
      <c r="H12" s="581">
        <f t="shared" si="0"/>
        <v>0.5</v>
      </c>
      <c r="I12" s="581" t="e">
        <f t="shared" si="1"/>
        <v>#DIV/0!</v>
      </c>
      <c r="J12" s="581">
        <f t="shared" si="2"/>
        <v>0</v>
      </c>
      <c r="K12" s="581">
        <f t="shared" si="3"/>
        <v>0</v>
      </c>
      <c r="L12" s="581">
        <f t="shared" si="4"/>
        <v>0.4988276670574443</v>
      </c>
      <c r="M12" s="661"/>
      <c r="N12" s="675"/>
      <c r="O12" s="359"/>
      <c r="P12" s="359"/>
      <c r="Q12" s="359"/>
      <c r="R12" s="359"/>
      <c r="S12" s="671"/>
      <c r="T12" s="670"/>
      <c r="U12" s="670"/>
      <c r="V12" s="670"/>
      <c r="W12" s="670"/>
    </row>
    <row r="13" spans="1:23" outlineLevel="1">
      <c r="A13" s="825"/>
      <c r="B13" s="656" t="s">
        <v>448</v>
      </c>
      <c r="C13" s="654"/>
      <c r="D13" s="654">
        <v>-200</v>
      </c>
      <c r="E13" s="654"/>
      <c r="F13" s="654"/>
      <c r="G13" s="580">
        <f t="shared" si="5"/>
        <v>-20000</v>
      </c>
      <c r="H13" s="581">
        <f t="shared" si="0"/>
        <v>0</v>
      </c>
      <c r="I13" s="581">
        <f t="shared" si="1"/>
        <v>-1.3333333333333334E-2</v>
      </c>
      <c r="J13" s="581">
        <f t="shared" si="2"/>
        <v>0</v>
      </c>
      <c r="K13" s="581">
        <f t="shared" si="3"/>
        <v>0</v>
      </c>
      <c r="L13" s="581">
        <f t="shared" si="4"/>
        <v>-1.0732636606340305E-2</v>
      </c>
      <c r="M13" s="661"/>
      <c r="N13" s="675"/>
      <c r="O13" s="359"/>
      <c r="P13" s="359"/>
      <c r="Q13" s="359"/>
      <c r="R13" s="359"/>
      <c r="S13" s="671"/>
      <c r="T13" s="670"/>
      <c r="U13" s="670"/>
      <c r="V13" s="670"/>
      <c r="W13" s="670"/>
    </row>
    <row r="14" spans="1:23">
      <c r="A14" s="824" t="str">
        <f>IF(ISBLANK('L2 - EEM Summary'!A9),"",'L2 - EEM Summary'!A9)</f>
        <v>Modify Low Limit DAT Setting</v>
      </c>
      <c r="B14" s="656" t="s">
        <v>450</v>
      </c>
      <c r="C14" s="654">
        <v>9000</v>
      </c>
      <c r="D14" s="654"/>
      <c r="E14" s="654"/>
      <c r="F14" s="654"/>
      <c r="G14" s="580">
        <f t="shared" si="5"/>
        <v>30708</v>
      </c>
      <c r="H14" s="581">
        <f t="shared" si="0"/>
        <v>0.375</v>
      </c>
      <c r="I14" s="581">
        <f t="shared" si="1"/>
        <v>0</v>
      </c>
      <c r="J14" s="581">
        <f t="shared" si="2"/>
        <v>0</v>
      </c>
      <c r="K14" s="581">
        <f t="shared" si="3"/>
        <v>0</v>
      </c>
      <c r="L14" s="581">
        <f t="shared" si="4"/>
        <v>0.375</v>
      </c>
      <c r="M14" s="661"/>
      <c r="N14" s="675"/>
      <c r="O14" s="359"/>
      <c r="P14" s="359"/>
      <c r="Q14" s="359"/>
      <c r="R14" s="359"/>
      <c r="S14" s="671"/>
      <c r="T14" s="670"/>
      <c r="U14" s="670"/>
      <c r="V14" s="670"/>
      <c r="W14" s="670"/>
    </row>
    <row r="15" spans="1:23" outlineLevel="1">
      <c r="A15" s="825"/>
      <c r="B15" s="656" t="s">
        <v>448</v>
      </c>
      <c r="C15" s="654">
        <v>11000</v>
      </c>
      <c r="D15" s="654"/>
      <c r="E15" s="654">
        <v>40000</v>
      </c>
      <c r="F15" s="654"/>
      <c r="G15" s="580">
        <f t="shared" si="5"/>
        <v>85292</v>
      </c>
      <c r="H15" s="581">
        <f t="shared" si="0"/>
        <v>0.22</v>
      </c>
      <c r="I15" s="581">
        <f t="shared" si="1"/>
        <v>0</v>
      </c>
      <c r="J15" s="581">
        <f t="shared" si="2"/>
        <v>0.2857142857142857</v>
      </c>
      <c r="K15" s="581">
        <f t="shared" si="3"/>
        <v>0</v>
      </c>
      <c r="L15" s="581">
        <f t="shared" si="4"/>
        <v>4.5770402071398868E-2</v>
      </c>
      <c r="M15" s="661"/>
      <c r="N15" s="675"/>
      <c r="O15" s="359"/>
      <c r="P15" s="359"/>
      <c r="Q15" s="359"/>
      <c r="R15" s="359"/>
      <c r="S15" s="671"/>
      <c r="T15" s="670"/>
      <c r="U15" s="670"/>
      <c r="V15" s="670"/>
      <c r="W15" s="670"/>
    </row>
    <row r="16" spans="1:23">
      <c r="A16" s="824" t="str">
        <f>IF(ISBLANK('L2 - EEM Summary'!A10),"",'L2 - EEM Summary'!A10)</f>
        <v>Replace UH thermostats</v>
      </c>
      <c r="B16" s="656" t="s">
        <v>455</v>
      </c>
      <c r="C16" s="654">
        <v>510000</v>
      </c>
      <c r="D16" s="654"/>
      <c r="E16" s="654"/>
      <c r="F16" s="654"/>
      <c r="G16" s="580">
        <f t="shared" si="5"/>
        <v>1740120</v>
      </c>
      <c r="H16" s="581">
        <f t="shared" si="0"/>
        <v>1.02</v>
      </c>
      <c r="I16" s="581">
        <f t="shared" si="1"/>
        <v>0</v>
      </c>
      <c r="J16" s="581">
        <f t="shared" si="2"/>
        <v>0</v>
      </c>
      <c r="K16" s="581">
        <f t="shared" si="3"/>
        <v>0</v>
      </c>
      <c r="L16" s="581">
        <f t="shared" si="4"/>
        <v>1.02</v>
      </c>
      <c r="M16" s="661"/>
      <c r="N16" s="675"/>
      <c r="O16" s="359"/>
      <c r="P16" s="359"/>
      <c r="Q16" s="359"/>
      <c r="R16" s="359"/>
      <c r="S16" s="671"/>
      <c r="T16" s="670"/>
      <c r="U16" s="670"/>
      <c r="V16" s="670"/>
      <c r="W16" s="670"/>
    </row>
    <row r="17" spans="1:23" hidden="1" outlineLevel="1">
      <c r="A17" s="825"/>
      <c r="B17" s="656"/>
      <c r="C17" s="654"/>
      <c r="D17" s="654"/>
      <c r="E17" s="654"/>
      <c r="F17" s="654"/>
      <c r="G17" s="580">
        <f t="shared" si="5"/>
        <v>0</v>
      </c>
      <c r="H17" s="581">
        <f t="shared" si="0"/>
        <v>0</v>
      </c>
      <c r="I17" s="581">
        <f t="shared" si="1"/>
        <v>0</v>
      </c>
      <c r="J17" s="581">
        <f t="shared" si="2"/>
        <v>0</v>
      </c>
      <c r="K17" s="581">
        <f t="shared" si="3"/>
        <v>0</v>
      </c>
      <c r="L17" s="581">
        <f t="shared" si="4"/>
        <v>0</v>
      </c>
      <c r="M17" s="661"/>
      <c r="N17" s="675"/>
      <c r="O17" s="359"/>
      <c r="P17" s="359"/>
      <c r="Q17" s="359"/>
      <c r="R17" s="359"/>
      <c r="S17" s="671"/>
      <c r="T17" s="670"/>
      <c r="U17" s="670"/>
      <c r="V17" s="670"/>
      <c r="W17" s="670"/>
    </row>
    <row r="18" spans="1:23" collapsed="1">
      <c r="A18" s="824" t="str">
        <f>IF(ISBLANK('L2 - EEM Summary'!A11),"",'L2 - EEM Summary'!A11)</f>
        <v>Weatherstripping</v>
      </c>
      <c r="B18" s="656" t="s">
        <v>449</v>
      </c>
      <c r="C18" s="654">
        <v>20000</v>
      </c>
      <c r="D18" s="654"/>
      <c r="E18" s="654"/>
      <c r="F18" s="654"/>
      <c r="G18" s="580">
        <f t="shared" si="5"/>
        <v>68240</v>
      </c>
      <c r="H18" s="581">
        <f t="shared" si="0"/>
        <v>0.02</v>
      </c>
      <c r="I18" s="581">
        <f t="shared" si="1"/>
        <v>0</v>
      </c>
      <c r="J18" s="581">
        <f t="shared" si="2"/>
        <v>0</v>
      </c>
      <c r="K18" s="581">
        <f t="shared" si="3"/>
        <v>0</v>
      </c>
      <c r="L18" s="581">
        <f t="shared" si="4"/>
        <v>0.02</v>
      </c>
      <c r="M18" s="661"/>
      <c r="N18" s="675"/>
      <c r="O18" s="359"/>
      <c r="P18" s="359"/>
      <c r="Q18" s="359"/>
      <c r="R18" s="359"/>
      <c r="S18" s="671"/>
      <c r="T18" s="670"/>
      <c r="U18" s="670"/>
      <c r="V18" s="670"/>
      <c r="W18" s="670"/>
    </row>
    <row r="19" spans="1:23" hidden="1" outlineLevel="1">
      <c r="A19" s="825"/>
      <c r="B19" s="656"/>
      <c r="C19" s="654"/>
      <c r="D19" s="654"/>
      <c r="E19" s="654"/>
      <c r="F19" s="654"/>
      <c r="G19" s="580">
        <f t="shared" si="5"/>
        <v>0</v>
      </c>
      <c r="H19" s="581">
        <f t="shared" si="0"/>
        <v>0</v>
      </c>
      <c r="I19" s="581">
        <f t="shared" si="1"/>
        <v>0</v>
      </c>
      <c r="J19" s="581">
        <f t="shared" si="2"/>
        <v>0</v>
      </c>
      <c r="K19" s="581">
        <f t="shared" si="3"/>
        <v>0</v>
      </c>
      <c r="L19" s="581">
        <f t="shared" si="4"/>
        <v>0</v>
      </c>
      <c r="M19" s="661"/>
      <c r="N19" s="675"/>
      <c r="O19" s="359"/>
      <c r="P19" s="359"/>
      <c r="Q19" s="359"/>
      <c r="R19" s="359"/>
      <c r="S19" s="671"/>
      <c r="T19" s="670"/>
      <c r="U19" s="670"/>
      <c r="V19" s="670"/>
      <c r="W19" s="670"/>
    </row>
    <row r="20" spans="1:23" collapsed="1">
      <c r="A20" s="824" t="str">
        <f>IF(ISBLANK('L2 - EEM Summary'!A12),"",'L2 - EEM Summary'!A12)</f>
        <v>Change Chiller Operation Schedule</v>
      </c>
      <c r="B20" s="656"/>
      <c r="C20" s="654"/>
      <c r="D20" s="654"/>
      <c r="E20" s="654"/>
      <c r="F20" s="654"/>
      <c r="G20" s="580">
        <f t="shared" si="5"/>
        <v>0</v>
      </c>
      <c r="H20" s="581">
        <f t="shared" si="0"/>
        <v>0</v>
      </c>
      <c r="I20" s="581">
        <f t="shared" si="1"/>
        <v>0</v>
      </c>
      <c r="J20" s="581">
        <f t="shared" si="2"/>
        <v>0</v>
      </c>
      <c r="K20" s="581">
        <f t="shared" si="3"/>
        <v>0</v>
      </c>
      <c r="L20" s="581">
        <f t="shared" si="4"/>
        <v>0</v>
      </c>
      <c r="M20" s="661"/>
      <c r="N20" s="675"/>
      <c r="O20" s="359"/>
      <c r="P20" s="359"/>
      <c r="Q20" s="359"/>
      <c r="R20" s="359"/>
      <c r="S20" s="671"/>
      <c r="T20" s="670"/>
      <c r="U20" s="670"/>
      <c r="V20" s="670"/>
      <c r="W20" s="670"/>
    </row>
    <row r="21" spans="1:23" hidden="1" outlineLevel="1">
      <c r="A21" s="825"/>
      <c r="B21" s="656"/>
      <c r="C21" s="654"/>
      <c r="D21" s="654"/>
      <c r="E21" s="654"/>
      <c r="F21" s="654"/>
      <c r="G21" s="580">
        <f t="shared" si="5"/>
        <v>0</v>
      </c>
      <c r="H21" s="581">
        <f t="shared" si="0"/>
        <v>0</v>
      </c>
      <c r="I21" s="581">
        <f t="shared" si="1"/>
        <v>0</v>
      </c>
      <c r="J21" s="581">
        <f t="shared" si="2"/>
        <v>0</v>
      </c>
      <c r="K21" s="581">
        <f t="shared" si="3"/>
        <v>0</v>
      </c>
      <c r="L21" s="581">
        <f t="shared" si="4"/>
        <v>0</v>
      </c>
      <c r="M21" s="661"/>
      <c r="N21" s="675"/>
      <c r="O21" s="359"/>
      <c r="P21" s="359"/>
      <c r="Q21" s="359"/>
      <c r="R21" s="359"/>
      <c r="S21" s="671"/>
      <c r="T21" s="670"/>
      <c r="U21" s="670"/>
      <c r="V21" s="670"/>
      <c r="W21" s="670"/>
    </row>
    <row r="22" spans="1:23" collapsed="1">
      <c r="A22" s="824" t="str">
        <f>IF(ISBLANK('L2 - EEM Summary'!A13),"",'L2 - EEM Summary'!A13)</f>
        <v>Enable Heat Timer Night Setbacks</v>
      </c>
      <c r="B22" s="656"/>
      <c r="C22" s="654"/>
      <c r="D22" s="654"/>
      <c r="E22" s="654"/>
      <c r="F22" s="654"/>
      <c r="G22" s="580">
        <f t="shared" si="5"/>
        <v>0</v>
      </c>
      <c r="H22" s="581">
        <f t="shared" si="0"/>
        <v>0</v>
      </c>
      <c r="I22" s="581">
        <f t="shared" si="1"/>
        <v>0</v>
      </c>
      <c r="J22" s="581">
        <f t="shared" si="2"/>
        <v>0</v>
      </c>
      <c r="K22" s="581">
        <f t="shared" si="3"/>
        <v>0</v>
      </c>
      <c r="L22" s="581">
        <f t="shared" si="4"/>
        <v>0</v>
      </c>
      <c r="M22" s="661"/>
      <c r="N22" s="675"/>
      <c r="O22" s="359"/>
      <c r="P22" s="359"/>
      <c r="Q22" s="359"/>
      <c r="R22" s="359"/>
      <c r="S22" s="671"/>
      <c r="T22" s="670"/>
      <c r="U22" s="670"/>
      <c r="V22" s="670"/>
      <c r="W22" s="670"/>
    </row>
    <row r="23" spans="1:23" hidden="1" outlineLevel="1">
      <c r="A23" s="825"/>
      <c r="B23" s="656"/>
      <c r="C23" s="654"/>
      <c r="D23" s="654"/>
      <c r="E23" s="654"/>
      <c r="F23" s="654"/>
      <c r="G23" s="580">
        <f t="shared" si="5"/>
        <v>0</v>
      </c>
      <c r="H23" s="581">
        <f t="shared" si="0"/>
        <v>0</v>
      </c>
      <c r="I23" s="581">
        <f t="shared" si="1"/>
        <v>0</v>
      </c>
      <c r="J23" s="581">
        <f t="shared" si="2"/>
        <v>0</v>
      </c>
      <c r="K23" s="581">
        <f t="shared" si="3"/>
        <v>0</v>
      </c>
      <c r="L23" s="581">
        <f t="shared" si="4"/>
        <v>0</v>
      </c>
      <c r="M23" s="661"/>
      <c r="N23" s="675"/>
      <c r="O23" s="359"/>
      <c r="P23" s="359"/>
      <c r="Q23" s="359"/>
      <c r="R23" s="359"/>
      <c r="S23" s="671"/>
      <c r="T23" s="670"/>
      <c r="U23" s="670"/>
      <c r="V23" s="670"/>
      <c r="W23" s="670"/>
    </row>
    <row r="24" spans="1:23" collapsed="1">
      <c r="A24" s="824" t="str">
        <f>IF(ISBLANK('L2 - EEM Summary'!A14),"",'L2 - EEM Summary'!A14)</f>
        <v>Test LC-NC EEM 1</v>
      </c>
      <c r="B24" s="656" t="s">
        <v>450</v>
      </c>
      <c r="C24" s="654">
        <v>9000</v>
      </c>
      <c r="D24" s="654">
        <v>1</v>
      </c>
      <c r="E24" s="654"/>
      <c r="F24" s="654"/>
      <c r="G24" s="580">
        <f t="shared" si="5"/>
        <v>30808</v>
      </c>
      <c r="H24" s="581">
        <f t="shared" si="0"/>
        <v>0.375</v>
      </c>
      <c r="I24" s="581" t="e">
        <f t="shared" si="1"/>
        <v>#DIV/0!</v>
      </c>
      <c r="J24" s="581">
        <f t="shared" si="2"/>
        <v>0</v>
      </c>
      <c r="K24" s="581">
        <f t="shared" si="3"/>
        <v>0</v>
      </c>
      <c r="L24" s="581">
        <f t="shared" si="4"/>
        <v>0.37622118014849548</v>
      </c>
      <c r="M24" s="661"/>
      <c r="N24" s="675"/>
      <c r="O24" s="359"/>
      <c r="P24" s="359"/>
      <c r="Q24" s="359"/>
      <c r="R24" s="359"/>
      <c r="S24" s="671"/>
      <c r="T24" s="670"/>
      <c r="U24" s="670"/>
      <c r="V24" s="670"/>
      <c r="W24" s="670"/>
    </row>
    <row r="25" spans="1:23" hidden="1" outlineLevel="1">
      <c r="A25" s="825"/>
      <c r="B25" s="656"/>
      <c r="C25" s="654"/>
      <c r="D25" s="654"/>
      <c r="E25" s="654"/>
      <c r="F25" s="654"/>
      <c r="G25" s="580">
        <f t="shared" si="5"/>
        <v>0</v>
      </c>
      <c r="H25" s="581">
        <f t="shared" si="0"/>
        <v>0</v>
      </c>
      <c r="I25" s="581">
        <f t="shared" si="1"/>
        <v>0</v>
      </c>
      <c r="J25" s="581">
        <f t="shared" si="2"/>
        <v>0</v>
      </c>
      <c r="K25" s="581">
        <f t="shared" si="3"/>
        <v>0</v>
      </c>
      <c r="L25" s="581">
        <f t="shared" si="4"/>
        <v>0</v>
      </c>
      <c r="M25" s="661"/>
      <c r="N25" s="675"/>
      <c r="O25" s="359"/>
      <c r="P25" s="359"/>
      <c r="Q25" s="359"/>
      <c r="R25" s="359"/>
      <c r="S25" s="671"/>
      <c r="T25" s="670"/>
      <c r="U25" s="670"/>
      <c r="V25" s="670"/>
      <c r="W25" s="670"/>
    </row>
    <row r="26" spans="1:23" collapsed="1">
      <c r="A26" s="582" t="str">
        <f>'L2 - EEM Summary'!A15</f>
        <v>Potential Capital Recommendations</v>
      </c>
      <c r="B26" s="657"/>
      <c r="C26" s="657"/>
      <c r="D26" s="657"/>
      <c r="E26" s="657"/>
      <c r="F26" s="657"/>
      <c r="G26" s="657"/>
      <c r="H26" s="583"/>
      <c r="I26" s="583"/>
      <c r="J26" s="583"/>
      <c r="K26" s="583"/>
      <c r="L26" s="583"/>
      <c r="M26" s="662"/>
      <c r="N26" s="675"/>
      <c r="O26" s="359"/>
      <c r="P26" s="359"/>
      <c r="Q26" s="359"/>
      <c r="R26" s="359"/>
      <c r="S26" s="671"/>
      <c r="T26" s="670"/>
      <c r="U26" s="670"/>
      <c r="V26" s="670"/>
      <c r="W26" s="670"/>
    </row>
    <row r="27" spans="1:23">
      <c r="A27" s="824" t="str">
        <f>IF(ISBLANK('L2 - EEM Summary'!A16),"",'L2 - EEM Summary'!A16)</f>
        <v>Chiller Plant Upgrade</v>
      </c>
      <c r="B27" s="656"/>
      <c r="C27" s="654"/>
      <c r="D27" s="654"/>
      <c r="E27" s="654"/>
      <c r="F27" s="654"/>
      <c r="G27" s="580">
        <f t="shared" si="5"/>
        <v>0</v>
      </c>
      <c r="H27" s="581">
        <f t="shared" ref="H27:H42" si="6">IF(OR(C27=0,C27=""),0,C27/INDEX(O$65:O$77,MATCH($B27,$N$65:$N$77,0)))</f>
        <v>0</v>
      </c>
      <c r="I27" s="581">
        <f t="shared" ref="I27:I42" si="7">IF(OR(D27=0,D27=""),0,D27/INDEX(P$65:P$77,MATCH($B27,$N$65:$N$77,0)))</f>
        <v>0</v>
      </c>
      <c r="J27" s="581">
        <f t="shared" ref="J27:J42" si="8">IF(OR(E27=0,E27=""),0,E27/INDEX(Q$65:Q$77,MATCH($B27,$N$65:$N$77,0)))</f>
        <v>0</v>
      </c>
      <c r="K27" s="581">
        <f t="shared" ref="K27:K42" si="9">IF(OR(F27=0,F27=""),0,F27/INDEX(R$65:R$77,MATCH($B27,$N$65:$N$77,0)))</f>
        <v>0</v>
      </c>
      <c r="L27" s="581">
        <f t="shared" ref="L27:L42" si="10">IF(OR(G27=0,G27=""),0,G27/INDEX(S$65:S$77,MATCH($B27,$N$65:$N$77,0)))</f>
        <v>0</v>
      </c>
      <c r="M27" s="661"/>
      <c r="N27" s="675"/>
      <c r="O27" s="359"/>
      <c r="P27" s="359"/>
      <c r="Q27" s="359"/>
      <c r="R27" s="359"/>
      <c r="S27" s="671"/>
      <c r="T27" s="670"/>
      <c r="U27" s="670"/>
      <c r="V27" s="670"/>
      <c r="W27" s="670"/>
    </row>
    <row r="28" spans="1:23" hidden="1" outlineLevel="1">
      <c r="A28" s="825"/>
      <c r="B28" s="656"/>
      <c r="C28" s="654"/>
      <c r="D28" s="654"/>
      <c r="E28" s="654"/>
      <c r="F28" s="654"/>
      <c r="G28" s="580">
        <f t="shared" si="5"/>
        <v>0</v>
      </c>
      <c r="H28" s="581">
        <f t="shared" si="6"/>
        <v>0</v>
      </c>
      <c r="I28" s="581">
        <f t="shared" si="7"/>
        <v>0</v>
      </c>
      <c r="J28" s="581">
        <f t="shared" si="8"/>
        <v>0</v>
      </c>
      <c r="K28" s="581">
        <f t="shared" si="9"/>
        <v>0</v>
      </c>
      <c r="L28" s="581">
        <f t="shared" si="10"/>
        <v>0</v>
      </c>
      <c r="M28" s="661"/>
      <c r="N28" s="675"/>
      <c r="O28" s="359"/>
      <c r="P28" s="359"/>
      <c r="Q28" s="359"/>
      <c r="R28" s="359"/>
      <c r="S28" s="671"/>
      <c r="T28" s="670"/>
      <c r="U28" s="670"/>
      <c r="V28" s="670"/>
      <c r="W28" s="670"/>
    </row>
    <row r="29" spans="1:23" collapsed="1">
      <c r="A29" s="824" t="str">
        <f>IF(ISBLANK('L2 - EEM Summary'!A17),"",'L2 - EEM Summary'!A17)</f>
        <v>BMS Installation</v>
      </c>
      <c r="B29" s="656"/>
      <c r="C29" s="654"/>
      <c r="D29" s="654"/>
      <c r="E29" s="654"/>
      <c r="F29" s="654"/>
      <c r="G29" s="580">
        <f t="shared" si="5"/>
        <v>0</v>
      </c>
      <c r="H29" s="581">
        <f t="shared" si="6"/>
        <v>0</v>
      </c>
      <c r="I29" s="581">
        <f t="shared" si="7"/>
        <v>0</v>
      </c>
      <c r="J29" s="581">
        <f t="shared" si="8"/>
        <v>0</v>
      </c>
      <c r="K29" s="581">
        <f t="shared" si="9"/>
        <v>0</v>
      </c>
      <c r="L29" s="581">
        <f t="shared" si="10"/>
        <v>0</v>
      </c>
      <c r="M29" s="661"/>
      <c r="N29" s="672"/>
      <c r="O29" s="359"/>
      <c r="P29" s="359"/>
      <c r="Q29" s="359"/>
      <c r="R29" s="359"/>
      <c r="S29" s="671"/>
      <c r="T29" s="670"/>
      <c r="U29" s="670"/>
      <c r="V29" s="670"/>
      <c r="W29" s="670"/>
    </row>
    <row r="30" spans="1:23" hidden="1" outlineLevel="1">
      <c r="A30" s="825"/>
      <c r="B30" s="656"/>
      <c r="C30" s="654"/>
      <c r="D30" s="654"/>
      <c r="E30" s="654"/>
      <c r="F30" s="654"/>
      <c r="G30" s="580">
        <f t="shared" si="5"/>
        <v>0</v>
      </c>
      <c r="H30" s="581">
        <f t="shared" si="6"/>
        <v>0</v>
      </c>
      <c r="I30" s="581">
        <f t="shared" si="7"/>
        <v>0</v>
      </c>
      <c r="J30" s="581">
        <f t="shared" si="8"/>
        <v>0</v>
      </c>
      <c r="K30" s="581">
        <f t="shared" si="9"/>
        <v>0</v>
      </c>
      <c r="L30" s="581">
        <f t="shared" si="10"/>
        <v>0</v>
      </c>
      <c r="M30" s="661"/>
      <c r="N30" s="675"/>
      <c r="O30" s="359"/>
      <c r="P30" s="359"/>
      <c r="Q30" s="359"/>
      <c r="R30" s="359"/>
      <c r="S30" s="671"/>
      <c r="T30" s="670"/>
      <c r="U30" s="670"/>
      <c r="V30" s="670"/>
      <c r="W30" s="670"/>
    </row>
    <row r="31" spans="1:23" collapsed="1">
      <c r="A31" s="824" t="str">
        <f>IF(ISBLANK('L2 - EEM Summary'!A18),"",'L2 - EEM Summary'!A18)</f>
        <v>Replace AC-2 with new Heat Pump</v>
      </c>
      <c r="B31" s="656"/>
      <c r="C31" s="654"/>
      <c r="D31" s="654"/>
      <c r="E31" s="654"/>
      <c r="F31" s="654"/>
      <c r="G31" s="580">
        <f t="shared" si="5"/>
        <v>0</v>
      </c>
      <c r="H31" s="581">
        <f t="shared" si="6"/>
        <v>0</v>
      </c>
      <c r="I31" s="581">
        <f t="shared" si="7"/>
        <v>0</v>
      </c>
      <c r="J31" s="581">
        <f t="shared" si="8"/>
        <v>0</v>
      </c>
      <c r="K31" s="581">
        <f t="shared" si="9"/>
        <v>0</v>
      </c>
      <c r="L31" s="581">
        <f t="shared" si="10"/>
        <v>0</v>
      </c>
      <c r="M31" s="661"/>
      <c r="N31" s="675"/>
      <c r="O31" s="359"/>
      <c r="P31" s="359"/>
      <c r="Q31" s="359"/>
      <c r="R31" s="359"/>
      <c r="S31" s="671"/>
      <c r="T31" s="670"/>
      <c r="U31" s="670"/>
      <c r="V31" s="670"/>
      <c r="W31" s="670"/>
    </row>
    <row r="32" spans="1:23" hidden="1" outlineLevel="1">
      <c r="A32" s="825"/>
      <c r="B32" s="656"/>
      <c r="C32" s="654"/>
      <c r="D32" s="654"/>
      <c r="E32" s="654"/>
      <c r="F32" s="654"/>
      <c r="G32" s="580">
        <f t="shared" si="5"/>
        <v>0</v>
      </c>
      <c r="H32" s="581">
        <f t="shared" si="6"/>
        <v>0</v>
      </c>
      <c r="I32" s="581">
        <f t="shared" si="7"/>
        <v>0</v>
      </c>
      <c r="J32" s="581">
        <f t="shared" si="8"/>
        <v>0</v>
      </c>
      <c r="K32" s="581">
        <f t="shared" si="9"/>
        <v>0</v>
      </c>
      <c r="L32" s="581">
        <f t="shared" si="10"/>
        <v>0</v>
      </c>
      <c r="M32" s="661"/>
      <c r="N32" s="675"/>
      <c r="O32" s="359"/>
      <c r="P32" s="359"/>
      <c r="Q32" s="359"/>
      <c r="R32" s="359"/>
      <c r="S32" s="671"/>
      <c r="T32" s="670"/>
      <c r="U32" s="670"/>
      <c r="V32" s="670"/>
      <c r="W32" s="670"/>
    </row>
    <row r="33" spans="1:23" ht="15" customHeight="1" collapsed="1">
      <c r="A33" s="824" t="str">
        <f>IF(ISBLANK('L2 - EEM Summary'!A19),"",'L2 - EEM Summary'!A19)</f>
        <v>Steam Trap Replacements</v>
      </c>
      <c r="B33" s="656"/>
      <c r="C33" s="654"/>
      <c r="D33" s="654"/>
      <c r="E33" s="654"/>
      <c r="F33" s="654"/>
      <c r="G33" s="580">
        <f t="shared" si="5"/>
        <v>0</v>
      </c>
      <c r="H33" s="581">
        <f t="shared" si="6"/>
        <v>0</v>
      </c>
      <c r="I33" s="581">
        <f t="shared" si="7"/>
        <v>0</v>
      </c>
      <c r="J33" s="581">
        <f t="shared" si="8"/>
        <v>0</v>
      </c>
      <c r="K33" s="581">
        <f t="shared" si="9"/>
        <v>0</v>
      </c>
      <c r="L33" s="581">
        <f t="shared" si="10"/>
        <v>0</v>
      </c>
      <c r="M33" s="661"/>
      <c r="N33" s="675"/>
      <c r="O33" s="359"/>
      <c r="P33" s="359"/>
      <c r="Q33" s="359"/>
      <c r="R33" s="359"/>
      <c r="S33" s="671"/>
      <c r="T33" s="670"/>
      <c r="U33" s="670"/>
      <c r="V33" s="670"/>
      <c r="W33" s="670"/>
    </row>
    <row r="34" spans="1:23" hidden="1" outlineLevel="1">
      <c r="A34" s="825"/>
      <c r="B34" s="656"/>
      <c r="C34" s="654"/>
      <c r="D34" s="654"/>
      <c r="E34" s="654"/>
      <c r="F34" s="654"/>
      <c r="G34" s="580">
        <f t="shared" si="5"/>
        <v>0</v>
      </c>
      <c r="H34" s="581">
        <f t="shared" si="6"/>
        <v>0</v>
      </c>
      <c r="I34" s="581">
        <f t="shared" si="7"/>
        <v>0</v>
      </c>
      <c r="J34" s="581">
        <f t="shared" si="8"/>
        <v>0</v>
      </c>
      <c r="K34" s="581">
        <f t="shared" si="9"/>
        <v>0</v>
      </c>
      <c r="L34" s="581">
        <f t="shared" si="10"/>
        <v>0</v>
      </c>
      <c r="M34" s="661"/>
      <c r="N34" s="675"/>
      <c r="O34" s="359"/>
      <c r="P34" s="359"/>
      <c r="Q34" s="359"/>
      <c r="R34" s="359"/>
      <c r="S34" s="671"/>
      <c r="T34" s="670"/>
      <c r="U34" s="670"/>
      <c r="V34" s="670"/>
      <c r="W34" s="670"/>
    </row>
    <row r="35" spans="1:23" collapsed="1">
      <c r="A35" s="824" t="str">
        <f>IF(ISBLANK('L2 - EEM Summary'!A20),"",'L2 - EEM Summary'!A20)</f>
        <v>TRV Installation</v>
      </c>
      <c r="B35" s="656"/>
      <c r="C35" s="654"/>
      <c r="D35" s="654"/>
      <c r="E35" s="654"/>
      <c r="F35" s="654"/>
      <c r="G35" s="580">
        <f t="shared" si="5"/>
        <v>0</v>
      </c>
      <c r="H35" s="581">
        <f t="shared" si="6"/>
        <v>0</v>
      </c>
      <c r="I35" s="581">
        <f t="shared" si="7"/>
        <v>0</v>
      </c>
      <c r="J35" s="581">
        <f t="shared" si="8"/>
        <v>0</v>
      </c>
      <c r="K35" s="581">
        <f t="shared" si="9"/>
        <v>0</v>
      </c>
      <c r="L35" s="581">
        <f t="shared" si="10"/>
        <v>0</v>
      </c>
      <c r="M35" s="661"/>
      <c r="N35" s="675"/>
      <c r="O35" s="359"/>
      <c r="P35" s="359"/>
      <c r="Q35" s="359"/>
      <c r="R35" s="359"/>
      <c r="S35" s="671"/>
      <c r="T35" s="670"/>
      <c r="U35" s="670"/>
      <c r="V35" s="670"/>
      <c r="W35" s="670"/>
    </row>
    <row r="36" spans="1:23" hidden="1" outlineLevel="1">
      <c r="A36" s="825"/>
      <c r="B36" s="656"/>
      <c r="C36" s="654"/>
      <c r="D36" s="654"/>
      <c r="E36" s="654"/>
      <c r="F36" s="654"/>
      <c r="G36" s="580">
        <f t="shared" si="5"/>
        <v>0</v>
      </c>
      <c r="H36" s="581">
        <f t="shared" si="6"/>
        <v>0</v>
      </c>
      <c r="I36" s="581">
        <f t="shared" si="7"/>
        <v>0</v>
      </c>
      <c r="J36" s="581">
        <f t="shared" si="8"/>
        <v>0</v>
      </c>
      <c r="K36" s="581">
        <f t="shared" si="9"/>
        <v>0</v>
      </c>
      <c r="L36" s="581">
        <f t="shared" si="10"/>
        <v>0</v>
      </c>
      <c r="M36" s="661"/>
      <c r="N36" s="675"/>
      <c r="O36" s="359"/>
      <c r="P36" s="359"/>
      <c r="Q36" s="359"/>
      <c r="R36" s="359"/>
      <c r="S36" s="671"/>
      <c r="T36" s="670"/>
      <c r="U36" s="670"/>
      <c r="V36" s="670"/>
      <c r="W36" s="670"/>
    </row>
    <row r="37" spans="1:23" collapsed="1">
      <c r="A37" s="824" t="str">
        <f>IF(ISBLANK('L2 - EEM Summary'!A21),"",'L2 - EEM Summary'!A21)</f>
        <v>Spray Foam Insulation Duct</v>
      </c>
      <c r="B37" s="656"/>
      <c r="C37" s="654"/>
      <c r="D37" s="654"/>
      <c r="E37" s="654"/>
      <c r="F37" s="654"/>
      <c r="G37" s="580">
        <f t="shared" si="5"/>
        <v>0</v>
      </c>
      <c r="H37" s="581">
        <f t="shared" si="6"/>
        <v>0</v>
      </c>
      <c r="I37" s="581">
        <f t="shared" si="7"/>
        <v>0</v>
      </c>
      <c r="J37" s="581">
        <f t="shared" si="8"/>
        <v>0</v>
      </c>
      <c r="K37" s="581">
        <f t="shared" si="9"/>
        <v>0</v>
      </c>
      <c r="L37" s="581">
        <f t="shared" si="10"/>
        <v>0</v>
      </c>
      <c r="M37" s="661"/>
      <c r="N37" s="675"/>
      <c r="O37" s="359"/>
      <c r="P37" s="359"/>
      <c r="Q37" s="359"/>
      <c r="R37" s="359"/>
      <c r="S37" s="671"/>
      <c r="T37" s="670"/>
      <c r="U37" s="670"/>
      <c r="V37" s="670"/>
      <c r="W37" s="670"/>
    </row>
    <row r="38" spans="1:23" hidden="1" outlineLevel="1">
      <c r="A38" s="825"/>
      <c r="B38" s="656"/>
      <c r="C38" s="654"/>
      <c r="D38" s="654"/>
      <c r="E38" s="654"/>
      <c r="F38" s="654"/>
      <c r="G38" s="580">
        <f t="shared" si="5"/>
        <v>0</v>
      </c>
      <c r="H38" s="581">
        <f t="shared" si="6"/>
        <v>0</v>
      </c>
      <c r="I38" s="581">
        <f t="shared" si="7"/>
        <v>0</v>
      </c>
      <c r="J38" s="581">
        <f t="shared" si="8"/>
        <v>0</v>
      </c>
      <c r="K38" s="581">
        <f t="shared" si="9"/>
        <v>0</v>
      </c>
      <c r="L38" s="581">
        <f t="shared" si="10"/>
        <v>0</v>
      </c>
      <c r="M38" s="661"/>
      <c r="N38" s="675"/>
      <c r="O38" s="359"/>
      <c r="P38" s="359"/>
      <c r="Q38" s="359"/>
      <c r="R38" s="359"/>
      <c r="S38" s="671"/>
      <c r="T38" s="670"/>
      <c r="U38" s="670"/>
      <c r="V38" s="670"/>
      <c r="W38" s="670"/>
    </row>
    <row r="39" spans="1:23" collapsed="1">
      <c r="A39" s="824" t="str">
        <f>IF(ISBLANK('L2 - EEM Summary'!A22),"",'L2 - EEM Summary'!A22)</f>
        <v>Digital PRV Upgrade</v>
      </c>
      <c r="B39" s="656"/>
      <c r="C39" s="654"/>
      <c r="D39" s="654"/>
      <c r="E39" s="654"/>
      <c r="F39" s="654"/>
      <c r="G39" s="580">
        <f t="shared" si="5"/>
        <v>0</v>
      </c>
      <c r="H39" s="581">
        <f t="shared" si="6"/>
        <v>0</v>
      </c>
      <c r="I39" s="581">
        <f t="shared" si="7"/>
        <v>0</v>
      </c>
      <c r="J39" s="581">
        <f t="shared" si="8"/>
        <v>0</v>
      </c>
      <c r="K39" s="581">
        <f t="shared" si="9"/>
        <v>0</v>
      </c>
      <c r="L39" s="581">
        <f t="shared" si="10"/>
        <v>0</v>
      </c>
      <c r="M39" s="661"/>
      <c r="N39" s="675"/>
      <c r="O39" s="359"/>
      <c r="P39" s="359"/>
      <c r="Q39" s="359"/>
      <c r="R39" s="359"/>
      <c r="S39" s="671"/>
      <c r="T39" s="670"/>
      <c r="U39" s="670"/>
      <c r="V39" s="670"/>
      <c r="W39" s="670"/>
    </row>
    <row r="40" spans="1:23" hidden="1" outlineLevel="1">
      <c r="A40" s="825"/>
      <c r="B40" s="656"/>
      <c r="C40" s="654"/>
      <c r="D40" s="654"/>
      <c r="E40" s="654"/>
      <c r="F40" s="654"/>
      <c r="G40" s="580">
        <f t="shared" si="5"/>
        <v>0</v>
      </c>
      <c r="H40" s="581">
        <f t="shared" si="6"/>
        <v>0</v>
      </c>
      <c r="I40" s="581">
        <f t="shared" si="7"/>
        <v>0</v>
      </c>
      <c r="J40" s="581">
        <f t="shared" si="8"/>
        <v>0</v>
      </c>
      <c r="K40" s="581">
        <f t="shared" si="9"/>
        <v>0</v>
      </c>
      <c r="L40" s="581">
        <f t="shared" si="10"/>
        <v>0</v>
      </c>
      <c r="M40" s="661"/>
      <c r="N40" s="675"/>
      <c r="O40" s="359"/>
      <c r="P40" s="359"/>
      <c r="Q40" s="359"/>
      <c r="R40" s="359"/>
      <c r="S40" s="671"/>
      <c r="T40" s="670"/>
      <c r="U40" s="670"/>
      <c r="V40" s="670"/>
      <c r="W40" s="670"/>
    </row>
    <row r="41" spans="1:23" ht="15" collapsed="1" thickBot="1">
      <c r="A41" s="824" t="str">
        <f>IF(ISBLANK('L2 - EEM Summary'!A23),"",'L2 - EEM Summary'!A23)</f>
        <v>Replace Roof</v>
      </c>
      <c r="B41" s="656"/>
      <c r="C41" s="654"/>
      <c r="D41" s="654"/>
      <c r="E41" s="654"/>
      <c r="F41" s="654"/>
      <c r="G41" s="580">
        <f t="shared" si="5"/>
        <v>0</v>
      </c>
      <c r="H41" s="581">
        <f t="shared" si="6"/>
        <v>0</v>
      </c>
      <c r="I41" s="581">
        <f t="shared" si="7"/>
        <v>0</v>
      </c>
      <c r="J41" s="581">
        <f t="shared" si="8"/>
        <v>0</v>
      </c>
      <c r="K41" s="581">
        <f t="shared" si="9"/>
        <v>0</v>
      </c>
      <c r="L41" s="581">
        <f t="shared" si="10"/>
        <v>0</v>
      </c>
      <c r="M41" s="661"/>
      <c r="N41" s="675"/>
      <c r="O41" s="359"/>
      <c r="P41" s="359"/>
      <c r="Q41" s="359"/>
      <c r="R41" s="359"/>
      <c r="S41" s="671"/>
      <c r="T41" s="670"/>
      <c r="U41" s="670"/>
      <c r="V41" s="670"/>
      <c r="W41" s="670"/>
    </row>
    <row r="42" spans="1:23" ht="15" hidden="1" outlineLevel="1" thickBot="1">
      <c r="A42" s="830"/>
      <c r="B42" s="656"/>
      <c r="C42" s="654"/>
      <c r="D42" s="654"/>
      <c r="E42" s="654"/>
      <c r="F42" s="654"/>
      <c r="G42" s="580">
        <f t="shared" si="5"/>
        <v>0</v>
      </c>
      <c r="H42" s="581">
        <f t="shared" si="6"/>
        <v>0</v>
      </c>
      <c r="I42" s="581">
        <f t="shared" si="7"/>
        <v>0</v>
      </c>
      <c r="J42" s="581">
        <f t="shared" si="8"/>
        <v>0</v>
      </c>
      <c r="K42" s="581">
        <f t="shared" si="9"/>
        <v>0</v>
      </c>
      <c r="L42" s="581">
        <f t="shared" si="10"/>
        <v>0</v>
      </c>
      <c r="M42" s="661"/>
      <c r="N42" s="675"/>
      <c r="O42" s="359"/>
      <c r="P42" s="359"/>
      <c r="Q42" s="359"/>
      <c r="R42" s="359"/>
      <c r="S42" s="671"/>
      <c r="T42" s="670"/>
      <c r="U42" s="670"/>
      <c r="V42" s="670"/>
      <c r="W42" s="670"/>
    </row>
    <row r="43" spans="1:23" collapsed="1">
      <c r="A43" s="653"/>
      <c r="B43" s="573" t="s">
        <v>768</v>
      </c>
      <c r="C43" s="695">
        <f>SUM(C10:C42)</f>
        <v>604000</v>
      </c>
      <c r="D43" s="695">
        <f>SUM(D10:D42)</f>
        <v>7799</v>
      </c>
      <c r="E43" s="695">
        <f>SUM(E10:E42)</f>
        <v>80000</v>
      </c>
      <c r="F43" s="695">
        <f>SUM(F10:F42)</f>
        <v>0</v>
      </c>
      <c r="G43" s="695">
        <f>SUM(G10:G42)</f>
        <v>2936268</v>
      </c>
      <c r="H43" s="696">
        <f>C43/C$45</f>
        <v>0.60399999999999998</v>
      </c>
      <c r="I43" s="696">
        <f t="shared" ref="I43:J43" si="11">D43/D$45</f>
        <v>0.30299145299145297</v>
      </c>
      <c r="J43" s="696">
        <f t="shared" si="11"/>
        <v>0.53872053872053871</v>
      </c>
      <c r="K43" s="696">
        <f>F43/F$45</f>
        <v>0</v>
      </c>
      <c r="L43" s="696">
        <f>G43/G$45</f>
        <v>0.47427173386868171</v>
      </c>
      <c r="M43" s="661"/>
      <c r="N43" s="671"/>
      <c r="O43" s="671"/>
      <c r="P43" s="671"/>
      <c r="Q43" s="671"/>
      <c r="R43" s="671"/>
      <c r="S43" s="671"/>
      <c r="T43" s="670"/>
      <c r="U43" s="670"/>
      <c r="V43" s="670"/>
      <c r="W43" s="670"/>
    </row>
    <row r="44" spans="1:23">
      <c r="A44" s="700"/>
      <c r="B44" s="573" t="s">
        <v>769</v>
      </c>
      <c r="C44" s="701">
        <f>'L2 - EEM Summary'!E24</f>
        <v>604000</v>
      </c>
      <c r="D44" s="701">
        <f>'L2 - EEM Summary'!F24</f>
        <v>7800</v>
      </c>
      <c r="E44" s="701">
        <f>'L2 - EEM Summary'!G24</f>
        <v>80000</v>
      </c>
      <c r="F44" s="701">
        <f>'L2 - EEM Summary'!H24</f>
        <v>0</v>
      </c>
      <c r="G44" s="580">
        <f>SUMPRODUCT(C44:F44,$C$7:$F$7)</f>
        <v>2936368</v>
      </c>
      <c r="H44" s="704"/>
      <c r="I44" s="704"/>
      <c r="J44" s="704"/>
      <c r="K44" s="704"/>
      <c r="L44" s="704"/>
      <c r="M44" s="661"/>
      <c r="N44" s="671"/>
      <c r="O44" s="671"/>
      <c r="P44" s="671"/>
      <c r="Q44" s="671"/>
      <c r="R44" s="671"/>
      <c r="S44" s="671"/>
      <c r="T44" s="670"/>
      <c r="U44" s="670"/>
      <c r="V44" s="670"/>
      <c r="W44" s="670"/>
    </row>
    <row r="45" spans="1:23">
      <c r="A45" s="573"/>
      <c r="B45" s="573" t="s">
        <v>556</v>
      </c>
      <c r="C45" s="574">
        <f>'L2 - End Use Breakdown'!B24</f>
        <v>1000000.0000000001</v>
      </c>
      <c r="D45" s="574">
        <f>'L2 - End Use Breakdown'!B47</f>
        <v>25740</v>
      </c>
      <c r="E45" s="574">
        <f>'L2 - End Use Breakdown'!B70</f>
        <v>148500</v>
      </c>
      <c r="F45" s="574">
        <f>'L2 - End Use Breakdown'!B93</f>
        <v>200</v>
      </c>
      <c r="G45" s="580">
        <f>SUMPRODUCT(C45:F45,$C$7:$F$7)</f>
        <v>6191109</v>
      </c>
      <c r="H45" s="584"/>
      <c r="I45" s="584"/>
      <c r="J45" s="584"/>
      <c r="K45" s="584"/>
      <c r="L45" s="584"/>
      <c r="M45" s="584"/>
      <c r="N45" s="671"/>
      <c r="O45" s="671"/>
      <c r="P45" s="671"/>
      <c r="Q45" s="671"/>
      <c r="R45" s="671"/>
      <c r="S45" s="671"/>
      <c r="T45" s="670"/>
      <c r="U45" s="670"/>
      <c r="V45" s="670"/>
      <c r="W45" s="670"/>
    </row>
    <row r="46" spans="1:23">
      <c r="A46" s="573"/>
      <c r="B46" s="573"/>
      <c r="C46" s="668"/>
      <c r="D46" s="668"/>
      <c r="E46" s="668"/>
      <c r="F46" s="668"/>
      <c r="G46" s="669"/>
      <c r="H46" s="584"/>
      <c r="I46" s="584"/>
      <c r="J46" s="584"/>
      <c r="K46" s="584"/>
      <c r="L46" s="584"/>
      <c r="M46" s="584"/>
      <c r="N46" s="671"/>
      <c r="O46" s="671"/>
      <c r="P46" s="671"/>
      <c r="Q46" s="671"/>
      <c r="R46" s="671"/>
      <c r="S46" s="671"/>
      <c r="T46" s="670"/>
      <c r="U46" s="670"/>
      <c r="V46" s="670"/>
      <c r="W46" s="670"/>
    </row>
    <row r="47" spans="1:23">
      <c r="A47" s="573"/>
      <c r="B47" s="573"/>
      <c r="C47" s="668"/>
      <c r="D47" s="668"/>
      <c r="E47" s="668"/>
      <c r="F47" s="668"/>
      <c r="G47" s="669"/>
      <c r="H47" s="584"/>
      <c r="I47" s="584"/>
      <c r="J47" s="584"/>
      <c r="K47" s="584"/>
      <c r="L47" s="584"/>
      <c r="M47" s="584"/>
      <c r="N47" s="671"/>
      <c r="O47" s="671"/>
      <c r="P47" s="671"/>
      <c r="Q47" s="671"/>
      <c r="R47" s="671"/>
      <c r="S47" s="671"/>
      <c r="T47" s="670"/>
      <c r="U47" s="670"/>
      <c r="V47" s="670"/>
      <c r="W47" s="670"/>
    </row>
    <row r="48" spans="1:23">
      <c r="A48" s="573"/>
      <c r="B48" s="573"/>
      <c r="C48" s="668"/>
      <c r="D48" s="668"/>
      <c r="E48" s="668"/>
      <c r="F48" s="668"/>
      <c r="G48" s="669"/>
      <c r="H48" s="584"/>
      <c r="I48" s="584"/>
      <c r="J48" s="584"/>
      <c r="K48" s="584"/>
      <c r="L48" s="584"/>
      <c r="M48" s="584"/>
      <c r="N48" s="671"/>
      <c r="O48" s="671"/>
      <c r="P48" s="671"/>
      <c r="Q48" s="671"/>
      <c r="R48" s="671"/>
      <c r="S48" s="671"/>
      <c r="T48" s="670"/>
      <c r="U48" s="670"/>
      <c r="V48" s="670"/>
      <c r="W48" s="670"/>
    </row>
    <row r="49" spans="1:29">
      <c r="A49" s="261" t="s">
        <v>775</v>
      </c>
      <c r="B49" s="267"/>
      <c r="C49" s="267"/>
      <c r="D49" s="267"/>
      <c r="E49" s="267"/>
      <c r="F49" s="267"/>
      <c r="G49" s="268"/>
      <c r="H49" s="268"/>
      <c r="I49" s="268"/>
      <c r="J49" s="268"/>
      <c r="K49" s="268"/>
      <c r="N49" s="671"/>
      <c r="O49" s="671"/>
      <c r="P49" s="671"/>
      <c r="Q49" s="671"/>
      <c r="R49" s="671"/>
      <c r="S49" s="671"/>
      <c r="T49" s="670"/>
      <c r="U49" s="670"/>
      <c r="V49" s="670"/>
      <c r="W49" s="670"/>
    </row>
    <row r="50" spans="1:29">
      <c r="A50" s="261" t="s">
        <v>460</v>
      </c>
      <c r="B50" s="267"/>
      <c r="C50" s="267"/>
      <c r="D50" s="267"/>
      <c r="E50" s="268" t="s">
        <v>462</v>
      </c>
      <c r="F50" s="277" t="s">
        <v>772</v>
      </c>
      <c r="I50" s="268"/>
      <c r="J50" s="268"/>
      <c r="K50" s="268"/>
      <c r="N50" s="671"/>
      <c r="O50" s="671"/>
      <c r="P50" s="671"/>
      <c r="Q50" s="671"/>
      <c r="R50" s="671"/>
      <c r="S50" s="671"/>
      <c r="T50" s="670"/>
      <c r="U50" s="670"/>
      <c r="V50" s="670"/>
      <c r="W50" s="670"/>
    </row>
    <row r="51" spans="1:29">
      <c r="E51" s="585" t="s">
        <v>557</v>
      </c>
      <c r="F51" s="277" t="s">
        <v>778</v>
      </c>
      <c r="N51" s="671"/>
      <c r="O51" s="671"/>
      <c r="P51" s="671"/>
      <c r="Q51" s="671"/>
      <c r="R51" s="671"/>
      <c r="S51" s="671"/>
      <c r="T51" s="670"/>
      <c r="U51" s="670"/>
      <c r="V51" s="670"/>
      <c r="W51" s="670"/>
    </row>
    <row r="52" spans="1:29">
      <c r="E52" s="211"/>
      <c r="F52" s="277"/>
      <c r="N52" s="671"/>
      <c r="O52" s="671"/>
      <c r="P52" s="671"/>
      <c r="Q52" s="671"/>
      <c r="R52" s="671"/>
      <c r="S52" s="671"/>
      <c r="T52" s="670"/>
      <c r="U52" s="670"/>
      <c r="V52" s="670"/>
      <c r="W52" s="670"/>
    </row>
    <row r="53" spans="1:29" ht="15.6">
      <c r="A53" s="270" t="s">
        <v>305</v>
      </c>
      <c r="E53" s="702" t="s">
        <v>776</v>
      </c>
      <c r="N53" s="671"/>
      <c r="O53" s="671"/>
      <c r="P53" s="671"/>
      <c r="Q53" s="671"/>
      <c r="R53" s="671"/>
      <c r="S53" s="671"/>
      <c r="T53" s="670"/>
      <c r="U53" s="670"/>
      <c r="V53" s="670"/>
      <c r="W53" s="670"/>
    </row>
    <row r="54" spans="1:29">
      <c r="A54" s="261" t="s">
        <v>783</v>
      </c>
      <c r="B54" s="267">
        <f>'All - Annual Summary'!E19</f>
        <v>6191109</v>
      </c>
      <c r="C54" s="261" t="s">
        <v>729</v>
      </c>
      <c r="E54" s="261" t="s">
        <v>791</v>
      </c>
      <c r="J54" s="831" t="str">
        <f>IF(OR(X65&gt;S65,X66&gt;S66,X67&gt;S67,X68&gt;S68,X69&gt;S69,X70&gt;S70,X71&gt;S71,X72&gt;S72,X73&gt;S73,X74&gt;S74,X75&gt;S75,X76&gt;S76,X77&gt;S77)=TRUE,"Yes, Error in Method","No")</f>
        <v>Yes, Error in Method</v>
      </c>
      <c r="K54" s="831"/>
      <c r="L54" s="831"/>
      <c r="N54" s="671"/>
      <c r="O54" s="671"/>
      <c r="P54" s="671"/>
      <c r="Q54" s="671"/>
      <c r="R54" s="671"/>
      <c r="S54" s="671"/>
      <c r="T54" s="670"/>
      <c r="U54" s="670"/>
      <c r="V54" s="670"/>
      <c r="W54" s="670"/>
    </row>
    <row r="55" spans="1:29">
      <c r="A55" s="261" t="s">
        <v>784</v>
      </c>
      <c r="B55" s="586">
        <f>'All - Annual Summary'!B23</f>
        <v>126.34916326530612</v>
      </c>
      <c r="C55" s="261" t="s">
        <v>781</v>
      </c>
      <c r="E55" s="261" t="s">
        <v>777</v>
      </c>
      <c r="G55" s="703"/>
      <c r="H55" s="703"/>
      <c r="I55" s="703"/>
      <c r="J55" s="829" t="str">
        <f>LEFT(CONCATENATE(IF(AC65&lt;0,N65&amp;", ",""),IF(AC66&lt;0,N66&amp;", ",""),IF(AC67&lt;0,N67&amp;", ",""),IF(AC68&lt;0,N68&amp;", ",""),IF(AC69&lt;0,N69&amp;", ",""),IF(AC70&lt;0,N70&amp;", ",""),IF(AC71&lt;0,N71&amp;", ",""),IF(AC72&lt;0,N72&amp;", ",""),IF(AC73&lt;0,N73&amp;", ",""),IF(AC74&lt;0,N74&amp;", ",""),IF(AC75&lt;0,N75&amp;", ",""),IF(AC76&lt;0,N76&amp;", ",""),IF(AC77&lt;0,N77&amp;", ","")),
LEN(CONCATENATE(IF(AC65&lt;0,N65&amp;", ",""),IF(AC66&lt;0,N66&amp;", ",""),IF(AC67&lt;0,N67&amp;", ",""),IF(AC68&lt;0,N68&amp;", ",""),IF(AC69&lt;0,N69&amp;", ",""),IF(AC70&lt;0,N70&amp;", ",""),IF(AC71&lt;0,N71&amp;", ",""),IF(AC72&lt;0,N72&amp;", ",""),IF(AC73&lt;0,N73&amp;", ",""),IF(AC74&lt;0,N74&amp;", ",""),IF(AC75&lt;0,N75&amp;", ",""),IF(AC76&lt;0,N76&amp;", ",""),IF(AC77&lt;0,N77&amp;", ","")))-
IF(CONCATENATE(IF(AC65&lt;0,N65&amp;", ",""),IF(AC66&lt;0,N66&amp;", ",""),IF(AC67&lt;0,N67&amp;", ",""),IF(AC68&lt;0,N68&amp;", ",""),IF(AC69&lt;0,N69&amp;", ",""),IF(AC70&lt;0,N70&amp;", ",""),IF(AC71&lt;0,N71&amp;", ",""),IF(AC72&lt;0,N72&amp;", ",""),IF(AC73&lt;0,N73&amp;", ",""),IF(AC74&lt;0,N74&amp;", ",""),IF(AC75&lt;0,N75&amp;", ",""),IF(AC76&lt;0,N76&amp;", ",""),IF(AC77&lt;0,N77&amp;", ",""))="",0,2))</f>
        <v>Air Distribution (fans), Refrigeration</v>
      </c>
      <c r="K55" s="829"/>
      <c r="L55" s="829"/>
      <c r="N55" s="671"/>
      <c r="O55" s="671"/>
      <c r="P55" s="671"/>
      <c r="Q55" s="671"/>
      <c r="R55" s="671"/>
      <c r="S55" s="671"/>
      <c r="T55" s="670"/>
      <c r="U55" s="670"/>
      <c r="V55" s="670"/>
      <c r="W55" s="670"/>
    </row>
    <row r="56" spans="1:29">
      <c r="A56" s="261" t="s">
        <v>782</v>
      </c>
      <c r="B56" s="267">
        <f>G43</f>
        <v>2936268</v>
      </c>
      <c r="C56" s="261" t="s">
        <v>729</v>
      </c>
      <c r="F56" s="531"/>
      <c r="J56" s="829"/>
      <c r="K56" s="829"/>
      <c r="L56" s="829"/>
      <c r="N56" s="671"/>
      <c r="O56" s="671"/>
      <c r="P56" s="671"/>
      <c r="Q56" s="671"/>
      <c r="R56" s="671"/>
      <c r="S56" s="671"/>
      <c r="T56" s="670"/>
      <c r="U56" s="670"/>
      <c r="V56" s="670"/>
      <c r="W56" s="670"/>
    </row>
    <row r="57" spans="1:29">
      <c r="A57" s="269" t="s">
        <v>780</v>
      </c>
      <c r="B57" s="586">
        <f>(B54-B56)/'All - Building'!B19</f>
        <v>66.425326530612239</v>
      </c>
      <c r="C57" s="261" t="s">
        <v>781</v>
      </c>
      <c r="E57" s="261" t="s">
        <v>790</v>
      </c>
      <c r="J57" s="831" t="str">
        <f>IF(OR(X65&gt;0.5*S65,X66&gt;0.5*S66,X67&gt;0.5*S67,X68&gt;0.5*S68,X69&gt;0.5*S69,X70&gt;0.5*S70,X71&gt;0.5*S71,X72&gt;0.5*S72,X73&gt;0.5*S73,X74&gt;0.5*S74,X75&gt;0.5*S75,X76&gt;0.5*S76,X77&gt;0.5*S77)=TRUE,"Yes","No")</f>
        <v>Yes</v>
      </c>
      <c r="K57" s="831"/>
      <c r="L57" s="831"/>
      <c r="N57" s="671"/>
      <c r="O57" s="671"/>
      <c r="P57" s="671"/>
      <c r="Q57" s="671"/>
      <c r="R57" s="671"/>
      <c r="S57" s="671"/>
      <c r="T57" s="670"/>
      <c r="U57" s="670"/>
      <c r="V57" s="670"/>
      <c r="W57" s="670"/>
    </row>
    <row r="58" spans="1:29">
      <c r="A58" s="261" t="s">
        <v>304</v>
      </c>
      <c r="B58" s="210">
        <f>(B55-B57)/B55</f>
        <v>0.47427173386868171</v>
      </c>
      <c r="E58" s="261" t="s">
        <v>779</v>
      </c>
      <c r="J58" s="829" t="str">
        <f>LEFT(CONCATENATE(IF(X65&gt;0.5*S65,N65&amp;", ",""),IF(X66&gt;0.5*S66,N66&amp;", ",""),IF(X67&gt;0.5*S67,N67&amp;", ",""),IF(X68&gt;0.5*S68,N68&amp;", ",""),IF(X69&gt;0.5*S69,N69&amp;", ",""),IF(X70&gt;0.5*S70,N70&amp;", ",""),IF(X71&gt;0.5*S71,N71&amp;", ",""),IF(X72&gt;0.5*S72,N72&amp;", ",""),IF(X73&gt;0.5*S73,N73&amp;", ",""),IF(X74&gt;0.5*S74,N74&amp;", ",""),IF(X75&gt;0.5*S75,N75&amp;", ",""),IF(X76&gt;0.5*S76,N76&amp;", ",""),IF(X77&gt;0.5*S77,N77&amp;", ","")),
LEN(CONCATENATE(IF(X65&gt;0.5*S65,N65&amp;", ",""),IF(X66&gt;0.5*S66,N66&amp;", ",""),IF(X67&gt;0.5*S67,N67&amp;", ",""),IF(X68&gt;0.5*S68,N68&amp;", ",""),IF(X69&gt;0.5*S69,N69&amp;", ",""),IF(X70&gt;0.5*S70,N70&amp;", ",""),IF(X71&gt;0.5*S71,N71&amp;", ",""),IF(X72&gt;0.5*S72,N72&amp;", ",""),IF(X73&gt;0.5*S73,N73&amp;", ",""),IF(X74&gt;0.5*S74,N74&amp;", ",""),IF(X75&gt;0.5*S75,N75&amp;", ",""),IF(X76&gt;0.5*S76,N76&amp;", ",""),IF(X77&gt;0.5*S77,N77&amp;", ","")))-
IF(CONCATENATE(IF(X65&gt;0.5*S65,N65&amp;", ",""),IF(X66&gt;0.5*S66,N66&amp;", ",""),IF(X67&gt;0.5*S67,N67&amp;", ",""),IF(X68&gt;0.5*S68,N68&amp;", ",""),IF(X69&gt;0.5*S69,N69&amp;", ",""),IF(X70&gt;0.5*S70,N70&amp;", ",""),IF(X71&gt;0.5*S71,N71&amp;", ",""),IF(X72&gt;0.5*S72,N72&amp;", ",""),IF(X73&gt;0.5*S73,N73&amp;", ",""),IF(X74&gt;0.5*S74,N74&amp;", ",""),IF(X75&gt;0.5*S75,N75&amp;", ",""),IF(X76&gt;0.5*S76,N76&amp;", ",""),IF(X77&gt;0.5*S77,N77&amp;", ",""))="",0,2))</f>
        <v>Space Heating , Air Distribution (fans), Refrigeration</v>
      </c>
      <c r="K58" s="829"/>
      <c r="L58" s="829"/>
      <c r="N58" s="671"/>
      <c r="O58" s="671"/>
      <c r="P58" s="671"/>
      <c r="Q58" s="671"/>
      <c r="R58" s="671"/>
      <c r="S58" s="671"/>
      <c r="T58" s="670"/>
      <c r="U58" s="670"/>
      <c r="V58" s="670"/>
      <c r="W58" s="670"/>
    </row>
    <row r="59" spans="1:29">
      <c r="J59" s="829"/>
      <c r="K59" s="829"/>
      <c r="L59" s="829"/>
      <c r="N59" s="671"/>
      <c r="O59" s="671"/>
      <c r="P59" s="671"/>
      <c r="Q59" s="671"/>
      <c r="R59" s="671"/>
      <c r="S59" s="671"/>
      <c r="T59" s="670"/>
      <c r="U59" s="670"/>
      <c r="V59" s="670"/>
      <c r="W59" s="670"/>
    </row>
    <row r="60" spans="1:29">
      <c r="O60" s="826" t="s">
        <v>727</v>
      </c>
      <c r="P60" s="827"/>
      <c r="Q60" s="827"/>
      <c r="R60" s="827"/>
      <c r="S60" s="828"/>
      <c r="T60" s="826" t="s">
        <v>722</v>
      </c>
      <c r="U60" s="827"/>
      <c r="V60" s="827"/>
      <c r="W60" s="827"/>
      <c r="X60" s="828"/>
      <c r="Y60" s="826" t="s">
        <v>774</v>
      </c>
      <c r="Z60" s="827"/>
      <c r="AA60" s="827"/>
      <c r="AB60" s="827"/>
      <c r="AC60" s="828"/>
    </row>
    <row r="61" spans="1:29">
      <c r="N61" s="531"/>
      <c r="O61" s="571" t="str">
        <f t="shared" ref="O61:R64" si="12">C5</f>
        <v>Utility 1</v>
      </c>
      <c r="P61" s="571" t="str">
        <f t="shared" si="12"/>
        <v>Utility 2</v>
      </c>
      <c r="Q61" s="571" t="str">
        <f t="shared" si="12"/>
        <v>Utility 3</v>
      </c>
      <c r="R61" s="571" t="str">
        <f t="shared" si="12"/>
        <v>Utility 4</v>
      </c>
      <c r="S61" s="665" t="s">
        <v>306</v>
      </c>
      <c r="T61" s="571" t="str">
        <f>O61</f>
        <v>Utility 1</v>
      </c>
      <c r="U61" s="571" t="str">
        <f t="shared" ref="U61:W64" si="13">P61</f>
        <v>Utility 2</v>
      </c>
      <c r="V61" s="571" t="str">
        <f t="shared" si="13"/>
        <v>Utility 3</v>
      </c>
      <c r="W61" s="571" t="str">
        <f t="shared" si="13"/>
        <v>Utility 4</v>
      </c>
      <c r="X61" s="665" t="str">
        <f t="shared" ref="X61:Y63" si="14">S61</f>
        <v>Total</v>
      </c>
      <c r="Y61" s="571" t="str">
        <f t="shared" si="14"/>
        <v>Utility 1</v>
      </c>
      <c r="Z61" s="571" t="str">
        <f t="shared" ref="Z61:Z64" si="15">U61</f>
        <v>Utility 2</v>
      </c>
      <c r="AA61" s="571" t="str">
        <f t="shared" ref="AA61:AA64" si="16">V61</f>
        <v>Utility 3</v>
      </c>
      <c r="AB61" s="571" t="str">
        <f t="shared" ref="AB61:AB64" si="17">W61</f>
        <v>Utility 4</v>
      </c>
      <c r="AC61" s="665" t="str">
        <f>X61</f>
        <v>Total</v>
      </c>
    </row>
    <row r="62" spans="1:29" ht="30.75" hidden="1" customHeight="1">
      <c r="N62" s="573" t="s">
        <v>108</v>
      </c>
      <c r="O62" s="688" t="str">
        <f t="shared" si="12"/>
        <v>kWh</v>
      </c>
      <c r="P62" s="688" t="str">
        <f t="shared" si="12"/>
        <v>therms</v>
      </c>
      <c r="Q62" s="688" t="str">
        <f t="shared" si="12"/>
        <v>lbs District Steam</v>
      </c>
      <c r="R62" s="688" t="str">
        <f t="shared" si="12"/>
        <v>gallons (Fuel Oil #2)</v>
      </c>
      <c r="S62" s="689" t="s">
        <v>729</v>
      </c>
      <c r="T62" s="688" t="str">
        <f>O62</f>
        <v>kWh</v>
      </c>
      <c r="U62" s="688" t="str">
        <f t="shared" si="13"/>
        <v>therms</v>
      </c>
      <c r="V62" s="688" t="str">
        <f t="shared" si="13"/>
        <v>lbs District Steam</v>
      </c>
      <c r="W62" s="688" t="str">
        <f t="shared" si="13"/>
        <v>gallons (Fuel Oil #2)</v>
      </c>
      <c r="X62" s="689" t="str">
        <f t="shared" si="14"/>
        <v>kBtu</v>
      </c>
      <c r="Y62" s="688" t="str">
        <f t="shared" si="14"/>
        <v>kWh</v>
      </c>
      <c r="Z62" s="688" t="str">
        <f t="shared" si="15"/>
        <v>therms</v>
      </c>
      <c r="AA62" s="688" t="str">
        <f t="shared" si="16"/>
        <v>lbs District Steam</v>
      </c>
      <c r="AB62" s="688" t="str">
        <f t="shared" si="17"/>
        <v>gallons (Fuel Oil #2)</v>
      </c>
      <c r="AC62" s="689" t="str">
        <f>X62</f>
        <v>kBtu</v>
      </c>
    </row>
    <row r="63" spans="1:29" hidden="1">
      <c r="N63" s="573" t="s">
        <v>553</v>
      </c>
      <c r="O63" s="682">
        <f t="shared" si="12"/>
        <v>3.4119999999999999</v>
      </c>
      <c r="P63" s="680">
        <f t="shared" si="12"/>
        <v>100</v>
      </c>
      <c r="Q63" s="680">
        <f t="shared" si="12"/>
        <v>1.194</v>
      </c>
      <c r="R63" s="680">
        <f t="shared" si="12"/>
        <v>139</v>
      </c>
      <c r="S63" s="680">
        <f>G7</f>
        <v>1</v>
      </c>
      <c r="T63" s="682">
        <f>O63</f>
        <v>3.4119999999999999</v>
      </c>
      <c r="U63" s="682">
        <f t="shared" si="13"/>
        <v>100</v>
      </c>
      <c r="V63" s="682">
        <f t="shared" si="13"/>
        <v>1.194</v>
      </c>
      <c r="W63" s="682">
        <f t="shared" si="13"/>
        <v>139</v>
      </c>
      <c r="X63" s="680">
        <f t="shared" si="14"/>
        <v>1</v>
      </c>
      <c r="Y63" s="682">
        <f t="shared" si="14"/>
        <v>3.4119999999999999</v>
      </c>
      <c r="Z63" s="682">
        <f t="shared" si="15"/>
        <v>100</v>
      </c>
      <c r="AA63" s="682">
        <f t="shared" si="16"/>
        <v>1.194</v>
      </c>
      <c r="AB63" s="682">
        <f t="shared" si="17"/>
        <v>139</v>
      </c>
      <c r="AC63" s="680">
        <f>X63</f>
        <v>1</v>
      </c>
    </row>
    <row r="64" spans="1:29" ht="27.75" customHeight="1">
      <c r="N64" s="681" t="s">
        <v>721</v>
      </c>
      <c r="O64" s="663" t="str">
        <f t="shared" si="12"/>
        <v>Electricity (kWh)</v>
      </c>
      <c r="P64" s="663" t="str">
        <f t="shared" si="12"/>
        <v>Natural Gas (therms)</v>
      </c>
      <c r="Q64" s="663" t="str">
        <f t="shared" si="12"/>
        <v>Purchased Steam (lbs District Steam)</v>
      </c>
      <c r="R64" s="663" t="str">
        <f t="shared" si="12"/>
        <v>Oil gallons (Fuel Oil #2)</v>
      </c>
      <c r="S64" s="665" t="s">
        <v>306</v>
      </c>
      <c r="T64" s="663" t="str">
        <f>O64</f>
        <v>Electricity (kWh)</v>
      </c>
      <c r="U64" s="663" t="str">
        <f t="shared" si="13"/>
        <v>Natural Gas (therms)</v>
      </c>
      <c r="V64" s="663" t="str">
        <f t="shared" si="13"/>
        <v>Purchased Steam (lbs District Steam)</v>
      </c>
      <c r="W64" s="663" t="str">
        <f t="shared" si="13"/>
        <v>Oil gallons (Fuel Oil #2)</v>
      </c>
      <c r="X64" s="663" t="str">
        <f t="shared" ref="X64" si="18">S64</f>
        <v>Total</v>
      </c>
      <c r="Y64" s="663" t="str">
        <f>T64</f>
        <v>Electricity (kWh)</v>
      </c>
      <c r="Z64" s="663" t="str">
        <f t="shared" si="15"/>
        <v>Natural Gas (therms)</v>
      </c>
      <c r="AA64" s="663" t="str">
        <f t="shared" si="16"/>
        <v>Purchased Steam (lbs District Steam)</v>
      </c>
      <c r="AB64" s="663" t="str">
        <f t="shared" si="17"/>
        <v>Oil gallons (Fuel Oil #2)</v>
      </c>
      <c r="AC64" s="663" t="str">
        <f t="shared" ref="AC64" si="19">X64</f>
        <v>Total</v>
      </c>
    </row>
    <row r="65" spans="14:29">
      <c r="N65" s="664" t="str">
        <f>'Drop Down Lists'!AC2</f>
        <v xml:space="preserve">Space Heating </v>
      </c>
      <c r="O65" s="667">
        <f>IFERROR(INDEX('L2 - End Use Breakdown'!$B$11:$B$22,MATCH('L2 - QA-QC'!N65,'L2 - End Use Breakdown'!$A$11:$A$22,0)),0)</f>
        <v>50000</v>
      </c>
      <c r="P65" s="667">
        <f>IFERROR(INDEX('L2 - End Use Breakdown'!$B$34:$B$45,MATCH('L2 - QA-QC'!N65,'L2 - End Use Breakdown'!$A$34:$A$45,0)),0)</f>
        <v>15000</v>
      </c>
      <c r="Q65" s="667">
        <f>IFERROR(INDEX('L2 - End Use Breakdown'!$B$57:$B$68,MATCH('L2 - QA-QC'!N65,'L2 - End Use Breakdown'!$A$57:$A$68,0)),0)</f>
        <v>140000</v>
      </c>
      <c r="R65" s="667">
        <f>IFERROR(INDEX('L2 - End Use Breakdown'!$B$80:$B$91,MATCH('L2 - QA-QC'!N65,'L2 - End Use Breakdown'!$A$80:$A$91,0)),0)</f>
        <v>185</v>
      </c>
      <c r="S65" s="666">
        <f>SUMPRODUCT(O65:R65,$O$63:$R$63)</f>
        <v>1863475</v>
      </c>
      <c r="T65" s="665">
        <f t="shared" ref="T65:T77" si="20">SUMIF($B$10:$B$42,$N65,C$10:C$42)</f>
        <v>22000</v>
      </c>
      <c r="U65" s="665">
        <f t="shared" ref="U65:U77" si="21">SUMIF($B$10:$B$42,$N65,D$10:D$42)</f>
        <v>7800</v>
      </c>
      <c r="V65" s="665">
        <f t="shared" ref="V65:V77" si="22">SUMIF($B$10:$B$42,$N65,E$10:E$42)</f>
        <v>80000</v>
      </c>
      <c r="W65" s="665">
        <f t="shared" ref="W65:W77" si="23">SUMIF($B$10:$B$42,$N65,F$10:F$42)</f>
        <v>0</v>
      </c>
      <c r="X65" s="666">
        <f>SUMPRODUCT(T65:W65,$T$63:$W$63)</f>
        <v>950584</v>
      </c>
      <c r="Y65" s="666">
        <f>O65-T65</f>
        <v>28000</v>
      </c>
      <c r="Z65" s="666">
        <f t="shared" ref="Z65:AB77" si="24">P65-U65</f>
        <v>7200</v>
      </c>
      <c r="AA65" s="666">
        <f t="shared" si="24"/>
        <v>60000</v>
      </c>
      <c r="AB65" s="666">
        <f t="shared" si="24"/>
        <v>185</v>
      </c>
      <c r="AC65" s="666">
        <f>SUMPRODUCT(Y65:AB65,$T$63:$W$63)</f>
        <v>912891</v>
      </c>
    </row>
    <row r="66" spans="14:29">
      <c r="N66" s="664" t="str">
        <f>'Drop Down Lists'!AC3</f>
        <v xml:space="preserve">Space Cooling </v>
      </c>
      <c r="O66" s="666">
        <f>IFERROR(INDEX('L2 - End Use Breakdown'!$B$11:$B$22,MATCH('L2 - QA-QC'!N66,'L2 - End Use Breakdown'!$A$11:$A$22,0)),0)</f>
        <v>1000000</v>
      </c>
      <c r="P66" s="666">
        <f>IFERROR(INDEX('L2 - End Use Breakdown'!$B$34:$B$45,MATCH('L2 - QA-QC'!N66,'L2 - End Use Breakdown'!$A$34:$A$45,0)),0)</f>
        <v>0</v>
      </c>
      <c r="Q66" s="666">
        <f>IFERROR(INDEX('L2 - End Use Breakdown'!$B$57:$B$68,MATCH('L2 - QA-QC'!N66,'L2 - End Use Breakdown'!$A$57:$A$68,0)),0)</f>
        <v>0</v>
      </c>
      <c r="R66" s="666">
        <f>IFERROR(INDEX('L2 - End Use Breakdown'!$B$80:$B$91,MATCH('L2 - QA-QC'!N66,'L2 - End Use Breakdown'!$A$80:$A$91,0)),0)</f>
        <v>0</v>
      </c>
      <c r="S66" s="666">
        <f t="shared" ref="S66:S77" si="25">SUMPRODUCT(O66:R66,$O$63:$R$63)</f>
        <v>3412000</v>
      </c>
      <c r="T66" s="665">
        <f t="shared" si="20"/>
        <v>20000</v>
      </c>
      <c r="U66" s="665">
        <f t="shared" si="21"/>
        <v>0</v>
      </c>
      <c r="V66" s="665">
        <f t="shared" si="22"/>
        <v>0</v>
      </c>
      <c r="W66" s="665">
        <f t="shared" si="23"/>
        <v>0</v>
      </c>
      <c r="X66" s="666">
        <f t="shared" ref="X66:X77" si="26">SUMPRODUCT(T66:W66,$T$63:$W$63)</f>
        <v>68240</v>
      </c>
      <c r="Y66" s="666">
        <f t="shared" ref="Y66:Y77" si="27">O66-T66</f>
        <v>980000</v>
      </c>
      <c r="Z66" s="666">
        <f t="shared" si="24"/>
        <v>0</v>
      </c>
      <c r="AA66" s="666">
        <f t="shared" si="24"/>
        <v>0</v>
      </c>
      <c r="AB66" s="666">
        <f t="shared" si="24"/>
        <v>0</v>
      </c>
      <c r="AC66" s="666">
        <f t="shared" ref="AC66:AC77" si="28">SUMPRODUCT(Y66:AB66,$T$63:$W$63)</f>
        <v>3343760</v>
      </c>
    </row>
    <row r="67" spans="14:29">
      <c r="N67" s="664" t="str">
        <f>'Drop Down Lists'!AC4</f>
        <v>Air Distribution (fans)</v>
      </c>
      <c r="O67" s="666">
        <f>IFERROR(INDEX('L2 - End Use Breakdown'!$B$11:$B$22,MATCH('L2 - QA-QC'!N67,'L2 - End Use Breakdown'!$A$11:$A$22,0)),0)</f>
        <v>24000</v>
      </c>
      <c r="P67" s="666">
        <f>IFERROR(INDEX('L2 - End Use Breakdown'!$B$34:$B$45,MATCH('L2 - QA-QC'!N67,'L2 - End Use Breakdown'!$A$34:$A$45,0)),0)</f>
        <v>0</v>
      </c>
      <c r="Q67" s="666">
        <f>IFERROR(INDEX('L2 - End Use Breakdown'!$B$57:$B$68,MATCH('L2 - QA-QC'!N67,'L2 - End Use Breakdown'!$A$57:$A$68,0)),0)</f>
        <v>0</v>
      </c>
      <c r="R67" s="666">
        <f>IFERROR(INDEX('L2 - End Use Breakdown'!$B$80:$B$91,MATCH('L2 - QA-QC'!N67,'L2 - End Use Breakdown'!$A$80:$A$91,0)),0)</f>
        <v>0</v>
      </c>
      <c r="S67" s="666">
        <f t="shared" si="25"/>
        <v>81888</v>
      </c>
      <c r="T67" s="665">
        <f t="shared" si="20"/>
        <v>27000</v>
      </c>
      <c r="U67" s="665">
        <f t="shared" si="21"/>
        <v>1</v>
      </c>
      <c r="V67" s="665">
        <f t="shared" si="22"/>
        <v>0</v>
      </c>
      <c r="W67" s="665">
        <f t="shared" si="23"/>
        <v>0</v>
      </c>
      <c r="X67" s="666">
        <f t="shared" si="26"/>
        <v>92224</v>
      </c>
      <c r="Y67" s="666">
        <f t="shared" si="27"/>
        <v>-3000</v>
      </c>
      <c r="Z67" s="666">
        <f t="shared" si="24"/>
        <v>-1</v>
      </c>
      <c r="AA67" s="666">
        <f t="shared" si="24"/>
        <v>0</v>
      </c>
      <c r="AB67" s="666">
        <f t="shared" si="24"/>
        <v>0</v>
      </c>
      <c r="AC67" s="666">
        <f t="shared" si="28"/>
        <v>-10336</v>
      </c>
    </row>
    <row r="68" spans="14:29">
      <c r="N68" s="664" t="str">
        <f>'Drop Down Lists'!AC5</f>
        <v>Water Distribution (pumps)</v>
      </c>
      <c r="O68" s="666">
        <f>IFERROR(INDEX('L2 - End Use Breakdown'!$B$11:$B$22,MATCH('L2 - QA-QC'!N68,'L2 - End Use Breakdown'!$A$11:$A$22,0)),0)</f>
        <v>0</v>
      </c>
      <c r="P68" s="666">
        <f>IFERROR(INDEX('L2 - End Use Breakdown'!$B$34:$B$45,MATCH('L2 - QA-QC'!N68,'L2 - End Use Breakdown'!$A$34:$A$45,0)),0)</f>
        <v>0</v>
      </c>
      <c r="Q68" s="666">
        <f>IFERROR(INDEX('L2 - End Use Breakdown'!$B$57:$B$68,MATCH('L2 - QA-QC'!N68,'L2 - End Use Breakdown'!$A$57:$A$68,0)),0)</f>
        <v>0</v>
      </c>
      <c r="R68" s="666">
        <f>IFERROR(INDEX('L2 - End Use Breakdown'!$B$80:$B$91,MATCH('L2 - QA-QC'!N68,'L2 - End Use Breakdown'!$A$80:$A$91,0)),0)</f>
        <v>0</v>
      </c>
      <c r="S68" s="666">
        <f t="shared" si="25"/>
        <v>0</v>
      </c>
      <c r="T68" s="665">
        <f t="shared" si="20"/>
        <v>0</v>
      </c>
      <c r="U68" s="665">
        <f t="shared" si="21"/>
        <v>0</v>
      </c>
      <c r="V68" s="665">
        <f t="shared" si="22"/>
        <v>0</v>
      </c>
      <c r="W68" s="665">
        <f t="shared" si="23"/>
        <v>0</v>
      </c>
      <c r="X68" s="666">
        <f t="shared" si="26"/>
        <v>0</v>
      </c>
      <c r="Y68" s="666">
        <f t="shared" si="27"/>
        <v>0</v>
      </c>
      <c r="Z68" s="666">
        <f t="shared" si="24"/>
        <v>0</v>
      </c>
      <c r="AA68" s="666">
        <f t="shared" si="24"/>
        <v>0</v>
      </c>
      <c r="AB68" s="666">
        <f t="shared" si="24"/>
        <v>0</v>
      </c>
      <c r="AC68" s="666">
        <f t="shared" si="28"/>
        <v>0</v>
      </c>
    </row>
    <row r="69" spans="14:29">
      <c r="N69" s="664" t="str">
        <f>'Drop Down Lists'!AC6</f>
        <v>SHW/DHW</v>
      </c>
      <c r="O69" s="666">
        <f>IFERROR(INDEX('L2 - End Use Breakdown'!$B$11:$B$22,MATCH('L2 - QA-QC'!N69,'L2 - End Use Breakdown'!$A$11:$A$22,0)),0)</f>
        <v>0</v>
      </c>
      <c r="P69" s="666">
        <f>IFERROR(INDEX('L2 - End Use Breakdown'!$B$34:$B$45,MATCH('L2 - QA-QC'!N69,'L2 - End Use Breakdown'!$A$34:$A$45,0)),0)</f>
        <v>0</v>
      </c>
      <c r="Q69" s="666">
        <f>IFERROR(INDEX('L2 - End Use Breakdown'!$B$57:$B$68,MATCH('L2 - QA-QC'!N69,'L2 - End Use Breakdown'!$A$57:$A$68,0)),0)</f>
        <v>0</v>
      </c>
      <c r="R69" s="666">
        <f>IFERROR(INDEX('L2 - End Use Breakdown'!$B$80:$B$91,MATCH('L2 - QA-QC'!N69,'L2 - End Use Breakdown'!$A$80:$A$91,0)),0)</f>
        <v>15</v>
      </c>
      <c r="S69" s="666">
        <f t="shared" si="25"/>
        <v>2085</v>
      </c>
      <c r="T69" s="665">
        <f t="shared" si="20"/>
        <v>0</v>
      </c>
      <c r="U69" s="665">
        <f t="shared" si="21"/>
        <v>0</v>
      </c>
      <c r="V69" s="665">
        <f t="shared" si="22"/>
        <v>0</v>
      </c>
      <c r="W69" s="665">
        <f t="shared" si="23"/>
        <v>0</v>
      </c>
      <c r="X69" s="666">
        <f t="shared" si="26"/>
        <v>0</v>
      </c>
      <c r="Y69" s="666">
        <f t="shared" si="27"/>
        <v>0</v>
      </c>
      <c r="Z69" s="666">
        <f t="shared" si="24"/>
        <v>0</v>
      </c>
      <c r="AA69" s="666">
        <f t="shared" si="24"/>
        <v>0</v>
      </c>
      <c r="AB69" s="666">
        <f t="shared" si="24"/>
        <v>15</v>
      </c>
      <c r="AC69" s="666">
        <f t="shared" si="28"/>
        <v>2085</v>
      </c>
    </row>
    <row r="70" spans="14:29">
      <c r="N70" s="664" t="str">
        <f>'Drop Down Lists'!AC7</f>
        <v>Conveyance</v>
      </c>
      <c r="O70" s="666">
        <f>IFERROR(INDEX('L2 - End Use Breakdown'!$B$11:$B$22,MATCH('L2 - QA-QC'!N70,'L2 - End Use Breakdown'!$A$11:$A$22,0)),0)</f>
        <v>0</v>
      </c>
      <c r="P70" s="666">
        <f>IFERROR(INDEX('L2 - End Use Breakdown'!$B$34:$B$45,MATCH('L2 - QA-QC'!N70,'L2 - End Use Breakdown'!$A$34:$A$45,0)),0)</f>
        <v>0</v>
      </c>
      <c r="Q70" s="666">
        <f>IFERROR(INDEX('L2 - End Use Breakdown'!$B$57:$B$68,MATCH('L2 - QA-QC'!N70,'L2 - End Use Breakdown'!$A$57:$A$68,0)),0)</f>
        <v>0</v>
      </c>
      <c r="R70" s="666">
        <f>IFERROR(INDEX('L2 - End Use Breakdown'!$B$80:$B$91,MATCH('L2 - QA-QC'!N70,'L2 - End Use Breakdown'!$A$80:$A$91,0)),0)</f>
        <v>0</v>
      </c>
      <c r="S70" s="666">
        <f t="shared" si="25"/>
        <v>0</v>
      </c>
      <c r="T70" s="665">
        <f t="shared" si="20"/>
        <v>0</v>
      </c>
      <c r="U70" s="665">
        <f t="shared" si="21"/>
        <v>0</v>
      </c>
      <c r="V70" s="665">
        <f t="shared" si="22"/>
        <v>0</v>
      </c>
      <c r="W70" s="665">
        <f t="shared" si="23"/>
        <v>0</v>
      </c>
      <c r="X70" s="666">
        <f t="shared" si="26"/>
        <v>0</v>
      </c>
      <c r="Y70" s="666">
        <f t="shared" si="27"/>
        <v>0</v>
      </c>
      <c r="Z70" s="666">
        <f t="shared" si="24"/>
        <v>0</v>
      </c>
      <c r="AA70" s="666">
        <f t="shared" si="24"/>
        <v>0</v>
      </c>
      <c r="AB70" s="666">
        <f t="shared" si="24"/>
        <v>0</v>
      </c>
      <c r="AC70" s="666">
        <f t="shared" si="28"/>
        <v>0</v>
      </c>
    </row>
    <row r="71" spans="14:29">
      <c r="N71" s="664" t="str">
        <f>'Drop Down Lists'!AC8</f>
        <v xml:space="preserve">Lighting </v>
      </c>
      <c r="O71" s="666">
        <f>IFERROR(INDEX('L2 - End Use Breakdown'!$B$11:$B$22,MATCH('L2 - QA-QC'!N71,'L2 - End Use Breakdown'!$A$11:$A$22,0)),0)</f>
        <v>50000</v>
      </c>
      <c r="P71" s="666">
        <f>IFERROR(INDEX('L2 - End Use Breakdown'!$B$34:$B$45,MATCH('L2 - QA-QC'!N71,'L2 - End Use Breakdown'!$A$34:$A$45,0)),0)</f>
        <v>0</v>
      </c>
      <c r="Q71" s="666">
        <f>IFERROR(INDEX('L2 - End Use Breakdown'!$B$57:$B$68,MATCH('L2 - QA-QC'!N71,'L2 - End Use Breakdown'!$A$57:$A$68,0)),0)</f>
        <v>0</v>
      </c>
      <c r="R71" s="666">
        <f>IFERROR(INDEX('L2 - End Use Breakdown'!$B$80:$B$91,MATCH('L2 - QA-QC'!N71,'L2 - End Use Breakdown'!$A$80:$A$91,0)),0)</f>
        <v>0</v>
      </c>
      <c r="S71" s="666">
        <f t="shared" si="25"/>
        <v>170600</v>
      </c>
      <c r="T71" s="665">
        <f t="shared" si="20"/>
        <v>25000</v>
      </c>
      <c r="U71" s="665">
        <f t="shared" si="21"/>
        <v>-2</v>
      </c>
      <c r="V71" s="665">
        <f t="shared" si="22"/>
        <v>0</v>
      </c>
      <c r="W71" s="665">
        <f t="shared" si="23"/>
        <v>0</v>
      </c>
      <c r="X71" s="666">
        <f t="shared" si="26"/>
        <v>85100</v>
      </c>
      <c r="Y71" s="666">
        <f t="shared" si="27"/>
        <v>25000</v>
      </c>
      <c r="Z71" s="666">
        <f t="shared" si="24"/>
        <v>2</v>
      </c>
      <c r="AA71" s="666">
        <f t="shared" si="24"/>
        <v>0</v>
      </c>
      <c r="AB71" s="666">
        <f t="shared" si="24"/>
        <v>0</v>
      </c>
      <c r="AC71" s="666">
        <f t="shared" si="28"/>
        <v>85500</v>
      </c>
    </row>
    <row r="72" spans="14:29">
      <c r="N72" s="664" t="str">
        <f>'Drop Down Lists'!AC9</f>
        <v>Plug Loads</v>
      </c>
      <c r="O72" s="666">
        <f>IFERROR(INDEX('L2 - End Use Breakdown'!$B$11:$B$22,MATCH('L2 - QA-QC'!N72,'L2 - End Use Breakdown'!$A$11:$A$22,0)),0)</f>
        <v>0</v>
      </c>
      <c r="P72" s="666">
        <f>IFERROR(INDEX('L2 - End Use Breakdown'!$B$34:$B$45,MATCH('L2 - QA-QC'!N72,'L2 - End Use Breakdown'!$A$34:$A$45,0)),0)</f>
        <v>0</v>
      </c>
      <c r="Q72" s="666">
        <f>IFERROR(INDEX('L2 - End Use Breakdown'!$B$57:$B$68,MATCH('L2 - QA-QC'!N72,'L2 - End Use Breakdown'!$A$57:$A$68,0)),0)</f>
        <v>0</v>
      </c>
      <c r="R72" s="666">
        <f>IFERROR(INDEX('L2 - End Use Breakdown'!$B$80:$B$91,MATCH('L2 - QA-QC'!N72,'L2 - End Use Breakdown'!$A$80:$A$91,0)),0)</f>
        <v>0</v>
      </c>
      <c r="S72" s="666">
        <f t="shared" si="25"/>
        <v>0</v>
      </c>
      <c r="T72" s="665">
        <f t="shared" si="20"/>
        <v>0</v>
      </c>
      <c r="U72" s="665">
        <f t="shared" si="21"/>
        <v>0</v>
      </c>
      <c r="V72" s="665">
        <f t="shared" si="22"/>
        <v>0</v>
      </c>
      <c r="W72" s="665">
        <f t="shared" si="23"/>
        <v>0</v>
      </c>
      <c r="X72" s="666">
        <f t="shared" si="26"/>
        <v>0</v>
      </c>
      <c r="Y72" s="666">
        <f t="shared" si="27"/>
        <v>0</v>
      </c>
      <c r="Z72" s="666">
        <f t="shared" si="24"/>
        <v>0</v>
      </c>
      <c r="AA72" s="666">
        <f t="shared" si="24"/>
        <v>0</v>
      </c>
      <c r="AB72" s="666">
        <f t="shared" si="24"/>
        <v>0</v>
      </c>
      <c r="AC72" s="666">
        <f t="shared" si="28"/>
        <v>0</v>
      </c>
    </row>
    <row r="73" spans="14:29">
      <c r="N73" s="664" t="str">
        <f>'Drop Down Lists'!AC10</f>
        <v xml:space="preserve">Process Loads </v>
      </c>
      <c r="O73" s="666">
        <f>IFERROR(INDEX('L2 - End Use Breakdown'!$B$11:$B$22,MATCH('L2 - QA-QC'!N73,'L2 - End Use Breakdown'!$A$11:$A$22,0)),0)</f>
        <v>0</v>
      </c>
      <c r="P73" s="666">
        <f>IFERROR(INDEX('L2 - End Use Breakdown'!$B$34:$B$45,MATCH('L2 - QA-QC'!N73,'L2 - End Use Breakdown'!$A$34:$A$45,0)),0)</f>
        <v>0</v>
      </c>
      <c r="Q73" s="666">
        <f>IFERROR(INDEX('L2 - End Use Breakdown'!$B$57:$B$68,MATCH('L2 - QA-QC'!N73,'L2 - End Use Breakdown'!$A$57:$A$68,0)),0)</f>
        <v>2500</v>
      </c>
      <c r="R73" s="666">
        <f>IFERROR(INDEX('L2 - End Use Breakdown'!$B$80:$B$91,MATCH('L2 - QA-QC'!N73,'L2 - End Use Breakdown'!$A$80:$A$91,0)),0)</f>
        <v>0</v>
      </c>
      <c r="S73" s="666">
        <f t="shared" si="25"/>
        <v>2985</v>
      </c>
      <c r="T73" s="665">
        <f t="shared" si="20"/>
        <v>0</v>
      </c>
      <c r="U73" s="665">
        <f t="shared" si="21"/>
        <v>0</v>
      </c>
      <c r="V73" s="665">
        <f t="shared" si="22"/>
        <v>0</v>
      </c>
      <c r="W73" s="665">
        <f t="shared" si="23"/>
        <v>0</v>
      </c>
      <c r="X73" s="666">
        <f t="shared" si="26"/>
        <v>0</v>
      </c>
      <c r="Y73" s="666">
        <f t="shared" si="27"/>
        <v>0</v>
      </c>
      <c r="Z73" s="666">
        <f t="shared" si="24"/>
        <v>0</v>
      </c>
      <c r="AA73" s="666">
        <f t="shared" si="24"/>
        <v>2500</v>
      </c>
      <c r="AB73" s="666">
        <f t="shared" si="24"/>
        <v>0</v>
      </c>
      <c r="AC73" s="666">
        <f t="shared" si="28"/>
        <v>2985</v>
      </c>
    </row>
    <row r="74" spans="14:29">
      <c r="N74" s="664" t="str">
        <f>'Drop Down Lists'!AC11</f>
        <v>Refrigeration</v>
      </c>
      <c r="O74" s="666">
        <f>IFERROR(INDEX('L2 - End Use Breakdown'!$B$11:$B$22,MATCH('L2 - QA-QC'!N74,'L2 - End Use Breakdown'!$A$11:$A$22,0)),0)</f>
        <v>500000</v>
      </c>
      <c r="P74" s="666">
        <f>IFERROR(INDEX('L2 - End Use Breakdown'!$B$34:$B$45,MATCH('L2 - QA-QC'!N74,'L2 - End Use Breakdown'!$A$34:$A$45,0)),0)</f>
        <v>0</v>
      </c>
      <c r="Q74" s="666">
        <f>IFERROR(INDEX('L2 - End Use Breakdown'!$B$57:$B$68,MATCH('L2 - QA-QC'!N74,'L2 - End Use Breakdown'!$A$57:$A$68,0)),0)</f>
        <v>0</v>
      </c>
      <c r="R74" s="666">
        <f>IFERROR(INDEX('L2 - End Use Breakdown'!$B$80:$B$91,MATCH('L2 - QA-QC'!N74,'L2 - End Use Breakdown'!$A$80:$A$91,0)),0)</f>
        <v>0</v>
      </c>
      <c r="S74" s="666">
        <f t="shared" si="25"/>
        <v>1706000</v>
      </c>
      <c r="T74" s="665">
        <f t="shared" si="20"/>
        <v>510000</v>
      </c>
      <c r="U74" s="665">
        <f t="shared" si="21"/>
        <v>0</v>
      </c>
      <c r="V74" s="665">
        <f t="shared" si="22"/>
        <v>0</v>
      </c>
      <c r="W74" s="665">
        <f t="shared" si="23"/>
        <v>0</v>
      </c>
      <c r="X74" s="666">
        <f t="shared" si="26"/>
        <v>1740120</v>
      </c>
      <c r="Y74" s="666">
        <f t="shared" si="27"/>
        <v>-10000</v>
      </c>
      <c r="Z74" s="666">
        <f t="shared" si="24"/>
        <v>0</v>
      </c>
      <c r="AA74" s="666">
        <f t="shared" si="24"/>
        <v>0</v>
      </c>
      <c r="AB74" s="666">
        <f t="shared" si="24"/>
        <v>0</v>
      </c>
      <c r="AC74" s="666">
        <f t="shared" si="28"/>
        <v>-34120</v>
      </c>
    </row>
    <row r="75" spans="14:29">
      <c r="N75" s="664" t="str">
        <f>'Drop Down Lists'!AC12</f>
        <v>Cooking</v>
      </c>
      <c r="O75" s="666">
        <f>IFERROR(INDEX('L2 - End Use Breakdown'!$B$11:$B$22,MATCH('L2 - QA-QC'!N75,'L2 - End Use Breakdown'!$A$11:$A$22,0)),0)</f>
        <v>0</v>
      </c>
      <c r="P75" s="666">
        <f>IFERROR(INDEX('L2 - End Use Breakdown'!$B$34:$B$45,MATCH('L2 - QA-QC'!N75,'L2 - End Use Breakdown'!$A$34:$A$45,0)),0)</f>
        <v>5000</v>
      </c>
      <c r="Q75" s="666">
        <f>IFERROR(INDEX('L2 - End Use Breakdown'!$B$57:$B$68,MATCH('L2 - QA-QC'!N75,'L2 - End Use Breakdown'!$A$57:$A$68,0)),0)</f>
        <v>0</v>
      </c>
      <c r="R75" s="666">
        <f>IFERROR(INDEX('L2 - End Use Breakdown'!$B$80:$B$91,MATCH('L2 - QA-QC'!N75,'L2 - End Use Breakdown'!$A$80:$A$91,0)),0)</f>
        <v>0</v>
      </c>
      <c r="S75" s="666">
        <f t="shared" si="25"/>
        <v>500000</v>
      </c>
      <c r="T75" s="665">
        <f t="shared" si="20"/>
        <v>0</v>
      </c>
      <c r="U75" s="665">
        <f t="shared" si="21"/>
        <v>0</v>
      </c>
      <c r="V75" s="665">
        <f t="shared" si="22"/>
        <v>0</v>
      </c>
      <c r="W75" s="665">
        <f t="shared" si="23"/>
        <v>0</v>
      </c>
      <c r="X75" s="666">
        <f t="shared" si="26"/>
        <v>0</v>
      </c>
      <c r="Y75" s="666">
        <f t="shared" si="27"/>
        <v>0</v>
      </c>
      <c r="Z75" s="666">
        <f t="shared" si="24"/>
        <v>5000</v>
      </c>
      <c r="AA75" s="666">
        <f t="shared" si="24"/>
        <v>0</v>
      </c>
      <c r="AB75" s="666">
        <f t="shared" si="24"/>
        <v>0</v>
      </c>
      <c r="AC75" s="666">
        <f t="shared" si="28"/>
        <v>500000</v>
      </c>
    </row>
    <row r="76" spans="14:29">
      <c r="N76" s="664" t="str">
        <f>'Drop Down Lists'!AC13</f>
        <v>Information Technology</v>
      </c>
      <c r="O76" s="666">
        <f>IFERROR(INDEX('L2 - End Use Breakdown'!$B$11:$B$22,MATCH('L2 - QA-QC'!N76,'L2 - End Use Breakdown'!$A$11:$A$22,0)),0)</f>
        <v>0</v>
      </c>
      <c r="P76" s="666">
        <f>IFERROR(INDEX('L2 - End Use Breakdown'!$B$34:$B$45,MATCH('L2 - QA-QC'!N76,'L2 - End Use Breakdown'!$A$34:$A$45,0)),0)</f>
        <v>0</v>
      </c>
      <c r="Q76" s="666">
        <f>IFERROR(INDEX('L2 - End Use Breakdown'!$B$57:$B$68,MATCH('L2 - QA-QC'!N76,'L2 - End Use Breakdown'!$A$57:$A$68,0)),0)</f>
        <v>0</v>
      </c>
      <c r="R76" s="666">
        <f>IFERROR(INDEX('L2 - End Use Breakdown'!$B$80:$B$91,MATCH('L2 - QA-QC'!N76,'L2 - End Use Breakdown'!$A$80:$A$91,0)),0)</f>
        <v>0</v>
      </c>
      <c r="S76" s="666">
        <f t="shared" si="25"/>
        <v>0</v>
      </c>
      <c r="T76" s="665">
        <f t="shared" si="20"/>
        <v>0</v>
      </c>
      <c r="U76" s="665">
        <f t="shared" si="21"/>
        <v>0</v>
      </c>
      <c r="V76" s="665">
        <f t="shared" si="22"/>
        <v>0</v>
      </c>
      <c r="W76" s="665">
        <f t="shared" si="23"/>
        <v>0</v>
      </c>
      <c r="X76" s="666">
        <f t="shared" si="26"/>
        <v>0</v>
      </c>
      <c r="Y76" s="666">
        <f t="shared" si="27"/>
        <v>0</v>
      </c>
      <c r="Z76" s="666">
        <f t="shared" si="24"/>
        <v>0</v>
      </c>
      <c r="AA76" s="666">
        <f t="shared" si="24"/>
        <v>0</v>
      </c>
      <c r="AB76" s="666">
        <f t="shared" si="24"/>
        <v>0</v>
      </c>
      <c r="AC76" s="666">
        <f t="shared" si="28"/>
        <v>0</v>
      </c>
    </row>
    <row r="77" spans="14:29" ht="15" thickBot="1">
      <c r="N77" s="683" t="str">
        <f>'Drop Down Lists'!AC14</f>
        <v>Other</v>
      </c>
      <c r="O77" s="684">
        <f>IFERROR(INDEX('L2 - End Use Breakdown'!$B$11:$B$22,MATCH('L2 - QA-QC'!N77,'L2 - End Use Breakdown'!$A$11:$A$22,0)),0)</f>
        <v>0</v>
      </c>
      <c r="P77" s="684">
        <f>IFERROR(INDEX('L2 - End Use Breakdown'!$B$34:$B$45,MATCH('L2 - QA-QC'!N77,'L2 - End Use Breakdown'!$A$34:$A$45,0)),0)</f>
        <v>0</v>
      </c>
      <c r="Q77" s="684">
        <f>IFERROR(INDEX('L2 - End Use Breakdown'!$B$57:$B$68,MATCH('L2 - QA-QC'!N77,'L2 - End Use Breakdown'!$A$57:$A$68,0)),0)</f>
        <v>0</v>
      </c>
      <c r="R77" s="684">
        <f>IFERROR(INDEX('L2 - End Use Breakdown'!$B$80:$B$91,MATCH('L2 - QA-QC'!N77,'L2 - End Use Breakdown'!$A$80:$A$91,0)),0)</f>
        <v>0</v>
      </c>
      <c r="S77" s="684">
        <f t="shared" si="25"/>
        <v>0</v>
      </c>
      <c r="T77" s="665">
        <f t="shared" si="20"/>
        <v>0</v>
      </c>
      <c r="U77" s="665">
        <f t="shared" si="21"/>
        <v>0</v>
      </c>
      <c r="V77" s="665">
        <f t="shared" si="22"/>
        <v>0</v>
      </c>
      <c r="W77" s="665">
        <f t="shared" si="23"/>
        <v>0</v>
      </c>
      <c r="X77" s="666">
        <f t="shared" si="26"/>
        <v>0</v>
      </c>
      <c r="Y77" s="666">
        <f t="shared" si="27"/>
        <v>0</v>
      </c>
      <c r="Z77" s="666">
        <f t="shared" si="24"/>
        <v>0</v>
      </c>
      <c r="AA77" s="666">
        <f t="shared" si="24"/>
        <v>0</v>
      </c>
      <c r="AB77" s="666">
        <f t="shared" si="24"/>
        <v>0</v>
      </c>
      <c r="AC77" s="666">
        <f t="shared" si="28"/>
        <v>0</v>
      </c>
    </row>
    <row r="78" spans="14:29" ht="15" thickBot="1">
      <c r="N78" s="685" t="s">
        <v>730</v>
      </c>
      <c r="O78" s="686">
        <f t="shared" ref="O78:AC78" si="29">SUM(O65:O77)</f>
        <v>1624000</v>
      </c>
      <c r="P78" s="686">
        <f t="shared" si="29"/>
        <v>20000</v>
      </c>
      <c r="Q78" s="686">
        <f t="shared" si="29"/>
        <v>142500</v>
      </c>
      <c r="R78" s="686">
        <f t="shared" si="29"/>
        <v>200</v>
      </c>
      <c r="S78" s="687">
        <f t="shared" si="29"/>
        <v>7739033</v>
      </c>
      <c r="T78" s="686">
        <f t="shared" si="29"/>
        <v>604000</v>
      </c>
      <c r="U78" s="686">
        <f t="shared" si="29"/>
        <v>7799</v>
      </c>
      <c r="V78" s="686">
        <f t="shared" si="29"/>
        <v>80000</v>
      </c>
      <c r="W78" s="686">
        <f t="shared" si="29"/>
        <v>0</v>
      </c>
      <c r="X78" s="687">
        <f t="shared" si="29"/>
        <v>2936268</v>
      </c>
      <c r="Y78" s="686">
        <f t="shared" si="29"/>
        <v>1020000</v>
      </c>
      <c r="Z78" s="686">
        <f t="shared" si="29"/>
        <v>12201</v>
      </c>
      <c r="AA78" s="686">
        <f t="shared" si="29"/>
        <v>62500</v>
      </c>
      <c r="AB78" s="686">
        <f t="shared" si="29"/>
        <v>200</v>
      </c>
      <c r="AC78" s="687">
        <f t="shared" si="29"/>
        <v>4802765</v>
      </c>
    </row>
  </sheetData>
  <mergeCells count="25">
    <mergeCell ref="A31:A32"/>
    <mergeCell ref="A29:A30"/>
    <mergeCell ref="A27:A28"/>
    <mergeCell ref="H4:L4"/>
    <mergeCell ref="C4:G4"/>
    <mergeCell ref="A10:A11"/>
    <mergeCell ref="A12:A13"/>
    <mergeCell ref="A14:A15"/>
    <mergeCell ref="A16:A17"/>
    <mergeCell ref="A18:A19"/>
    <mergeCell ref="A20:A21"/>
    <mergeCell ref="A22:A23"/>
    <mergeCell ref="A24:A25"/>
    <mergeCell ref="A35:A36"/>
    <mergeCell ref="A33:A34"/>
    <mergeCell ref="O60:S60"/>
    <mergeCell ref="T60:X60"/>
    <mergeCell ref="Y60:AC60"/>
    <mergeCell ref="J55:L56"/>
    <mergeCell ref="J58:L59"/>
    <mergeCell ref="A41:A42"/>
    <mergeCell ref="A39:A40"/>
    <mergeCell ref="A37:A38"/>
    <mergeCell ref="J57:L57"/>
    <mergeCell ref="J54:L54"/>
  </mergeCells>
  <conditionalFormatting sqref="I50:K50 E50 G49:K49">
    <cfRule type="cellIs" dxfId="16" priority="27" stopIfTrue="1" operator="greaterThanOrEqual">
      <formula>1</formula>
    </cfRule>
    <cfRule type="cellIs" dxfId="15" priority="28" stopIfTrue="1" operator="between">
      <formula>0.5</formula>
      <formula>0.99</formula>
    </cfRule>
  </conditionalFormatting>
  <conditionalFormatting sqref="B58">
    <cfRule type="cellIs" dxfId="14" priority="29" stopIfTrue="1" operator="greaterThan">
      <formula>0.6000001</formula>
    </cfRule>
    <cfRule type="cellIs" dxfId="13" priority="30" stopIfTrue="1" operator="between">
      <formula>0.3</formula>
      <formula>0.4</formula>
    </cfRule>
    <cfRule type="cellIs" dxfId="12" priority="31" stopIfTrue="1" operator="between">
      <formula>0.40000001</formula>
      <formula>0.6</formula>
    </cfRule>
  </conditionalFormatting>
  <conditionalFormatting sqref="H10:L43">
    <cfRule type="cellIs" dxfId="11" priority="23" operator="greaterThan">
      <formula>1</formula>
    </cfRule>
    <cfRule type="cellIs" dxfId="10" priority="24" operator="greaterThan">
      <formula>0.5</formula>
    </cfRule>
  </conditionalFormatting>
  <conditionalFormatting sqref="C43">
    <cfRule type="cellIs" dxfId="9" priority="14" operator="notEqual">
      <formula>C$44</formula>
    </cfRule>
  </conditionalFormatting>
  <conditionalFormatting sqref="D43">
    <cfRule type="cellIs" dxfId="8" priority="13" operator="notEqual">
      <formula>D$44</formula>
    </cfRule>
  </conditionalFormatting>
  <conditionalFormatting sqref="E43">
    <cfRule type="cellIs" dxfId="7" priority="12" operator="notEqual">
      <formula>E$44</formula>
    </cfRule>
  </conditionalFormatting>
  <conditionalFormatting sqref="F43">
    <cfRule type="cellIs" dxfId="6" priority="11" operator="notEqual">
      <formula>F$44</formula>
    </cfRule>
  </conditionalFormatting>
  <conditionalFormatting sqref="G43">
    <cfRule type="cellIs" dxfId="5" priority="10" operator="notEqual">
      <formula>G$44</formula>
    </cfRule>
  </conditionalFormatting>
  <conditionalFormatting sqref="H10:L43">
    <cfRule type="containsErrors" dxfId="4" priority="9">
      <formula>ISERROR(H10)</formula>
    </cfRule>
  </conditionalFormatting>
  <conditionalFormatting sqref="J54">
    <cfRule type="containsText" dxfId="3" priority="4" operator="containsText" text="Yes">
      <formula>NOT(ISERROR(SEARCH("Yes",J54)))</formula>
    </cfRule>
  </conditionalFormatting>
  <conditionalFormatting sqref="J55:L56">
    <cfRule type="notContainsBlanks" dxfId="2" priority="3">
      <formula>LEN(TRIM(J55))&gt;0</formula>
    </cfRule>
  </conditionalFormatting>
  <conditionalFormatting sqref="J58:L59">
    <cfRule type="notContainsBlanks" dxfId="1" priority="32">
      <formula>LEN(TRIM(J58))&gt;0</formula>
    </cfRule>
  </conditionalFormatting>
  <conditionalFormatting sqref="J57">
    <cfRule type="containsText" dxfId="0" priority="1" operator="containsText" text="Yes">
      <formula>NOT(ISERROR(SEARCH("Yes",J57)))</formula>
    </cfRule>
  </conditionalFormatting>
  <pageMargins left="0.75" right="0.75" top="1" bottom="1" header="0.5" footer="0.5"/>
  <pageSetup scale="68"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Lists'!$AC$2:$AC$14</xm:f>
          </x14:formula1>
          <xm:sqref>N65:N77 B10:B25 B27:B42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4"/>
  <sheetViews>
    <sheetView showGridLines="0" view="pageBreakPreview" zoomScale="60" zoomScaleNormal="100" workbookViewId="0">
      <selection activeCell="N4" sqref="N4"/>
    </sheetView>
  </sheetViews>
  <sheetFormatPr defaultColWidth="9.109375" defaultRowHeight="14.4"/>
  <cols>
    <col min="1" max="4" width="9.109375" style="220"/>
    <col min="5" max="5" width="9.88671875" style="218" customWidth="1"/>
    <col min="6" max="6" width="10" style="220" customWidth="1"/>
    <col min="7" max="17" width="9.109375" style="220"/>
    <col min="18" max="19" width="10.6640625" style="220" customWidth="1"/>
    <col min="20" max="16384" width="9.109375" style="220"/>
  </cols>
  <sheetData>
    <row r="1" spans="1:20" ht="18">
      <c r="A1" s="842" t="s">
        <v>513</v>
      </c>
      <c r="B1" s="842"/>
      <c r="C1" s="842"/>
      <c r="D1" s="842"/>
      <c r="E1" s="842"/>
      <c r="F1" s="842"/>
      <c r="G1" s="842"/>
      <c r="H1" s="842"/>
      <c r="I1" s="842"/>
      <c r="J1" s="842"/>
      <c r="K1" s="842"/>
      <c r="L1" s="616"/>
      <c r="M1" s="616"/>
    </row>
    <row r="3" spans="1:20" ht="45" customHeight="1">
      <c r="A3" s="710" t="s">
        <v>514</v>
      </c>
      <c r="B3" s="710"/>
      <c r="C3" s="710"/>
      <c r="D3" s="710"/>
      <c r="E3" s="710"/>
      <c r="F3" s="710"/>
      <c r="G3" s="710"/>
      <c r="H3" s="710"/>
      <c r="I3" s="710"/>
      <c r="J3" s="710"/>
      <c r="K3" s="710"/>
      <c r="L3" s="610"/>
      <c r="M3" s="610"/>
    </row>
    <row r="4" spans="1:20">
      <c r="N4" s="220" t="s">
        <v>685</v>
      </c>
    </row>
    <row r="5" spans="1:20">
      <c r="B5" s="127" t="s">
        <v>244</v>
      </c>
      <c r="N5" s="519" t="s">
        <v>326</v>
      </c>
    </row>
    <row r="6" spans="1:20">
      <c r="Q6" s="139" t="s">
        <v>689</v>
      </c>
      <c r="R6" s="781"/>
      <c r="S6" s="836"/>
    </row>
    <row r="7" spans="1:20">
      <c r="B7" s="843" t="s">
        <v>515</v>
      </c>
      <c r="C7" s="843"/>
      <c r="D7" s="844"/>
      <c r="E7" s="840"/>
      <c r="F7" s="841"/>
      <c r="Q7" s="139" t="s">
        <v>690</v>
      </c>
      <c r="R7" s="781"/>
      <c r="S7" s="836"/>
    </row>
    <row r="8" spans="1:20">
      <c r="B8" s="845" t="s">
        <v>516</v>
      </c>
      <c r="C8" s="845"/>
      <c r="D8" s="846"/>
      <c r="E8" s="840"/>
      <c r="F8" s="841"/>
      <c r="Q8" s="139" t="s">
        <v>691</v>
      </c>
      <c r="R8" s="781"/>
      <c r="S8" s="836"/>
    </row>
    <row r="9" spans="1:20">
      <c r="B9" s="838" t="s">
        <v>517</v>
      </c>
      <c r="C9" s="838"/>
      <c r="D9" s="839"/>
      <c r="E9" s="840"/>
      <c r="F9" s="841"/>
      <c r="Q9" s="617" t="s">
        <v>692</v>
      </c>
      <c r="R9" s="781"/>
      <c r="S9" s="836"/>
    </row>
    <row r="11" spans="1:20">
      <c r="N11" s="220" t="s">
        <v>688</v>
      </c>
    </row>
    <row r="12" spans="1:20">
      <c r="B12" s="127" t="s">
        <v>518</v>
      </c>
      <c r="N12" s="220" t="s">
        <v>687</v>
      </c>
    </row>
    <row r="14" spans="1:20">
      <c r="B14" s="708" t="s">
        <v>519</v>
      </c>
      <c r="C14" s="837"/>
      <c r="D14" s="837"/>
      <c r="E14" s="837"/>
      <c r="F14" s="837"/>
      <c r="G14" s="709"/>
      <c r="N14" s="708" t="s">
        <v>519</v>
      </c>
      <c r="O14" s="837"/>
      <c r="P14" s="837"/>
      <c r="Q14" s="837"/>
      <c r="R14" s="837"/>
      <c r="S14" s="837"/>
      <c r="T14" s="709"/>
    </row>
    <row r="15" spans="1:20" ht="15.75" customHeight="1">
      <c r="B15" s="366"/>
      <c r="C15" s="101"/>
      <c r="D15" s="101"/>
      <c r="E15" s="507"/>
      <c r="F15" s="508"/>
      <c r="G15" s="509"/>
      <c r="N15" s="366"/>
      <c r="O15" s="101"/>
      <c r="P15" s="101"/>
      <c r="Q15" s="507"/>
      <c r="R15" s="508"/>
      <c r="S15" s="508"/>
      <c r="T15" s="509"/>
    </row>
    <row r="16" spans="1:20" s="612" customFormat="1">
      <c r="B16" s="613"/>
      <c r="C16" s="614"/>
      <c r="D16" s="614"/>
      <c r="E16" s="507" t="s">
        <v>520</v>
      </c>
      <c r="F16" s="614" t="s">
        <v>521</v>
      </c>
      <c r="G16" s="615"/>
      <c r="N16" s="613"/>
      <c r="O16" s="614"/>
      <c r="P16" s="614"/>
      <c r="Q16" s="507" t="s">
        <v>520</v>
      </c>
      <c r="R16" s="507" t="s">
        <v>521</v>
      </c>
      <c r="S16" s="614" t="s">
        <v>686</v>
      </c>
      <c r="T16" s="615"/>
    </row>
    <row r="17" spans="2:21">
      <c r="B17" s="366"/>
      <c r="C17" s="101"/>
      <c r="D17" s="101"/>
      <c r="E17" s="507" t="s">
        <v>522</v>
      </c>
      <c r="F17" s="181"/>
      <c r="G17" s="367"/>
      <c r="N17" s="366"/>
      <c r="O17" s="101"/>
      <c r="P17" s="101"/>
      <c r="Q17" s="507" t="s">
        <v>522</v>
      </c>
      <c r="R17" s="181"/>
      <c r="S17" s="181"/>
      <c r="T17" s="367"/>
    </row>
    <row r="18" spans="2:21">
      <c r="B18" s="366"/>
      <c r="C18" s="101"/>
      <c r="D18" s="101"/>
      <c r="E18" s="507" t="s">
        <v>523</v>
      </c>
      <c r="F18" s="181"/>
      <c r="G18" s="367"/>
      <c r="N18" s="366"/>
      <c r="O18" s="101"/>
      <c r="P18" s="101"/>
      <c r="Q18" s="507" t="s">
        <v>523</v>
      </c>
      <c r="R18" s="181"/>
      <c r="S18" s="181"/>
      <c r="T18" s="367"/>
    </row>
    <row r="19" spans="2:21">
      <c r="B19" s="366"/>
      <c r="C19" s="101"/>
      <c r="D19" s="101"/>
      <c r="E19" s="507" t="s">
        <v>524</v>
      </c>
      <c r="F19" s="181"/>
      <c r="G19" s="367"/>
      <c r="N19" s="366"/>
      <c r="O19" s="101"/>
      <c r="P19" s="101"/>
      <c r="Q19" s="507" t="s">
        <v>524</v>
      </c>
      <c r="R19" s="181"/>
      <c r="S19" s="181"/>
      <c r="T19" s="367"/>
    </row>
    <row r="20" spans="2:21">
      <c r="B20" s="366"/>
      <c r="C20" s="101"/>
      <c r="D20" s="101"/>
      <c r="E20" s="507" t="s">
        <v>525</v>
      </c>
      <c r="F20" s="181"/>
      <c r="G20" s="367"/>
      <c r="N20" s="366"/>
      <c r="O20" s="101"/>
      <c r="P20" s="101"/>
      <c r="Q20" s="507" t="s">
        <v>525</v>
      </c>
      <c r="R20" s="181"/>
      <c r="S20" s="181"/>
      <c r="T20" s="367"/>
    </row>
    <row r="21" spans="2:21">
      <c r="B21" s="366"/>
      <c r="C21" s="101"/>
      <c r="D21" s="101"/>
      <c r="E21" s="507"/>
      <c r="F21" s="101"/>
      <c r="G21" s="367"/>
      <c r="N21" s="366"/>
      <c r="O21" s="101"/>
      <c r="P21" s="101"/>
      <c r="Q21" s="507"/>
      <c r="R21" s="101"/>
      <c r="S21" s="101"/>
      <c r="T21" s="367"/>
    </row>
    <row r="22" spans="2:21">
      <c r="B22" s="366"/>
      <c r="C22" s="101"/>
      <c r="D22" s="101"/>
      <c r="E22" s="507"/>
      <c r="F22" s="101"/>
      <c r="G22" s="367"/>
      <c r="N22" s="366"/>
      <c r="O22" s="101"/>
      <c r="P22" s="101"/>
      <c r="Q22" s="507"/>
      <c r="R22" s="101"/>
      <c r="S22" s="101"/>
      <c r="T22" s="367"/>
    </row>
    <row r="23" spans="2:21">
      <c r="B23" s="366"/>
      <c r="C23" s="101"/>
      <c r="D23" s="101"/>
      <c r="E23" s="507"/>
      <c r="F23" s="101"/>
      <c r="G23" s="367"/>
      <c r="N23" s="366"/>
      <c r="O23" s="101"/>
      <c r="P23" s="101"/>
      <c r="Q23" s="507"/>
      <c r="R23" s="101"/>
      <c r="S23" s="101"/>
      <c r="T23" s="367"/>
    </row>
    <row r="24" spans="2:21">
      <c r="B24" s="708" t="s">
        <v>526</v>
      </c>
      <c r="C24" s="837"/>
      <c r="D24" s="837"/>
      <c r="E24" s="837"/>
      <c r="F24" s="837"/>
      <c r="G24" s="709"/>
      <c r="N24" s="708" t="s">
        <v>526</v>
      </c>
      <c r="O24" s="837"/>
      <c r="P24" s="837"/>
      <c r="Q24" s="837"/>
      <c r="R24" s="837"/>
      <c r="S24" s="837"/>
      <c r="T24" s="709"/>
    </row>
    <row r="25" spans="2:21">
      <c r="B25" s="366"/>
      <c r="C25" s="101"/>
      <c r="D25" s="101"/>
      <c r="E25" s="507"/>
      <c r="F25" s="101"/>
      <c r="G25" s="367"/>
      <c r="N25" s="366"/>
      <c r="O25" s="101"/>
      <c r="P25" s="101"/>
      <c r="Q25" s="507"/>
      <c r="R25" s="101"/>
      <c r="S25" s="101"/>
      <c r="T25" s="367"/>
      <c r="U25" s="101"/>
    </row>
    <row r="26" spans="2:21">
      <c r="B26" s="366"/>
      <c r="C26" s="101"/>
      <c r="D26" s="101"/>
      <c r="E26" s="507" t="s">
        <v>520</v>
      </c>
      <c r="F26" s="101" t="s">
        <v>521</v>
      </c>
      <c r="G26" s="367"/>
      <c r="N26" s="366"/>
      <c r="O26" s="101"/>
      <c r="P26" s="101"/>
      <c r="Q26" s="507" t="s">
        <v>520</v>
      </c>
      <c r="R26" s="101" t="s">
        <v>521</v>
      </c>
      <c r="S26" s="614" t="s">
        <v>686</v>
      </c>
      <c r="T26" s="367"/>
      <c r="U26" s="101"/>
    </row>
    <row r="27" spans="2:21">
      <c r="B27" s="366"/>
      <c r="C27" s="101"/>
      <c r="D27" s="101"/>
      <c r="E27" s="507" t="s">
        <v>522</v>
      </c>
      <c r="F27" s="181"/>
      <c r="G27" s="367"/>
      <c r="N27" s="366"/>
      <c r="O27" s="101"/>
      <c r="P27" s="101"/>
      <c r="Q27" s="507" t="s">
        <v>522</v>
      </c>
      <c r="R27" s="181"/>
      <c r="S27" s="181"/>
      <c r="T27" s="367"/>
      <c r="U27" s="101"/>
    </row>
    <row r="28" spans="2:21">
      <c r="B28" s="366"/>
      <c r="C28" s="101"/>
      <c r="D28" s="101"/>
      <c r="E28" s="507" t="s">
        <v>527</v>
      </c>
      <c r="F28" s="181"/>
      <c r="G28" s="367"/>
      <c r="N28" s="366"/>
      <c r="O28" s="101"/>
      <c r="P28" s="101"/>
      <c r="Q28" s="507" t="s">
        <v>527</v>
      </c>
      <c r="R28" s="181"/>
      <c r="S28" s="181"/>
      <c r="T28" s="367"/>
      <c r="U28" s="101"/>
    </row>
    <row r="29" spans="2:21">
      <c r="B29" s="366"/>
      <c r="C29" s="101"/>
      <c r="D29" s="101"/>
      <c r="E29" s="507" t="s">
        <v>528</v>
      </c>
      <c r="F29" s="181"/>
      <c r="G29" s="367"/>
      <c r="N29" s="366"/>
      <c r="O29" s="101"/>
      <c r="P29" s="101"/>
      <c r="Q29" s="507" t="s">
        <v>528</v>
      </c>
      <c r="R29" s="181"/>
      <c r="S29" s="181"/>
      <c r="T29" s="367"/>
    </row>
    <row r="30" spans="2:21">
      <c r="B30" s="366"/>
      <c r="C30" s="101"/>
      <c r="D30" s="101"/>
      <c r="E30" s="507" t="s">
        <v>523</v>
      </c>
      <c r="F30" s="181"/>
      <c r="G30" s="367"/>
      <c r="N30" s="366"/>
      <c r="O30" s="101"/>
      <c r="P30" s="101"/>
      <c r="Q30" s="507" t="s">
        <v>523</v>
      </c>
      <c r="R30" s="181"/>
      <c r="S30" s="181"/>
      <c r="T30" s="367"/>
    </row>
    <row r="31" spans="2:21">
      <c r="B31" s="366"/>
      <c r="C31" s="101"/>
      <c r="D31" s="101"/>
      <c r="E31" s="250" t="s">
        <v>529</v>
      </c>
      <c r="F31" s="181"/>
      <c r="G31" s="367"/>
      <c r="N31" s="366"/>
      <c r="O31" s="101"/>
      <c r="P31" s="101"/>
      <c r="Q31" s="250" t="s">
        <v>529</v>
      </c>
      <c r="R31" s="181"/>
      <c r="S31" s="181"/>
      <c r="T31" s="367"/>
    </row>
    <row r="32" spans="2:21">
      <c r="B32" s="366"/>
      <c r="C32" s="101"/>
      <c r="D32" s="101"/>
      <c r="E32" s="250" t="s">
        <v>530</v>
      </c>
      <c r="F32" s="181"/>
      <c r="G32" s="367"/>
      <c r="N32" s="366"/>
      <c r="O32" s="101"/>
      <c r="P32" s="101"/>
      <c r="Q32" s="250" t="s">
        <v>530</v>
      </c>
      <c r="R32" s="181"/>
      <c r="S32" s="181"/>
      <c r="T32" s="367"/>
    </row>
    <row r="33" spans="2:20">
      <c r="B33" s="366"/>
      <c r="C33" s="101"/>
      <c r="D33" s="101"/>
      <c r="E33" s="250" t="s">
        <v>524</v>
      </c>
      <c r="F33" s="181"/>
      <c r="G33" s="367"/>
      <c r="N33" s="366"/>
      <c r="O33" s="101"/>
      <c r="P33" s="101"/>
      <c r="Q33" s="250" t="s">
        <v>524</v>
      </c>
      <c r="R33" s="181"/>
      <c r="S33" s="181"/>
      <c r="T33" s="367"/>
    </row>
    <row r="34" spans="2:20">
      <c r="B34" s="366"/>
      <c r="C34" s="101"/>
      <c r="D34" s="101"/>
      <c r="E34" s="250" t="s">
        <v>531</v>
      </c>
      <c r="F34" s="181"/>
      <c r="G34" s="367"/>
      <c r="N34" s="366"/>
      <c r="O34" s="101"/>
      <c r="P34" s="101"/>
      <c r="Q34" s="250" t="s">
        <v>531</v>
      </c>
      <c r="R34" s="181"/>
      <c r="S34" s="181"/>
      <c r="T34" s="367"/>
    </row>
    <row r="35" spans="2:20">
      <c r="B35" s="366"/>
      <c r="C35" s="101"/>
      <c r="D35" s="101"/>
      <c r="E35" s="250" t="s">
        <v>532</v>
      </c>
      <c r="F35" s="181"/>
      <c r="G35" s="367"/>
      <c r="N35" s="366"/>
      <c r="O35" s="101"/>
      <c r="P35" s="101"/>
      <c r="Q35" s="250" t="s">
        <v>532</v>
      </c>
      <c r="R35" s="181"/>
      <c r="S35" s="181"/>
      <c r="T35" s="367"/>
    </row>
    <row r="36" spans="2:20">
      <c r="B36" s="366"/>
      <c r="C36" s="101"/>
      <c r="D36" s="101"/>
      <c r="E36" s="250" t="s">
        <v>525</v>
      </c>
      <c r="F36" s="181"/>
      <c r="G36" s="367"/>
      <c r="N36" s="366"/>
      <c r="O36" s="101"/>
      <c r="P36" s="101"/>
      <c r="Q36" s="250" t="s">
        <v>525</v>
      </c>
      <c r="R36" s="181"/>
      <c r="S36" s="181"/>
      <c r="T36" s="367"/>
    </row>
    <row r="37" spans="2:20">
      <c r="B37" s="366"/>
      <c r="C37" s="101"/>
      <c r="D37" s="101"/>
      <c r="E37" s="250" t="s">
        <v>533</v>
      </c>
      <c r="F37" s="181"/>
      <c r="G37" s="367"/>
      <c r="N37" s="366"/>
      <c r="O37" s="101"/>
      <c r="P37" s="101"/>
      <c r="Q37" s="250" t="s">
        <v>533</v>
      </c>
      <c r="R37" s="181"/>
      <c r="S37" s="181"/>
      <c r="T37" s="367"/>
    </row>
    <row r="38" spans="2:20">
      <c r="B38" s="366"/>
      <c r="C38" s="101"/>
      <c r="D38" s="101"/>
      <c r="E38" s="250" t="s">
        <v>534</v>
      </c>
      <c r="F38" s="181"/>
      <c r="G38" s="367"/>
      <c r="N38" s="366"/>
      <c r="O38" s="101"/>
      <c r="P38" s="101"/>
      <c r="Q38" s="250" t="s">
        <v>534</v>
      </c>
      <c r="R38" s="181"/>
      <c r="S38" s="181"/>
      <c r="T38" s="367"/>
    </row>
    <row r="39" spans="2:20">
      <c r="B39" s="510"/>
      <c r="C39" s="511"/>
      <c r="D39" s="511"/>
      <c r="E39" s="512"/>
      <c r="F39" s="511"/>
      <c r="G39" s="513"/>
      <c r="N39" s="510"/>
      <c r="O39" s="511"/>
      <c r="P39" s="511"/>
      <c r="Q39" s="512"/>
      <c r="R39" s="511"/>
      <c r="S39" s="511"/>
      <c r="T39" s="513"/>
    </row>
    <row r="40" spans="2:20">
      <c r="B40" s="708" t="s">
        <v>246</v>
      </c>
      <c r="C40" s="837"/>
      <c r="D40" s="837"/>
      <c r="E40" s="837"/>
      <c r="F40" s="837"/>
      <c r="G40" s="709"/>
      <c r="N40" s="708" t="s">
        <v>246</v>
      </c>
      <c r="O40" s="837"/>
      <c r="P40" s="837"/>
      <c r="Q40" s="837"/>
      <c r="R40" s="837"/>
      <c r="S40" s="837"/>
      <c r="T40" s="709"/>
    </row>
    <row r="41" spans="2:20">
      <c r="B41" s="366"/>
      <c r="C41" s="101"/>
      <c r="D41" s="101"/>
      <c r="E41" s="507"/>
      <c r="F41" s="101"/>
      <c r="G41" s="367"/>
      <c r="N41" s="366"/>
      <c r="O41" s="101"/>
      <c r="P41" s="101"/>
      <c r="Q41" s="507"/>
      <c r="R41" s="101"/>
      <c r="S41" s="101"/>
      <c r="T41" s="367"/>
    </row>
    <row r="42" spans="2:20">
      <c r="B42" s="366"/>
      <c r="C42" s="101"/>
      <c r="D42" s="101"/>
      <c r="E42" s="507" t="s">
        <v>520</v>
      </c>
      <c r="F42" s="101" t="s">
        <v>521</v>
      </c>
      <c r="G42" s="367"/>
      <c r="N42" s="366"/>
      <c r="O42" s="101"/>
      <c r="P42" s="101"/>
      <c r="Q42" s="507" t="s">
        <v>520</v>
      </c>
      <c r="R42" s="101" t="s">
        <v>521</v>
      </c>
      <c r="S42" s="614" t="s">
        <v>686</v>
      </c>
      <c r="T42" s="367"/>
    </row>
    <row r="43" spans="2:20">
      <c r="B43" s="366"/>
      <c r="C43" s="101"/>
      <c r="D43" s="101"/>
      <c r="E43" s="507" t="s">
        <v>522</v>
      </c>
      <c r="F43" s="181"/>
      <c r="G43" s="367"/>
      <c r="N43" s="366"/>
      <c r="O43" s="101"/>
      <c r="P43" s="101"/>
      <c r="Q43" s="507" t="s">
        <v>522</v>
      </c>
      <c r="R43" s="181"/>
      <c r="S43" s="181"/>
      <c r="T43" s="367"/>
    </row>
    <row r="44" spans="2:20">
      <c r="B44" s="366"/>
      <c r="C44" s="101"/>
      <c r="D44" s="101"/>
      <c r="E44" s="507" t="s">
        <v>527</v>
      </c>
      <c r="F44" s="181"/>
      <c r="G44" s="367"/>
      <c r="N44" s="366"/>
      <c r="O44" s="101"/>
      <c r="P44" s="101"/>
      <c r="Q44" s="507" t="s">
        <v>527</v>
      </c>
      <c r="R44" s="181"/>
      <c r="S44" s="181"/>
      <c r="T44" s="367"/>
    </row>
    <row r="45" spans="2:20">
      <c r="B45" s="366"/>
      <c r="C45" s="101"/>
      <c r="D45" s="101"/>
      <c r="E45" s="507" t="s">
        <v>523</v>
      </c>
      <c r="F45" s="181"/>
      <c r="G45" s="367"/>
      <c r="N45" s="366"/>
      <c r="O45" s="101"/>
      <c r="P45" s="101"/>
      <c r="Q45" s="507" t="s">
        <v>523</v>
      </c>
      <c r="R45" s="181"/>
      <c r="S45" s="181"/>
      <c r="T45" s="367"/>
    </row>
    <row r="46" spans="2:20">
      <c r="B46" s="366"/>
      <c r="C46" s="101"/>
      <c r="D46" s="101"/>
      <c r="E46" s="507" t="s">
        <v>529</v>
      </c>
      <c r="F46" s="181"/>
      <c r="G46" s="367"/>
      <c r="N46" s="366"/>
      <c r="O46" s="101"/>
      <c r="P46" s="101"/>
      <c r="Q46" s="507" t="s">
        <v>529</v>
      </c>
      <c r="R46" s="181"/>
      <c r="S46" s="181"/>
      <c r="T46" s="367"/>
    </row>
    <row r="47" spans="2:20">
      <c r="B47" s="366"/>
      <c r="C47" s="101"/>
      <c r="D47" s="101"/>
      <c r="E47" s="250" t="s">
        <v>524</v>
      </c>
      <c r="F47" s="181"/>
      <c r="G47" s="367"/>
      <c r="N47" s="366"/>
      <c r="O47" s="101"/>
      <c r="P47" s="101"/>
      <c r="Q47" s="250" t="s">
        <v>524</v>
      </c>
      <c r="R47" s="181"/>
      <c r="S47" s="181"/>
      <c r="T47" s="367"/>
    </row>
    <row r="48" spans="2:20">
      <c r="B48" s="366"/>
      <c r="C48" s="101"/>
      <c r="D48" s="101"/>
      <c r="E48" s="250" t="s">
        <v>525</v>
      </c>
      <c r="F48" s="181"/>
      <c r="G48" s="367"/>
      <c r="N48" s="366"/>
      <c r="O48" s="101"/>
      <c r="P48" s="101"/>
      <c r="Q48" s="250" t="s">
        <v>525</v>
      </c>
      <c r="R48" s="181"/>
      <c r="S48" s="181"/>
      <c r="T48" s="367"/>
    </row>
    <row r="49" spans="2:20">
      <c r="B49" s="366"/>
      <c r="C49" s="101"/>
      <c r="D49" s="101"/>
      <c r="E49" s="250"/>
      <c r="F49" s="101"/>
      <c r="G49" s="367"/>
      <c r="N49" s="366"/>
      <c r="O49" s="101"/>
      <c r="P49" s="101"/>
      <c r="Q49" s="250"/>
      <c r="R49" s="101"/>
      <c r="S49" s="101"/>
      <c r="T49" s="367"/>
    </row>
    <row r="50" spans="2:20">
      <c r="B50" s="510"/>
      <c r="C50" s="511"/>
      <c r="D50" s="511"/>
      <c r="E50" s="514"/>
      <c r="F50" s="511"/>
      <c r="G50" s="513"/>
      <c r="N50" s="510"/>
      <c r="O50" s="511"/>
      <c r="P50" s="511"/>
      <c r="Q50" s="514"/>
      <c r="R50" s="511"/>
      <c r="S50" s="511"/>
      <c r="T50" s="513"/>
    </row>
    <row r="51" spans="2:20">
      <c r="B51" s="708" t="s">
        <v>249</v>
      </c>
      <c r="C51" s="837"/>
      <c r="D51" s="837"/>
      <c r="E51" s="837"/>
      <c r="F51" s="837"/>
      <c r="G51" s="709"/>
      <c r="N51" s="708" t="s">
        <v>249</v>
      </c>
      <c r="O51" s="837"/>
      <c r="P51" s="837"/>
      <c r="Q51" s="837"/>
      <c r="R51" s="837"/>
      <c r="S51" s="837"/>
      <c r="T51" s="709"/>
    </row>
    <row r="52" spans="2:20">
      <c r="B52" s="366"/>
      <c r="C52" s="101"/>
      <c r="D52" s="101"/>
      <c r="E52" s="507"/>
      <c r="F52" s="101"/>
      <c r="G52" s="367"/>
      <c r="N52" s="366"/>
      <c r="O52" s="101"/>
      <c r="P52" s="101"/>
      <c r="Q52" s="507"/>
      <c r="R52" s="101"/>
      <c r="S52" s="101"/>
      <c r="T52" s="367"/>
    </row>
    <row r="53" spans="2:20">
      <c r="B53" s="366"/>
      <c r="C53" s="101"/>
      <c r="D53" s="101"/>
      <c r="E53" s="507" t="s">
        <v>520</v>
      </c>
      <c r="F53" s="101" t="s">
        <v>521</v>
      </c>
      <c r="G53" s="367"/>
      <c r="N53" s="366"/>
      <c r="O53" s="101"/>
      <c r="P53" s="101"/>
      <c r="Q53" s="507" t="s">
        <v>520</v>
      </c>
      <c r="R53" s="101" t="s">
        <v>521</v>
      </c>
      <c r="S53" s="614" t="s">
        <v>686</v>
      </c>
      <c r="T53" s="367"/>
    </row>
    <row r="54" spans="2:20">
      <c r="B54" s="366"/>
      <c r="C54" s="101"/>
      <c r="D54" s="101"/>
      <c r="E54" s="507" t="s">
        <v>522</v>
      </c>
      <c r="F54" s="181"/>
      <c r="G54" s="367"/>
      <c r="N54" s="366"/>
      <c r="O54" s="101"/>
      <c r="P54" s="101"/>
      <c r="Q54" s="507" t="s">
        <v>522</v>
      </c>
      <c r="R54" s="181"/>
      <c r="S54" s="181"/>
      <c r="T54" s="367"/>
    </row>
    <row r="55" spans="2:20">
      <c r="B55" s="366"/>
      <c r="C55" s="101"/>
      <c r="D55" s="101"/>
      <c r="E55" s="507" t="s">
        <v>523</v>
      </c>
      <c r="F55" s="181"/>
      <c r="G55" s="367"/>
      <c r="N55" s="366"/>
      <c r="O55" s="101"/>
      <c r="P55" s="101"/>
      <c r="Q55" s="507" t="s">
        <v>523</v>
      </c>
      <c r="R55" s="181"/>
      <c r="S55" s="181"/>
      <c r="T55" s="367"/>
    </row>
    <row r="56" spans="2:20">
      <c r="B56" s="366"/>
      <c r="C56" s="101"/>
      <c r="D56" s="101"/>
      <c r="E56" s="507" t="s">
        <v>529</v>
      </c>
      <c r="F56" s="181"/>
      <c r="G56" s="367"/>
      <c r="N56" s="366"/>
      <c r="O56" s="101"/>
      <c r="P56" s="101"/>
      <c r="Q56" s="507" t="s">
        <v>529</v>
      </c>
      <c r="R56" s="181"/>
      <c r="S56" s="181"/>
      <c r="T56" s="367"/>
    </row>
    <row r="57" spans="2:20">
      <c r="B57" s="366"/>
      <c r="C57" s="101"/>
      <c r="D57" s="101"/>
      <c r="E57" s="507" t="s">
        <v>524</v>
      </c>
      <c r="F57" s="181"/>
      <c r="G57" s="367"/>
      <c r="N57" s="366"/>
      <c r="O57" s="101"/>
      <c r="P57" s="101"/>
      <c r="Q57" s="507" t="s">
        <v>524</v>
      </c>
      <c r="R57" s="181"/>
      <c r="S57" s="181"/>
      <c r="T57" s="367"/>
    </row>
    <row r="58" spans="2:20">
      <c r="B58" s="366"/>
      <c r="C58" s="101"/>
      <c r="D58" s="101"/>
      <c r="E58" s="250" t="s">
        <v>531</v>
      </c>
      <c r="F58" s="181"/>
      <c r="G58" s="367"/>
      <c r="N58" s="366"/>
      <c r="O58" s="101"/>
      <c r="P58" s="101"/>
      <c r="Q58" s="250" t="s">
        <v>531</v>
      </c>
      <c r="R58" s="181"/>
      <c r="S58" s="181"/>
      <c r="T58" s="367"/>
    </row>
    <row r="59" spans="2:20">
      <c r="B59" s="366"/>
      <c r="C59" s="101"/>
      <c r="D59" s="101"/>
      <c r="E59" s="250" t="s">
        <v>532</v>
      </c>
      <c r="F59" s="181"/>
      <c r="G59" s="367"/>
      <c r="N59" s="366"/>
      <c r="O59" s="101"/>
      <c r="P59" s="101"/>
      <c r="Q59" s="250" t="s">
        <v>532</v>
      </c>
      <c r="R59" s="181"/>
      <c r="S59" s="181"/>
      <c r="T59" s="367"/>
    </row>
    <row r="60" spans="2:20">
      <c r="B60" s="366"/>
      <c r="C60" s="101"/>
      <c r="D60" s="101"/>
      <c r="E60" s="250" t="s">
        <v>525</v>
      </c>
      <c r="F60" s="181"/>
      <c r="G60" s="367"/>
      <c r="N60" s="366"/>
      <c r="O60" s="101"/>
      <c r="P60" s="101"/>
      <c r="Q60" s="250" t="s">
        <v>525</v>
      </c>
      <c r="R60" s="181"/>
      <c r="S60" s="181"/>
      <c r="T60" s="367"/>
    </row>
    <row r="61" spans="2:20">
      <c r="B61" s="366"/>
      <c r="C61" s="101"/>
      <c r="D61" s="101"/>
      <c r="E61" s="250" t="s">
        <v>533</v>
      </c>
      <c r="F61" s="181"/>
      <c r="G61" s="367"/>
      <c r="N61" s="366"/>
      <c r="O61" s="101"/>
      <c r="P61" s="101"/>
      <c r="Q61" s="250" t="s">
        <v>533</v>
      </c>
      <c r="R61" s="181"/>
      <c r="S61" s="181"/>
      <c r="T61" s="367"/>
    </row>
    <row r="62" spans="2:20">
      <c r="B62" s="510"/>
      <c r="C62" s="511"/>
      <c r="D62" s="511"/>
      <c r="E62" s="512"/>
      <c r="F62" s="511"/>
      <c r="G62" s="513"/>
      <c r="N62" s="510"/>
      <c r="O62" s="511"/>
      <c r="P62" s="511"/>
      <c r="Q62" s="512"/>
      <c r="R62" s="511"/>
      <c r="S62" s="511"/>
      <c r="T62" s="513"/>
    </row>
    <row r="63" spans="2:20">
      <c r="B63" s="847" t="s">
        <v>247</v>
      </c>
      <c r="C63" s="848"/>
      <c r="D63" s="848"/>
      <c r="E63" s="848"/>
      <c r="F63" s="848"/>
      <c r="G63" s="849"/>
      <c r="N63" s="847" t="s">
        <v>247</v>
      </c>
      <c r="O63" s="848"/>
      <c r="P63" s="848"/>
      <c r="Q63" s="848"/>
      <c r="R63" s="848"/>
      <c r="S63" s="848"/>
      <c r="T63" s="849"/>
    </row>
    <row r="64" spans="2:20">
      <c r="B64" s="515"/>
      <c r="C64" s="516"/>
      <c r="D64" s="516"/>
      <c r="E64" s="517"/>
      <c r="F64" s="516"/>
      <c r="G64" s="518"/>
      <c r="N64" s="515"/>
      <c r="O64" s="516"/>
      <c r="P64" s="516"/>
      <c r="Q64" s="611"/>
      <c r="R64" s="516"/>
      <c r="S64" s="516"/>
      <c r="T64" s="518"/>
    </row>
    <row r="65" spans="2:20">
      <c r="B65" s="366"/>
      <c r="C65" s="101"/>
      <c r="D65" s="101"/>
      <c r="E65" s="507" t="s">
        <v>520</v>
      </c>
      <c r="F65" s="101" t="s">
        <v>521</v>
      </c>
      <c r="G65" s="367"/>
      <c r="N65" s="366"/>
      <c r="O65" s="101"/>
      <c r="P65" s="101"/>
      <c r="Q65" s="507" t="s">
        <v>520</v>
      </c>
      <c r="R65" s="101" t="s">
        <v>521</v>
      </c>
      <c r="S65" s="614" t="s">
        <v>686</v>
      </c>
      <c r="T65" s="367"/>
    </row>
    <row r="66" spans="2:20">
      <c r="B66" s="366"/>
      <c r="C66" s="101"/>
      <c r="D66" s="101"/>
      <c r="E66" s="507" t="s">
        <v>522</v>
      </c>
      <c r="F66" s="181"/>
      <c r="G66" s="367"/>
      <c r="N66" s="366"/>
      <c r="O66" s="101"/>
      <c r="P66" s="101"/>
      <c r="Q66" s="507" t="s">
        <v>522</v>
      </c>
      <c r="R66" s="181"/>
      <c r="S66" s="181"/>
      <c r="T66" s="367"/>
    </row>
    <row r="67" spans="2:20">
      <c r="B67" s="366"/>
      <c r="C67" s="101"/>
      <c r="D67" s="101"/>
      <c r="E67" s="507" t="s">
        <v>527</v>
      </c>
      <c r="F67" s="181"/>
      <c r="G67" s="367"/>
      <c r="N67" s="366"/>
      <c r="O67" s="101"/>
      <c r="P67" s="101"/>
      <c r="Q67" s="507" t="s">
        <v>527</v>
      </c>
      <c r="R67" s="181"/>
      <c r="S67" s="181"/>
      <c r="T67" s="367"/>
    </row>
    <row r="68" spans="2:20">
      <c r="B68" s="366"/>
      <c r="C68" s="101"/>
      <c r="D68" s="101"/>
      <c r="E68" s="507" t="s">
        <v>528</v>
      </c>
      <c r="F68" s="181"/>
      <c r="G68" s="367"/>
      <c r="N68" s="366"/>
      <c r="O68" s="101"/>
      <c r="P68" s="101"/>
      <c r="Q68" s="507" t="s">
        <v>528</v>
      </c>
      <c r="R68" s="181"/>
      <c r="S68" s="181"/>
      <c r="T68" s="367"/>
    </row>
    <row r="69" spans="2:20">
      <c r="B69" s="366"/>
      <c r="C69" s="101"/>
      <c r="D69" s="101"/>
      <c r="E69" s="507" t="s">
        <v>523</v>
      </c>
      <c r="F69" s="181"/>
      <c r="G69" s="367"/>
      <c r="N69" s="366"/>
      <c r="O69" s="101"/>
      <c r="P69" s="101"/>
      <c r="Q69" s="507" t="s">
        <v>523</v>
      </c>
      <c r="R69" s="181"/>
      <c r="S69" s="181"/>
      <c r="T69" s="367"/>
    </row>
    <row r="70" spans="2:20">
      <c r="B70" s="366"/>
      <c r="C70" s="101"/>
      <c r="D70" s="101"/>
      <c r="E70" s="250" t="s">
        <v>529</v>
      </c>
      <c r="F70" s="181"/>
      <c r="G70" s="367"/>
      <c r="N70" s="366"/>
      <c r="O70" s="101"/>
      <c r="P70" s="101"/>
      <c r="Q70" s="250" t="s">
        <v>529</v>
      </c>
      <c r="R70" s="181"/>
      <c r="S70" s="181"/>
      <c r="T70" s="367"/>
    </row>
    <row r="71" spans="2:20">
      <c r="B71" s="366"/>
      <c r="C71" s="101"/>
      <c r="D71" s="101"/>
      <c r="E71" s="250" t="s">
        <v>524</v>
      </c>
      <c r="F71" s="181"/>
      <c r="G71" s="367"/>
      <c r="N71" s="366"/>
      <c r="O71" s="101"/>
      <c r="P71" s="101"/>
      <c r="Q71" s="250" t="s">
        <v>524</v>
      </c>
      <c r="R71" s="181"/>
      <c r="S71" s="181"/>
      <c r="T71" s="367"/>
    </row>
    <row r="72" spans="2:20">
      <c r="B72" s="366"/>
      <c r="C72" s="101"/>
      <c r="D72" s="101"/>
      <c r="E72" s="250" t="s">
        <v>525</v>
      </c>
      <c r="F72" s="181"/>
      <c r="G72" s="367"/>
      <c r="N72" s="366"/>
      <c r="O72" s="101"/>
      <c r="P72" s="101"/>
      <c r="Q72" s="250" t="s">
        <v>525</v>
      </c>
      <c r="R72" s="181"/>
      <c r="S72" s="181"/>
      <c r="T72" s="367"/>
    </row>
    <row r="73" spans="2:20">
      <c r="B73" s="366"/>
      <c r="C73" s="101"/>
      <c r="D73" s="101"/>
      <c r="E73" s="250" t="s">
        <v>533</v>
      </c>
      <c r="F73" s="181"/>
      <c r="G73" s="367"/>
      <c r="N73" s="366"/>
      <c r="O73" s="101"/>
      <c r="P73" s="101"/>
      <c r="Q73" s="250" t="s">
        <v>533</v>
      </c>
      <c r="R73" s="181"/>
      <c r="S73" s="181"/>
      <c r="T73" s="367"/>
    </row>
    <row r="74" spans="2:20">
      <c r="B74" s="510"/>
      <c r="C74" s="511"/>
      <c r="D74" s="511"/>
      <c r="E74" s="512"/>
      <c r="F74" s="511"/>
      <c r="G74" s="513"/>
      <c r="N74" s="510"/>
      <c r="O74" s="511"/>
      <c r="P74" s="511"/>
      <c r="Q74" s="512"/>
      <c r="R74" s="511"/>
      <c r="S74" s="511"/>
      <c r="T74" s="513"/>
    </row>
  </sheetData>
  <mergeCells count="22">
    <mergeCell ref="B51:G51"/>
    <mergeCell ref="N24:T24"/>
    <mergeCell ref="N40:T40"/>
    <mergeCell ref="N51:T51"/>
    <mergeCell ref="N63:T63"/>
    <mergeCell ref="B63:G63"/>
    <mergeCell ref="A1:K1"/>
    <mergeCell ref="A3:K3"/>
    <mergeCell ref="B7:D7"/>
    <mergeCell ref="E7:F7"/>
    <mergeCell ref="B8:D8"/>
    <mergeCell ref="E8:F8"/>
    <mergeCell ref="B9:D9"/>
    <mergeCell ref="E9:F9"/>
    <mergeCell ref="B14:G14"/>
    <mergeCell ref="B24:G24"/>
    <mergeCell ref="B40:G40"/>
    <mergeCell ref="R6:S6"/>
    <mergeCell ref="R7:S7"/>
    <mergeCell ref="R8:S8"/>
    <mergeCell ref="R9:S9"/>
    <mergeCell ref="N14:T14"/>
  </mergeCells>
  <pageMargins left="0.7" right="0.7" top="0.75" bottom="0.75" header="0.3" footer="0.3"/>
  <pageSetup scale="46" fitToHeight="0" orientation="portrait"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10"/>
  <sheetViews>
    <sheetView showGridLines="0" topLeftCell="A19" workbookViewId="0">
      <selection activeCell="A2" sqref="A2"/>
    </sheetView>
  </sheetViews>
  <sheetFormatPr defaultColWidth="9.109375" defaultRowHeight="14.4"/>
  <cols>
    <col min="1" max="1" width="47" style="113" bestFit="1" customWidth="1"/>
    <col min="2" max="2" width="9.109375" style="113"/>
    <col min="3" max="3" width="14.44140625" style="113" bestFit="1" customWidth="1"/>
    <col min="4" max="4" width="33.44140625" style="113" bestFit="1" customWidth="1"/>
    <col min="5" max="5" width="43.44140625" style="113" bestFit="1" customWidth="1"/>
    <col min="6" max="6" width="9.109375" style="113"/>
    <col min="7" max="7" width="17.88671875" style="113" bestFit="1" customWidth="1"/>
    <col min="8" max="8" width="20.6640625" style="113" bestFit="1" customWidth="1"/>
    <col min="9" max="9" width="32.109375" style="113" customWidth="1"/>
    <col min="10" max="10" width="34.109375" style="113" customWidth="1"/>
    <col min="11" max="11" width="26.88671875" style="113" customWidth="1"/>
    <col min="12" max="12" width="23.5546875" style="113" customWidth="1"/>
    <col min="13" max="13" width="20.44140625" style="113" customWidth="1"/>
    <col min="14" max="14" width="17.5546875" style="113" customWidth="1"/>
    <col min="15" max="15" width="17.33203125" style="113" customWidth="1"/>
    <col min="16" max="16" width="17.33203125" style="216" customWidth="1"/>
    <col min="17" max="17" width="20.33203125" style="113" customWidth="1"/>
    <col min="18" max="18" width="21.44140625" style="113" customWidth="1"/>
    <col min="19" max="19" width="20.33203125" style="113" customWidth="1"/>
    <col min="20" max="21" width="20.33203125" style="217" customWidth="1"/>
    <col min="22" max="22" width="21.5546875" style="113" customWidth="1"/>
    <col min="23" max="24" width="17.5546875" style="113" customWidth="1"/>
    <col min="25" max="26" width="21.109375" style="113" bestFit="1" customWidth="1"/>
    <col min="27" max="27" width="18.44140625" style="113" bestFit="1" customWidth="1"/>
    <col min="28" max="28" width="35.6640625" style="113" bestFit="1" customWidth="1"/>
    <col min="29" max="29" width="37.5546875" style="113" customWidth="1"/>
    <col min="30" max="32" width="9.109375" style="113"/>
    <col min="33" max="33" width="27.44140625" style="113" customWidth="1"/>
    <col min="34" max="34" width="11.33203125" style="113" customWidth="1"/>
    <col min="35" max="36" width="9.109375" style="113"/>
    <col min="37" max="37" width="30.33203125" style="113" bestFit="1" customWidth="1"/>
    <col min="38" max="16384" width="9.109375" style="113"/>
  </cols>
  <sheetData>
    <row r="1" spans="1:40" s="114" customFormat="1" ht="28.8">
      <c r="A1" s="279" t="s">
        <v>223</v>
      </c>
      <c r="B1" s="279" t="s">
        <v>108</v>
      </c>
      <c r="C1" s="279" t="s">
        <v>224</v>
      </c>
      <c r="D1" s="279" t="s">
        <v>215</v>
      </c>
      <c r="E1" s="279"/>
      <c r="F1" s="279" t="s">
        <v>226</v>
      </c>
      <c r="G1" s="279" t="s">
        <v>244</v>
      </c>
      <c r="H1" s="279" t="s">
        <v>235</v>
      </c>
      <c r="I1" s="279" t="s">
        <v>340</v>
      </c>
      <c r="J1" s="279" t="s">
        <v>362</v>
      </c>
      <c r="K1" s="279" t="s">
        <v>363</v>
      </c>
      <c r="L1" s="279" t="s">
        <v>360</v>
      </c>
      <c r="M1" s="279" t="s">
        <v>355</v>
      </c>
      <c r="N1" s="279" t="s">
        <v>356</v>
      </c>
      <c r="O1" s="279" t="s">
        <v>357</v>
      </c>
      <c r="P1" s="279" t="s">
        <v>359</v>
      </c>
      <c r="Q1" s="279" t="s">
        <v>358</v>
      </c>
      <c r="R1" s="279" t="s">
        <v>364</v>
      </c>
      <c r="S1" s="279" t="s">
        <v>365</v>
      </c>
      <c r="T1" s="279" t="s">
        <v>273</v>
      </c>
      <c r="U1" s="279" t="s">
        <v>361</v>
      </c>
      <c r="V1" s="279" t="s">
        <v>399</v>
      </c>
      <c r="W1" s="279" t="s">
        <v>400</v>
      </c>
      <c r="X1" s="279" t="s">
        <v>401</v>
      </c>
      <c r="Y1" s="279" t="s">
        <v>417</v>
      </c>
      <c r="Z1" s="279" t="s">
        <v>419</v>
      </c>
      <c r="AA1" s="280" t="s">
        <v>420</v>
      </c>
      <c r="AB1" s="279" t="s">
        <v>421</v>
      </c>
      <c r="AC1" s="279" t="s">
        <v>457</v>
      </c>
      <c r="AG1" s="114" t="s">
        <v>501</v>
      </c>
      <c r="AH1" s="433" t="s">
        <v>502</v>
      </c>
      <c r="AI1" s="114" t="s">
        <v>560</v>
      </c>
      <c r="AJ1" s="114" t="s">
        <v>621</v>
      </c>
      <c r="AK1" s="114" t="s">
        <v>625</v>
      </c>
      <c r="AL1" s="114" t="s">
        <v>254</v>
      </c>
      <c r="AM1" s="114" t="s">
        <v>643</v>
      </c>
      <c r="AN1" s="591" t="s">
        <v>644</v>
      </c>
    </row>
    <row r="2" spans="1:40">
      <c r="A2" s="278" t="s">
        <v>123</v>
      </c>
      <c r="B2" s="126" t="s">
        <v>194</v>
      </c>
      <c r="C2" s="126" t="s">
        <v>16</v>
      </c>
      <c r="D2" s="281" t="s">
        <v>218</v>
      </c>
      <c r="E2" s="281" t="s">
        <v>225</v>
      </c>
      <c r="F2" s="126" t="s">
        <v>198</v>
      </c>
      <c r="G2" s="126" t="s">
        <v>245</v>
      </c>
      <c r="H2" s="126" t="s">
        <v>271</v>
      </c>
      <c r="I2" s="101" t="s">
        <v>341</v>
      </c>
      <c r="J2" s="116" t="s">
        <v>366</v>
      </c>
      <c r="K2" s="116" t="s">
        <v>366</v>
      </c>
      <c r="L2" s="116" t="s">
        <v>392</v>
      </c>
      <c r="M2" s="116" t="s">
        <v>371</v>
      </c>
      <c r="N2" s="116" t="s">
        <v>376</v>
      </c>
      <c r="O2" s="116" t="s">
        <v>383</v>
      </c>
      <c r="P2" s="116" t="s">
        <v>383</v>
      </c>
      <c r="Q2" s="126" t="s">
        <v>386</v>
      </c>
      <c r="R2" s="116" t="s">
        <v>389</v>
      </c>
      <c r="S2" s="116" t="s">
        <v>406</v>
      </c>
      <c r="T2" s="116" t="s">
        <v>404</v>
      </c>
      <c r="U2" s="116" t="s">
        <v>398</v>
      </c>
      <c r="V2" s="116" t="s">
        <v>410</v>
      </c>
      <c r="W2" s="116" t="s">
        <v>396</v>
      </c>
      <c r="X2" s="116" t="s">
        <v>16</v>
      </c>
      <c r="Y2" s="126" t="str">
        <f>AG7</f>
        <v>Oil</v>
      </c>
      <c r="Z2" s="289" t="s">
        <v>422</v>
      </c>
      <c r="AA2" s="409">
        <v>3.4119999999999999</v>
      </c>
      <c r="AB2" s="409" t="s">
        <v>484</v>
      </c>
      <c r="AC2" s="126" t="s">
        <v>448</v>
      </c>
      <c r="AD2" s="113">
        <v>1</v>
      </c>
      <c r="AE2" s="113">
        <v>1</v>
      </c>
      <c r="AF2" s="217">
        <v>2000</v>
      </c>
      <c r="AG2" s="113" t="str">
        <f>'All - Annual Summary'!A6</f>
        <v>Electricity</v>
      </c>
      <c r="AH2" s="113" t="str">
        <f>Z2</f>
        <v>kWh</v>
      </c>
      <c r="AI2" s="590" t="s">
        <v>561</v>
      </c>
      <c r="AJ2" s="217" t="s">
        <v>622</v>
      </c>
      <c r="AK2" s="217" t="s">
        <v>626</v>
      </c>
      <c r="AL2" s="217" t="s">
        <v>627</v>
      </c>
      <c r="AM2" s="217" t="s">
        <v>369</v>
      </c>
      <c r="AN2" s="592" t="s">
        <v>645</v>
      </c>
    </row>
    <row r="3" spans="1:40">
      <c r="A3" s="278" t="s">
        <v>124</v>
      </c>
      <c r="B3" s="126" t="s">
        <v>195</v>
      </c>
      <c r="C3" s="126" t="s">
        <v>15</v>
      </c>
      <c r="D3" s="126" t="s">
        <v>219</v>
      </c>
      <c r="E3" s="126" t="s">
        <v>221</v>
      </c>
      <c r="F3" s="116" t="s">
        <v>197</v>
      </c>
      <c r="G3" s="126" t="s">
        <v>246</v>
      </c>
      <c r="H3" s="126" t="s">
        <v>272</v>
      </c>
      <c r="I3" s="101" t="s">
        <v>342</v>
      </c>
      <c r="J3" s="116" t="s">
        <v>367</v>
      </c>
      <c r="K3" s="116" t="s">
        <v>367</v>
      </c>
      <c r="L3" s="116" t="s">
        <v>393</v>
      </c>
      <c r="M3" s="116" t="s">
        <v>372</v>
      </c>
      <c r="N3" s="116" t="s">
        <v>377</v>
      </c>
      <c r="O3" s="116" t="s">
        <v>384</v>
      </c>
      <c r="P3" s="116" t="s">
        <v>384</v>
      </c>
      <c r="Q3" s="126" t="s">
        <v>387</v>
      </c>
      <c r="R3" s="116" t="s">
        <v>390</v>
      </c>
      <c r="S3" s="116" t="s">
        <v>407</v>
      </c>
      <c r="T3" s="116" t="s">
        <v>403</v>
      </c>
      <c r="U3" s="116" t="s">
        <v>402</v>
      </c>
      <c r="V3" s="116" t="s">
        <v>394</v>
      </c>
      <c r="W3" s="116" t="s">
        <v>397</v>
      </c>
      <c r="X3" s="116" t="s">
        <v>384</v>
      </c>
      <c r="Y3" s="126" t="str">
        <f t="shared" ref="Y3:Y5" si="0">AG8</f>
        <v>Propane</v>
      </c>
      <c r="Z3" s="289" t="s">
        <v>423</v>
      </c>
      <c r="AA3" s="409">
        <v>3412</v>
      </c>
      <c r="AB3" s="409" t="s">
        <v>484</v>
      </c>
      <c r="AC3" s="126" t="s">
        <v>449</v>
      </c>
      <c r="AD3" s="113">
        <v>2</v>
      </c>
      <c r="AE3" s="113">
        <v>2</v>
      </c>
      <c r="AF3" s="217">
        <v>2001</v>
      </c>
      <c r="AG3" s="217" t="str">
        <f>'All - Annual Summary'!A7</f>
        <v>Natural Gas</v>
      </c>
      <c r="AH3" s="113" t="str">
        <f>Z5</f>
        <v>therms</v>
      </c>
      <c r="AI3" s="590" t="s">
        <v>562</v>
      </c>
      <c r="AJ3" s="217" t="s">
        <v>623</v>
      </c>
      <c r="AK3" s="217" t="s">
        <v>628</v>
      </c>
      <c r="AL3" s="217" t="s">
        <v>629</v>
      </c>
      <c r="AM3" s="217" t="s">
        <v>281</v>
      </c>
      <c r="AN3" s="592">
        <v>10</v>
      </c>
    </row>
    <row r="4" spans="1:40">
      <c r="A4" s="278" t="s">
        <v>125</v>
      </c>
      <c r="B4" s="126"/>
      <c r="C4" s="126" t="s">
        <v>207</v>
      </c>
      <c r="D4" s="126" t="s">
        <v>220</v>
      </c>
      <c r="E4" s="126" t="s">
        <v>222</v>
      </c>
      <c r="F4" s="126"/>
      <c r="G4" s="126" t="s">
        <v>247</v>
      </c>
      <c r="H4" s="126" t="s">
        <v>273</v>
      </c>
      <c r="I4" s="101" t="s">
        <v>343</v>
      </c>
      <c r="J4" s="116" t="s">
        <v>368</v>
      </c>
      <c r="K4" s="116" t="s">
        <v>370</v>
      </c>
      <c r="L4" s="126"/>
      <c r="M4" s="116" t="s">
        <v>373</v>
      </c>
      <c r="N4" s="116" t="s">
        <v>378</v>
      </c>
      <c r="O4" s="116" t="s">
        <v>385</v>
      </c>
      <c r="P4" s="116" t="s">
        <v>385</v>
      </c>
      <c r="Q4" s="126" t="s">
        <v>388</v>
      </c>
      <c r="R4" s="116" t="s">
        <v>391</v>
      </c>
      <c r="S4" s="116" t="s">
        <v>408</v>
      </c>
      <c r="T4" s="116" t="s">
        <v>405</v>
      </c>
      <c r="U4" s="116" t="s">
        <v>162</v>
      </c>
      <c r="V4" s="116" t="s">
        <v>395</v>
      </c>
      <c r="W4" s="126"/>
      <c r="X4" s="116" t="s">
        <v>385</v>
      </c>
      <c r="Y4" s="126" t="str">
        <f t="shared" si="0"/>
        <v>Coal</v>
      </c>
      <c r="Z4" s="289" t="s">
        <v>424</v>
      </c>
      <c r="AA4" s="289">
        <v>1000</v>
      </c>
      <c r="AB4" s="289"/>
      <c r="AC4" s="126" t="s">
        <v>450</v>
      </c>
      <c r="AD4" s="217">
        <v>3</v>
      </c>
      <c r="AE4" s="217">
        <v>3</v>
      </c>
      <c r="AF4" s="217">
        <v>2002</v>
      </c>
      <c r="AG4" s="217" t="str">
        <f>'All - Annual Summary'!A8</f>
        <v>Purchased Steam</v>
      </c>
      <c r="AH4" s="113" t="str">
        <f>Z10</f>
        <v>lbs District Steam</v>
      </c>
      <c r="AI4" s="590" t="s">
        <v>563</v>
      </c>
      <c r="AK4" s="217" t="s">
        <v>630</v>
      </c>
      <c r="AL4" s="217" t="s">
        <v>631</v>
      </c>
      <c r="AM4" s="217" t="s">
        <v>632</v>
      </c>
      <c r="AN4" s="592">
        <v>25</v>
      </c>
    </row>
    <row r="5" spans="1:40">
      <c r="A5" s="278" t="s">
        <v>126</v>
      </c>
      <c r="B5" s="126"/>
      <c r="C5" s="126" t="s">
        <v>206</v>
      </c>
      <c r="D5" s="126" t="s">
        <v>216</v>
      </c>
      <c r="E5" s="126"/>
      <c r="F5" s="126"/>
      <c r="G5" s="126" t="s">
        <v>248</v>
      </c>
      <c r="H5" s="126" t="s">
        <v>274</v>
      </c>
      <c r="I5" s="101" t="s">
        <v>344</v>
      </c>
      <c r="J5" s="116" t="s">
        <v>369</v>
      </c>
      <c r="K5" s="116" t="s">
        <v>369</v>
      </c>
      <c r="L5" s="126"/>
      <c r="M5" s="116" t="s">
        <v>374</v>
      </c>
      <c r="N5" s="116" t="s">
        <v>379</v>
      </c>
      <c r="O5" s="116" t="s">
        <v>162</v>
      </c>
      <c r="P5" s="116" t="s">
        <v>162</v>
      </c>
      <c r="Q5" s="116" t="s">
        <v>162</v>
      </c>
      <c r="R5" s="116" t="s">
        <v>162</v>
      </c>
      <c r="S5" s="116" t="s">
        <v>409</v>
      </c>
      <c r="T5" s="116"/>
      <c r="U5" s="116"/>
      <c r="V5" s="116" t="s">
        <v>378</v>
      </c>
      <c r="W5" s="126"/>
      <c r="X5" s="116" t="s">
        <v>382</v>
      </c>
      <c r="Y5" s="126" t="str">
        <f t="shared" si="0"/>
        <v>Other</v>
      </c>
      <c r="Z5" s="289" t="s">
        <v>425</v>
      </c>
      <c r="AA5" s="289">
        <v>100</v>
      </c>
      <c r="AB5" s="289"/>
      <c r="AC5" s="126" t="s">
        <v>451</v>
      </c>
      <c r="AD5" s="217">
        <v>4</v>
      </c>
      <c r="AE5" s="217">
        <v>4</v>
      </c>
      <c r="AF5" s="217">
        <v>2003</v>
      </c>
      <c r="AG5" s="217" t="str">
        <f>'All - Annual Summary'!A9</f>
        <v>Purchased Hot Water</v>
      </c>
      <c r="AH5" s="217" t="str">
        <f>Z4</f>
        <v>MMBtu</v>
      </c>
      <c r="AI5" s="590" t="s">
        <v>564</v>
      </c>
      <c r="AK5" s="217" t="s">
        <v>633</v>
      </c>
      <c r="AL5" s="217" t="s">
        <v>162</v>
      </c>
      <c r="AM5" s="217" t="s">
        <v>634</v>
      </c>
      <c r="AN5" s="592">
        <v>50</v>
      </c>
    </row>
    <row r="6" spans="1:40">
      <c r="A6" s="278" t="s">
        <v>127</v>
      </c>
      <c r="B6" s="126"/>
      <c r="C6" s="126" t="s">
        <v>236</v>
      </c>
      <c r="D6" s="126" t="s">
        <v>217</v>
      </c>
      <c r="E6" s="126"/>
      <c r="F6" s="126"/>
      <c r="G6" s="126" t="s">
        <v>249</v>
      </c>
      <c r="H6" s="126" t="s">
        <v>275</v>
      </c>
      <c r="I6" s="101" t="s">
        <v>345</v>
      </c>
      <c r="J6" s="116" t="s">
        <v>162</v>
      </c>
      <c r="K6" s="116" t="s">
        <v>162</v>
      </c>
      <c r="L6" s="126"/>
      <c r="M6" s="116" t="s">
        <v>375</v>
      </c>
      <c r="N6" s="116" t="s">
        <v>380</v>
      </c>
      <c r="O6" s="126"/>
      <c r="P6" s="126"/>
      <c r="Q6" s="126"/>
      <c r="R6" s="126"/>
      <c r="S6" s="116"/>
      <c r="T6" s="116"/>
      <c r="U6" s="116"/>
      <c r="V6" s="116" t="s">
        <v>162</v>
      </c>
      <c r="W6" s="126"/>
      <c r="X6" s="126"/>
      <c r="Y6" s="126"/>
      <c r="Z6" s="289" t="s">
        <v>426</v>
      </c>
      <c r="AA6" s="289">
        <v>1000</v>
      </c>
      <c r="AB6" s="289"/>
      <c r="AC6" s="126" t="s">
        <v>735</v>
      </c>
      <c r="AD6" s="217">
        <v>5</v>
      </c>
      <c r="AE6" s="217">
        <v>5</v>
      </c>
      <c r="AF6" s="217">
        <v>2004</v>
      </c>
      <c r="AG6" s="217" t="str">
        <f>'All - Annual Summary'!A10</f>
        <v>Purchased Chilled Water</v>
      </c>
      <c r="AH6" s="217" t="str">
        <f>Z4</f>
        <v>MMBtu</v>
      </c>
      <c r="AI6" s="590" t="s">
        <v>565</v>
      </c>
      <c r="AK6" s="217" t="s">
        <v>635</v>
      </c>
      <c r="AL6" s="217"/>
      <c r="AM6" s="217" t="s">
        <v>280</v>
      </c>
      <c r="AN6" s="592">
        <v>75</v>
      </c>
    </row>
    <row r="7" spans="1:40">
      <c r="A7" s="278" t="s">
        <v>128</v>
      </c>
      <c r="B7" s="126"/>
      <c r="C7" s="126" t="s">
        <v>17</v>
      </c>
      <c r="D7" s="126"/>
      <c r="E7" s="126"/>
      <c r="F7" s="126"/>
      <c r="G7" s="126" t="s">
        <v>250</v>
      </c>
      <c r="H7" s="126" t="s">
        <v>276</v>
      </c>
      <c r="I7" s="101" t="s">
        <v>346</v>
      </c>
      <c r="J7" s="126"/>
      <c r="K7" s="126"/>
      <c r="L7" s="126"/>
      <c r="M7" s="126"/>
      <c r="N7" s="116" t="s">
        <v>381</v>
      </c>
      <c r="O7" s="126"/>
      <c r="P7" s="126"/>
      <c r="Q7" s="126"/>
      <c r="R7" s="126"/>
      <c r="S7" s="126"/>
      <c r="T7" s="126"/>
      <c r="U7" s="126"/>
      <c r="V7" s="126"/>
      <c r="W7" s="126"/>
      <c r="X7" s="126"/>
      <c r="Y7" s="126"/>
      <c r="Z7" s="297" t="s">
        <v>427</v>
      </c>
      <c r="AA7" s="409">
        <f>3.412/3.6</f>
        <v>0.94777777777777772</v>
      </c>
      <c r="AB7" s="409" t="s">
        <v>484</v>
      </c>
      <c r="AC7" s="126" t="s">
        <v>555</v>
      </c>
      <c r="AD7" s="217">
        <v>6</v>
      </c>
      <c r="AE7" s="217">
        <v>6</v>
      </c>
      <c r="AF7" s="217">
        <v>2005</v>
      </c>
      <c r="AG7" s="217" t="str">
        <f>'All - Annual Summary'!A11</f>
        <v>Oil</v>
      </c>
      <c r="AH7" s="217" t="str">
        <f>Z19</f>
        <v>gallons (Fuel Oil #2)</v>
      </c>
      <c r="AI7" s="590" t="s">
        <v>566</v>
      </c>
      <c r="AK7" s="217" t="s">
        <v>636</v>
      </c>
      <c r="AL7" s="217"/>
      <c r="AM7" s="217" t="s">
        <v>637</v>
      </c>
      <c r="AN7" s="592">
        <v>90</v>
      </c>
    </row>
    <row r="8" spans="1:40">
      <c r="A8" s="278" t="s">
        <v>129</v>
      </c>
      <c r="B8" s="126"/>
      <c r="C8" s="126" t="s">
        <v>19</v>
      </c>
      <c r="D8" s="126"/>
      <c r="E8" s="126"/>
      <c r="F8" s="126"/>
      <c r="G8" s="126" t="s">
        <v>162</v>
      </c>
      <c r="H8" s="126" t="s">
        <v>277</v>
      </c>
      <c r="I8" s="101" t="s">
        <v>347</v>
      </c>
      <c r="J8" s="126"/>
      <c r="K8" s="126"/>
      <c r="L8" s="126"/>
      <c r="M8" s="126"/>
      <c r="N8" s="116" t="s">
        <v>382</v>
      </c>
      <c r="O8" s="126"/>
      <c r="P8" s="126"/>
      <c r="Q8" s="126"/>
      <c r="R8" s="126"/>
      <c r="S8" s="126"/>
      <c r="T8" s="126"/>
      <c r="U8" s="126"/>
      <c r="V8" s="126"/>
      <c r="W8" s="126"/>
      <c r="X8" s="126"/>
      <c r="Y8" s="126"/>
      <c r="Z8" s="287" t="s">
        <v>428</v>
      </c>
      <c r="AA8" s="410">
        <v>1.03</v>
      </c>
      <c r="AB8" s="409" t="s">
        <v>484</v>
      </c>
      <c r="AC8" s="126" t="s">
        <v>452</v>
      </c>
      <c r="AD8" s="217">
        <v>7</v>
      </c>
      <c r="AE8" s="217">
        <v>7</v>
      </c>
      <c r="AF8" s="217">
        <v>2006</v>
      </c>
      <c r="AG8" s="217" t="str">
        <f>'All - Annual Summary'!A12</f>
        <v>Propane</v>
      </c>
      <c r="AH8" s="434" t="str">
        <f>Z27</f>
        <v>gallons (Propane)</v>
      </c>
      <c r="AI8" s="590" t="s">
        <v>567</v>
      </c>
      <c r="AK8" s="217" t="s">
        <v>642</v>
      </c>
      <c r="AL8" s="217"/>
      <c r="AM8" s="217" t="s">
        <v>639</v>
      </c>
      <c r="AN8" s="592">
        <v>100</v>
      </c>
    </row>
    <row r="9" spans="1:40">
      <c r="A9" s="278" t="s">
        <v>130</v>
      </c>
      <c r="B9" s="126"/>
      <c r="C9" s="126" t="s">
        <v>282</v>
      </c>
      <c r="D9" s="126"/>
      <c r="E9" s="126"/>
      <c r="F9" s="126"/>
      <c r="G9" s="126" t="s">
        <v>217</v>
      </c>
      <c r="H9" s="126"/>
      <c r="I9" s="101" t="s">
        <v>348</v>
      </c>
      <c r="J9" s="126"/>
      <c r="K9" s="126"/>
      <c r="L9" s="126"/>
      <c r="M9" s="126"/>
      <c r="N9" s="126"/>
      <c r="O9" s="126"/>
      <c r="P9" s="126"/>
      <c r="Q9" s="126"/>
      <c r="R9" s="126"/>
      <c r="S9" s="126"/>
      <c r="T9" s="126"/>
      <c r="U9" s="126"/>
      <c r="V9" s="126"/>
      <c r="W9" s="126"/>
      <c r="X9" s="126"/>
      <c r="Y9" s="126"/>
      <c r="Z9" s="289" t="s">
        <v>430</v>
      </c>
      <c r="AA9" s="289">
        <f>AA8*10^6</f>
        <v>1030000</v>
      </c>
      <c r="AB9" s="409" t="s">
        <v>484</v>
      </c>
      <c r="AC9" s="126" t="s">
        <v>453</v>
      </c>
      <c r="AD9" s="217">
        <v>8</v>
      </c>
      <c r="AE9" s="217">
        <v>8</v>
      </c>
      <c r="AF9" s="217">
        <v>2007</v>
      </c>
      <c r="AG9" s="217" t="str">
        <f>'All - Annual Summary'!A13</f>
        <v>Coal</v>
      </c>
      <c r="AH9" s="217" t="str">
        <f>Z17</f>
        <v>short ton (coal)</v>
      </c>
      <c r="AI9" s="590" t="s">
        <v>568</v>
      </c>
      <c r="AK9" s="217" t="s">
        <v>638</v>
      </c>
      <c r="AL9" s="217"/>
      <c r="AM9" s="217" t="s">
        <v>162</v>
      </c>
    </row>
    <row r="10" spans="1:40">
      <c r="A10" s="278" t="s">
        <v>131</v>
      </c>
      <c r="B10" s="126"/>
      <c r="C10" s="126" t="s">
        <v>162</v>
      </c>
      <c r="D10" s="126"/>
      <c r="E10" s="126"/>
      <c r="F10" s="126"/>
      <c r="G10" s="126"/>
      <c r="H10" s="126"/>
      <c r="I10" s="101" t="s">
        <v>349</v>
      </c>
      <c r="J10" s="126"/>
      <c r="K10" s="126"/>
      <c r="L10" s="126"/>
      <c r="M10" s="126"/>
      <c r="N10" s="126"/>
      <c r="O10" s="126"/>
      <c r="P10" s="126"/>
      <c r="Q10" s="126"/>
      <c r="R10" s="126"/>
      <c r="S10" s="126"/>
      <c r="T10" s="126"/>
      <c r="U10" s="126"/>
      <c r="V10" s="126"/>
      <c r="W10" s="126"/>
      <c r="X10" s="126"/>
      <c r="Y10" s="126"/>
      <c r="Z10" s="409" t="s">
        <v>500</v>
      </c>
      <c r="AA10" s="413">
        <v>1.194</v>
      </c>
      <c r="AB10" s="409" t="s">
        <v>485</v>
      </c>
      <c r="AC10" s="126" t="s">
        <v>454</v>
      </c>
      <c r="AD10" s="217">
        <v>9</v>
      </c>
      <c r="AE10" s="217">
        <v>9</v>
      </c>
      <c r="AF10" s="217">
        <v>2008</v>
      </c>
      <c r="AG10" s="217" t="str">
        <f>'All - Annual Summary'!A14</f>
        <v>Other</v>
      </c>
      <c r="AH10" s="217" t="str">
        <f>Z2</f>
        <v>kWh</v>
      </c>
      <c r="AI10" s="590" t="s">
        <v>569</v>
      </c>
      <c r="AK10" s="217" t="s">
        <v>640</v>
      </c>
      <c r="AL10" s="217"/>
      <c r="AM10" s="217"/>
    </row>
    <row r="11" spans="1:40">
      <c r="A11" s="278" t="s">
        <v>132</v>
      </c>
      <c r="B11" s="126"/>
      <c r="C11" s="126"/>
      <c r="D11" s="126"/>
      <c r="E11" s="126"/>
      <c r="F11" s="126"/>
      <c r="G11" s="126"/>
      <c r="H11" s="126"/>
      <c r="I11" s="101" t="s">
        <v>350</v>
      </c>
      <c r="J11" s="126"/>
      <c r="K11" s="126"/>
      <c r="L11" s="126"/>
      <c r="M11" s="126"/>
      <c r="N11" s="126"/>
      <c r="O11" s="126"/>
      <c r="P11" s="126"/>
      <c r="Q11" s="126"/>
      <c r="R11" s="126"/>
      <c r="S11" s="126"/>
      <c r="T11" s="126"/>
      <c r="U11" s="126"/>
      <c r="V11" s="126"/>
      <c r="W11" s="126"/>
      <c r="X11" s="126"/>
      <c r="Y11" s="126"/>
      <c r="Z11" s="409" t="s">
        <v>491</v>
      </c>
      <c r="AA11" s="413">
        <f>ROUND(0.945684+0.2184-0.0231075,4)</f>
        <v>1.141</v>
      </c>
      <c r="AB11" s="409" t="s">
        <v>497</v>
      </c>
      <c r="AC11" s="126" t="s">
        <v>455</v>
      </c>
      <c r="AD11" s="217">
        <v>10</v>
      </c>
      <c r="AE11" s="217">
        <v>10</v>
      </c>
      <c r="AF11" s="217">
        <v>2009</v>
      </c>
      <c r="AG11" s="217" t="str">
        <f>'All - Annual Summary'!A15</f>
        <v>Thermal - On-Site Generated</v>
      </c>
      <c r="AI11" s="590" t="s">
        <v>570</v>
      </c>
      <c r="AK11" s="217" t="s">
        <v>641</v>
      </c>
      <c r="AL11" s="217"/>
      <c r="AM11" s="217"/>
    </row>
    <row r="12" spans="1:40">
      <c r="A12" s="278" t="s">
        <v>133</v>
      </c>
      <c r="B12" s="126"/>
      <c r="C12" s="126"/>
      <c r="D12" s="126"/>
      <c r="E12" s="126"/>
      <c r="F12" s="126"/>
      <c r="G12" s="126"/>
      <c r="H12" s="126"/>
      <c r="I12" s="101" t="s">
        <v>351</v>
      </c>
      <c r="J12" s="126"/>
      <c r="K12" s="126"/>
      <c r="L12" s="126"/>
      <c r="M12" s="126"/>
      <c r="N12" s="126"/>
      <c r="O12" s="126"/>
      <c r="P12" s="126"/>
      <c r="Q12" s="126"/>
      <c r="R12" s="126"/>
      <c r="S12" s="126"/>
      <c r="T12" s="126"/>
      <c r="U12" s="126"/>
      <c r="V12" s="126"/>
      <c r="W12" s="126"/>
      <c r="X12" s="126"/>
      <c r="Y12" s="126"/>
      <c r="Z12" s="409" t="s">
        <v>492</v>
      </c>
      <c r="AA12" s="413">
        <f>ROUND(0.912061+0.267434-0.0231075,4)</f>
        <v>1.1564000000000001</v>
      </c>
      <c r="AB12" s="409" t="s">
        <v>497</v>
      </c>
      <c r="AC12" s="126" t="s">
        <v>456</v>
      </c>
      <c r="AD12" s="217">
        <v>11</v>
      </c>
      <c r="AE12" s="217">
        <v>11</v>
      </c>
      <c r="AF12" s="217">
        <v>2010</v>
      </c>
      <c r="AG12" s="217" t="str">
        <f>'All - Annual Summary'!A16</f>
        <v>Electricity - On-Site Generated</v>
      </c>
      <c r="AH12" s="217" t="str">
        <f>Z2</f>
        <v>kWh</v>
      </c>
      <c r="AI12" s="590" t="s">
        <v>571</v>
      </c>
      <c r="AK12" s="217" t="s">
        <v>162</v>
      </c>
    </row>
    <row r="13" spans="1:40">
      <c r="A13" s="278" t="s">
        <v>134</v>
      </c>
      <c r="B13" s="126"/>
      <c r="C13" s="126"/>
      <c r="D13" s="126"/>
      <c r="E13" s="126"/>
      <c r="F13" s="126"/>
      <c r="G13" s="126"/>
      <c r="H13" s="126"/>
      <c r="I13" s="101" t="s">
        <v>352</v>
      </c>
      <c r="J13" s="126"/>
      <c r="K13" s="126"/>
      <c r="L13" s="126"/>
      <c r="M13" s="126"/>
      <c r="N13" s="126"/>
      <c r="O13" s="126"/>
      <c r="P13" s="126"/>
      <c r="Q13" s="126"/>
      <c r="R13" s="126"/>
      <c r="S13" s="126"/>
      <c r="T13" s="126"/>
      <c r="U13" s="126"/>
      <c r="V13" s="126"/>
      <c r="W13" s="126"/>
      <c r="X13" s="126"/>
      <c r="Y13" s="126"/>
      <c r="Z13" s="409" t="s">
        <v>493</v>
      </c>
      <c r="AA13" s="413">
        <f>ROUND(0.861897+0.333354-0.0231075,4)</f>
        <v>1.1720999999999999</v>
      </c>
      <c r="AB13" s="409" t="s">
        <v>497</v>
      </c>
      <c r="AC13" s="126" t="s">
        <v>461</v>
      </c>
      <c r="AD13" s="217">
        <v>12</v>
      </c>
      <c r="AE13" s="217">
        <v>12</v>
      </c>
      <c r="AF13" s="217">
        <v>2011</v>
      </c>
      <c r="AG13" s="217" t="str">
        <f>'All - Annual Summary'!A17</f>
        <v>Thermal or Electricity - Exported</v>
      </c>
      <c r="AH13" s="113" t="str">
        <f>Z4</f>
        <v>MMBtu</v>
      </c>
      <c r="AI13" s="590" t="s">
        <v>572</v>
      </c>
    </row>
    <row r="14" spans="1:40">
      <c r="A14" s="278" t="s">
        <v>135</v>
      </c>
      <c r="B14" s="126"/>
      <c r="C14" s="126"/>
      <c r="D14" s="126"/>
      <c r="E14" s="126"/>
      <c r="F14" s="126"/>
      <c r="G14" s="126"/>
      <c r="H14" s="126"/>
      <c r="I14" s="101" t="s">
        <v>353</v>
      </c>
      <c r="J14" s="126"/>
      <c r="K14" s="126"/>
      <c r="L14" s="126"/>
      <c r="M14" s="126"/>
      <c r="N14" s="126"/>
      <c r="O14" s="126"/>
      <c r="P14" s="126"/>
      <c r="Q14" s="126"/>
      <c r="R14" s="126"/>
      <c r="S14" s="126"/>
      <c r="T14" s="126"/>
      <c r="U14" s="126"/>
      <c r="V14" s="126"/>
      <c r="W14" s="126"/>
      <c r="X14" s="126"/>
      <c r="Y14" s="126"/>
      <c r="Z14" s="289" t="s">
        <v>496</v>
      </c>
      <c r="AA14" s="413">
        <f>ROUND(0.945684,4)</f>
        <v>0.94569999999999999</v>
      </c>
      <c r="AB14" s="409" t="s">
        <v>498</v>
      </c>
      <c r="AC14" s="126" t="s">
        <v>162</v>
      </c>
      <c r="AD14" s="217">
        <v>13</v>
      </c>
      <c r="AF14" s="217">
        <v>2012</v>
      </c>
      <c r="AG14" s="217">
        <f>'All - Annual Summary'!A18</f>
        <v>0</v>
      </c>
      <c r="AH14" s="217"/>
      <c r="AI14" s="590" t="s">
        <v>573</v>
      </c>
    </row>
    <row r="15" spans="1:40">
      <c r="A15" s="278" t="s">
        <v>136</v>
      </c>
      <c r="B15" s="126"/>
      <c r="C15" s="126"/>
      <c r="D15" s="126"/>
      <c r="E15" s="126"/>
      <c r="F15" s="126"/>
      <c r="G15" s="126"/>
      <c r="H15" s="126"/>
      <c r="I15" s="101" t="s">
        <v>354</v>
      </c>
      <c r="J15" s="126"/>
      <c r="K15" s="126"/>
      <c r="L15" s="126"/>
      <c r="M15" s="126"/>
      <c r="N15" s="126"/>
      <c r="O15" s="126"/>
      <c r="P15" s="126"/>
      <c r="Q15" s="126"/>
      <c r="R15" s="126"/>
      <c r="S15" s="126"/>
      <c r="T15" s="126"/>
      <c r="U15" s="126"/>
      <c r="V15" s="126"/>
      <c r="W15" s="126"/>
      <c r="X15" s="126"/>
      <c r="Y15" s="126"/>
      <c r="Z15" s="289" t="s">
        <v>495</v>
      </c>
      <c r="AA15" s="413">
        <f>ROUND(0.912061,4)</f>
        <v>0.91210000000000002</v>
      </c>
      <c r="AB15" s="409" t="s">
        <v>498</v>
      </c>
      <c r="AC15" s="126"/>
      <c r="AD15" s="217">
        <v>14</v>
      </c>
      <c r="AF15" s="217">
        <v>2013</v>
      </c>
      <c r="AI15" s="590" t="s">
        <v>574</v>
      </c>
    </row>
    <row r="16" spans="1:40">
      <c r="A16" s="278" t="s">
        <v>137</v>
      </c>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409" t="s">
        <v>494</v>
      </c>
      <c r="AA16" s="413">
        <f>ROUND(0.861897,4)</f>
        <v>0.8619</v>
      </c>
      <c r="AB16" s="409" t="s">
        <v>498</v>
      </c>
      <c r="AC16" s="126"/>
      <c r="AD16" s="217">
        <v>15</v>
      </c>
      <c r="AF16" s="217">
        <v>2014</v>
      </c>
      <c r="AI16" s="590" t="s">
        <v>575</v>
      </c>
    </row>
    <row r="17" spans="1:35">
      <c r="A17" s="278" t="s">
        <v>138</v>
      </c>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407" t="s">
        <v>431</v>
      </c>
      <c r="AA17" s="415">
        <v>19622</v>
      </c>
      <c r="AB17" s="416" t="s">
        <v>429</v>
      </c>
      <c r="AC17" s="126"/>
      <c r="AD17" s="217">
        <v>16</v>
      </c>
      <c r="AF17" s="217">
        <v>2015</v>
      </c>
      <c r="AI17" s="590" t="s">
        <v>212</v>
      </c>
    </row>
    <row r="18" spans="1:35">
      <c r="A18" s="278" t="s">
        <v>139</v>
      </c>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289" t="s">
        <v>432</v>
      </c>
      <c r="AA18" s="289">
        <v>135</v>
      </c>
      <c r="AB18" s="409" t="s">
        <v>484</v>
      </c>
      <c r="AC18" s="126"/>
      <c r="AD18" s="217">
        <v>17</v>
      </c>
      <c r="AF18" s="217">
        <v>2016</v>
      </c>
      <c r="AI18" s="590" t="s">
        <v>576</v>
      </c>
    </row>
    <row r="19" spans="1:35">
      <c r="A19" s="278" t="s">
        <v>140</v>
      </c>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289" t="s">
        <v>433</v>
      </c>
      <c r="AA19" s="289">
        <v>139</v>
      </c>
      <c r="AB19" s="409" t="s">
        <v>484</v>
      </c>
      <c r="AC19" s="126"/>
      <c r="AD19" s="217">
        <v>18</v>
      </c>
      <c r="AF19" s="217">
        <v>2017</v>
      </c>
      <c r="AI19" s="590" t="s">
        <v>577</v>
      </c>
    </row>
    <row r="20" spans="1:35">
      <c r="A20" s="278" t="s">
        <v>141</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289" t="s">
        <v>434</v>
      </c>
      <c r="AA20" s="289">
        <v>141.80000000000001</v>
      </c>
      <c r="AB20" s="411" t="s">
        <v>490</v>
      </c>
      <c r="AC20" s="126"/>
      <c r="AD20" s="217">
        <v>19</v>
      </c>
      <c r="AI20" s="590" t="s">
        <v>252</v>
      </c>
    </row>
    <row r="21" spans="1:35">
      <c r="A21" s="278" t="s">
        <v>142</v>
      </c>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289" t="s">
        <v>435</v>
      </c>
      <c r="AA21" s="289">
        <v>146</v>
      </c>
      <c r="AB21" s="409" t="s">
        <v>484</v>
      </c>
      <c r="AC21" s="126"/>
      <c r="AD21" s="217">
        <v>20</v>
      </c>
      <c r="AI21" s="590" t="s">
        <v>578</v>
      </c>
    </row>
    <row r="22" spans="1:35">
      <c r="A22" s="278" t="s">
        <v>143</v>
      </c>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289" t="s">
        <v>487</v>
      </c>
      <c r="AA22" s="289">
        <v>148</v>
      </c>
      <c r="AB22" s="409" t="s">
        <v>484</v>
      </c>
      <c r="AC22" s="126"/>
      <c r="AD22" s="217">
        <v>21</v>
      </c>
      <c r="AI22" s="590" t="s">
        <v>579</v>
      </c>
    </row>
    <row r="23" spans="1:35">
      <c r="A23" s="278" t="s">
        <v>144</v>
      </c>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289" t="s">
        <v>488</v>
      </c>
      <c r="AA23" s="289">
        <v>150</v>
      </c>
      <c r="AB23" s="409" t="s">
        <v>484</v>
      </c>
      <c r="AC23" s="126"/>
      <c r="AD23" s="217">
        <v>22</v>
      </c>
      <c r="AI23" s="590" t="s">
        <v>580</v>
      </c>
    </row>
    <row r="24" spans="1:35">
      <c r="A24" s="278" t="s">
        <v>145</v>
      </c>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289" t="s">
        <v>436</v>
      </c>
      <c r="AA24" s="289">
        <v>154</v>
      </c>
      <c r="AB24" s="409" t="s">
        <v>484</v>
      </c>
      <c r="AC24" s="282" t="s">
        <v>447</v>
      </c>
      <c r="AD24" s="217">
        <v>23</v>
      </c>
      <c r="AI24" s="590" t="s">
        <v>581</v>
      </c>
    </row>
    <row r="25" spans="1:35">
      <c r="A25" s="278" t="s">
        <v>146</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297" t="s">
        <v>437</v>
      </c>
      <c r="AA25" s="289">
        <v>139</v>
      </c>
      <c r="AB25" s="411" t="s">
        <v>486</v>
      </c>
      <c r="AC25" s="282" t="s">
        <v>447</v>
      </c>
      <c r="AD25" s="217">
        <v>24</v>
      </c>
      <c r="AI25" s="590" t="s">
        <v>582</v>
      </c>
    </row>
    <row r="26" spans="1:35">
      <c r="A26" s="278" t="s">
        <v>147</v>
      </c>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287" t="s">
        <v>438</v>
      </c>
      <c r="AA26" s="287">
        <v>124</v>
      </c>
      <c r="AB26" s="287" t="s">
        <v>429</v>
      </c>
      <c r="AC26" s="282" t="s">
        <v>447</v>
      </c>
      <c r="AD26" s="217">
        <v>25</v>
      </c>
      <c r="AI26" s="590" t="s">
        <v>583</v>
      </c>
    </row>
    <row r="27" spans="1:35">
      <c r="A27" s="278" t="s">
        <v>148</v>
      </c>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297" t="s">
        <v>439</v>
      </c>
      <c r="AA27" s="289">
        <v>92</v>
      </c>
      <c r="AB27" s="409" t="s">
        <v>485</v>
      </c>
      <c r="AC27" s="126"/>
      <c r="AD27" s="217">
        <v>26</v>
      </c>
      <c r="AI27" s="590" t="s">
        <v>584</v>
      </c>
    </row>
    <row r="28" spans="1:35">
      <c r="A28" s="278" t="s">
        <v>149</v>
      </c>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297" t="s">
        <v>440</v>
      </c>
      <c r="AA28" s="289">
        <v>2.516</v>
      </c>
      <c r="AB28" s="409" t="s">
        <v>485</v>
      </c>
      <c r="AC28" s="126"/>
      <c r="AD28" s="217">
        <v>27</v>
      </c>
      <c r="AI28" s="590" t="s">
        <v>585</v>
      </c>
    </row>
    <row r="29" spans="1:35">
      <c r="A29" s="278" t="s">
        <v>81</v>
      </c>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217">
        <v>28</v>
      </c>
      <c r="AI29" s="590" t="s">
        <v>586</v>
      </c>
    </row>
    <row r="30" spans="1:35">
      <c r="A30" s="278" t="s">
        <v>150</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217">
        <v>29</v>
      </c>
      <c r="AI30" s="590" t="s">
        <v>587</v>
      </c>
    </row>
    <row r="31" spans="1:35">
      <c r="A31" s="278" t="s">
        <v>151</v>
      </c>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287" t="s">
        <v>441</v>
      </c>
      <c r="AA31" s="412" t="s">
        <v>489</v>
      </c>
      <c r="AB31" s="287"/>
      <c r="AC31" s="126"/>
      <c r="AD31" s="217">
        <v>30</v>
      </c>
      <c r="AI31" s="590" t="s">
        <v>588</v>
      </c>
    </row>
    <row r="32" spans="1:35">
      <c r="A32" s="278" t="s">
        <v>152</v>
      </c>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289" t="s">
        <v>442</v>
      </c>
      <c r="AA32" s="412" t="s">
        <v>499</v>
      </c>
      <c r="AB32" s="287"/>
      <c r="AC32" s="126"/>
      <c r="AD32" s="217">
        <v>31</v>
      </c>
      <c r="AI32" s="590" t="s">
        <v>589</v>
      </c>
    </row>
    <row r="33" spans="1:35">
      <c r="A33" s="278" t="s">
        <v>52</v>
      </c>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I33" s="590" t="s">
        <v>590</v>
      </c>
    </row>
    <row r="34" spans="1:35">
      <c r="A34" s="278" t="s">
        <v>66</v>
      </c>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I34" s="590" t="s">
        <v>591</v>
      </c>
    </row>
    <row r="35" spans="1:35">
      <c r="A35" s="278" t="s">
        <v>153</v>
      </c>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I35" s="590" t="s">
        <v>592</v>
      </c>
    </row>
    <row r="36" spans="1:35">
      <c r="A36" s="278" t="s">
        <v>154</v>
      </c>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I36" s="590" t="s">
        <v>593</v>
      </c>
    </row>
    <row r="37" spans="1:35">
      <c r="A37" s="278" t="s">
        <v>155</v>
      </c>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I37" s="590" t="s">
        <v>594</v>
      </c>
    </row>
    <row r="38" spans="1:35">
      <c r="A38" s="278" t="s">
        <v>156</v>
      </c>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I38" s="590" t="s">
        <v>595</v>
      </c>
    </row>
    <row r="39" spans="1:35">
      <c r="A39" s="278" t="s">
        <v>283</v>
      </c>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417"/>
      <c r="AA39" s="417"/>
      <c r="AB39" s="417"/>
      <c r="AC39" s="126"/>
      <c r="AI39" s="590" t="s">
        <v>596</v>
      </c>
    </row>
    <row r="40" spans="1:35">
      <c r="A40" s="278" t="s">
        <v>157</v>
      </c>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416"/>
      <c r="AA40" s="416"/>
      <c r="AB40" s="416"/>
      <c r="AC40" s="126"/>
      <c r="AI40" s="590" t="s">
        <v>597</v>
      </c>
    </row>
    <row r="41" spans="1:35">
      <c r="A41" s="278" t="s">
        <v>158</v>
      </c>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416"/>
      <c r="AA41" s="416"/>
      <c r="AB41" s="416"/>
      <c r="AC41" s="126"/>
      <c r="AI41" s="590" t="s">
        <v>598</v>
      </c>
    </row>
    <row r="42" spans="1:35" s="217" customFormat="1">
      <c r="A42" s="278" t="s">
        <v>741</v>
      </c>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416"/>
      <c r="AA42" s="416"/>
      <c r="AB42" s="416"/>
      <c r="AC42" s="126"/>
      <c r="AI42" s="590"/>
    </row>
    <row r="43" spans="1:35" s="217" customFormat="1">
      <c r="A43" s="278" t="s">
        <v>742</v>
      </c>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416"/>
      <c r="AA43" s="416"/>
      <c r="AB43" s="416"/>
      <c r="AC43" s="126"/>
      <c r="AI43" s="590"/>
    </row>
    <row r="44" spans="1:35">
      <c r="A44" s="278" t="s">
        <v>159</v>
      </c>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416"/>
      <c r="AA44" s="416"/>
      <c r="AB44" s="416"/>
      <c r="AC44" s="126"/>
      <c r="AI44" s="590" t="s">
        <v>599</v>
      </c>
    </row>
    <row r="45" spans="1:35">
      <c r="A45" s="278" t="s">
        <v>160</v>
      </c>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416"/>
      <c r="AA45" s="416"/>
      <c r="AB45" s="416"/>
      <c r="AC45" s="126"/>
      <c r="AI45" s="590" t="s">
        <v>600</v>
      </c>
    </row>
    <row r="46" spans="1:35">
      <c r="A46" s="278" t="s">
        <v>161</v>
      </c>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416"/>
      <c r="AA46" s="416"/>
      <c r="AB46" s="416"/>
      <c r="AC46" s="126"/>
      <c r="AI46" s="590" t="s">
        <v>601</v>
      </c>
    </row>
    <row r="47" spans="1:35">
      <c r="A47" s="278" t="s">
        <v>162</v>
      </c>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418"/>
      <c r="AA47" s="416"/>
      <c r="AB47" s="416"/>
      <c r="AC47" s="126"/>
      <c r="AI47" s="590" t="s">
        <v>602</v>
      </c>
    </row>
    <row r="48" spans="1:35">
      <c r="A48" s="278" t="s">
        <v>284</v>
      </c>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419"/>
      <c r="AA48" s="420"/>
      <c r="AB48" s="416"/>
      <c r="AC48" s="126"/>
      <c r="AI48" s="590" t="s">
        <v>603</v>
      </c>
    </row>
    <row r="49" spans="1:35" s="217" customFormat="1">
      <c r="A49" s="278" t="s">
        <v>286</v>
      </c>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416"/>
      <c r="AA49" s="416"/>
      <c r="AB49" s="416"/>
      <c r="AC49" s="126"/>
      <c r="AI49" s="590" t="s">
        <v>604</v>
      </c>
    </row>
    <row r="50" spans="1:35" s="217" customFormat="1">
      <c r="A50" s="278" t="s">
        <v>287</v>
      </c>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416"/>
      <c r="AA50" s="421"/>
      <c r="AB50" s="416"/>
      <c r="AC50" s="126"/>
      <c r="AI50" s="590" t="s">
        <v>605</v>
      </c>
    </row>
    <row r="51" spans="1:35">
      <c r="A51" s="278" t="s">
        <v>285</v>
      </c>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416"/>
      <c r="AA51" s="421"/>
      <c r="AB51" s="416"/>
      <c r="AC51" s="126"/>
      <c r="AI51" s="590" t="s">
        <v>606</v>
      </c>
    </row>
    <row r="52" spans="1:35">
      <c r="A52" s="278" t="s">
        <v>288</v>
      </c>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416"/>
      <c r="AA52" s="421"/>
      <c r="AB52" s="416"/>
      <c r="AC52" s="126"/>
      <c r="AI52" s="590" t="s">
        <v>607</v>
      </c>
    </row>
    <row r="53" spans="1:35">
      <c r="A53" s="278" t="s">
        <v>289</v>
      </c>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416"/>
      <c r="AA53" s="421"/>
      <c r="AB53" s="416"/>
      <c r="AC53" s="126"/>
      <c r="AI53" s="590" t="s">
        <v>608</v>
      </c>
    </row>
    <row r="54" spans="1:35" s="217" customFormat="1">
      <c r="A54" s="278" t="s">
        <v>290</v>
      </c>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416"/>
      <c r="AA54" s="421"/>
      <c r="AB54" s="416"/>
      <c r="AC54" s="126"/>
      <c r="AI54" s="590" t="s">
        <v>609</v>
      </c>
    </row>
    <row r="55" spans="1:35" s="217" customFormat="1">
      <c r="A55" s="278" t="s">
        <v>291</v>
      </c>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416"/>
      <c r="AA55" s="421"/>
      <c r="AB55" s="416"/>
      <c r="AC55" s="126"/>
      <c r="AI55" s="590" t="s">
        <v>610</v>
      </c>
    </row>
    <row r="56" spans="1:35" s="217" customFormat="1">
      <c r="A56" s="278" t="s">
        <v>292</v>
      </c>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416"/>
      <c r="AA56" s="421"/>
      <c r="AB56" s="416"/>
      <c r="AC56" s="126"/>
      <c r="AI56" s="590" t="s">
        <v>611</v>
      </c>
    </row>
    <row r="57" spans="1:35">
      <c r="A57" s="278" t="s">
        <v>293</v>
      </c>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422"/>
      <c r="AA57" s="423"/>
      <c r="AB57" s="416"/>
      <c r="AC57" s="126">
        <f>AA57/2000*1000</f>
        <v>0</v>
      </c>
      <c r="AI57" s="590" t="s">
        <v>612</v>
      </c>
    </row>
    <row r="58" spans="1:35">
      <c r="A58" s="278" t="s">
        <v>294</v>
      </c>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416"/>
      <c r="AA58" s="416"/>
      <c r="AB58" s="416"/>
      <c r="AC58" s="126"/>
      <c r="AI58" s="590" t="s">
        <v>613</v>
      </c>
    </row>
    <row r="59" spans="1:35">
      <c r="A59" s="278" t="s">
        <v>295</v>
      </c>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416"/>
      <c r="AA59" s="416"/>
      <c r="AB59" s="416"/>
      <c r="AC59" s="126"/>
      <c r="AI59" s="590" t="s">
        <v>614</v>
      </c>
    </row>
    <row r="60" spans="1:35">
      <c r="A60" s="278" t="s">
        <v>296</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416"/>
      <c r="AA60" s="416"/>
      <c r="AB60" s="419"/>
      <c r="AC60" s="126"/>
      <c r="AI60" s="590" t="s">
        <v>615</v>
      </c>
    </row>
    <row r="61" spans="1:35" s="217" customFormat="1">
      <c r="A61" s="278" t="s">
        <v>297</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416"/>
      <c r="AA61" s="416"/>
      <c r="AB61" s="416"/>
      <c r="AC61" s="126"/>
      <c r="AI61" s="590" t="s">
        <v>616</v>
      </c>
    </row>
    <row r="62" spans="1:35">
      <c r="A62" s="278" t="s">
        <v>163</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416"/>
      <c r="AA62" s="416"/>
      <c r="AB62" s="416"/>
      <c r="AC62" s="126"/>
      <c r="AI62" s="590" t="s">
        <v>617</v>
      </c>
    </row>
    <row r="63" spans="1:35">
      <c r="A63" s="278" t="s">
        <v>164</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416"/>
      <c r="AA63" s="416"/>
      <c r="AB63" s="416"/>
      <c r="AC63" s="126"/>
      <c r="AI63" s="590" t="s">
        <v>618</v>
      </c>
    </row>
    <row r="64" spans="1:35">
      <c r="A64" s="278" t="s">
        <v>165</v>
      </c>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416"/>
      <c r="AA64" s="416"/>
      <c r="AB64" s="416"/>
      <c r="AC64" s="126"/>
      <c r="AI64" s="590" t="s">
        <v>619</v>
      </c>
    </row>
    <row r="65" spans="1:35">
      <c r="A65" s="278" t="s">
        <v>166</v>
      </c>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418"/>
      <c r="AA65" s="416"/>
      <c r="AB65" s="419"/>
      <c r="AC65" s="126"/>
      <c r="AI65" s="590" t="s">
        <v>620</v>
      </c>
    </row>
    <row r="66" spans="1:35">
      <c r="A66" s="278" t="s">
        <v>167</v>
      </c>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419"/>
      <c r="AA66" s="419"/>
      <c r="AB66" s="419"/>
      <c r="AC66" s="126"/>
    </row>
    <row r="67" spans="1:35">
      <c r="A67" s="278" t="s">
        <v>168</v>
      </c>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418"/>
      <c r="AA67" s="416"/>
      <c r="AB67" s="416"/>
      <c r="AC67" s="126"/>
    </row>
    <row r="68" spans="1:35">
      <c r="A68" s="278" t="s">
        <v>169</v>
      </c>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418"/>
      <c r="AA68" s="416"/>
      <c r="AB68" s="416"/>
      <c r="AC68" s="126"/>
    </row>
    <row r="69" spans="1:35">
      <c r="A69" s="278" t="s">
        <v>170</v>
      </c>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16"/>
      <c r="AA69" s="116"/>
      <c r="AB69" s="116"/>
      <c r="AC69" s="126"/>
    </row>
    <row r="70" spans="1:35">
      <c r="A70" s="278" t="s">
        <v>171</v>
      </c>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16"/>
      <c r="AA70" s="116"/>
      <c r="AB70" s="116"/>
      <c r="AC70" s="126"/>
    </row>
    <row r="71" spans="1:35">
      <c r="A71" s="278" t="s">
        <v>172</v>
      </c>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419"/>
      <c r="AA71" s="424"/>
      <c r="AB71" s="419"/>
      <c r="AC71" s="126"/>
    </row>
    <row r="72" spans="1:35">
      <c r="A72" s="278" t="s">
        <v>173</v>
      </c>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416"/>
      <c r="AA72" s="424"/>
      <c r="AB72" s="419"/>
      <c r="AC72" s="126"/>
    </row>
    <row r="73" spans="1:35">
      <c r="A73" s="278" t="s">
        <v>298</v>
      </c>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289"/>
      <c r="AA73" s="412"/>
      <c r="AB73" s="287"/>
      <c r="AC73" s="126"/>
    </row>
    <row r="74" spans="1:35">
      <c r="A74" s="278" t="s">
        <v>174</v>
      </c>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row>
    <row r="75" spans="1:35">
      <c r="A75" s="278" t="s">
        <v>175</v>
      </c>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row>
    <row r="76" spans="1:35">
      <c r="A76" s="278" t="s">
        <v>176</v>
      </c>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row>
    <row r="77" spans="1:35">
      <c r="A77" s="278" t="s">
        <v>177</v>
      </c>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row>
    <row r="78" spans="1:35">
      <c r="A78" s="278" t="s">
        <v>178</v>
      </c>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row>
    <row r="79" spans="1:35">
      <c r="A79" s="278" t="s">
        <v>179</v>
      </c>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row>
    <row r="80" spans="1:35">
      <c r="A80" s="278" t="s">
        <v>180</v>
      </c>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row>
    <row r="81" spans="1:29">
      <c r="A81" s="278" t="s">
        <v>181</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row>
    <row r="82" spans="1:29">
      <c r="A82" s="278" t="s">
        <v>182</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row>
    <row r="83" spans="1:29">
      <c r="A83" s="278" t="s">
        <v>183</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row>
    <row r="84" spans="1:29">
      <c r="A84" s="278" t="s">
        <v>184</v>
      </c>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row>
    <row r="85" spans="1:29">
      <c r="A85" s="278" t="s">
        <v>185</v>
      </c>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row>
    <row r="86" spans="1:29">
      <c r="A86" s="278" t="s">
        <v>186</v>
      </c>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row>
    <row r="87" spans="1:29">
      <c r="A87" s="278" t="s">
        <v>187</v>
      </c>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row>
    <row r="88" spans="1:29">
      <c r="A88" s="278" t="s">
        <v>188</v>
      </c>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row>
    <row r="89" spans="1:29">
      <c r="A89" s="278" t="s">
        <v>189</v>
      </c>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row>
    <row r="90" spans="1:29">
      <c r="A90" s="126" t="s">
        <v>190</v>
      </c>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row>
    <row r="91" spans="1:29">
      <c r="A91" s="126" t="s">
        <v>191</v>
      </c>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row>
    <row r="92" spans="1:29">
      <c r="A92" s="126" t="s">
        <v>192</v>
      </c>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row>
    <row r="93" spans="1:29">
      <c r="A93" s="126" t="s">
        <v>193</v>
      </c>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row>
    <row r="94" spans="1:29">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row>
    <row r="95" spans="1:29">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row>
    <row r="96" spans="1:29">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row>
    <row r="97" spans="1:29">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row>
    <row r="98" spans="1:29">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row>
    <row r="99" spans="1:29">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row>
    <row r="100" spans="1:29">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row>
    <row r="101" spans="1:29">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row>
    <row r="102" spans="1:29">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row>
    <row r="103" spans="1:29">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row>
    <row r="104" spans="1:29">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row>
    <row r="105" spans="1:29">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row>
    <row r="106" spans="1:29">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row>
    <row r="107" spans="1:29">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row>
    <row r="108" spans="1:29">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row>
    <row r="109" spans="1:29">
      <c r="Z109" s="126"/>
      <c r="AA109" s="126"/>
      <c r="AB109" s="126"/>
    </row>
    <row r="110" spans="1:29">
      <c r="Z110" s="126"/>
      <c r="AA110" s="126"/>
      <c r="AB110" s="126"/>
    </row>
  </sheetData>
  <hyperlinks>
    <hyperlink ref="AA31" r:id="rId1"/>
  </hyperlinks>
  <pageMargins left="0.7" right="0.7" top="0.75" bottom="0.75" header="0.3" footer="0.3"/>
  <pageSetup orientation="portrait" horizontalDpi="4294967292" verticalDpi="4294967292"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CC248"/>
  <sheetViews>
    <sheetView showGridLines="0" view="pageBreakPreview" topLeftCell="A16" zoomScaleNormal="100" zoomScaleSheetLayoutView="100" zoomScalePageLayoutView="85" workbookViewId="0">
      <selection activeCell="A39" sqref="A39"/>
    </sheetView>
  </sheetViews>
  <sheetFormatPr defaultColWidth="8.88671875" defaultRowHeight="14.4"/>
  <cols>
    <col min="1" max="1" width="48.33203125" bestFit="1" customWidth="1"/>
    <col min="2" max="2" width="15.109375" bestFit="1" customWidth="1"/>
    <col min="3" max="4" width="5.88671875" customWidth="1"/>
    <col min="5" max="5" width="33.44140625" bestFit="1" customWidth="1"/>
    <col min="6" max="6" width="13.44140625" bestFit="1" customWidth="1"/>
    <col min="7" max="7" width="6.6640625" customWidth="1"/>
    <col min="8" max="8" width="13.44140625" customWidth="1"/>
    <col min="9" max="9" width="15.44140625" customWidth="1"/>
    <col min="10" max="10" width="19.88671875" customWidth="1"/>
    <col min="11" max="11" width="13.109375" customWidth="1"/>
    <col min="12" max="12" width="6.33203125" customWidth="1"/>
    <col min="13" max="13" width="23.44140625" customWidth="1"/>
    <col min="14" max="14" width="12.88671875" customWidth="1"/>
    <col min="15" max="15" width="12.6640625" customWidth="1"/>
    <col min="16" max="16" width="13.33203125" customWidth="1"/>
    <col min="17" max="17" width="12.33203125" customWidth="1"/>
    <col min="18" max="18" width="13.109375" customWidth="1"/>
    <col min="19" max="19" width="13.33203125" customWidth="1"/>
    <col min="20" max="20" width="16.33203125" customWidth="1"/>
    <col min="21" max="21" width="6" customWidth="1"/>
    <col min="22" max="22" width="5.88671875" customWidth="1"/>
    <col min="23" max="23" width="23.109375" customWidth="1"/>
    <col min="24" max="24" width="12.44140625" customWidth="1"/>
    <col min="25" max="25" width="20.88671875" customWidth="1"/>
    <col min="26" max="26" width="18.6640625" customWidth="1"/>
    <col min="27" max="27" width="17.44140625" customWidth="1"/>
    <col min="28" max="28" width="10.109375" customWidth="1"/>
    <col min="29" max="29" width="11" customWidth="1"/>
    <col min="30" max="30" width="7.33203125" customWidth="1"/>
    <col min="31" max="31" width="7.44140625" customWidth="1"/>
    <col min="32" max="32" width="4.88671875" customWidth="1"/>
    <col min="33" max="33" width="7.6640625" customWidth="1"/>
    <col min="34" max="34" width="8.109375" customWidth="1"/>
    <col min="35" max="35" width="7" customWidth="1"/>
    <col min="36" max="36" width="10.33203125" customWidth="1"/>
    <col min="37" max="37" width="10" customWidth="1"/>
    <col min="38" max="38" width="13.44140625" customWidth="1"/>
    <col min="39" max="39" width="9.44140625" customWidth="1"/>
    <col min="40" max="40" width="12.44140625" customWidth="1"/>
    <col min="41" max="41" width="11.109375" customWidth="1"/>
    <col min="42" max="42" width="12.44140625" customWidth="1"/>
    <col min="43" max="43" width="11.88671875" customWidth="1"/>
    <col min="44" max="44" width="7.88671875" customWidth="1"/>
    <col min="45" max="45" width="2" customWidth="1"/>
    <col min="46" max="46" width="8.33203125" customWidth="1"/>
    <col min="47" max="47" width="8.6640625" customWidth="1"/>
    <col min="48" max="48" width="10.44140625" customWidth="1"/>
    <col min="49" max="49" width="2.109375" customWidth="1"/>
    <col min="50" max="50" width="8.44140625" customWidth="1"/>
    <col min="51" max="52" width="11.44140625" customWidth="1"/>
    <col min="53" max="53" width="1.88671875" customWidth="1"/>
    <col min="54" max="54" width="7.109375" customWidth="1"/>
    <col min="55" max="55" width="9.44140625" customWidth="1"/>
    <col min="56" max="57" width="8.33203125" customWidth="1"/>
    <col min="58" max="60" width="8.44140625" customWidth="1"/>
    <col min="61" max="61" width="9.33203125" customWidth="1"/>
    <col min="62" max="62" width="5" customWidth="1"/>
    <col min="68" max="68" width="11.33203125" customWidth="1"/>
  </cols>
  <sheetData>
    <row r="1" spans="1:81" ht="21">
      <c r="A1" s="118" t="s">
        <v>695</v>
      </c>
      <c r="B1" s="118"/>
      <c r="C1" s="119"/>
      <c r="D1" s="119"/>
      <c r="E1" s="119"/>
      <c r="F1" s="119"/>
      <c r="G1" s="111"/>
      <c r="H1" s="111"/>
      <c r="I1" s="111"/>
      <c r="J1" s="111"/>
      <c r="K1" s="111"/>
      <c r="L1" s="7"/>
      <c r="M1" s="1"/>
      <c r="N1" s="1"/>
      <c r="O1" s="1"/>
      <c r="P1" s="2"/>
      <c r="Q1" s="32"/>
      <c r="R1" s="32"/>
      <c r="S1" s="32"/>
      <c r="T1" s="32"/>
      <c r="AJ1" s="1"/>
      <c r="AK1" s="1"/>
      <c r="AL1" s="1"/>
      <c r="AM1" s="1"/>
      <c r="AN1" s="1"/>
      <c r="AO1" s="1"/>
      <c r="AP1" s="1"/>
      <c r="AQ1" s="1"/>
      <c r="AR1" s="1"/>
      <c r="AS1" s="1"/>
      <c r="BY1" s="1"/>
      <c r="BZ1" s="1"/>
      <c r="CA1" s="1"/>
      <c r="CB1" s="1"/>
      <c r="CC1" s="1"/>
    </row>
    <row r="2" spans="1:81" ht="15" customHeight="1">
      <c r="A2" s="102"/>
      <c r="B2" s="102"/>
      <c r="C2" s="102"/>
      <c r="D2" s="102"/>
      <c r="E2" s="102"/>
      <c r="F2" s="102"/>
      <c r="G2" s="7"/>
      <c r="H2" s="49"/>
      <c r="I2" s="49"/>
      <c r="J2" s="49"/>
      <c r="K2" s="49"/>
      <c r="L2" s="1"/>
      <c r="M2" s="1"/>
      <c r="N2" s="1"/>
      <c r="O2" s="1"/>
      <c r="P2" s="2"/>
      <c r="Q2" s="2"/>
      <c r="R2" s="2"/>
      <c r="S2" s="2"/>
      <c r="T2" s="2"/>
      <c r="BY2" s="1"/>
      <c r="BZ2" s="1"/>
      <c r="CA2" s="1"/>
      <c r="CB2" s="1"/>
      <c r="CC2" s="1"/>
    </row>
    <row r="3" spans="1:81" ht="15" customHeight="1">
      <c r="A3" s="107" t="s">
        <v>314</v>
      </c>
      <c r="B3" s="714" t="s">
        <v>208</v>
      </c>
      <c r="C3" s="714"/>
      <c r="D3" s="714"/>
      <c r="E3" s="714"/>
      <c r="F3" s="129" t="s">
        <v>38</v>
      </c>
      <c r="G3" s="1"/>
      <c r="I3" s="101"/>
      <c r="J3" s="101"/>
      <c r="L3" s="1"/>
      <c r="M3" s="1"/>
      <c r="N3" s="1"/>
      <c r="O3" s="2"/>
      <c r="P3" s="2"/>
      <c r="Q3" s="2"/>
      <c r="R3" s="2"/>
      <c r="S3" s="2"/>
      <c r="BX3" s="1"/>
      <c r="BY3" s="1"/>
      <c r="BZ3" s="1"/>
      <c r="CA3" s="1"/>
      <c r="CB3" s="1"/>
    </row>
    <row r="4" spans="1:81" s="220" customFormat="1" ht="15" customHeight="1">
      <c r="A4" s="107" t="s">
        <v>694</v>
      </c>
      <c r="B4" s="718" t="s">
        <v>750</v>
      </c>
      <c r="C4" s="719"/>
      <c r="D4" s="719"/>
      <c r="E4" s="719"/>
      <c r="F4" s="124" t="s">
        <v>39</v>
      </c>
      <c r="G4" s="194"/>
      <c r="I4" s="101"/>
      <c r="J4" s="101"/>
      <c r="L4" s="194"/>
      <c r="M4" s="194"/>
      <c r="N4" s="194"/>
      <c r="O4" s="195"/>
      <c r="P4" s="195"/>
      <c r="Q4" s="195"/>
      <c r="R4" s="195"/>
      <c r="S4" s="195"/>
      <c r="BX4" s="194"/>
      <c r="BY4" s="194"/>
      <c r="BZ4" s="194"/>
      <c r="CA4" s="194"/>
      <c r="CB4" s="194"/>
    </row>
    <row r="5" spans="1:81" ht="15" customHeight="1">
      <c r="A5" s="107" t="s">
        <v>200</v>
      </c>
      <c r="B5" s="714" t="s">
        <v>209</v>
      </c>
      <c r="C5" s="714"/>
      <c r="D5" s="714"/>
      <c r="E5" s="714"/>
      <c r="F5" s="618"/>
      <c r="G5" s="1"/>
      <c r="I5" s="101"/>
      <c r="J5" s="101"/>
      <c r="L5" s="1"/>
      <c r="M5" s="1"/>
      <c r="N5" s="1"/>
      <c r="O5" s="2"/>
      <c r="P5" s="2"/>
      <c r="Q5" s="2"/>
      <c r="R5" s="2"/>
      <c r="S5" s="2"/>
      <c r="BX5" s="1"/>
      <c r="BY5" s="1"/>
      <c r="BZ5" s="1"/>
      <c r="CA5" s="1"/>
      <c r="CB5" s="1"/>
    </row>
    <row r="6" spans="1:81" ht="15" customHeight="1">
      <c r="A6" s="117" t="s">
        <v>315</v>
      </c>
      <c r="B6" s="714" t="s">
        <v>210</v>
      </c>
      <c r="C6" s="714"/>
      <c r="D6" s="714"/>
      <c r="E6" s="714"/>
      <c r="F6" s="32"/>
      <c r="G6" s="1"/>
      <c r="I6" s="101"/>
      <c r="J6" s="101"/>
      <c r="L6" s="1"/>
      <c r="M6" s="1"/>
      <c r="N6" s="1"/>
      <c r="O6" s="2"/>
      <c r="P6" s="2"/>
      <c r="Q6" s="2"/>
      <c r="R6" s="2"/>
      <c r="S6" s="2"/>
      <c r="BX6" s="1"/>
      <c r="BY6" s="1"/>
      <c r="BZ6" s="1"/>
      <c r="CA6" s="1"/>
      <c r="CB6" s="1"/>
    </row>
    <row r="7" spans="1:81" ht="15" customHeight="1">
      <c r="A7" s="117" t="s">
        <v>316</v>
      </c>
      <c r="B7" s="714" t="s">
        <v>211</v>
      </c>
      <c r="C7" s="714"/>
      <c r="D7" s="714"/>
      <c r="E7" s="714"/>
      <c r="F7" s="32"/>
      <c r="G7" s="1"/>
      <c r="I7" s="101"/>
      <c r="J7" s="101"/>
      <c r="L7" s="1"/>
      <c r="M7" s="1"/>
      <c r="N7" s="1"/>
      <c r="O7" s="2"/>
      <c r="P7" s="2"/>
      <c r="Q7" s="2"/>
      <c r="R7" s="2"/>
      <c r="S7" s="2"/>
      <c r="BX7" s="1"/>
      <c r="BY7" s="1"/>
      <c r="BZ7" s="1"/>
      <c r="CA7" s="1"/>
      <c r="CB7" s="1"/>
    </row>
    <row r="8" spans="1:81" ht="15" customHeight="1">
      <c r="A8" s="117" t="s">
        <v>317</v>
      </c>
      <c r="B8" s="715" t="s">
        <v>212</v>
      </c>
      <c r="C8" s="716"/>
      <c r="D8" s="716"/>
      <c r="E8" s="717"/>
      <c r="F8" s="189"/>
      <c r="G8" s="1"/>
      <c r="I8" s="101"/>
      <c r="J8" s="101"/>
      <c r="L8" s="1"/>
      <c r="M8" s="1"/>
      <c r="N8" s="1"/>
      <c r="O8" s="2"/>
      <c r="P8" s="2"/>
      <c r="Q8" s="2"/>
      <c r="R8" s="2"/>
      <c r="S8" s="2"/>
      <c r="BX8" s="1"/>
      <c r="BY8" s="1"/>
      <c r="BZ8" s="1"/>
      <c r="CA8" s="1"/>
      <c r="CB8" s="1"/>
    </row>
    <row r="9" spans="1:81" ht="15" customHeight="1">
      <c r="A9" s="117" t="s">
        <v>318</v>
      </c>
      <c r="B9" s="731" t="s">
        <v>213</v>
      </c>
      <c r="C9" s="731"/>
      <c r="D9" s="731"/>
      <c r="E9" s="731"/>
      <c r="F9" s="189"/>
      <c r="G9" s="1"/>
      <c r="I9" s="101"/>
      <c r="J9" s="101"/>
      <c r="L9" s="1"/>
      <c r="M9" s="1"/>
      <c r="N9" s="1"/>
      <c r="O9" s="2"/>
      <c r="P9" s="2"/>
      <c r="Q9" s="2"/>
      <c r="R9" s="2"/>
      <c r="S9" s="2"/>
      <c r="BX9" s="1"/>
      <c r="BY9" s="1"/>
      <c r="BZ9" s="1"/>
      <c r="CA9" s="1"/>
      <c r="CB9" s="1"/>
    </row>
    <row r="10" spans="1:81" ht="15" customHeight="1">
      <c r="A10" s="117" t="s">
        <v>1</v>
      </c>
      <c r="B10" s="850">
        <v>42189</v>
      </c>
      <c r="C10" s="732"/>
      <c r="D10" s="732"/>
      <c r="E10" s="732"/>
      <c r="F10" s="189"/>
      <c r="G10" s="1"/>
      <c r="I10" s="101"/>
      <c r="J10" s="101"/>
      <c r="L10" s="1"/>
      <c r="M10" s="1"/>
      <c r="N10" s="1"/>
      <c r="O10" s="2"/>
      <c r="P10" s="2"/>
      <c r="Q10" s="2"/>
      <c r="R10" s="2"/>
      <c r="S10" s="2"/>
      <c r="BX10" s="1"/>
      <c r="BY10" s="1"/>
      <c r="BZ10" s="1"/>
      <c r="CA10" s="1"/>
      <c r="CB10" s="1"/>
    </row>
    <row r="11" spans="1:81" ht="15" customHeight="1">
      <c r="A11" s="117" t="s">
        <v>319</v>
      </c>
      <c r="B11" s="731" t="s">
        <v>161</v>
      </c>
      <c r="C11" s="731"/>
      <c r="D11" s="731"/>
      <c r="E11" s="731"/>
      <c r="F11" s="189"/>
      <c r="G11" s="1"/>
      <c r="L11" s="1"/>
      <c r="M11" s="1"/>
      <c r="N11" s="1"/>
      <c r="O11" s="1"/>
      <c r="P11" s="1"/>
      <c r="Q11" s="1"/>
      <c r="R11" s="1"/>
      <c r="S11" s="1"/>
      <c r="BX11" s="1"/>
      <c r="BY11" s="1"/>
      <c r="BZ11" s="1"/>
      <c r="CA11" s="1"/>
      <c r="CB11" s="1"/>
    </row>
    <row r="12" spans="1:81" s="187" customFormat="1" ht="15" customHeight="1">
      <c r="A12" s="191" t="s">
        <v>300</v>
      </c>
      <c r="B12" s="715"/>
      <c r="C12" s="716"/>
      <c r="D12" s="716"/>
      <c r="E12" s="717"/>
      <c r="F12" s="189"/>
      <c r="G12" s="188"/>
      <c r="L12" s="188"/>
      <c r="M12" s="188"/>
      <c r="N12" s="188"/>
      <c r="O12" s="188"/>
      <c r="P12" s="188"/>
      <c r="Q12" s="188"/>
      <c r="R12" s="188"/>
      <c r="S12" s="188"/>
      <c r="BX12" s="188"/>
      <c r="BY12" s="188"/>
      <c r="BZ12" s="188"/>
      <c r="CA12" s="188"/>
      <c r="CB12" s="188"/>
    </row>
    <row r="13" spans="1:81" s="187" customFormat="1" ht="15" customHeight="1">
      <c r="A13" s="191" t="s">
        <v>301</v>
      </c>
      <c r="B13" s="715"/>
      <c r="C13" s="716"/>
      <c r="D13" s="716"/>
      <c r="E13" s="717"/>
      <c r="F13" s="189"/>
      <c r="G13" s="188"/>
      <c r="L13" s="188"/>
      <c r="M13" s="188"/>
      <c r="N13" s="188"/>
      <c r="O13" s="188"/>
      <c r="P13" s="188"/>
      <c r="Q13" s="188"/>
      <c r="R13" s="188"/>
      <c r="S13" s="188"/>
      <c r="BX13" s="188"/>
      <c r="BY13" s="188"/>
      <c r="BZ13" s="188"/>
      <c r="CA13" s="188"/>
      <c r="CB13" s="188"/>
    </row>
    <row r="14" spans="1:81" ht="15" customHeight="1">
      <c r="G14" s="1"/>
      <c r="L14" s="1"/>
      <c r="M14" s="1"/>
      <c r="N14" s="1"/>
      <c r="O14" s="1"/>
      <c r="P14" s="1"/>
      <c r="Q14" s="1"/>
      <c r="R14" s="12"/>
      <c r="S14" s="12"/>
      <c r="T14" s="12"/>
      <c r="BY14" s="1"/>
      <c r="BZ14" s="1"/>
      <c r="CA14" s="1"/>
      <c r="CB14" s="1"/>
      <c r="CC14" s="1"/>
    </row>
    <row r="15" spans="1:81" ht="15" customHeight="1">
      <c r="A15" s="107"/>
      <c r="B15" s="597"/>
      <c r="C15" s="221"/>
      <c r="D15" s="597"/>
      <c r="E15" s="108" t="s">
        <v>320</v>
      </c>
      <c r="F15" s="130">
        <v>1888</v>
      </c>
      <c r="G15" s="1"/>
      <c r="L15" s="1"/>
      <c r="M15" s="1"/>
      <c r="N15" s="1"/>
      <c r="O15" s="1"/>
      <c r="P15" s="1"/>
      <c r="Q15" s="1"/>
      <c r="R15" s="1"/>
      <c r="S15" s="1"/>
      <c r="T15" s="1"/>
      <c r="BY15" s="1"/>
      <c r="BZ15" s="1"/>
      <c r="CA15" s="1"/>
      <c r="CB15" s="1"/>
      <c r="CC15" s="1"/>
    </row>
    <row r="16" spans="1:81" ht="15" customHeight="1">
      <c r="A16" s="107"/>
      <c r="B16" s="597"/>
      <c r="C16" s="221"/>
      <c r="D16" s="597"/>
      <c r="E16" s="107" t="s">
        <v>321</v>
      </c>
      <c r="F16" s="131">
        <v>2001</v>
      </c>
      <c r="G16" s="1"/>
      <c r="L16" s="1"/>
      <c r="M16" s="1"/>
      <c r="N16" s="1"/>
      <c r="O16" s="1"/>
      <c r="P16" s="1"/>
      <c r="Q16" s="1"/>
      <c r="R16" s="1"/>
      <c r="S16" s="1"/>
      <c r="T16" s="1"/>
      <c r="BY16" s="1"/>
      <c r="BZ16" s="1"/>
      <c r="CA16" s="1"/>
      <c r="CB16" s="1"/>
      <c r="CC16" s="1"/>
    </row>
    <row r="17" spans="1:81" ht="15" customHeight="1">
      <c r="A17" s="107"/>
      <c r="B17" s="598"/>
      <c r="C17" s="221"/>
      <c r="D17" s="221"/>
      <c r="E17" s="107" t="s">
        <v>202</v>
      </c>
      <c r="F17" s="131">
        <v>2001</v>
      </c>
      <c r="G17" s="1"/>
      <c r="L17" s="1"/>
      <c r="M17" s="1"/>
      <c r="N17" s="1"/>
      <c r="O17" s="1"/>
      <c r="P17" s="1"/>
      <c r="Q17" s="1"/>
      <c r="R17" s="1"/>
      <c r="S17" s="1"/>
      <c r="T17" s="1"/>
      <c r="BY17" s="1"/>
      <c r="BZ17" s="1"/>
      <c r="CA17" s="1"/>
      <c r="CB17" s="1"/>
      <c r="CC17" s="1"/>
    </row>
    <row r="18" spans="1:81" ht="15" customHeight="1">
      <c r="A18" s="107"/>
      <c r="B18" s="2"/>
      <c r="C18" s="2"/>
      <c r="D18" s="2"/>
      <c r="E18" s="107" t="s">
        <v>203</v>
      </c>
      <c r="F18" s="131">
        <v>2010</v>
      </c>
      <c r="G18" s="1"/>
      <c r="L18" s="1"/>
      <c r="M18" s="1"/>
      <c r="N18" s="1"/>
      <c r="O18" s="1"/>
      <c r="P18" s="1"/>
      <c r="Q18" s="1"/>
      <c r="R18" s="1"/>
      <c r="S18" s="1"/>
      <c r="T18" s="1"/>
      <c r="BY18" s="1"/>
      <c r="BZ18" s="1"/>
      <c r="CA18" s="1"/>
      <c r="CB18" s="1"/>
      <c r="CC18" s="1"/>
    </row>
    <row r="19" spans="1:81" ht="15" customHeight="1">
      <c r="A19" s="107" t="s">
        <v>322</v>
      </c>
      <c r="B19" s="174">
        <v>49000</v>
      </c>
      <c r="C19" s="2" t="str">
        <f>IF(Instructions!$B$18="IP","sq ft","sq m")</f>
        <v>sq ft</v>
      </c>
      <c r="D19" s="2"/>
      <c r="E19" s="109" t="s">
        <v>6</v>
      </c>
      <c r="F19" s="132" t="s">
        <v>622</v>
      </c>
      <c r="G19" s="1"/>
      <c r="L19" s="1"/>
      <c r="M19" s="1"/>
      <c r="N19" s="1"/>
      <c r="O19" s="1"/>
      <c r="S19" s="1"/>
      <c r="T19" s="1"/>
      <c r="BY19" s="1"/>
      <c r="BZ19" s="1"/>
      <c r="CA19" s="1"/>
      <c r="CB19" s="1"/>
      <c r="CC19" s="1"/>
    </row>
    <row r="20" spans="1:81" s="166" customFormat="1" ht="15" customHeight="1">
      <c r="A20" s="179" t="s">
        <v>709</v>
      </c>
      <c r="B20" s="134">
        <v>13</v>
      </c>
      <c r="C20" s="164"/>
      <c r="D20" s="164"/>
      <c r="E20" s="109" t="s">
        <v>7</v>
      </c>
      <c r="F20" s="186" t="s">
        <v>623</v>
      </c>
      <c r="G20" s="165"/>
      <c r="L20" s="165"/>
      <c r="M20" s="165"/>
      <c r="N20" s="165"/>
      <c r="O20" s="165"/>
      <c r="S20" s="165"/>
      <c r="T20" s="165"/>
      <c r="BY20" s="165"/>
      <c r="BZ20" s="165"/>
      <c r="CA20" s="165"/>
      <c r="CB20" s="165"/>
      <c r="CC20" s="165"/>
    </row>
    <row r="21" spans="1:81" ht="15" customHeight="1">
      <c r="A21" s="107" t="s">
        <v>3</v>
      </c>
      <c r="B21" s="589">
        <v>198000</v>
      </c>
      <c r="C21" s="2" t="str">
        <f>IF(Instructions!$B$18="IP","sq ft","sq m")</f>
        <v>sq ft</v>
      </c>
      <c r="D21" s="2"/>
      <c r="E21" s="109" t="s">
        <v>8</v>
      </c>
      <c r="F21" s="133">
        <v>1</v>
      </c>
      <c r="G21" s="1"/>
      <c r="L21" s="1"/>
      <c r="M21" s="1"/>
      <c r="N21" s="1"/>
      <c r="O21" s="1"/>
      <c r="R21" s="1"/>
      <c r="S21" s="1"/>
      <c r="T21" s="1"/>
      <c r="BY21" s="1"/>
      <c r="BZ21" s="1"/>
      <c r="CA21" s="1"/>
      <c r="CB21" s="1"/>
      <c r="CC21" s="1"/>
    </row>
    <row r="22" spans="1:81" ht="15" customHeight="1">
      <c r="A22" s="107" t="s">
        <v>4</v>
      </c>
      <c r="B22" s="174">
        <v>99000</v>
      </c>
      <c r="C22" s="2" t="str">
        <f>IF(Instructions!$B$18="IP","sq ft","sq m")</f>
        <v>sq ft</v>
      </c>
      <c r="D22" s="2"/>
      <c r="E22" s="109" t="s">
        <v>9</v>
      </c>
      <c r="F22" s="133">
        <v>0</v>
      </c>
      <c r="G22" s="1"/>
      <c r="L22" s="1"/>
      <c r="M22" s="1"/>
      <c r="N22" s="1"/>
      <c r="O22" s="1"/>
      <c r="BY22" s="1"/>
      <c r="BZ22" s="1"/>
      <c r="CA22" s="1"/>
      <c r="CB22" s="1"/>
      <c r="CC22" s="1"/>
    </row>
    <row r="23" spans="1:81" ht="15" customHeight="1">
      <c r="A23" s="107" t="s">
        <v>5</v>
      </c>
      <c r="B23" s="174">
        <v>99000</v>
      </c>
      <c r="C23" s="2" t="str">
        <f>IF(Instructions!$B$18="IP","sq ft","sq m")</f>
        <v>sq ft</v>
      </c>
      <c r="D23" s="2"/>
      <c r="E23" s="523" t="s">
        <v>536</v>
      </c>
      <c r="L23" s="1"/>
      <c r="M23" s="1"/>
      <c r="N23" s="1"/>
      <c r="O23" s="1"/>
      <c r="BY23" s="1"/>
      <c r="BZ23" s="1"/>
      <c r="CA23" s="1"/>
      <c r="CB23" s="1"/>
      <c r="CC23" s="1"/>
    </row>
    <row r="24" spans="1:81" ht="15" customHeight="1">
      <c r="A24" s="107" t="s">
        <v>538</v>
      </c>
      <c r="B24" s="134">
        <v>10</v>
      </c>
      <c r="C24" s="2"/>
      <c r="D24" s="2"/>
      <c r="E24" s="735" t="s">
        <v>263</v>
      </c>
      <c r="F24" s="736"/>
      <c r="G24" s="1"/>
      <c r="L24" s="1"/>
      <c r="M24" s="1"/>
      <c r="N24" s="1"/>
      <c r="O24" s="1"/>
      <c r="BY24" s="1"/>
      <c r="BZ24" s="1"/>
      <c r="CA24" s="1"/>
      <c r="CB24" s="1"/>
      <c r="CC24" s="1"/>
    </row>
    <row r="25" spans="1:81" ht="15" customHeight="1">
      <c r="A25" s="107" t="s">
        <v>539</v>
      </c>
      <c r="B25" s="134">
        <v>1</v>
      </c>
      <c r="C25" s="103"/>
      <c r="D25" s="103"/>
      <c r="E25" s="735" t="s">
        <v>537</v>
      </c>
      <c r="F25" s="736"/>
      <c r="G25" s="1"/>
      <c r="L25" s="1"/>
      <c r="M25" s="1"/>
      <c r="N25" s="1"/>
      <c r="O25" s="1"/>
      <c r="BY25" s="1"/>
      <c r="BZ25" s="1"/>
      <c r="CA25" s="1"/>
      <c r="CB25" s="1"/>
      <c r="CC25" s="1"/>
    </row>
    <row r="26" spans="1:81" ht="15" customHeight="1">
      <c r="C26" s="103"/>
      <c r="D26" s="103"/>
      <c r="E26" s="735"/>
      <c r="F26" s="736"/>
      <c r="G26" s="1"/>
      <c r="L26" s="1"/>
      <c r="M26" s="1"/>
      <c r="N26" s="1"/>
      <c r="BY26" s="1"/>
      <c r="BZ26" s="1"/>
      <c r="CA26" s="1"/>
      <c r="CB26" s="1"/>
      <c r="CC26" s="1"/>
    </row>
    <row r="27" spans="1:81" ht="15" customHeight="1">
      <c r="A27" s="2"/>
      <c r="B27" s="2"/>
      <c r="C27" s="2"/>
      <c r="D27" s="2"/>
      <c r="E27" s="2"/>
      <c r="F27" s="2"/>
      <c r="G27" s="1"/>
      <c r="L27" s="1"/>
      <c r="M27" s="1"/>
      <c r="N27" s="1"/>
      <c r="BY27" s="1"/>
      <c r="BZ27" s="1"/>
      <c r="CA27" s="1"/>
      <c r="CB27" s="1"/>
      <c r="CC27" s="1"/>
    </row>
    <row r="28" spans="1:81" ht="15" customHeight="1">
      <c r="A28" s="106" t="s">
        <v>670</v>
      </c>
      <c r="B28" s="522" t="s">
        <v>535</v>
      </c>
      <c r="C28" s="734" t="s">
        <v>199</v>
      </c>
      <c r="D28" s="734"/>
      <c r="E28" s="2"/>
      <c r="F28" s="2"/>
      <c r="H28" s="1"/>
      <c r="I28" s="1"/>
      <c r="J28" s="1"/>
      <c r="K28" s="1"/>
      <c r="L28" s="1"/>
      <c r="BY28" s="1"/>
      <c r="BZ28" s="1"/>
      <c r="CA28" s="1"/>
      <c r="CB28" s="1"/>
      <c r="CC28" s="1"/>
    </row>
    <row r="29" spans="1:81" ht="15" customHeight="1">
      <c r="A29" s="130" t="s">
        <v>161</v>
      </c>
      <c r="B29" s="134">
        <v>79200</v>
      </c>
      <c r="C29" s="733">
        <f>IF(ISBLANK(B29),"",B29/$B$34)</f>
        <v>0.8</v>
      </c>
      <c r="D29" s="733"/>
      <c r="F29" s="2"/>
      <c r="G29" s="1"/>
      <c r="H29" s="8"/>
      <c r="I29" s="8"/>
      <c r="J29" s="8"/>
      <c r="K29" s="8"/>
      <c r="L29" s="1"/>
    </row>
    <row r="30" spans="1:81" ht="15" customHeight="1">
      <c r="A30" s="130" t="s">
        <v>166</v>
      </c>
      <c r="B30" s="134">
        <v>4950</v>
      </c>
      <c r="C30" s="733">
        <f t="shared" ref="C30:C33" si="0">IF(ISBLANK(B30),"",B30/$B$34)</f>
        <v>0.05</v>
      </c>
      <c r="D30" s="733"/>
      <c r="F30" s="2"/>
      <c r="G30" s="1"/>
      <c r="H30" s="8"/>
      <c r="I30" s="8"/>
      <c r="J30" s="8"/>
      <c r="K30" s="8"/>
      <c r="L30" s="1"/>
    </row>
    <row r="31" spans="1:81" ht="15" customHeight="1">
      <c r="A31" s="130" t="s">
        <v>174</v>
      </c>
      <c r="B31" s="134">
        <v>14850</v>
      </c>
      <c r="C31" s="733">
        <f t="shared" si="0"/>
        <v>0.15</v>
      </c>
      <c r="D31" s="733"/>
      <c r="F31" s="1"/>
      <c r="G31" s="1"/>
      <c r="H31" s="1"/>
      <c r="I31" s="1"/>
      <c r="J31" s="1"/>
      <c r="K31" s="1"/>
      <c r="L31" s="1"/>
    </row>
    <row r="32" spans="1:81" ht="15" customHeight="1">
      <c r="A32" s="130"/>
      <c r="B32" s="134"/>
      <c r="C32" s="733" t="str">
        <f t="shared" si="0"/>
        <v/>
      </c>
      <c r="D32" s="733"/>
      <c r="F32" s="1"/>
      <c r="G32" s="1"/>
      <c r="H32" s="1"/>
      <c r="I32" s="1"/>
      <c r="J32" s="1"/>
      <c r="K32" s="1"/>
      <c r="L32" s="1"/>
    </row>
    <row r="33" spans="1:12" ht="15" customHeight="1">
      <c r="A33" s="130"/>
      <c r="B33" s="134"/>
      <c r="C33" s="733" t="str">
        <f t="shared" si="0"/>
        <v/>
      </c>
      <c r="D33" s="733"/>
      <c r="F33" s="1"/>
      <c r="H33" s="1"/>
      <c r="I33" s="1"/>
      <c r="J33" s="1"/>
      <c r="K33" s="1"/>
      <c r="L33" s="1"/>
    </row>
    <row r="34" spans="1:12" ht="15" customHeight="1">
      <c r="A34" s="520" t="s">
        <v>306</v>
      </c>
      <c r="B34" s="521">
        <f>SUM(B29:B33)</f>
        <v>99000</v>
      </c>
      <c r="F34" s="1"/>
      <c r="H34" s="1"/>
      <c r="I34" s="1"/>
      <c r="J34" s="1"/>
      <c r="K34" s="1"/>
      <c r="L34" s="1"/>
    </row>
    <row r="35" spans="1:12" ht="15" customHeight="1">
      <c r="A35" s="105" t="s">
        <v>743</v>
      </c>
      <c r="B35" s="105"/>
      <c r="C35" s="105"/>
      <c r="D35" s="105"/>
      <c r="E35" s="32"/>
      <c r="F35" s="1"/>
      <c r="H35" s="1"/>
      <c r="I35" s="1"/>
      <c r="J35" s="1"/>
      <c r="K35" s="1"/>
      <c r="L35" s="1"/>
    </row>
    <row r="36" spans="1:12" ht="15" customHeight="1">
      <c r="A36" s="110" t="s">
        <v>279</v>
      </c>
      <c r="B36" s="134">
        <v>60</v>
      </c>
      <c r="C36" s="47" t="s">
        <v>20</v>
      </c>
      <c r="D36" s="47"/>
      <c r="E36" s="103"/>
      <c r="F36" s="1"/>
      <c r="H36" s="1"/>
      <c r="I36" s="1"/>
      <c r="J36" s="1"/>
      <c r="K36" s="1"/>
      <c r="L36" s="1"/>
    </row>
    <row r="37" spans="1:12" ht="15" customHeight="1">
      <c r="A37" s="110" t="s">
        <v>279</v>
      </c>
      <c r="B37" s="134">
        <v>52.14</v>
      </c>
      <c r="C37" s="47" t="s">
        <v>21</v>
      </c>
      <c r="D37" s="47"/>
      <c r="E37" s="103"/>
      <c r="F37" s="1"/>
      <c r="H37" s="1"/>
      <c r="I37" s="1"/>
      <c r="J37" s="1"/>
      <c r="K37" s="1"/>
      <c r="L37" s="1"/>
    </row>
    <row r="38" spans="1:12" ht="15" customHeight="1">
      <c r="A38" s="112" t="s">
        <v>734</v>
      </c>
      <c r="B38" s="135">
        <v>99999</v>
      </c>
      <c r="C38" s="115"/>
      <c r="D38" s="115"/>
      <c r="E38" s="47"/>
      <c r="F38" s="1"/>
      <c r="H38" s="1"/>
      <c r="I38" s="1"/>
      <c r="J38" s="1"/>
      <c r="K38" s="1"/>
      <c r="L38" s="1"/>
    </row>
    <row r="39" spans="1:12" s="220" customFormat="1" ht="15" customHeight="1">
      <c r="A39" s="112" t="s">
        <v>748</v>
      </c>
      <c r="B39" s="135">
        <v>85</v>
      </c>
      <c r="C39" s="115"/>
      <c r="D39" s="115"/>
      <c r="E39" s="47"/>
      <c r="F39" s="194"/>
      <c r="H39" s="194"/>
      <c r="I39" s="194"/>
      <c r="J39" s="194"/>
      <c r="K39" s="194"/>
      <c r="L39" s="194"/>
    </row>
    <row r="40" spans="1:12" s="220" customFormat="1" ht="15" customHeight="1">
      <c r="A40" s="112" t="s">
        <v>749</v>
      </c>
      <c r="B40" s="697">
        <v>0.8</v>
      </c>
      <c r="C40" s="115"/>
      <c r="D40" s="115"/>
      <c r="E40" s="47"/>
      <c r="F40" s="194"/>
      <c r="H40" s="194"/>
      <c r="I40" s="194"/>
      <c r="J40" s="194"/>
      <c r="K40" s="194"/>
      <c r="L40" s="194"/>
    </row>
    <row r="41" spans="1:12" ht="15" customHeight="1">
      <c r="A41" s="104"/>
      <c r="C41" s="47"/>
      <c r="D41" s="47"/>
      <c r="E41" s="103"/>
      <c r="F41" s="1"/>
      <c r="H41" s="1"/>
      <c r="I41" s="1"/>
      <c r="J41" s="1"/>
      <c r="K41" s="1"/>
      <c r="L41" s="1"/>
    </row>
    <row r="42" spans="1:12" ht="15" customHeight="1">
      <c r="F42" s="1"/>
      <c r="G42" s="1"/>
      <c r="H42" s="1"/>
      <c r="I42" s="1"/>
      <c r="J42" s="1"/>
      <c r="K42" s="1"/>
      <c r="L42" s="1"/>
    </row>
    <row r="43" spans="1:12" ht="15" customHeight="1">
      <c r="A43" s="3" t="s">
        <v>744</v>
      </c>
      <c r="B43" s="1"/>
      <c r="C43" s="1"/>
      <c r="D43" s="1"/>
      <c r="E43" s="1"/>
      <c r="F43" s="1"/>
      <c r="G43" s="1"/>
      <c r="H43" s="1"/>
      <c r="I43" s="1"/>
      <c r="J43" s="1"/>
      <c r="K43" s="1"/>
      <c r="L43" s="1"/>
    </row>
    <row r="44" spans="1:12" ht="15" customHeight="1">
      <c r="A44" s="29" t="s">
        <v>201</v>
      </c>
      <c r="B44" s="711" t="s">
        <v>252</v>
      </c>
      <c r="C44" s="712"/>
      <c r="D44" s="713"/>
      <c r="E44" s="173" t="s">
        <v>14</v>
      </c>
      <c r="F44" s="29" t="s">
        <v>13</v>
      </c>
      <c r="G44" s="1"/>
      <c r="H44" s="1"/>
      <c r="I44" s="1"/>
      <c r="J44" s="1"/>
      <c r="K44" s="1"/>
      <c r="L44" s="1"/>
    </row>
    <row r="45" spans="1:12" ht="15" customHeight="1">
      <c r="A45" s="136" t="s">
        <v>16</v>
      </c>
      <c r="B45" s="170" t="s">
        <v>205</v>
      </c>
      <c r="C45" s="171"/>
      <c r="D45" s="172"/>
      <c r="E45" s="146" t="s">
        <v>218</v>
      </c>
      <c r="F45" s="136" t="s">
        <v>214</v>
      </c>
      <c r="G45" s="1"/>
      <c r="H45" s="1"/>
      <c r="I45" s="1"/>
      <c r="J45" s="1"/>
      <c r="K45" s="1"/>
      <c r="L45" s="1"/>
    </row>
    <row r="46" spans="1:12" ht="15" customHeight="1">
      <c r="A46" s="167" t="s">
        <v>16</v>
      </c>
      <c r="B46" s="170" t="s">
        <v>205</v>
      </c>
      <c r="C46" s="171"/>
      <c r="D46" s="172"/>
      <c r="E46" s="146" t="s">
        <v>219</v>
      </c>
      <c r="F46" s="136"/>
      <c r="G46" s="1"/>
      <c r="H46" s="1"/>
      <c r="I46" s="1"/>
      <c r="J46" s="1"/>
      <c r="K46" s="1"/>
      <c r="L46" s="1"/>
    </row>
    <row r="47" spans="1:12" ht="15" customHeight="1">
      <c r="A47" s="167" t="s">
        <v>15</v>
      </c>
      <c r="B47" s="170" t="s">
        <v>205</v>
      </c>
      <c r="C47" s="171"/>
      <c r="D47" s="172"/>
      <c r="E47" s="146" t="s">
        <v>220</v>
      </c>
      <c r="F47" s="136"/>
      <c r="G47" s="1"/>
      <c r="L47" s="1"/>
    </row>
    <row r="48" spans="1:12" ht="15" customHeight="1">
      <c r="A48" s="167" t="s">
        <v>207</v>
      </c>
      <c r="B48" s="170" t="s">
        <v>205</v>
      </c>
      <c r="C48" s="171"/>
      <c r="D48" s="172"/>
      <c r="E48" s="146" t="s">
        <v>216</v>
      </c>
      <c r="F48" s="136"/>
      <c r="G48" s="1"/>
      <c r="L48" s="1"/>
    </row>
    <row r="49" spans="1:6" ht="15" customHeight="1">
      <c r="A49" s="167" t="s">
        <v>206</v>
      </c>
      <c r="B49" s="170" t="s">
        <v>205</v>
      </c>
      <c r="C49" s="171"/>
      <c r="D49" s="172"/>
      <c r="E49" s="146" t="s">
        <v>217</v>
      </c>
      <c r="F49" s="136"/>
    </row>
    <row r="50" spans="1:6" ht="15" customHeight="1">
      <c r="A50" s="167" t="s">
        <v>236</v>
      </c>
      <c r="B50" s="170" t="s">
        <v>205</v>
      </c>
      <c r="C50" s="171"/>
      <c r="D50" s="172"/>
      <c r="E50" s="146"/>
      <c r="F50" s="136"/>
    </row>
    <row r="51" spans="1:6" ht="15" customHeight="1">
      <c r="A51" s="167" t="s">
        <v>19</v>
      </c>
      <c r="B51" s="183" t="s">
        <v>205</v>
      </c>
      <c r="C51" s="171"/>
      <c r="D51" s="172"/>
      <c r="E51" s="146"/>
      <c r="F51" s="167"/>
    </row>
    <row r="52" spans="1:6" ht="15" customHeight="1">
      <c r="A52" s="167" t="s">
        <v>282</v>
      </c>
      <c r="B52" s="170" t="s">
        <v>205</v>
      </c>
      <c r="C52" s="171"/>
      <c r="D52" s="172"/>
      <c r="E52" s="146"/>
      <c r="F52" s="136"/>
    </row>
    <row r="53" spans="1:6" ht="15" customHeight="1">
      <c r="A53" s="167" t="s">
        <v>162</v>
      </c>
      <c r="B53" s="170" t="s">
        <v>205</v>
      </c>
      <c r="C53" s="171"/>
      <c r="D53" s="172"/>
      <c r="E53" s="146"/>
      <c r="F53" s="136"/>
    </row>
    <row r="54" spans="1:6" ht="76.5" customHeight="1">
      <c r="A54" s="720" t="s">
        <v>661</v>
      </c>
      <c r="B54" s="721"/>
      <c r="C54" s="721"/>
      <c r="D54" s="721"/>
      <c r="E54" s="721"/>
      <c r="F54" s="721"/>
    </row>
    <row r="55" spans="1:6" ht="15" customHeight="1">
      <c r="A55" s="283" t="s">
        <v>302</v>
      </c>
      <c r="B55" s="184"/>
      <c r="C55" s="184"/>
      <c r="D55" s="184"/>
      <c r="F55" s="32"/>
    </row>
    <row r="56" spans="1:6" ht="15" customHeight="1">
      <c r="A56" s="722" t="s">
        <v>710</v>
      </c>
      <c r="B56" s="723"/>
      <c r="C56" s="723"/>
      <c r="D56" s="723"/>
      <c r="E56" s="723"/>
      <c r="F56" s="724"/>
    </row>
    <row r="57" spans="1:6" ht="15" customHeight="1">
      <c r="A57" s="725"/>
      <c r="B57" s="726"/>
      <c r="C57" s="726"/>
      <c r="D57" s="726"/>
      <c r="E57" s="726"/>
      <c r="F57" s="727"/>
    </row>
    <row r="58" spans="1:6" ht="15" customHeight="1">
      <c r="A58" s="725"/>
      <c r="B58" s="726"/>
      <c r="C58" s="726"/>
      <c r="D58" s="726"/>
      <c r="E58" s="726"/>
      <c r="F58" s="727"/>
    </row>
    <row r="59" spans="1:6" ht="15" customHeight="1">
      <c r="A59" s="728"/>
      <c r="B59" s="729"/>
      <c r="C59" s="729"/>
      <c r="D59" s="729"/>
      <c r="E59" s="729"/>
      <c r="F59" s="730"/>
    </row>
    <row r="60" spans="1:6" ht="15" customHeight="1">
      <c r="A60" t="s">
        <v>745</v>
      </c>
    </row>
    <row r="61" spans="1:6" ht="15" customHeight="1">
      <c r="A61" s="519" t="s">
        <v>746</v>
      </c>
    </row>
    <row r="62" spans="1:6" ht="15" customHeight="1"/>
    <row r="63" spans="1:6" ht="15" customHeight="1"/>
    <row r="64" spans="1: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sheetData>
  <mergeCells count="23">
    <mergeCell ref="A54:F54"/>
    <mergeCell ref="A56:F59"/>
    <mergeCell ref="B12:E12"/>
    <mergeCell ref="B13:E13"/>
    <mergeCell ref="B9:E9"/>
    <mergeCell ref="B10:E10"/>
    <mergeCell ref="B11:E11"/>
    <mergeCell ref="C29:D29"/>
    <mergeCell ref="C30:D30"/>
    <mergeCell ref="C31:D31"/>
    <mergeCell ref="C32:D32"/>
    <mergeCell ref="C33:D33"/>
    <mergeCell ref="C28:D28"/>
    <mergeCell ref="E24:F24"/>
    <mergeCell ref="E25:F25"/>
    <mergeCell ref="E26:F26"/>
    <mergeCell ref="B44:D44"/>
    <mergeCell ref="B3:E3"/>
    <mergeCell ref="B5:E5"/>
    <mergeCell ref="B6:E6"/>
    <mergeCell ref="B7:E7"/>
    <mergeCell ref="B8:E8"/>
    <mergeCell ref="B4:E4"/>
  </mergeCells>
  <hyperlinks>
    <hyperlink ref="T14" location="'ASHRAE Level I'!AI1" display="NEXT PAGE"/>
  </hyperlinks>
  <pageMargins left="0.25" right="0.25" top="0.75" bottom="0.75" header="0.3" footer="0.3"/>
  <pageSetup scale="68"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Lists'!$D$2:$D$6</xm:f>
          </x14:formula1>
          <xm:sqref>E45:E53</xm:sqref>
        </x14:dataValidation>
        <x14:dataValidation type="list" allowBlank="1" showInputMessage="1" showErrorMessage="1">
          <x14:formula1>
            <xm:f>'Drop Down Lists'!$C$2:$C$10</xm:f>
          </x14:formula1>
          <xm:sqref>A45:A53</xm:sqref>
        </x14:dataValidation>
        <x14:dataValidation type="list" allowBlank="1" showInputMessage="1" showErrorMessage="1">
          <x14:formula1>
            <xm:f>'Drop Down Lists'!$AI$2:$AI$65</xm:f>
          </x14:formula1>
          <xm:sqref>B8:E8</xm:sqref>
        </x14:dataValidation>
        <x14:dataValidation type="list" allowBlank="1" showInputMessage="1" showErrorMessage="1">
          <x14:formula1>
            <xm:f>'Drop Down Lists'!$AJ$2:$AJ$3</xm:f>
          </x14:formula1>
          <xm:sqref>F19:F20</xm:sqref>
        </x14:dataValidation>
        <x14:dataValidation type="list" allowBlank="1" showInputMessage="1" showErrorMessage="1">
          <x14:formula1>
            <xm:f>'Drop Down Lists'!$A$2:$A$89</xm:f>
          </x14:formula1>
          <xm:sqref>A29:A33</xm:sqref>
        </x14:dataValidation>
        <x14:dataValidation type="list" allowBlank="1" showInputMessage="1" showErrorMessage="1">
          <x14:formula1>
            <xm:f>'Drop Down Lists'!$A$2:$A$93</xm:f>
          </x14:formula1>
          <xm:sqref>B11:E11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272"/>
  <sheetViews>
    <sheetView showGridLines="0" view="pageBreakPreview" topLeftCell="A7" zoomScaleNormal="85" zoomScaleSheetLayoutView="100" workbookViewId="0">
      <selection activeCell="A12" sqref="A12:G15"/>
    </sheetView>
  </sheetViews>
  <sheetFormatPr defaultColWidth="8.88671875" defaultRowHeight="14.4" outlineLevelRow="3"/>
  <cols>
    <col min="1" max="1" width="11.88671875" style="220" customWidth="1"/>
    <col min="2" max="2" width="15" style="220" customWidth="1"/>
    <col min="3" max="3" width="7" style="220" customWidth="1"/>
    <col min="4" max="4" width="11.6640625" style="220" customWidth="1"/>
    <col min="5" max="5" width="11.109375" style="220" customWidth="1"/>
    <col min="6" max="6" width="11.33203125" style="220" bestFit="1" customWidth="1"/>
    <col min="7" max="7" width="10.44140625" style="220" customWidth="1"/>
    <col min="8" max="8" width="11.109375" style="220" customWidth="1"/>
    <col min="9" max="9" width="11.44140625" style="220" customWidth="1"/>
    <col min="10" max="10" width="9.88671875" style="220" customWidth="1"/>
    <col min="11" max="11" width="11.33203125" style="220" bestFit="1" customWidth="1"/>
    <col min="12" max="12" width="12.44140625" style="220" customWidth="1"/>
    <col min="13" max="13" width="11.33203125" style="159" customWidth="1"/>
    <col min="14" max="18" width="11.33203125" style="220" customWidth="1"/>
    <col min="19" max="19" width="13.33203125" style="220" customWidth="1"/>
    <col min="20" max="20" width="16.33203125" style="220" customWidth="1"/>
    <col min="21" max="21" width="6" style="220" customWidth="1"/>
    <col min="22" max="22" width="5.88671875" style="220" customWidth="1"/>
    <col min="23" max="23" width="23.109375" style="220" customWidth="1"/>
    <col min="24" max="24" width="12.44140625" style="220" customWidth="1"/>
    <col min="25" max="25" width="20.88671875" style="220" customWidth="1"/>
    <col min="26" max="26" width="18.6640625" style="220" customWidth="1"/>
    <col min="27" max="27" width="17.44140625" style="220" customWidth="1"/>
    <col min="28" max="28" width="10.109375" style="220" customWidth="1"/>
    <col min="29" max="29" width="11" style="220" customWidth="1"/>
    <col min="30" max="30" width="7.33203125" style="220" customWidth="1"/>
    <col min="31" max="31" width="7.44140625" style="220" customWidth="1"/>
    <col min="32" max="32" width="4.88671875" style="220" customWidth="1"/>
    <col min="33" max="33" width="7.6640625" style="220" customWidth="1"/>
    <col min="34" max="34" width="8.109375" style="220" customWidth="1"/>
    <col min="35" max="35" width="7" style="220" customWidth="1"/>
    <col min="36" max="36" width="10.33203125" style="220" customWidth="1"/>
    <col min="37" max="37" width="10" style="220" customWidth="1"/>
    <col min="38" max="38" width="13.44140625" style="220" customWidth="1"/>
    <col min="39" max="39" width="9.44140625" style="220" customWidth="1"/>
    <col min="40" max="40" width="12.44140625" style="220" customWidth="1"/>
    <col min="41" max="41" width="11.109375" style="220" customWidth="1"/>
    <col min="42" max="42" width="12.44140625" style="220" customWidth="1"/>
    <col min="43" max="43" width="11.88671875" style="220" customWidth="1"/>
    <col min="44" max="44" width="7.88671875" style="220" customWidth="1"/>
    <col min="45" max="45" width="2" style="220" customWidth="1"/>
    <col min="46" max="46" width="8.33203125" style="220" customWidth="1"/>
    <col min="47" max="47" width="8.6640625" style="220" customWidth="1"/>
    <col min="48" max="48" width="10.44140625" style="220" customWidth="1"/>
    <col min="49" max="49" width="2.109375" style="220" customWidth="1"/>
    <col min="50" max="50" width="8.44140625" style="220" customWidth="1"/>
    <col min="51" max="52" width="11.44140625" style="220" customWidth="1"/>
    <col min="53" max="53" width="1.88671875" style="220" customWidth="1"/>
    <col min="54" max="54" width="7.109375" style="220" customWidth="1"/>
    <col min="55" max="55" width="9.44140625" style="220" customWidth="1"/>
    <col min="56" max="57" width="8.33203125" style="220" customWidth="1"/>
    <col min="58" max="60" width="8.44140625" style="220" customWidth="1"/>
    <col min="61" max="61" width="9.33203125" style="220" customWidth="1"/>
    <col min="62" max="62" width="5" style="220" customWidth="1"/>
    <col min="63" max="67" width="8.88671875" style="220"/>
    <col min="68" max="68" width="11.33203125" style="220" customWidth="1"/>
    <col min="69" max="16384" width="8.88671875" style="220"/>
  </cols>
  <sheetData>
    <row r="1" spans="1:21" ht="21">
      <c r="A1" s="209" t="s">
        <v>696</v>
      </c>
      <c r="B1" s="209"/>
      <c r="C1" s="209"/>
      <c r="D1" s="209"/>
      <c r="E1" s="209"/>
      <c r="F1" s="209"/>
      <c r="G1" s="209"/>
      <c r="H1" s="209"/>
      <c r="I1" s="209"/>
      <c r="J1" s="209"/>
      <c r="K1" s="209"/>
      <c r="L1" s="13"/>
      <c r="M1" s="158"/>
      <c r="N1" s="194"/>
      <c r="O1" s="194"/>
      <c r="P1" s="194"/>
      <c r="Q1" s="194"/>
      <c r="R1" s="194"/>
      <c r="S1" s="194"/>
      <c r="T1" s="194"/>
    </row>
    <row r="2" spans="1:21">
      <c r="A2" s="348"/>
      <c r="B2" s="348"/>
      <c r="C2" s="348"/>
      <c r="J2" s="625" t="s">
        <v>706</v>
      </c>
    </row>
    <row r="3" spans="1:21" ht="15.75" customHeight="1">
      <c r="A3" s="756" t="s">
        <v>0</v>
      </c>
      <c r="B3" s="757"/>
      <c r="C3" s="747" t="str">
        <f>'All - Building'!B3</f>
        <v>Test Building Input Data</v>
      </c>
      <c r="D3" s="748"/>
      <c r="E3" s="749"/>
      <c r="G3" s="125" t="s">
        <v>38</v>
      </c>
      <c r="H3" s="599"/>
      <c r="I3" s="599"/>
      <c r="J3" s="710" t="s">
        <v>707</v>
      </c>
      <c r="K3" s="710"/>
      <c r="L3" s="710"/>
      <c r="M3" s="710"/>
      <c r="N3" s="710"/>
      <c r="O3" s="710"/>
      <c r="P3" s="194"/>
      <c r="Q3" s="194"/>
      <c r="R3" s="194"/>
      <c r="S3" s="194"/>
      <c r="T3" s="194"/>
    </row>
    <row r="4" spans="1:21" ht="15" customHeight="1">
      <c r="A4" s="756" t="s">
        <v>2</v>
      </c>
      <c r="B4" s="757"/>
      <c r="C4" s="750">
        <f>'All - Building'!B19</f>
        <v>49000</v>
      </c>
      <c r="D4" s="751"/>
      <c r="E4" s="752"/>
      <c r="G4" s="124" t="s">
        <v>39</v>
      </c>
      <c r="H4" s="599"/>
      <c r="I4" s="599"/>
      <c r="J4" s="710"/>
      <c r="K4" s="710"/>
      <c r="L4" s="710"/>
      <c r="M4" s="710"/>
      <c r="N4" s="710"/>
      <c r="O4" s="710"/>
      <c r="P4" s="194"/>
      <c r="Q4" s="194"/>
      <c r="R4" s="194"/>
      <c r="S4" s="194"/>
      <c r="T4" s="194"/>
    </row>
    <row r="5" spans="1:21" ht="15" customHeight="1">
      <c r="A5" s="756" t="s">
        <v>40</v>
      </c>
      <c r="B5" s="757"/>
      <c r="C5" s="761">
        <v>42496</v>
      </c>
      <c r="D5" s="762"/>
      <c r="E5" s="763"/>
      <c r="G5" s="508"/>
      <c r="H5" s="508"/>
      <c r="I5" s="508"/>
      <c r="J5" s="710"/>
      <c r="K5" s="710"/>
      <c r="L5" s="710"/>
      <c r="M5" s="710"/>
      <c r="N5" s="710"/>
      <c r="O5" s="710"/>
      <c r="P5" s="194"/>
      <c r="Q5" s="194"/>
      <c r="R5" s="194"/>
      <c r="S5" s="194"/>
      <c r="T5" s="194"/>
    </row>
    <row r="6" spans="1:21" ht="15" customHeight="1">
      <c r="A6" s="764" t="s">
        <v>540</v>
      </c>
      <c r="B6" s="765"/>
      <c r="C6" s="758" t="s">
        <v>16</v>
      </c>
      <c r="D6" s="759"/>
      <c r="E6" s="760"/>
      <c r="G6" s="600"/>
      <c r="H6" s="600"/>
      <c r="I6" s="600"/>
      <c r="J6" s="710" t="s">
        <v>708</v>
      </c>
      <c r="K6" s="710"/>
      <c r="L6" s="710"/>
      <c r="M6" s="710"/>
      <c r="N6" s="710"/>
      <c r="O6" s="710"/>
      <c r="P6" s="194"/>
      <c r="Q6" s="194"/>
      <c r="R6" s="194"/>
      <c r="S6" s="194"/>
      <c r="T6" s="194"/>
    </row>
    <row r="7" spans="1:21" ht="15" customHeight="1">
      <c r="A7" s="764" t="s">
        <v>541</v>
      </c>
      <c r="B7" s="765"/>
      <c r="C7" s="753" t="s">
        <v>44</v>
      </c>
      <c r="D7" s="754"/>
      <c r="E7" s="755"/>
      <c r="G7" s="600"/>
      <c r="H7" s="600"/>
      <c r="I7" s="600"/>
      <c r="J7" s="710"/>
      <c r="K7" s="710"/>
      <c r="L7" s="710"/>
      <c r="M7" s="710"/>
      <c r="N7" s="710"/>
      <c r="O7" s="710"/>
      <c r="P7" s="194"/>
      <c r="Q7" s="194"/>
      <c r="R7" s="194"/>
      <c r="S7" s="194"/>
      <c r="T7" s="194"/>
    </row>
    <row r="8" spans="1:21" ht="15" customHeight="1">
      <c r="A8" s="764" t="s">
        <v>542</v>
      </c>
      <c r="B8" s="765"/>
      <c r="C8" s="753" t="s">
        <v>468</v>
      </c>
      <c r="D8" s="754"/>
      <c r="E8" s="755"/>
      <c r="G8" s="600"/>
      <c r="H8" s="600"/>
      <c r="I8" s="600"/>
      <c r="J8" s="710"/>
      <c r="K8" s="710"/>
      <c r="L8" s="710"/>
      <c r="M8" s="710"/>
      <c r="N8" s="710"/>
      <c r="O8" s="710"/>
      <c r="P8" s="194"/>
      <c r="Q8" s="194"/>
      <c r="R8" s="194"/>
      <c r="S8" s="194"/>
      <c r="T8" s="194"/>
    </row>
    <row r="9" spans="1:21" ht="15" customHeight="1">
      <c r="A9" s="350" t="s">
        <v>673</v>
      </c>
      <c r="B9" s="348"/>
      <c r="C9" s="348"/>
      <c r="D9" s="348"/>
      <c r="E9" s="348"/>
      <c r="K9" s="349"/>
      <c r="L9" s="194"/>
      <c r="M9" s="158"/>
      <c r="N9" s="194"/>
      <c r="O9" s="194"/>
      <c r="P9" s="194"/>
      <c r="Q9" s="194"/>
      <c r="R9" s="194"/>
      <c r="S9" s="194"/>
      <c r="T9" s="194"/>
    </row>
    <row r="10" spans="1:21" ht="15" customHeight="1">
      <c r="A10" s="348"/>
      <c r="B10" s="348"/>
      <c r="C10" s="348"/>
      <c r="D10" s="348"/>
      <c r="E10" s="348"/>
      <c r="K10" s="349"/>
      <c r="L10" s="194"/>
      <c r="M10" s="158"/>
      <c r="N10" s="194"/>
      <c r="O10" s="194"/>
      <c r="P10" s="194"/>
      <c r="Q10" s="194"/>
      <c r="R10" s="194"/>
      <c r="S10" s="194"/>
      <c r="T10" s="194"/>
    </row>
    <row r="11" spans="1:21" ht="15" customHeight="1">
      <c r="A11" s="348" t="s">
        <v>672</v>
      </c>
      <c r="B11" s="348"/>
      <c r="C11" s="348"/>
      <c r="D11" s="348"/>
      <c r="E11" s="348"/>
      <c r="K11" s="349"/>
      <c r="L11" s="194"/>
      <c r="M11" s="158"/>
      <c r="N11" s="194"/>
      <c r="O11" s="194"/>
      <c r="P11" s="194"/>
      <c r="Q11" s="194"/>
      <c r="R11" s="194"/>
      <c r="S11" s="194"/>
      <c r="T11" s="194"/>
    </row>
    <row r="12" spans="1:21" ht="15" customHeight="1">
      <c r="A12" s="738" t="s">
        <v>705</v>
      </c>
      <c r="B12" s="739"/>
      <c r="C12" s="739"/>
      <c r="D12" s="739"/>
      <c r="E12" s="739"/>
      <c r="F12" s="739"/>
      <c r="G12" s="740"/>
      <c r="K12" s="349"/>
      <c r="L12" s="194"/>
      <c r="M12" s="158"/>
      <c r="N12" s="194"/>
      <c r="O12" s="194"/>
      <c r="P12" s="194"/>
      <c r="Q12" s="194"/>
      <c r="R12" s="194"/>
      <c r="S12" s="194"/>
      <c r="T12" s="194"/>
    </row>
    <row r="13" spans="1:21" ht="15" customHeight="1">
      <c r="A13" s="741"/>
      <c r="B13" s="742"/>
      <c r="C13" s="742"/>
      <c r="D13" s="742"/>
      <c r="E13" s="742"/>
      <c r="F13" s="742"/>
      <c r="G13" s="743"/>
      <c r="K13" s="349"/>
      <c r="L13" s="194"/>
      <c r="M13" s="158"/>
      <c r="N13" s="194"/>
      <c r="O13" s="194"/>
      <c r="P13" s="194"/>
      <c r="Q13" s="194"/>
      <c r="R13" s="194"/>
      <c r="S13" s="194"/>
      <c r="T13" s="194"/>
    </row>
    <row r="14" spans="1:21" ht="15" customHeight="1">
      <c r="A14" s="741"/>
      <c r="B14" s="742"/>
      <c r="C14" s="742"/>
      <c r="D14" s="742"/>
      <c r="E14" s="742"/>
      <c r="F14" s="742"/>
      <c r="G14" s="743"/>
      <c r="K14" s="349"/>
      <c r="L14" s="194"/>
      <c r="M14" s="158"/>
      <c r="N14" s="194"/>
      <c r="O14" s="194"/>
      <c r="P14" s="194"/>
      <c r="Q14" s="194"/>
      <c r="R14" s="194"/>
      <c r="S14" s="194"/>
      <c r="T14" s="194"/>
    </row>
    <row r="15" spans="1:21" ht="15" customHeight="1">
      <c r="A15" s="744"/>
      <c r="B15" s="745"/>
      <c r="C15" s="745"/>
      <c r="D15" s="745"/>
      <c r="E15" s="745"/>
      <c r="F15" s="745"/>
      <c r="G15" s="746"/>
      <c r="K15" s="349"/>
      <c r="L15" s="194"/>
      <c r="M15" s="158"/>
      <c r="N15" s="194"/>
      <c r="O15" s="194"/>
      <c r="P15" s="194"/>
      <c r="Q15" s="194"/>
      <c r="R15" s="194"/>
      <c r="S15" s="194"/>
      <c r="T15" s="194"/>
    </row>
    <row r="16" spans="1:21" ht="17.25" customHeight="1">
      <c r="A16" s="768" t="s">
        <v>540</v>
      </c>
      <c r="B16" s="770" t="str">
        <f>$C$6</f>
        <v>Electricity</v>
      </c>
      <c r="C16" s="347"/>
      <c r="D16" s="347"/>
      <c r="E16" s="347"/>
      <c r="F16" s="348"/>
      <c r="G16" s="250"/>
      <c r="H16" s="348"/>
      <c r="I16" s="773" t="s">
        <v>262</v>
      </c>
      <c r="J16" s="773"/>
      <c r="K16" s="773"/>
      <c r="L16" s="773"/>
      <c r="M16" s="773"/>
      <c r="N16" s="773"/>
      <c r="O16" s="773"/>
      <c r="P16" s="773"/>
      <c r="Q16" s="194"/>
      <c r="R16" s="194"/>
      <c r="S16" s="194"/>
      <c r="T16" s="194"/>
      <c r="U16" s="194"/>
    </row>
    <row r="17" spans="1:21" ht="17.25" customHeight="1" thickBot="1">
      <c r="A17" s="769"/>
      <c r="B17" s="771"/>
      <c r="C17" s="185"/>
      <c r="D17" s="185"/>
      <c r="E17" s="185"/>
      <c r="F17" s="194"/>
      <c r="I17" s="773"/>
      <c r="J17" s="773"/>
      <c r="K17" s="773"/>
      <c r="L17" s="773"/>
      <c r="M17" s="773"/>
      <c r="N17" s="773"/>
      <c r="O17" s="773"/>
      <c r="P17" s="773"/>
      <c r="T17" s="194"/>
      <c r="U17" s="194"/>
    </row>
    <row r="18" spans="1:21" ht="17.25" customHeight="1" thickBot="1">
      <c r="A18" s="377" t="str">
        <f>"MAIN DATA FOR ANALYSIS - "&amp;$B$16</f>
        <v>MAIN DATA FOR ANALYSIS - Electricity</v>
      </c>
      <c r="B18" s="378"/>
      <c r="C18" s="379"/>
      <c r="D18" s="380"/>
      <c r="E18" s="384"/>
      <c r="F18" s="385"/>
      <c r="G18" s="397"/>
      <c r="I18" s="377" t="s">
        <v>703</v>
      </c>
      <c r="J18" s="378"/>
      <c r="K18" s="379"/>
      <c r="L18" s="380"/>
      <c r="M18" s="384"/>
      <c r="N18" s="385"/>
      <c r="O18" s="386"/>
      <c r="P18" s="396"/>
      <c r="T18" s="194"/>
      <c r="U18" s="194"/>
    </row>
    <row r="19" spans="1:21" s="344" customFormat="1" ht="57.6">
      <c r="A19" s="4" t="s">
        <v>32</v>
      </c>
      <c r="B19" s="4" t="s">
        <v>33</v>
      </c>
      <c r="C19" s="4" t="s">
        <v>34</v>
      </c>
      <c r="D19" s="4" t="str">
        <f>$B$16&amp;" Use ("&amp;$B$83&amp;")"</f>
        <v>Electricity Use (kWh)</v>
      </c>
      <c r="E19" s="4" t="str">
        <f>IF($B$16="Electricity","Electricity Peak (kW)","")</f>
        <v>Electricity Peak (kW)</v>
      </c>
      <c r="F19" s="4" t="str">
        <f>$B$16&amp;" Cost ($)"</f>
        <v>Electricity Cost ($)</v>
      </c>
      <c r="G19" s="4" t="str">
        <f>IF($B$16="Electricity","Electricity Load Factor","")</f>
        <v>Electricity Load Factor</v>
      </c>
      <c r="I19" s="4" t="s">
        <v>35</v>
      </c>
      <c r="J19" s="351" t="str">
        <f>$B$16&amp;" "&amp;$B$83&amp;"/day"</f>
        <v>Electricity kWh/day</v>
      </c>
      <c r="K19" s="352" t="str">
        <f>$B$85&amp;" "&amp;$B$152&amp;"/day"</f>
        <v>Natural Gas therms/day</v>
      </c>
      <c r="L19" s="352" t="str">
        <f>$B$155&amp;" "&amp;B222&amp;"/day"</f>
        <v>Purchased Steam lbs District Steam/day</v>
      </c>
      <c r="M19" s="352" t="str">
        <f>$B$16&amp;" kBTU/day"</f>
        <v>Electricity kBTU/day</v>
      </c>
      <c r="N19" s="351" t="str">
        <f>$B$85&amp;" kBTU/day"</f>
        <v>Natural Gas kBTU/day</v>
      </c>
      <c r="O19" s="352" t="str">
        <f>$B$155&amp;" kBTU/day"</f>
        <v>Purchased Steam kBTU/day</v>
      </c>
      <c r="P19" s="352" t="s">
        <v>261</v>
      </c>
      <c r="U19" s="163"/>
    </row>
    <row r="20" spans="1:21" ht="15" customHeight="1">
      <c r="A20" s="153">
        <v>40179</v>
      </c>
      <c r="B20" s="153">
        <v>40210</v>
      </c>
      <c r="C20" s="602">
        <f>B20-A20</f>
        <v>31</v>
      </c>
      <c r="D20" s="155">
        <v>83333.333333333328</v>
      </c>
      <c r="E20" s="154">
        <v>200</v>
      </c>
      <c r="F20" s="121">
        <v>8333.3333333333339</v>
      </c>
      <c r="G20" s="168">
        <f t="shared" ref="G20:G31" si="0">D20/(E20*24*C20)</f>
        <v>0.56003584229390679</v>
      </c>
      <c r="I20" s="122">
        <f t="shared" ref="I20:I31" si="1">SUM(F20,E89,E159)</f>
        <v>12912.083333333334</v>
      </c>
      <c r="J20" s="353">
        <f t="shared" ref="J20:J31" si="2">IF($B$16="Electricity",D20/C20,0)+IF($B$85="Electricity",D89/C89,0)+IF($B$155="Electricity",D159/C159,0)</f>
        <v>2688.1720430107525</v>
      </c>
      <c r="K20" s="354">
        <f>D89/C89</f>
        <v>69.193548387096769</v>
      </c>
      <c r="L20" s="354">
        <f>D159/C159</f>
        <v>399.19354838709677</v>
      </c>
      <c r="M20" s="449">
        <f t="shared" ref="M20:M31" si="3">D20*$B$84/C20</f>
        <v>9172.0430107526881</v>
      </c>
      <c r="N20" s="449">
        <f t="shared" ref="N20:N31" si="4">D89*$B$153/C89</f>
        <v>6919.3548387096771</v>
      </c>
      <c r="O20" s="449">
        <f t="shared" ref="O20:O31" si="5">D159*$B$223/C159</f>
        <v>476.63709677419354</v>
      </c>
      <c r="P20" s="353">
        <f t="shared" ref="P20:P31" si="6">J20*$B$84+K20*$B$153+L20*$B$223</f>
        <v>16568.034946236559</v>
      </c>
      <c r="U20" s="194"/>
    </row>
    <row r="21" spans="1:21">
      <c r="A21" s="153">
        <v>40210</v>
      </c>
      <c r="B21" s="153">
        <v>40238</v>
      </c>
      <c r="C21" s="602">
        <f>B21-A21+IF(A21=B20,0,1)</f>
        <v>28</v>
      </c>
      <c r="D21" s="155">
        <v>83333.333333333328</v>
      </c>
      <c r="E21" s="154">
        <v>225</v>
      </c>
      <c r="F21" s="121">
        <v>8333.3333333333339</v>
      </c>
      <c r="G21" s="168">
        <f t="shared" si="0"/>
        <v>0.55114638447971775</v>
      </c>
      <c r="I21" s="122">
        <f t="shared" si="1"/>
        <v>12912.083333333334</v>
      </c>
      <c r="J21" s="353">
        <f t="shared" si="2"/>
        <v>2976.1904761904761</v>
      </c>
      <c r="K21" s="354">
        <f t="shared" ref="K21:K31" si="7">D90/C90</f>
        <v>76.607142857142861</v>
      </c>
      <c r="L21" s="354">
        <f t="shared" ref="L21:L31" si="8">D160/C160</f>
        <v>441.96428571428572</v>
      </c>
      <c r="M21" s="449">
        <f t="shared" si="3"/>
        <v>10154.761904761905</v>
      </c>
      <c r="N21" s="449">
        <f t="shared" si="4"/>
        <v>7660.7142857142853</v>
      </c>
      <c r="O21" s="449">
        <f t="shared" si="5"/>
        <v>527.70535714285711</v>
      </c>
      <c r="P21" s="353">
        <f t="shared" si="6"/>
        <v>18343.18154761905</v>
      </c>
      <c r="U21" s="194"/>
    </row>
    <row r="22" spans="1:21" ht="15" customHeight="1">
      <c r="A22" s="153">
        <v>40239</v>
      </c>
      <c r="B22" s="153">
        <v>40269</v>
      </c>
      <c r="C22" s="602">
        <f t="shared" ref="C22:C31" si="9">B22-A22+IF(A22=B21,0,1)</f>
        <v>31</v>
      </c>
      <c r="D22" s="155">
        <v>83333.333333333328</v>
      </c>
      <c r="E22" s="154">
        <v>240</v>
      </c>
      <c r="F22" s="121">
        <v>8333.3333333333339</v>
      </c>
      <c r="G22" s="168">
        <f t="shared" si="0"/>
        <v>0.46669653524492233</v>
      </c>
      <c r="I22" s="122">
        <f t="shared" si="1"/>
        <v>12912.083333333334</v>
      </c>
      <c r="J22" s="353">
        <f t="shared" si="2"/>
        <v>2688.1720430107525</v>
      </c>
      <c r="K22" s="354">
        <f t="shared" si="7"/>
        <v>69.193548387096769</v>
      </c>
      <c r="L22" s="354">
        <f t="shared" si="8"/>
        <v>399.19354838709677</v>
      </c>
      <c r="M22" s="449">
        <f t="shared" si="3"/>
        <v>9172.0430107526881</v>
      </c>
      <c r="N22" s="449">
        <f t="shared" si="4"/>
        <v>6919.3548387096771</v>
      </c>
      <c r="O22" s="449">
        <f t="shared" si="5"/>
        <v>476.63709677419354</v>
      </c>
      <c r="P22" s="353">
        <f t="shared" si="6"/>
        <v>16568.034946236559</v>
      </c>
      <c r="U22" s="194"/>
    </row>
    <row r="23" spans="1:21" ht="15.75" customHeight="1">
      <c r="A23" s="153">
        <v>40270</v>
      </c>
      <c r="B23" s="153">
        <v>40299</v>
      </c>
      <c r="C23" s="602">
        <f t="shared" si="9"/>
        <v>30</v>
      </c>
      <c r="D23" s="155">
        <v>83333.333333333328</v>
      </c>
      <c r="E23" s="154">
        <v>280</v>
      </c>
      <c r="F23" s="121">
        <v>8333.3333333333339</v>
      </c>
      <c r="G23" s="168">
        <f t="shared" si="0"/>
        <v>0.41335978835978832</v>
      </c>
      <c r="I23" s="122">
        <f t="shared" si="1"/>
        <v>12912.083333333334</v>
      </c>
      <c r="J23" s="353">
        <f t="shared" si="2"/>
        <v>2777.7777777777778</v>
      </c>
      <c r="K23" s="354">
        <f t="shared" si="7"/>
        <v>71.5</v>
      </c>
      <c r="L23" s="354">
        <f t="shared" si="8"/>
        <v>412.5</v>
      </c>
      <c r="M23" s="449">
        <f t="shared" si="3"/>
        <v>9477.7777777777774</v>
      </c>
      <c r="N23" s="449">
        <f t="shared" si="4"/>
        <v>7150</v>
      </c>
      <c r="O23" s="449">
        <f t="shared" si="5"/>
        <v>492.52499999999998</v>
      </c>
      <c r="P23" s="353">
        <f t="shared" si="6"/>
        <v>17120.302777777779</v>
      </c>
      <c r="U23" s="194"/>
    </row>
    <row r="24" spans="1:21" ht="17.25" customHeight="1">
      <c r="A24" s="153">
        <v>40300</v>
      </c>
      <c r="B24" s="153">
        <v>40330</v>
      </c>
      <c r="C24" s="602">
        <f t="shared" si="9"/>
        <v>31</v>
      </c>
      <c r="D24" s="155">
        <v>83333.333333333328</v>
      </c>
      <c r="E24" s="154">
        <v>300</v>
      </c>
      <c r="F24" s="121">
        <v>8333.3333333333339</v>
      </c>
      <c r="G24" s="168">
        <f t="shared" si="0"/>
        <v>0.37335722819593786</v>
      </c>
      <c r="I24" s="122">
        <f t="shared" si="1"/>
        <v>12912.083333333334</v>
      </c>
      <c r="J24" s="353">
        <f t="shared" si="2"/>
        <v>2688.1720430107525</v>
      </c>
      <c r="K24" s="354">
        <f t="shared" si="7"/>
        <v>69.193548387096769</v>
      </c>
      <c r="L24" s="354">
        <f t="shared" si="8"/>
        <v>399.19354838709677</v>
      </c>
      <c r="M24" s="449">
        <f t="shared" si="3"/>
        <v>9172.0430107526881</v>
      </c>
      <c r="N24" s="449">
        <f t="shared" si="4"/>
        <v>6919.3548387096771</v>
      </c>
      <c r="O24" s="449">
        <f t="shared" si="5"/>
        <v>476.63709677419354</v>
      </c>
      <c r="P24" s="353">
        <f t="shared" si="6"/>
        <v>16568.034946236559</v>
      </c>
      <c r="U24" s="194"/>
    </row>
    <row r="25" spans="1:21">
      <c r="A25" s="153">
        <v>40331</v>
      </c>
      <c r="B25" s="153">
        <v>40360</v>
      </c>
      <c r="C25" s="602">
        <f t="shared" si="9"/>
        <v>30</v>
      </c>
      <c r="D25" s="155">
        <v>83333.333333333328</v>
      </c>
      <c r="E25" s="154">
        <v>350</v>
      </c>
      <c r="F25" s="121">
        <v>8333.3333333333339</v>
      </c>
      <c r="G25" s="168">
        <f t="shared" si="0"/>
        <v>0.33068783068783064</v>
      </c>
      <c r="I25" s="122">
        <f t="shared" si="1"/>
        <v>12912.083333333334</v>
      </c>
      <c r="J25" s="353">
        <f t="shared" si="2"/>
        <v>2777.7777777777778</v>
      </c>
      <c r="K25" s="354">
        <f t="shared" si="7"/>
        <v>71.5</v>
      </c>
      <c r="L25" s="354">
        <f t="shared" si="8"/>
        <v>412.5</v>
      </c>
      <c r="M25" s="449">
        <f t="shared" si="3"/>
        <v>9477.7777777777774</v>
      </c>
      <c r="N25" s="449">
        <f t="shared" si="4"/>
        <v>7150</v>
      </c>
      <c r="O25" s="449">
        <f t="shared" si="5"/>
        <v>492.52499999999998</v>
      </c>
      <c r="P25" s="353">
        <f t="shared" si="6"/>
        <v>17120.302777777779</v>
      </c>
      <c r="U25" s="194"/>
    </row>
    <row r="26" spans="1:21">
      <c r="A26" s="153">
        <v>40361</v>
      </c>
      <c r="B26" s="153">
        <v>40391</v>
      </c>
      <c r="C26" s="602">
        <f t="shared" si="9"/>
        <v>31</v>
      </c>
      <c r="D26" s="155">
        <v>83333.333333333328</v>
      </c>
      <c r="E26" s="154">
        <v>325</v>
      </c>
      <c r="F26" s="121">
        <v>8333.3333333333339</v>
      </c>
      <c r="G26" s="168">
        <f t="shared" si="0"/>
        <v>0.34463744141163494</v>
      </c>
      <c r="I26" s="122">
        <f t="shared" si="1"/>
        <v>12912.083333333334</v>
      </c>
      <c r="J26" s="353">
        <f t="shared" si="2"/>
        <v>2688.1720430107525</v>
      </c>
      <c r="K26" s="354">
        <f t="shared" si="7"/>
        <v>69.193548387096769</v>
      </c>
      <c r="L26" s="354">
        <f t="shared" si="8"/>
        <v>399.19354838709677</v>
      </c>
      <c r="M26" s="449">
        <f t="shared" si="3"/>
        <v>9172.0430107526881</v>
      </c>
      <c r="N26" s="449">
        <f t="shared" si="4"/>
        <v>6919.3548387096771</v>
      </c>
      <c r="O26" s="449">
        <f t="shared" si="5"/>
        <v>476.63709677419354</v>
      </c>
      <c r="P26" s="353">
        <f t="shared" si="6"/>
        <v>16568.034946236559</v>
      </c>
      <c r="U26" s="194"/>
    </row>
    <row r="27" spans="1:21">
      <c r="A27" s="153">
        <v>40392</v>
      </c>
      <c r="B27" s="153">
        <v>40422</v>
      </c>
      <c r="C27" s="602">
        <f t="shared" si="9"/>
        <v>31</v>
      </c>
      <c r="D27" s="155">
        <v>83333.333333333328</v>
      </c>
      <c r="E27" s="154">
        <v>400</v>
      </c>
      <c r="F27" s="121">
        <v>8333.3333333333339</v>
      </c>
      <c r="G27" s="168">
        <f t="shared" si="0"/>
        <v>0.2800179211469534</v>
      </c>
      <c r="I27" s="122">
        <f t="shared" si="1"/>
        <v>12912.083333333334</v>
      </c>
      <c r="J27" s="353">
        <f t="shared" si="2"/>
        <v>2688.1720430107525</v>
      </c>
      <c r="K27" s="354">
        <f t="shared" si="7"/>
        <v>69.193548387096769</v>
      </c>
      <c r="L27" s="354">
        <f t="shared" si="8"/>
        <v>399.19354838709677</v>
      </c>
      <c r="M27" s="449">
        <f t="shared" si="3"/>
        <v>9172.0430107526881</v>
      </c>
      <c r="N27" s="449">
        <f t="shared" si="4"/>
        <v>6919.3548387096771</v>
      </c>
      <c r="O27" s="449">
        <f t="shared" si="5"/>
        <v>476.63709677419354</v>
      </c>
      <c r="P27" s="353">
        <f t="shared" si="6"/>
        <v>16568.034946236559</v>
      </c>
      <c r="U27" s="194"/>
    </row>
    <row r="28" spans="1:21" ht="17.25" customHeight="1">
      <c r="A28" s="153">
        <v>40423</v>
      </c>
      <c r="B28" s="153">
        <v>40452</v>
      </c>
      <c r="C28" s="602">
        <f t="shared" si="9"/>
        <v>30</v>
      </c>
      <c r="D28" s="155">
        <v>83333.333333333328</v>
      </c>
      <c r="E28" s="154">
        <v>375</v>
      </c>
      <c r="F28" s="121">
        <v>8333.3333333333339</v>
      </c>
      <c r="G28" s="168">
        <f t="shared" si="0"/>
        <v>0.30864197530864196</v>
      </c>
      <c r="I28" s="122">
        <f t="shared" si="1"/>
        <v>12912.083333333334</v>
      </c>
      <c r="J28" s="353">
        <f t="shared" si="2"/>
        <v>2777.7777777777778</v>
      </c>
      <c r="K28" s="354">
        <f t="shared" si="7"/>
        <v>71.5</v>
      </c>
      <c r="L28" s="354">
        <f t="shared" si="8"/>
        <v>412.5</v>
      </c>
      <c r="M28" s="449">
        <f t="shared" si="3"/>
        <v>9477.7777777777774</v>
      </c>
      <c r="N28" s="449">
        <f t="shared" si="4"/>
        <v>7150</v>
      </c>
      <c r="O28" s="449">
        <f t="shared" si="5"/>
        <v>492.52499999999998</v>
      </c>
      <c r="P28" s="353">
        <f t="shared" si="6"/>
        <v>17120.302777777779</v>
      </c>
      <c r="U28" s="194"/>
    </row>
    <row r="29" spans="1:21">
      <c r="A29" s="153">
        <v>40453</v>
      </c>
      <c r="B29" s="153">
        <v>40483</v>
      </c>
      <c r="C29" s="602">
        <f t="shared" si="9"/>
        <v>31</v>
      </c>
      <c r="D29" s="155">
        <v>83333.333333333328</v>
      </c>
      <c r="E29" s="154">
        <v>300</v>
      </c>
      <c r="F29" s="121">
        <v>8333.3333333333339</v>
      </c>
      <c r="G29" s="168">
        <f t="shared" si="0"/>
        <v>0.37335722819593786</v>
      </c>
      <c r="I29" s="122">
        <f t="shared" si="1"/>
        <v>12912.083333333334</v>
      </c>
      <c r="J29" s="353">
        <f t="shared" si="2"/>
        <v>2688.1720430107525</v>
      </c>
      <c r="K29" s="354">
        <f t="shared" si="7"/>
        <v>69.193548387096769</v>
      </c>
      <c r="L29" s="354">
        <f t="shared" si="8"/>
        <v>399.19354838709677</v>
      </c>
      <c r="M29" s="449">
        <f t="shared" si="3"/>
        <v>9172.0430107526881</v>
      </c>
      <c r="N29" s="449">
        <f t="shared" si="4"/>
        <v>6919.3548387096771</v>
      </c>
      <c r="O29" s="449">
        <f t="shared" si="5"/>
        <v>476.63709677419354</v>
      </c>
      <c r="P29" s="353">
        <f t="shared" si="6"/>
        <v>16568.034946236559</v>
      </c>
      <c r="U29" s="194"/>
    </row>
    <row r="30" spans="1:21" ht="15.75" customHeight="1">
      <c r="A30" s="153">
        <v>40484</v>
      </c>
      <c r="B30" s="153">
        <v>40513</v>
      </c>
      <c r="C30" s="602">
        <f t="shared" si="9"/>
        <v>30</v>
      </c>
      <c r="D30" s="155">
        <v>83333.333333333328</v>
      </c>
      <c r="E30" s="154">
        <v>325</v>
      </c>
      <c r="F30" s="121">
        <v>8333.3333333333339</v>
      </c>
      <c r="G30" s="168">
        <f t="shared" si="0"/>
        <v>0.35612535612535612</v>
      </c>
      <c r="I30" s="122">
        <f t="shared" si="1"/>
        <v>12912.083333333334</v>
      </c>
      <c r="J30" s="353">
        <f t="shared" si="2"/>
        <v>2777.7777777777778</v>
      </c>
      <c r="K30" s="354">
        <f t="shared" si="7"/>
        <v>71.5</v>
      </c>
      <c r="L30" s="354">
        <f t="shared" si="8"/>
        <v>412.5</v>
      </c>
      <c r="M30" s="449">
        <f t="shared" si="3"/>
        <v>9477.7777777777774</v>
      </c>
      <c r="N30" s="449">
        <f t="shared" si="4"/>
        <v>7150</v>
      </c>
      <c r="O30" s="449">
        <f t="shared" si="5"/>
        <v>492.52499999999998</v>
      </c>
      <c r="P30" s="353">
        <f t="shared" si="6"/>
        <v>17120.302777777779</v>
      </c>
      <c r="U30" s="194"/>
    </row>
    <row r="31" spans="1:21" ht="15.75" customHeight="1">
      <c r="A31" s="153">
        <v>40514</v>
      </c>
      <c r="B31" s="153">
        <v>40544</v>
      </c>
      <c r="C31" s="602">
        <f t="shared" si="9"/>
        <v>31</v>
      </c>
      <c r="D31" s="155">
        <v>83333.333333333328</v>
      </c>
      <c r="E31" s="154">
        <v>250</v>
      </c>
      <c r="F31" s="121">
        <v>8333.3333333333339</v>
      </c>
      <c r="G31" s="168">
        <f t="shared" si="0"/>
        <v>0.4480286738351254</v>
      </c>
      <c r="I31" s="122">
        <f t="shared" si="1"/>
        <v>12912.083333333334</v>
      </c>
      <c r="J31" s="353">
        <f t="shared" si="2"/>
        <v>2688.1720430107525</v>
      </c>
      <c r="K31" s="354">
        <f t="shared" si="7"/>
        <v>69.193548387096769</v>
      </c>
      <c r="L31" s="354">
        <f t="shared" si="8"/>
        <v>399.19354838709677</v>
      </c>
      <c r="M31" s="449">
        <f t="shared" si="3"/>
        <v>9172.0430107526881</v>
      </c>
      <c r="N31" s="449">
        <f t="shared" si="4"/>
        <v>6919.3548387096771</v>
      </c>
      <c r="O31" s="449">
        <f t="shared" si="5"/>
        <v>476.63709677419354</v>
      </c>
      <c r="P31" s="353">
        <f t="shared" si="6"/>
        <v>16568.034946236559</v>
      </c>
      <c r="U31" s="194"/>
    </row>
    <row r="32" spans="1:21" ht="15.75" customHeight="1">
      <c r="A32" s="766" t="s">
        <v>36</v>
      </c>
      <c r="B32" s="767"/>
      <c r="C32" s="602">
        <f>SUM(C20:C31)</f>
        <v>365</v>
      </c>
      <c r="D32" s="157">
        <f>SUM(D20:D31)</f>
        <v>1000000.0000000001</v>
      </c>
      <c r="E32" s="156">
        <f>MAX(E20:E31)</f>
        <v>400</v>
      </c>
      <c r="F32" s="123">
        <f>SUM(F20:F31)</f>
        <v>99999.999999999985</v>
      </c>
      <c r="G32" s="593"/>
      <c r="I32" s="123">
        <f>SUM(I20:I31)</f>
        <v>154945</v>
      </c>
      <c r="J32" s="392"/>
      <c r="K32" s="393"/>
      <c r="L32" s="393"/>
      <c r="M32" s="392"/>
      <c r="N32" s="392"/>
      <c r="O32" s="392"/>
      <c r="P32" s="395">
        <f>SUM(P20:P31)</f>
        <v>202800.63728238604</v>
      </c>
      <c r="U32" s="194"/>
    </row>
    <row r="33" spans="1:21" ht="15.75" customHeight="1">
      <c r="A33" s="371"/>
      <c r="B33" s="371"/>
      <c r="C33" s="372"/>
      <c r="D33" s="373"/>
      <c r="E33" s="374"/>
      <c r="F33" s="405"/>
      <c r="G33" s="406"/>
      <c r="I33" s="394"/>
      <c r="J33" s="390"/>
      <c r="K33" s="391"/>
      <c r="L33" s="391"/>
      <c r="M33" s="390"/>
      <c r="N33" s="390"/>
      <c r="O33" s="390"/>
      <c r="P33" s="390"/>
      <c r="U33" s="194"/>
    </row>
    <row r="34" spans="1:21" ht="15.75" hidden="1" customHeight="1" outlineLevel="1" thickBot="1">
      <c r="A34" s="377" t="str">
        <f>"SUPPORTING ANNUAL USE DATA - "&amp;$B$16</f>
        <v>SUPPORTING ANNUAL USE DATA - Electricity</v>
      </c>
      <c r="B34" s="378"/>
      <c r="C34" s="379"/>
      <c r="D34" s="380"/>
      <c r="E34" s="384"/>
      <c r="F34" s="385"/>
      <c r="G34" s="397"/>
      <c r="I34" s="377" t="s">
        <v>704</v>
      </c>
      <c r="J34" s="378"/>
      <c r="K34" s="379"/>
      <c r="L34" s="380"/>
      <c r="M34" s="384"/>
      <c r="N34" s="385"/>
      <c r="O34" s="386"/>
      <c r="P34" s="396"/>
      <c r="U34" s="194"/>
    </row>
    <row r="35" spans="1:21" ht="42" hidden="1" customHeight="1" outlineLevel="1">
      <c r="A35" s="4" t="s">
        <v>32</v>
      </c>
      <c r="B35" s="4" t="s">
        <v>33</v>
      </c>
      <c r="C35" s="4" t="s">
        <v>34</v>
      </c>
      <c r="D35" s="4" t="str">
        <f>$B$16&amp;" Use ("&amp;$B$83&amp;")"</f>
        <v>Electricity Use (kWh)</v>
      </c>
      <c r="E35" s="4" t="str">
        <f>IF($B$16="Electricity","Electricity Peak (kW)","")</f>
        <v>Electricity Peak (kW)</v>
      </c>
      <c r="F35" s="4" t="str">
        <f>$B$16&amp;" Cost ($)"</f>
        <v>Electricity Cost ($)</v>
      </c>
      <c r="G35" s="4" t="str">
        <f>IF($B$16="Electricity","Electricity Load Factor","")</f>
        <v>Electricity Load Factor</v>
      </c>
      <c r="I35" s="4" t="s">
        <v>35</v>
      </c>
      <c r="J35" s="351" t="str">
        <f>$B$16&amp;" "&amp;$B$83&amp;"/day"</f>
        <v>Electricity kWh/day</v>
      </c>
      <c r="K35" s="352" t="str">
        <f>$B$85&amp;" "&amp;$B$152&amp;"/day"</f>
        <v>Natural Gas therms/day</v>
      </c>
      <c r="L35" s="352" t="str">
        <f>$B$155&amp;" "&amp;B238&amp;"/day"</f>
        <v>Purchased Steam /day</v>
      </c>
      <c r="M35" s="352" t="str">
        <f>$B$16&amp;" kBTU/day"</f>
        <v>Electricity kBTU/day</v>
      </c>
      <c r="N35" s="351" t="str">
        <f>$B$85&amp;" kBTU/day"</f>
        <v>Natural Gas kBTU/day</v>
      </c>
      <c r="O35" s="352" t="str">
        <f>$B$155&amp;" kBTU/day"</f>
        <v>Purchased Steam kBTU/day</v>
      </c>
      <c r="P35" s="352" t="s">
        <v>261</v>
      </c>
      <c r="U35" s="194"/>
    </row>
    <row r="36" spans="1:21" ht="15.75" hidden="1" customHeight="1" outlineLevel="1">
      <c r="A36" s="153">
        <v>40179</v>
      </c>
      <c r="B36" s="153">
        <v>40210</v>
      </c>
      <c r="C36" s="602">
        <f>B36-A36</f>
        <v>31</v>
      </c>
      <c r="D36" s="375">
        <v>18000</v>
      </c>
      <c r="E36" s="382">
        <v>150</v>
      </c>
      <c r="F36" s="376">
        <v>4000</v>
      </c>
      <c r="G36" s="383">
        <f t="shared" ref="G36:G48" si="10">D36/(E36*24*C36)</f>
        <v>0.16129032258064516</v>
      </c>
      <c r="I36" s="122">
        <f t="shared" ref="I36:I47" si="11">SUM(F36,E105,E175)</f>
        <v>8578.75</v>
      </c>
      <c r="J36" s="353">
        <f t="shared" ref="J36:J47" si="12">IF($B$16="Electricity",D36/C36,0)+IF($B$85="Electricity",D105/C105,0)+IF($B$155="Electricity",D175/C175,0)</f>
        <v>580.64516129032256</v>
      </c>
      <c r="K36" s="354">
        <f>D105/C105</f>
        <v>14.516129032258064</v>
      </c>
      <c r="L36" s="354">
        <f>D175/C175</f>
        <v>129.03225806451613</v>
      </c>
      <c r="M36" s="449">
        <f t="shared" ref="M36:M47" si="13">D36*$B$84/C36</f>
        <v>1981.1612903225807</v>
      </c>
      <c r="N36" s="449">
        <f t="shared" ref="N36:N47" si="14">D105*$B$153/C105</f>
        <v>1451.6129032258063</v>
      </c>
      <c r="O36" s="449">
        <f t="shared" ref="O36:O47" si="15">D175*$B$223/C175</f>
        <v>154.06451612903226</v>
      </c>
      <c r="P36" s="353">
        <f t="shared" ref="P36:P47" si="16">J36*$B$84+K36*$B$153+L36*$B$223</f>
        <v>3586.838709677419</v>
      </c>
      <c r="U36" s="194"/>
    </row>
    <row r="37" spans="1:21" ht="15.75" hidden="1" customHeight="1" outlineLevel="1">
      <c r="A37" s="153">
        <v>40210</v>
      </c>
      <c r="B37" s="153">
        <v>40238</v>
      </c>
      <c r="C37" s="602">
        <f>B37-A37+IF(A37=B36,0,1)</f>
        <v>28</v>
      </c>
      <c r="D37" s="155">
        <v>83333.333333333299</v>
      </c>
      <c r="E37" s="154">
        <v>225</v>
      </c>
      <c r="F37" s="121">
        <v>8333.3333333333303</v>
      </c>
      <c r="G37" s="168">
        <f t="shared" si="10"/>
        <v>0.55114638447971764</v>
      </c>
      <c r="I37" s="122">
        <f t="shared" si="11"/>
        <v>12912.08333333333</v>
      </c>
      <c r="J37" s="353">
        <f t="shared" si="12"/>
        <v>2976.1904761904748</v>
      </c>
      <c r="K37" s="354">
        <f t="shared" ref="K37:K47" si="17">D106/C106</f>
        <v>76.607142857142861</v>
      </c>
      <c r="L37" s="354">
        <f t="shared" ref="L37:L47" si="18">D176/C176</f>
        <v>441.96428571428572</v>
      </c>
      <c r="M37" s="449">
        <f t="shared" si="13"/>
        <v>10154.761904761899</v>
      </c>
      <c r="N37" s="449">
        <f t="shared" si="14"/>
        <v>7660.7142857142853</v>
      </c>
      <c r="O37" s="449">
        <f t="shared" si="15"/>
        <v>527.70535714285711</v>
      </c>
      <c r="P37" s="353">
        <f t="shared" si="16"/>
        <v>18343.181547619042</v>
      </c>
      <c r="U37" s="194"/>
    </row>
    <row r="38" spans="1:21" ht="15.75" hidden="1" customHeight="1" outlineLevel="1">
      <c r="A38" s="153">
        <v>40239</v>
      </c>
      <c r="B38" s="153">
        <v>40269</v>
      </c>
      <c r="C38" s="602">
        <f t="shared" ref="C38:C47" si="19">B38-A38+IF(A38=B37,0,1)</f>
        <v>31</v>
      </c>
      <c r="D38" s="155">
        <v>83333.333333333299</v>
      </c>
      <c r="E38" s="154">
        <v>240</v>
      </c>
      <c r="F38" s="121">
        <v>8333.3333333333303</v>
      </c>
      <c r="G38" s="168">
        <f t="shared" si="10"/>
        <v>0.46669653524492216</v>
      </c>
      <c r="I38" s="122">
        <f t="shared" si="11"/>
        <v>12912.08333333333</v>
      </c>
      <c r="J38" s="353">
        <f t="shared" si="12"/>
        <v>2688.1720430107516</v>
      </c>
      <c r="K38" s="354">
        <f t="shared" si="17"/>
        <v>69.193548387096769</v>
      </c>
      <c r="L38" s="354">
        <f t="shared" si="18"/>
        <v>399.19354838709677</v>
      </c>
      <c r="M38" s="449">
        <f t="shared" si="13"/>
        <v>9172.0430107526845</v>
      </c>
      <c r="N38" s="449">
        <f t="shared" si="14"/>
        <v>6919.3548387096771</v>
      </c>
      <c r="O38" s="449">
        <f t="shared" si="15"/>
        <v>476.63709677419354</v>
      </c>
      <c r="P38" s="353">
        <f t="shared" si="16"/>
        <v>16568.034946236556</v>
      </c>
      <c r="U38" s="194"/>
    </row>
    <row r="39" spans="1:21" ht="15.75" hidden="1" customHeight="1" outlineLevel="1">
      <c r="A39" s="153">
        <v>40270</v>
      </c>
      <c r="B39" s="153">
        <v>40299</v>
      </c>
      <c r="C39" s="602">
        <f t="shared" si="19"/>
        <v>30</v>
      </c>
      <c r="D39" s="155">
        <v>83333.333333333299</v>
      </c>
      <c r="E39" s="154">
        <v>280</v>
      </c>
      <c r="F39" s="121">
        <v>8333.3333333333303</v>
      </c>
      <c r="G39" s="168">
        <f t="shared" si="10"/>
        <v>0.41335978835978821</v>
      </c>
      <c r="I39" s="122">
        <f t="shared" si="11"/>
        <v>12912.08333333333</v>
      </c>
      <c r="J39" s="353">
        <f t="shared" si="12"/>
        <v>2777.7777777777765</v>
      </c>
      <c r="K39" s="354">
        <f t="shared" si="17"/>
        <v>71.5</v>
      </c>
      <c r="L39" s="354">
        <f t="shared" si="18"/>
        <v>412.5</v>
      </c>
      <c r="M39" s="449">
        <f t="shared" si="13"/>
        <v>9477.7777777777737</v>
      </c>
      <c r="N39" s="449">
        <f t="shared" si="14"/>
        <v>7150</v>
      </c>
      <c r="O39" s="449">
        <f t="shared" si="15"/>
        <v>492.52499999999998</v>
      </c>
      <c r="P39" s="353">
        <f t="shared" si="16"/>
        <v>17120.302777777775</v>
      </c>
      <c r="U39" s="194"/>
    </row>
    <row r="40" spans="1:21" ht="15.75" hidden="1" customHeight="1" outlineLevel="1">
      <c r="A40" s="153">
        <v>40300</v>
      </c>
      <c r="B40" s="153">
        <v>40330</v>
      </c>
      <c r="C40" s="602">
        <f t="shared" si="19"/>
        <v>31</v>
      </c>
      <c r="D40" s="155">
        <v>83333.333333333299</v>
      </c>
      <c r="E40" s="154">
        <v>300</v>
      </c>
      <c r="F40" s="121">
        <v>8333.3333333333303</v>
      </c>
      <c r="G40" s="168">
        <f t="shared" si="10"/>
        <v>0.3733572281959377</v>
      </c>
      <c r="I40" s="122">
        <f t="shared" si="11"/>
        <v>12912.08333333333</v>
      </c>
      <c r="J40" s="353">
        <f t="shared" si="12"/>
        <v>2688.1720430107516</v>
      </c>
      <c r="K40" s="354">
        <f t="shared" si="17"/>
        <v>69.193548387096769</v>
      </c>
      <c r="L40" s="354">
        <f t="shared" si="18"/>
        <v>399.19354838709677</v>
      </c>
      <c r="M40" s="449">
        <f t="shared" si="13"/>
        <v>9172.0430107526845</v>
      </c>
      <c r="N40" s="449">
        <f t="shared" si="14"/>
        <v>6919.3548387096771</v>
      </c>
      <c r="O40" s="449">
        <f t="shared" si="15"/>
        <v>476.63709677419354</v>
      </c>
      <c r="P40" s="353">
        <f t="shared" si="16"/>
        <v>16568.034946236556</v>
      </c>
      <c r="U40" s="194"/>
    </row>
    <row r="41" spans="1:21" ht="15.75" hidden="1" customHeight="1" outlineLevel="1">
      <c r="A41" s="153">
        <v>40331</v>
      </c>
      <c r="B41" s="153">
        <v>40360</v>
      </c>
      <c r="C41" s="602">
        <f t="shared" si="19"/>
        <v>30</v>
      </c>
      <c r="D41" s="155">
        <v>83333.333333333299</v>
      </c>
      <c r="E41" s="154">
        <v>350</v>
      </c>
      <c r="F41" s="121">
        <v>8333.3333333333303</v>
      </c>
      <c r="G41" s="168">
        <f t="shared" si="10"/>
        <v>0.33068783068783053</v>
      </c>
      <c r="I41" s="122">
        <f t="shared" si="11"/>
        <v>12912.08333333333</v>
      </c>
      <c r="J41" s="353">
        <f t="shared" si="12"/>
        <v>2777.7777777777765</v>
      </c>
      <c r="K41" s="354">
        <f t="shared" si="17"/>
        <v>71.5</v>
      </c>
      <c r="L41" s="354">
        <f t="shared" si="18"/>
        <v>412.5</v>
      </c>
      <c r="M41" s="449">
        <f t="shared" si="13"/>
        <v>9477.7777777777737</v>
      </c>
      <c r="N41" s="449">
        <f t="shared" si="14"/>
        <v>7150</v>
      </c>
      <c r="O41" s="449">
        <f t="shared" si="15"/>
        <v>492.52499999999998</v>
      </c>
      <c r="P41" s="353">
        <f t="shared" si="16"/>
        <v>17120.302777777775</v>
      </c>
      <c r="U41" s="194"/>
    </row>
    <row r="42" spans="1:21" ht="15.75" hidden="1" customHeight="1" outlineLevel="1">
      <c r="A42" s="153">
        <v>40361</v>
      </c>
      <c r="B42" s="153">
        <v>40391</v>
      </c>
      <c r="C42" s="602">
        <f t="shared" si="19"/>
        <v>31</v>
      </c>
      <c r="D42" s="155">
        <v>83333.333333333299</v>
      </c>
      <c r="E42" s="154">
        <v>325</v>
      </c>
      <c r="F42" s="121">
        <v>8333.3333333333303</v>
      </c>
      <c r="G42" s="168">
        <f t="shared" si="10"/>
        <v>0.34463744141163483</v>
      </c>
      <c r="I42" s="122">
        <f t="shared" si="11"/>
        <v>12912.08333333333</v>
      </c>
      <c r="J42" s="353">
        <f t="shared" si="12"/>
        <v>2688.1720430107516</v>
      </c>
      <c r="K42" s="354">
        <f t="shared" si="17"/>
        <v>69.193548387096769</v>
      </c>
      <c r="L42" s="354">
        <f t="shared" si="18"/>
        <v>399.19354838709677</v>
      </c>
      <c r="M42" s="449">
        <f t="shared" si="13"/>
        <v>9172.0430107526845</v>
      </c>
      <c r="N42" s="449">
        <f t="shared" si="14"/>
        <v>6919.3548387096771</v>
      </c>
      <c r="O42" s="449">
        <f t="shared" si="15"/>
        <v>476.63709677419354</v>
      </c>
      <c r="P42" s="353">
        <f t="shared" si="16"/>
        <v>16568.034946236556</v>
      </c>
      <c r="U42" s="194"/>
    </row>
    <row r="43" spans="1:21" ht="15.75" hidden="1" customHeight="1" outlineLevel="1">
      <c r="A43" s="153">
        <v>40392</v>
      </c>
      <c r="B43" s="153">
        <v>40422</v>
      </c>
      <c r="C43" s="602">
        <f t="shared" si="19"/>
        <v>31</v>
      </c>
      <c r="D43" s="155">
        <v>83333.333333333299</v>
      </c>
      <c r="E43" s="154">
        <v>400</v>
      </c>
      <c r="F43" s="121">
        <v>8333.3333333333303</v>
      </c>
      <c r="G43" s="168">
        <f t="shared" si="10"/>
        <v>0.28001792114695329</v>
      </c>
      <c r="I43" s="122">
        <f t="shared" si="11"/>
        <v>12912.08333333333</v>
      </c>
      <c r="J43" s="353">
        <f t="shared" si="12"/>
        <v>2688.1720430107516</v>
      </c>
      <c r="K43" s="354">
        <f t="shared" si="17"/>
        <v>69.193548387096769</v>
      </c>
      <c r="L43" s="354">
        <f t="shared" si="18"/>
        <v>399.19354838709677</v>
      </c>
      <c r="M43" s="449">
        <f t="shared" si="13"/>
        <v>9172.0430107526845</v>
      </c>
      <c r="N43" s="449">
        <f t="shared" si="14"/>
        <v>6919.3548387096771</v>
      </c>
      <c r="O43" s="449">
        <f t="shared" si="15"/>
        <v>476.63709677419354</v>
      </c>
      <c r="P43" s="353">
        <f t="shared" si="16"/>
        <v>16568.034946236556</v>
      </c>
      <c r="U43" s="194"/>
    </row>
    <row r="44" spans="1:21" ht="15.75" hidden="1" customHeight="1" outlineLevel="1">
      <c r="A44" s="153">
        <v>40423</v>
      </c>
      <c r="B44" s="153">
        <v>40452</v>
      </c>
      <c r="C44" s="602">
        <f t="shared" si="19"/>
        <v>30</v>
      </c>
      <c r="D44" s="155">
        <v>83333.333333333299</v>
      </c>
      <c r="E44" s="154">
        <v>375</v>
      </c>
      <c r="F44" s="121">
        <v>8333.3333333333303</v>
      </c>
      <c r="G44" s="168">
        <f t="shared" si="10"/>
        <v>0.30864197530864185</v>
      </c>
      <c r="I44" s="122">
        <f t="shared" si="11"/>
        <v>12912.08333333333</v>
      </c>
      <c r="J44" s="353">
        <f t="shared" si="12"/>
        <v>2777.7777777777765</v>
      </c>
      <c r="K44" s="354">
        <f t="shared" si="17"/>
        <v>71.5</v>
      </c>
      <c r="L44" s="354">
        <f t="shared" si="18"/>
        <v>412.5</v>
      </c>
      <c r="M44" s="449">
        <f t="shared" si="13"/>
        <v>9477.7777777777737</v>
      </c>
      <c r="N44" s="449">
        <f t="shared" si="14"/>
        <v>7150</v>
      </c>
      <c r="O44" s="449">
        <f t="shared" si="15"/>
        <v>492.52499999999998</v>
      </c>
      <c r="P44" s="353">
        <f t="shared" si="16"/>
        <v>17120.302777777775</v>
      </c>
      <c r="U44" s="194"/>
    </row>
    <row r="45" spans="1:21" ht="15.75" hidden="1" customHeight="1" outlineLevel="1">
      <c r="A45" s="153">
        <v>40453</v>
      </c>
      <c r="B45" s="153">
        <v>40483</v>
      </c>
      <c r="C45" s="602">
        <f t="shared" si="19"/>
        <v>31</v>
      </c>
      <c r="D45" s="155">
        <v>83333.333333333299</v>
      </c>
      <c r="E45" s="154">
        <v>300</v>
      </c>
      <c r="F45" s="121">
        <v>8333.3333333333303</v>
      </c>
      <c r="G45" s="168">
        <f t="shared" si="10"/>
        <v>0.3733572281959377</v>
      </c>
      <c r="I45" s="122">
        <f t="shared" si="11"/>
        <v>12912.08333333333</v>
      </c>
      <c r="J45" s="353">
        <f t="shared" si="12"/>
        <v>2688.1720430107516</v>
      </c>
      <c r="K45" s="354">
        <f t="shared" si="17"/>
        <v>69.193548387096769</v>
      </c>
      <c r="L45" s="354">
        <f t="shared" si="18"/>
        <v>399.19354838709677</v>
      </c>
      <c r="M45" s="449">
        <f t="shared" si="13"/>
        <v>9172.0430107526845</v>
      </c>
      <c r="N45" s="449">
        <f t="shared" si="14"/>
        <v>6919.3548387096771</v>
      </c>
      <c r="O45" s="449">
        <f t="shared" si="15"/>
        <v>476.63709677419354</v>
      </c>
      <c r="P45" s="353">
        <f t="shared" si="16"/>
        <v>16568.034946236556</v>
      </c>
      <c r="U45" s="194"/>
    </row>
    <row r="46" spans="1:21" ht="15.75" hidden="1" customHeight="1" outlineLevel="1">
      <c r="A46" s="153">
        <v>40484</v>
      </c>
      <c r="B46" s="153">
        <v>40513</v>
      </c>
      <c r="C46" s="602">
        <f t="shared" si="19"/>
        <v>30</v>
      </c>
      <c r="D46" s="155">
        <v>83333.333333333299</v>
      </c>
      <c r="E46" s="154">
        <v>325</v>
      </c>
      <c r="F46" s="121">
        <v>8333.3333333333303</v>
      </c>
      <c r="G46" s="168">
        <f t="shared" si="10"/>
        <v>0.35612535612535601</v>
      </c>
      <c r="I46" s="122">
        <f t="shared" si="11"/>
        <v>12912.08333333333</v>
      </c>
      <c r="J46" s="353">
        <f t="shared" si="12"/>
        <v>2777.7777777777765</v>
      </c>
      <c r="K46" s="354">
        <f t="shared" si="17"/>
        <v>71.5</v>
      </c>
      <c r="L46" s="354">
        <f t="shared" si="18"/>
        <v>412.5</v>
      </c>
      <c r="M46" s="449">
        <f t="shared" si="13"/>
        <v>9477.7777777777737</v>
      </c>
      <c r="N46" s="449">
        <f t="shared" si="14"/>
        <v>7150</v>
      </c>
      <c r="O46" s="449">
        <f t="shared" si="15"/>
        <v>492.52499999999998</v>
      </c>
      <c r="P46" s="353">
        <f t="shared" si="16"/>
        <v>17120.302777777775</v>
      </c>
      <c r="U46" s="194"/>
    </row>
    <row r="47" spans="1:21" ht="15.75" hidden="1" customHeight="1" outlineLevel="1">
      <c r="A47" s="153">
        <v>40514</v>
      </c>
      <c r="B47" s="153">
        <v>40544</v>
      </c>
      <c r="C47" s="602">
        <f t="shared" si="19"/>
        <v>31</v>
      </c>
      <c r="D47" s="155">
        <v>83333.333333333299</v>
      </c>
      <c r="E47" s="154">
        <v>250</v>
      </c>
      <c r="F47" s="121">
        <v>8333.3333333333303</v>
      </c>
      <c r="G47" s="168">
        <f t="shared" si="10"/>
        <v>0.44802867383512529</v>
      </c>
      <c r="I47" s="122">
        <f t="shared" si="11"/>
        <v>12912.08333333333</v>
      </c>
      <c r="J47" s="353">
        <f t="shared" si="12"/>
        <v>2688.1720430107516</v>
      </c>
      <c r="K47" s="354">
        <f t="shared" si="17"/>
        <v>69.193548387096769</v>
      </c>
      <c r="L47" s="354">
        <f t="shared" si="18"/>
        <v>399.19354838709677</v>
      </c>
      <c r="M47" s="449">
        <f t="shared" si="13"/>
        <v>9172.0430107526845</v>
      </c>
      <c r="N47" s="449">
        <f t="shared" si="14"/>
        <v>6919.3548387096771</v>
      </c>
      <c r="O47" s="449">
        <f t="shared" si="15"/>
        <v>476.63709677419354</v>
      </c>
      <c r="P47" s="353">
        <f t="shared" si="16"/>
        <v>16568.034946236556</v>
      </c>
      <c r="U47" s="194"/>
    </row>
    <row r="48" spans="1:21" ht="15.75" hidden="1" customHeight="1" outlineLevel="1">
      <c r="A48" s="398" t="s">
        <v>36</v>
      </c>
      <c r="B48" s="399"/>
      <c r="C48" s="602">
        <f>SUM(C36:C47)</f>
        <v>365</v>
      </c>
      <c r="D48" s="157">
        <f>SUM(D36:D47)</f>
        <v>934666.66666666616</v>
      </c>
      <c r="E48" s="156">
        <f>MAX(E36:E47)</f>
        <v>400</v>
      </c>
      <c r="F48" s="123">
        <f>SUM(F36:F47)</f>
        <v>95666.666666666628</v>
      </c>
      <c r="G48" s="389">
        <f t="shared" si="10"/>
        <v>0.26674277016742753</v>
      </c>
      <c r="I48" s="123">
        <f>SUM(I36:I47)</f>
        <v>150611.66666666663</v>
      </c>
      <c r="J48" s="392"/>
      <c r="K48" s="393"/>
      <c r="L48" s="393"/>
      <c r="M48" s="392"/>
      <c r="N48" s="392"/>
      <c r="O48" s="392"/>
      <c r="P48" s="395">
        <f>SUM(P36:P47)</f>
        <v>189819.44104582688</v>
      </c>
      <c r="U48" s="194"/>
    </row>
    <row r="49" spans="1:21" ht="15.75" hidden="1" customHeight="1" outlineLevel="1" thickBot="1">
      <c r="A49" s="371"/>
      <c r="B49" s="371"/>
      <c r="C49" s="372"/>
      <c r="D49" s="373"/>
      <c r="E49" s="374"/>
      <c r="F49" s="387"/>
      <c r="G49" s="388"/>
      <c r="J49" s="400"/>
      <c r="K49" s="400"/>
      <c r="L49" s="401"/>
      <c r="M49" s="402"/>
      <c r="N49" s="394"/>
      <c r="O49" s="403"/>
      <c r="P49" s="388"/>
      <c r="U49" s="194"/>
    </row>
    <row r="50" spans="1:21" ht="15.75" hidden="1" customHeight="1" outlineLevel="2" thickBot="1">
      <c r="A50" s="377" t="str">
        <f>"SUPPORTING ANNUAL USE DATA - "&amp;$B$16</f>
        <v>SUPPORTING ANNUAL USE DATA - Electricity</v>
      </c>
      <c r="B50" s="378"/>
      <c r="C50" s="379"/>
      <c r="D50" s="380"/>
      <c r="E50" s="384"/>
      <c r="F50" s="385"/>
      <c r="G50" s="397"/>
      <c r="I50" s="377" t="s">
        <v>704</v>
      </c>
      <c r="J50" s="378"/>
      <c r="K50" s="379"/>
      <c r="L50" s="380"/>
      <c r="M50" s="384"/>
      <c r="N50" s="385"/>
      <c r="O50" s="386"/>
      <c r="P50" s="396"/>
      <c r="U50" s="194"/>
    </row>
    <row r="51" spans="1:21" ht="39.6" hidden="1" customHeight="1" outlineLevel="2">
      <c r="A51" s="4" t="s">
        <v>32</v>
      </c>
      <c r="B51" s="4" t="s">
        <v>33</v>
      </c>
      <c r="C51" s="4" t="s">
        <v>34</v>
      </c>
      <c r="D51" s="4" t="str">
        <f>$B$16&amp;" Use ("&amp;$B$83&amp;")"</f>
        <v>Electricity Use (kWh)</v>
      </c>
      <c r="E51" s="4" t="str">
        <f>IF($B$16="Electricity","Electricity Peak (kW)","")</f>
        <v>Electricity Peak (kW)</v>
      </c>
      <c r="F51" s="4" t="str">
        <f>$B$16&amp;" Cost ($)"</f>
        <v>Electricity Cost ($)</v>
      </c>
      <c r="G51" s="4" t="str">
        <f>IF($B$16="Electricity","Electricity Load Factor","")</f>
        <v>Electricity Load Factor</v>
      </c>
      <c r="I51" s="4" t="s">
        <v>35</v>
      </c>
      <c r="J51" s="351" t="str">
        <f>$B$16&amp;" "&amp;$B$83&amp;"/day"</f>
        <v>Electricity kWh/day</v>
      </c>
      <c r="K51" s="352" t="str">
        <f>$B$85&amp;" "&amp;$B$152&amp;"/day"</f>
        <v>Natural Gas therms/day</v>
      </c>
      <c r="L51" s="352" t="str">
        <f>$B$155&amp;" "&amp;B254&amp;"/day"</f>
        <v>Purchased Steam /day</v>
      </c>
      <c r="M51" s="352" t="str">
        <f>$B$16&amp;" kBTU/day"</f>
        <v>Electricity kBTU/day</v>
      </c>
      <c r="N51" s="351" t="str">
        <f>$B$85&amp;" kBTU/day"</f>
        <v>Natural Gas kBTU/day</v>
      </c>
      <c r="O51" s="352" t="str">
        <f>$B$155&amp;" kBTU/day"</f>
        <v>Purchased Steam kBTU/day</v>
      </c>
      <c r="P51" s="352" t="s">
        <v>261</v>
      </c>
      <c r="U51" s="194"/>
    </row>
    <row r="52" spans="1:21" ht="15.75" hidden="1" customHeight="1" outlineLevel="2">
      <c r="A52" s="153">
        <v>40179</v>
      </c>
      <c r="B52" s="153">
        <v>40210</v>
      </c>
      <c r="C52" s="602">
        <f>B52-A52</f>
        <v>31</v>
      </c>
      <c r="D52" s="155">
        <v>8000</v>
      </c>
      <c r="E52" s="154">
        <v>50</v>
      </c>
      <c r="F52" s="121">
        <v>3000</v>
      </c>
      <c r="G52" s="168">
        <f t="shared" ref="G52:G64" si="20">D52/(E52*24*C52)</f>
        <v>0.21505376344086022</v>
      </c>
      <c r="I52" s="122">
        <f t="shared" ref="I52:I63" si="21">SUM(F52,E121,E191)</f>
        <v>7578.75</v>
      </c>
      <c r="J52" s="353">
        <f t="shared" ref="J52:J63" si="22">IF($B$16="Electricity",D52/C52,0)+IF($B$85="Electricity",D121/C121,0)+IF($B$155="Electricity",D191/C191,0)</f>
        <v>258.06451612903226</v>
      </c>
      <c r="K52" s="354">
        <f>D121/C121</f>
        <v>6.4516129032258061</v>
      </c>
      <c r="L52" s="354">
        <f>D191/C191</f>
        <v>64.516129032258064</v>
      </c>
      <c r="M52" s="449">
        <f t="shared" ref="M52:M63" si="23">D52*$B$84/C52</f>
        <v>880.51612903225805</v>
      </c>
      <c r="N52" s="449">
        <f t="shared" ref="N52:N63" si="24">D121*$B$153/C121</f>
        <v>645.16129032258061</v>
      </c>
      <c r="O52" s="449">
        <f t="shared" ref="O52:O63" si="25">D191*$B$223/C191</f>
        <v>77.032258064516128</v>
      </c>
      <c r="P52" s="353">
        <f t="shared" ref="P52:P63" si="26">J52*$B$84+K52*$B$153+L52*$B$223</f>
        <v>1602.7096774193546</v>
      </c>
      <c r="U52" s="194"/>
    </row>
    <row r="53" spans="1:21" ht="15.75" hidden="1" customHeight="1" outlineLevel="2">
      <c r="A53" s="153">
        <v>40210</v>
      </c>
      <c r="B53" s="153">
        <v>40238</v>
      </c>
      <c r="C53" s="602">
        <f>B53-A53+IF(A53=B52,0,1)</f>
        <v>28</v>
      </c>
      <c r="D53" s="155">
        <v>83333.333333333299</v>
      </c>
      <c r="E53" s="154">
        <v>225</v>
      </c>
      <c r="F53" s="121">
        <v>8333.3333333333303</v>
      </c>
      <c r="G53" s="168">
        <f t="shared" si="20"/>
        <v>0.55114638447971764</v>
      </c>
      <c r="I53" s="122">
        <f t="shared" si="21"/>
        <v>12912.08333333333</v>
      </c>
      <c r="J53" s="353">
        <f t="shared" si="22"/>
        <v>2976.1904761904748</v>
      </c>
      <c r="K53" s="354">
        <f t="shared" ref="K53:K63" si="27">D122/C122</f>
        <v>76.607142857142861</v>
      </c>
      <c r="L53" s="354">
        <f t="shared" ref="L53:L63" si="28">D192/C192</f>
        <v>441.96428571428572</v>
      </c>
      <c r="M53" s="449">
        <f t="shared" si="23"/>
        <v>10154.761904761899</v>
      </c>
      <c r="N53" s="449">
        <f t="shared" si="24"/>
        <v>7660.7142857142853</v>
      </c>
      <c r="O53" s="449">
        <f t="shared" si="25"/>
        <v>527.70535714285711</v>
      </c>
      <c r="P53" s="353">
        <f t="shared" si="26"/>
        <v>18343.181547619042</v>
      </c>
      <c r="U53" s="194"/>
    </row>
    <row r="54" spans="1:21" ht="15.75" hidden="1" customHeight="1" outlineLevel="2">
      <c r="A54" s="153">
        <v>40239</v>
      </c>
      <c r="B54" s="153">
        <v>40269</v>
      </c>
      <c r="C54" s="602">
        <f t="shared" ref="C54:C63" si="29">B54-A54+IF(A54=B53,0,1)</f>
        <v>31</v>
      </c>
      <c r="D54" s="155">
        <v>83333.333333333299</v>
      </c>
      <c r="E54" s="154">
        <v>240</v>
      </c>
      <c r="F54" s="121">
        <v>8333.3333333333303</v>
      </c>
      <c r="G54" s="168">
        <f t="shared" si="20"/>
        <v>0.46669653524492216</v>
      </c>
      <c r="I54" s="122">
        <f t="shared" si="21"/>
        <v>12912.08333333333</v>
      </c>
      <c r="J54" s="353">
        <f t="shared" si="22"/>
        <v>2688.1720430107516</v>
      </c>
      <c r="K54" s="354">
        <f t="shared" si="27"/>
        <v>69.193548387096769</v>
      </c>
      <c r="L54" s="354">
        <f t="shared" si="28"/>
        <v>399.19354838709677</v>
      </c>
      <c r="M54" s="449">
        <f t="shared" si="23"/>
        <v>9172.0430107526845</v>
      </c>
      <c r="N54" s="449">
        <f t="shared" si="24"/>
        <v>6919.3548387096771</v>
      </c>
      <c r="O54" s="449">
        <f t="shared" si="25"/>
        <v>476.63709677419354</v>
      </c>
      <c r="P54" s="353">
        <f t="shared" si="26"/>
        <v>16568.034946236556</v>
      </c>
      <c r="U54" s="194"/>
    </row>
    <row r="55" spans="1:21" ht="15.75" hidden="1" customHeight="1" outlineLevel="2">
      <c r="A55" s="153">
        <v>40270</v>
      </c>
      <c r="B55" s="153">
        <v>40299</v>
      </c>
      <c r="C55" s="602">
        <f t="shared" si="29"/>
        <v>30</v>
      </c>
      <c r="D55" s="155">
        <v>83333.333333333299</v>
      </c>
      <c r="E55" s="154">
        <v>280</v>
      </c>
      <c r="F55" s="121">
        <v>8333.3333333333303</v>
      </c>
      <c r="G55" s="168">
        <f t="shared" si="20"/>
        <v>0.41335978835978821</v>
      </c>
      <c r="I55" s="122">
        <f t="shared" si="21"/>
        <v>12912.08333333333</v>
      </c>
      <c r="J55" s="353">
        <f t="shared" si="22"/>
        <v>2777.7777777777765</v>
      </c>
      <c r="K55" s="354">
        <f t="shared" si="27"/>
        <v>71.5</v>
      </c>
      <c r="L55" s="354">
        <f t="shared" si="28"/>
        <v>412.5</v>
      </c>
      <c r="M55" s="449">
        <f t="shared" si="23"/>
        <v>9477.7777777777737</v>
      </c>
      <c r="N55" s="449">
        <f t="shared" si="24"/>
        <v>7150</v>
      </c>
      <c r="O55" s="449">
        <f t="shared" si="25"/>
        <v>492.52499999999998</v>
      </c>
      <c r="P55" s="353">
        <f t="shared" si="26"/>
        <v>17120.302777777775</v>
      </c>
      <c r="U55" s="194"/>
    </row>
    <row r="56" spans="1:21" ht="15.75" hidden="1" customHeight="1" outlineLevel="2">
      <c r="A56" s="153">
        <v>40300</v>
      </c>
      <c r="B56" s="153">
        <v>40330</v>
      </c>
      <c r="C56" s="602">
        <f t="shared" si="29"/>
        <v>31</v>
      </c>
      <c r="D56" s="155">
        <v>83333.333333333299</v>
      </c>
      <c r="E56" s="154">
        <v>300</v>
      </c>
      <c r="F56" s="121">
        <v>8333.3333333333303</v>
      </c>
      <c r="G56" s="168">
        <f t="shared" si="20"/>
        <v>0.3733572281959377</v>
      </c>
      <c r="I56" s="122">
        <f t="shared" si="21"/>
        <v>12912.08333333333</v>
      </c>
      <c r="J56" s="353">
        <f t="shared" si="22"/>
        <v>2688.1720430107516</v>
      </c>
      <c r="K56" s="354">
        <f t="shared" si="27"/>
        <v>69.193548387096769</v>
      </c>
      <c r="L56" s="354">
        <f t="shared" si="28"/>
        <v>399.19354838709677</v>
      </c>
      <c r="M56" s="449">
        <f t="shared" si="23"/>
        <v>9172.0430107526845</v>
      </c>
      <c r="N56" s="449">
        <f t="shared" si="24"/>
        <v>6919.3548387096771</v>
      </c>
      <c r="O56" s="449">
        <f t="shared" si="25"/>
        <v>476.63709677419354</v>
      </c>
      <c r="P56" s="353">
        <f t="shared" si="26"/>
        <v>16568.034946236556</v>
      </c>
      <c r="U56" s="194"/>
    </row>
    <row r="57" spans="1:21" ht="15.75" hidden="1" customHeight="1" outlineLevel="2">
      <c r="A57" s="153">
        <v>40331</v>
      </c>
      <c r="B57" s="153">
        <v>40360</v>
      </c>
      <c r="C57" s="602">
        <f t="shared" si="29"/>
        <v>30</v>
      </c>
      <c r="D57" s="155">
        <v>83333.333333333299</v>
      </c>
      <c r="E57" s="154">
        <v>350</v>
      </c>
      <c r="F57" s="121">
        <v>8333.3333333333303</v>
      </c>
      <c r="G57" s="168">
        <f t="shared" si="20"/>
        <v>0.33068783068783053</v>
      </c>
      <c r="I57" s="122">
        <f t="shared" si="21"/>
        <v>12912.08333333333</v>
      </c>
      <c r="J57" s="353">
        <f t="shared" si="22"/>
        <v>2777.7777777777765</v>
      </c>
      <c r="K57" s="354">
        <f t="shared" si="27"/>
        <v>71.5</v>
      </c>
      <c r="L57" s="354">
        <f t="shared" si="28"/>
        <v>412.5</v>
      </c>
      <c r="M57" s="449">
        <f t="shared" si="23"/>
        <v>9477.7777777777737</v>
      </c>
      <c r="N57" s="449">
        <f t="shared" si="24"/>
        <v>7150</v>
      </c>
      <c r="O57" s="449">
        <f t="shared" si="25"/>
        <v>492.52499999999998</v>
      </c>
      <c r="P57" s="353">
        <f t="shared" si="26"/>
        <v>17120.302777777775</v>
      </c>
      <c r="U57" s="194"/>
    </row>
    <row r="58" spans="1:21" ht="15.75" hidden="1" customHeight="1" outlineLevel="2">
      <c r="A58" s="153">
        <v>40361</v>
      </c>
      <c r="B58" s="153">
        <v>40391</v>
      </c>
      <c r="C58" s="602">
        <f t="shared" si="29"/>
        <v>31</v>
      </c>
      <c r="D58" s="155">
        <v>83333.333333333299</v>
      </c>
      <c r="E58" s="154">
        <v>325</v>
      </c>
      <c r="F58" s="121">
        <v>8333.3333333333303</v>
      </c>
      <c r="G58" s="168">
        <f t="shared" si="20"/>
        <v>0.34463744141163483</v>
      </c>
      <c r="I58" s="122">
        <f t="shared" si="21"/>
        <v>12912.08333333333</v>
      </c>
      <c r="J58" s="353">
        <f t="shared" si="22"/>
        <v>2688.1720430107516</v>
      </c>
      <c r="K58" s="354">
        <f t="shared" si="27"/>
        <v>69.193548387096769</v>
      </c>
      <c r="L58" s="354">
        <f t="shared" si="28"/>
        <v>399.19354838709677</v>
      </c>
      <c r="M58" s="449">
        <f t="shared" si="23"/>
        <v>9172.0430107526845</v>
      </c>
      <c r="N58" s="449">
        <f t="shared" si="24"/>
        <v>6919.3548387096771</v>
      </c>
      <c r="O58" s="449">
        <f t="shared" si="25"/>
        <v>476.63709677419354</v>
      </c>
      <c r="P58" s="353">
        <f t="shared" si="26"/>
        <v>16568.034946236556</v>
      </c>
      <c r="U58" s="194"/>
    </row>
    <row r="59" spans="1:21" ht="15.75" hidden="1" customHeight="1" outlineLevel="2">
      <c r="A59" s="153">
        <v>40392</v>
      </c>
      <c r="B59" s="153">
        <v>40422</v>
      </c>
      <c r="C59" s="602">
        <f t="shared" si="29"/>
        <v>31</v>
      </c>
      <c r="D59" s="155">
        <v>83333.333333333299</v>
      </c>
      <c r="E59" s="154">
        <v>400</v>
      </c>
      <c r="F59" s="121">
        <v>8333.3333333333303</v>
      </c>
      <c r="G59" s="168">
        <f t="shared" si="20"/>
        <v>0.28001792114695329</v>
      </c>
      <c r="I59" s="122">
        <f t="shared" si="21"/>
        <v>12912.08333333333</v>
      </c>
      <c r="J59" s="353">
        <f t="shared" si="22"/>
        <v>2688.1720430107516</v>
      </c>
      <c r="K59" s="354">
        <f t="shared" si="27"/>
        <v>69.193548387096769</v>
      </c>
      <c r="L59" s="354">
        <f t="shared" si="28"/>
        <v>399.19354838709677</v>
      </c>
      <c r="M59" s="449">
        <f t="shared" si="23"/>
        <v>9172.0430107526845</v>
      </c>
      <c r="N59" s="449">
        <f t="shared" si="24"/>
        <v>6919.3548387096771</v>
      </c>
      <c r="O59" s="449">
        <f t="shared" si="25"/>
        <v>476.63709677419354</v>
      </c>
      <c r="P59" s="353">
        <f t="shared" si="26"/>
        <v>16568.034946236556</v>
      </c>
      <c r="U59" s="194"/>
    </row>
    <row r="60" spans="1:21" ht="15.75" hidden="1" customHeight="1" outlineLevel="2">
      <c r="A60" s="153">
        <v>40423</v>
      </c>
      <c r="B60" s="153">
        <v>40452</v>
      </c>
      <c r="C60" s="602">
        <f t="shared" si="29"/>
        <v>30</v>
      </c>
      <c r="D60" s="155">
        <v>83333.333333333299</v>
      </c>
      <c r="E60" s="154">
        <v>375</v>
      </c>
      <c r="F60" s="121">
        <v>8333.3333333333303</v>
      </c>
      <c r="G60" s="168">
        <f t="shared" si="20"/>
        <v>0.30864197530864185</v>
      </c>
      <c r="I60" s="122">
        <f t="shared" si="21"/>
        <v>12912.08333333333</v>
      </c>
      <c r="J60" s="353">
        <f t="shared" si="22"/>
        <v>2777.7777777777765</v>
      </c>
      <c r="K60" s="354">
        <f t="shared" si="27"/>
        <v>71.5</v>
      </c>
      <c r="L60" s="354">
        <f t="shared" si="28"/>
        <v>412.5</v>
      </c>
      <c r="M60" s="449">
        <f t="shared" si="23"/>
        <v>9477.7777777777737</v>
      </c>
      <c r="N60" s="449">
        <f t="shared" si="24"/>
        <v>7150</v>
      </c>
      <c r="O60" s="449">
        <f t="shared" si="25"/>
        <v>492.52499999999998</v>
      </c>
      <c r="P60" s="353">
        <f t="shared" si="26"/>
        <v>17120.302777777775</v>
      </c>
      <c r="U60" s="194"/>
    </row>
    <row r="61" spans="1:21" ht="15.75" hidden="1" customHeight="1" outlineLevel="2">
      <c r="A61" s="153">
        <v>40453</v>
      </c>
      <c r="B61" s="153">
        <v>40483</v>
      </c>
      <c r="C61" s="602">
        <f t="shared" si="29"/>
        <v>31</v>
      </c>
      <c r="D61" s="155">
        <v>83333.333333333299</v>
      </c>
      <c r="E61" s="154">
        <v>300</v>
      </c>
      <c r="F61" s="121">
        <v>8333.3333333333303</v>
      </c>
      <c r="G61" s="168">
        <f t="shared" si="20"/>
        <v>0.3733572281959377</v>
      </c>
      <c r="I61" s="122">
        <f t="shared" si="21"/>
        <v>12912.08333333333</v>
      </c>
      <c r="J61" s="353">
        <f t="shared" si="22"/>
        <v>2688.1720430107516</v>
      </c>
      <c r="K61" s="354">
        <f t="shared" si="27"/>
        <v>69.193548387096769</v>
      </c>
      <c r="L61" s="354">
        <f t="shared" si="28"/>
        <v>399.19354838709677</v>
      </c>
      <c r="M61" s="449">
        <f t="shared" si="23"/>
        <v>9172.0430107526845</v>
      </c>
      <c r="N61" s="449">
        <f t="shared" si="24"/>
        <v>6919.3548387096771</v>
      </c>
      <c r="O61" s="449">
        <f t="shared" si="25"/>
        <v>476.63709677419354</v>
      </c>
      <c r="P61" s="353">
        <f t="shared" si="26"/>
        <v>16568.034946236556</v>
      </c>
      <c r="U61" s="194"/>
    </row>
    <row r="62" spans="1:21" ht="15.75" hidden="1" customHeight="1" outlineLevel="2">
      <c r="A62" s="153">
        <v>40484</v>
      </c>
      <c r="B62" s="153">
        <v>40513</v>
      </c>
      <c r="C62" s="602">
        <f t="shared" si="29"/>
        <v>30</v>
      </c>
      <c r="D62" s="155">
        <v>83333.333333333299</v>
      </c>
      <c r="E62" s="154">
        <v>325</v>
      </c>
      <c r="F62" s="121">
        <v>8333.3333333333303</v>
      </c>
      <c r="G62" s="168">
        <f t="shared" si="20"/>
        <v>0.35612535612535601</v>
      </c>
      <c r="I62" s="122">
        <f t="shared" si="21"/>
        <v>12912.08333333333</v>
      </c>
      <c r="J62" s="353">
        <f t="shared" si="22"/>
        <v>2777.7777777777765</v>
      </c>
      <c r="K62" s="354">
        <f t="shared" si="27"/>
        <v>71.5</v>
      </c>
      <c r="L62" s="354">
        <f t="shared" si="28"/>
        <v>412.5</v>
      </c>
      <c r="M62" s="449">
        <f t="shared" si="23"/>
        <v>9477.7777777777737</v>
      </c>
      <c r="N62" s="449">
        <f t="shared" si="24"/>
        <v>7150</v>
      </c>
      <c r="O62" s="449">
        <f t="shared" si="25"/>
        <v>492.52499999999998</v>
      </c>
      <c r="P62" s="353">
        <f t="shared" si="26"/>
        <v>17120.302777777775</v>
      </c>
      <c r="U62" s="194"/>
    </row>
    <row r="63" spans="1:21" ht="15.75" hidden="1" customHeight="1" outlineLevel="2">
      <c r="A63" s="153">
        <v>40514</v>
      </c>
      <c r="B63" s="153">
        <v>40544</v>
      </c>
      <c r="C63" s="602">
        <f t="shared" si="29"/>
        <v>31</v>
      </c>
      <c r="D63" s="155">
        <v>83333.333333333299</v>
      </c>
      <c r="E63" s="154">
        <v>250</v>
      </c>
      <c r="F63" s="121">
        <v>8333.3333333333303</v>
      </c>
      <c r="G63" s="168">
        <f t="shared" si="20"/>
        <v>0.44802867383512529</v>
      </c>
      <c r="I63" s="122">
        <f t="shared" si="21"/>
        <v>12912.08333333333</v>
      </c>
      <c r="J63" s="353">
        <f t="shared" si="22"/>
        <v>2688.1720430107516</v>
      </c>
      <c r="K63" s="354">
        <f t="shared" si="27"/>
        <v>69.193548387096769</v>
      </c>
      <c r="L63" s="354">
        <f t="shared" si="28"/>
        <v>399.19354838709677</v>
      </c>
      <c r="M63" s="449">
        <f t="shared" si="23"/>
        <v>9172.0430107526845</v>
      </c>
      <c r="N63" s="449">
        <f t="shared" si="24"/>
        <v>6919.3548387096771</v>
      </c>
      <c r="O63" s="449">
        <f t="shared" si="25"/>
        <v>476.63709677419354</v>
      </c>
      <c r="P63" s="353">
        <f t="shared" si="26"/>
        <v>16568.034946236556</v>
      </c>
      <c r="U63" s="194"/>
    </row>
    <row r="64" spans="1:21" ht="14.4" hidden="1" customHeight="1" outlineLevel="2">
      <c r="A64" s="398" t="s">
        <v>36</v>
      </c>
      <c r="B64" s="399"/>
      <c r="C64" s="602">
        <f>SUM(C20:C31)</f>
        <v>365</v>
      </c>
      <c r="D64" s="157">
        <f>SUM(D52:D63)</f>
        <v>924666.66666666616</v>
      </c>
      <c r="E64" s="156">
        <f>MAX(E52:E63)</f>
        <v>400</v>
      </c>
      <c r="F64" s="157">
        <f>SUM(F52:F63)</f>
        <v>94666.666666666628</v>
      </c>
      <c r="G64" s="168">
        <f t="shared" si="20"/>
        <v>0.26388888888888873</v>
      </c>
      <c r="I64" s="123">
        <f>SUM(I52:I63)</f>
        <v>149611.66666666663</v>
      </c>
      <c r="J64" s="392"/>
      <c r="K64" s="393"/>
      <c r="L64" s="393"/>
      <c r="M64" s="392"/>
      <c r="N64" s="392"/>
      <c r="O64" s="392"/>
      <c r="P64" s="395">
        <f>SUM(P52:P63)</f>
        <v>187835.31201356882</v>
      </c>
      <c r="U64" s="194"/>
    </row>
    <row r="65" spans="1:21" ht="14.4" hidden="1" customHeight="1" outlineLevel="2" thickBot="1">
      <c r="A65" s="622"/>
      <c r="B65" s="622"/>
      <c r="C65" s="623"/>
      <c r="D65" s="402"/>
      <c r="E65" s="402"/>
      <c r="F65" s="624"/>
      <c r="G65" s="431"/>
      <c r="I65" s="620"/>
      <c r="J65" s="390"/>
      <c r="K65" s="391"/>
      <c r="L65" s="391"/>
      <c r="M65" s="390"/>
      <c r="N65" s="390"/>
      <c r="O65" s="390"/>
      <c r="P65" s="621"/>
      <c r="U65" s="194"/>
    </row>
    <row r="66" spans="1:21" ht="14.4" hidden="1" customHeight="1" outlineLevel="3" thickBot="1">
      <c r="A66" s="377" t="str">
        <f>"SUPPORTING ANNUAL USE DATA - "&amp;$B$16</f>
        <v>SUPPORTING ANNUAL USE DATA - Electricity</v>
      </c>
      <c r="B66" s="378"/>
      <c r="C66" s="379"/>
      <c r="D66" s="380"/>
      <c r="E66" s="384"/>
      <c r="F66" s="385"/>
      <c r="G66" s="397"/>
      <c r="I66" s="377" t="s">
        <v>704</v>
      </c>
      <c r="J66" s="378"/>
      <c r="K66" s="379"/>
      <c r="L66" s="380"/>
      <c r="M66" s="384"/>
      <c r="N66" s="385"/>
      <c r="O66" s="386"/>
      <c r="P66" s="396"/>
      <c r="Q66" s="194"/>
      <c r="R66" s="194"/>
      <c r="U66" s="194"/>
    </row>
    <row r="67" spans="1:21" ht="43.2" hidden="1" outlineLevel="3">
      <c r="A67" s="4" t="s">
        <v>32</v>
      </c>
      <c r="B67" s="4" t="s">
        <v>33</v>
      </c>
      <c r="C67" s="4" t="s">
        <v>34</v>
      </c>
      <c r="D67" s="4" t="str">
        <f>$B$16&amp;" Use ("&amp;$B$83&amp;")"</f>
        <v>Electricity Use (kWh)</v>
      </c>
      <c r="E67" s="4" t="str">
        <f>IF($B$16="Electricity","Electricity Peak (kW)","")</f>
        <v>Electricity Peak (kW)</v>
      </c>
      <c r="F67" s="4" t="str">
        <f>$B$16&amp;" Cost ($)"</f>
        <v>Electricity Cost ($)</v>
      </c>
      <c r="G67" s="4" t="str">
        <f>IF($B$16="Electricity","Electricity Load Factor","")</f>
        <v>Electricity Load Factor</v>
      </c>
      <c r="I67" s="4" t="s">
        <v>35</v>
      </c>
      <c r="J67" s="351" t="str">
        <f>$B$16&amp;" "&amp;$B$83&amp;"/day"</f>
        <v>Electricity kWh/day</v>
      </c>
      <c r="K67" s="352" t="str">
        <f>$B$85&amp;" "&amp;$B$152&amp;"/day"</f>
        <v>Natural Gas therms/day</v>
      </c>
      <c r="L67" s="352" t="str">
        <f>$B$155&amp;" "&amp;B270&amp;"/day"</f>
        <v>Purchased Steam /day</v>
      </c>
      <c r="M67" s="352" t="str">
        <f>$B$16&amp;" kBTU/day"</f>
        <v>Electricity kBTU/day</v>
      </c>
      <c r="N67" s="351" t="str">
        <f>$B$85&amp;" kBTU/day"</f>
        <v>Natural Gas kBTU/day</v>
      </c>
      <c r="O67" s="352" t="str">
        <f>$B$155&amp;" kBTU/day"</f>
        <v>Purchased Steam kBTU/day</v>
      </c>
      <c r="P67" s="352" t="s">
        <v>261</v>
      </c>
      <c r="Q67" s="194"/>
      <c r="R67" s="194"/>
      <c r="U67" s="194"/>
    </row>
    <row r="68" spans="1:21" ht="14.4" hidden="1" customHeight="1" outlineLevel="3">
      <c r="A68" s="153">
        <v>40179</v>
      </c>
      <c r="B68" s="153">
        <v>40210</v>
      </c>
      <c r="C68" s="602">
        <f>B68-A68</f>
        <v>31</v>
      </c>
      <c r="D68" s="155">
        <v>8000</v>
      </c>
      <c r="E68" s="154">
        <v>50</v>
      </c>
      <c r="F68" s="121">
        <v>3000</v>
      </c>
      <c r="G68" s="168">
        <f t="shared" ref="G68:G80" si="30">D68/(E68*24*C68)</f>
        <v>0.21505376344086022</v>
      </c>
      <c r="I68" s="122">
        <f t="shared" ref="I68:I79" si="31">SUM(F68,E137,E207)</f>
        <v>7578.75</v>
      </c>
      <c r="J68" s="353">
        <f t="shared" ref="J68:J79" si="32">IF($B$16="Electricity",D68/C68,0)+IF($B$85="Electricity",D137/C137,0)+IF($B$155="Electricity",D207/C207,0)</f>
        <v>258.06451612903226</v>
      </c>
      <c r="K68" s="354">
        <f>D137/C137</f>
        <v>6.4516129032258061</v>
      </c>
      <c r="L68" s="354">
        <f>D207/C207</f>
        <v>64.516129032258064</v>
      </c>
      <c r="M68" s="449">
        <f t="shared" ref="M68:M79" si="33">D68*$B$84/C68</f>
        <v>880.51612903225805</v>
      </c>
      <c r="N68" s="449">
        <f t="shared" ref="N68:N79" si="34">D137*$B$153/C137</f>
        <v>645.16129032258061</v>
      </c>
      <c r="O68" s="449">
        <f t="shared" ref="O68:O79" si="35">D207*$B$223/C207</f>
        <v>77.032258064516128</v>
      </c>
      <c r="P68" s="353">
        <f t="shared" ref="P68:P79" si="36">J68*$B$84+K68*$B$153+L68*$B$223</f>
        <v>1602.7096774193546</v>
      </c>
      <c r="Q68" s="355"/>
      <c r="R68" s="194"/>
      <c r="U68" s="194"/>
    </row>
    <row r="69" spans="1:21" ht="14.4" hidden="1" customHeight="1" outlineLevel="3">
      <c r="A69" s="153">
        <v>40210</v>
      </c>
      <c r="B69" s="153">
        <v>40238</v>
      </c>
      <c r="C69" s="602">
        <f>B69-A69+IF(A69=B68,0,1)</f>
        <v>28</v>
      </c>
      <c r="D69" s="155">
        <v>83333.333333333299</v>
      </c>
      <c r="E69" s="154">
        <v>225</v>
      </c>
      <c r="F69" s="121">
        <v>8333.3333333333303</v>
      </c>
      <c r="G69" s="168">
        <f t="shared" si="30"/>
        <v>0.55114638447971764</v>
      </c>
      <c r="I69" s="122">
        <f t="shared" si="31"/>
        <v>12912.08333333333</v>
      </c>
      <c r="J69" s="353">
        <f t="shared" si="32"/>
        <v>2976.1904761904748</v>
      </c>
      <c r="K69" s="354">
        <f t="shared" ref="K69:K79" si="37">D138/C138</f>
        <v>76.607142857142861</v>
      </c>
      <c r="L69" s="354">
        <f t="shared" ref="L69:L79" si="38">D208/C208</f>
        <v>441.96428571428572</v>
      </c>
      <c r="M69" s="449">
        <f t="shared" si="33"/>
        <v>10154.761904761899</v>
      </c>
      <c r="N69" s="449">
        <f t="shared" si="34"/>
        <v>7660.7142857142853</v>
      </c>
      <c r="O69" s="449">
        <f t="shared" si="35"/>
        <v>527.70535714285711</v>
      </c>
      <c r="P69" s="353">
        <f t="shared" si="36"/>
        <v>18343.181547619042</v>
      </c>
      <c r="Q69" s="355"/>
      <c r="R69" s="194"/>
      <c r="U69" s="194"/>
    </row>
    <row r="70" spans="1:21" ht="14.4" hidden="1" customHeight="1" outlineLevel="3">
      <c r="A70" s="153">
        <v>40239</v>
      </c>
      <c r="B70" s="153">
        <v>40269</v>
      </c>
      <c r="C70" s="602">
        <f t="shared" ref="C70:C79" si="39">B70-A70+IF(A70=B69,0,1)</f>
        <v>31</v>
      </c>
      <c r="D70" s="155">
        <v>83333.333333333299</v>
      </c>
      <c r="E70" s="154">
        <v>240</v>
      </c>
      <c r="F70" s="121">
        <v>8333.3333333333303</v>
      </c>
      <c r="G70" s="168">
        <f t="shared" si="30"/>
        <v>0.46669653524492216</v>
      </c>
      <c r="I70" s="122">
        <f t="shared" si="31"/>
        <v>12912.08333333333</v>
      </c>
      <c r="J70" s="353">
        <f t="shared" si="32"/>
        <v>2688.1720430107516</v>
      </c>
      <c r="K70" s="354">
        <f t="shared" si="37"/>
        <v>69.193548387096769</v>
      </c>
      <c r="L70" s="354">
        <f t="shared" si="38"/>
        <v>399.19354838709677</v>
      </c>
      <c r="M70" s="449">
        <f t="shared" si="33"/>
        <v>9172.0430107526845</v>
      </c>
      <c r="N70" s="449">
        <f t="shared" si="34"/>
        <v>6919.3548387096771</v>
      </c>
      <c r="O70" s="449">
        <f t="shared" si="35"/>
        <v>476.63709677419354</v>
      </c>
      <c r="P70" s="353">
        <f t="shared" si="36"/>
        <v>16568.034946236556</v>
      </c>
      <c r="Q70" s="355"/>
      <c r="R70" s="355"/>
      <c r="U70" s="194"/>
    </row>
    <row r="71" spans="1:21" ht="14.4" hidden="1" customHeight="1" outlineLevel="3">
      <c r="A71" s="153">
        <v>40270</v>
      </c>
      <c r="B71" s="153">
        <v>40299</v>
      </c>
      <c r="C71" s="602">
        <f t="shared" si="39"/>
        <v>30</v>
      </c>
      <c r="D71" s="155">
        <v>83333.333333333299</v>
      </c>
      <c r="E71" s="154">
        <v>280</v>
      </c>
      <c r="F71" s="121">
        <v>8333.3333333333303</v>
      </c>
      <c r="G71" s="168">
        <f t="shared" si="30"/>
        <v>0.41335978835978821</v>
      </c>
      <c r="I71" s="122">
        <f t="shared" si="31"/>
        <v>12912.08333333333</v>
      </c>
      <c r="J71" s="353">
        <f t="shared" si="32"/>
        <v>2777.7777777777765</v>
      </c>
      <c r="K71" s="354">
        <f t="shared" si="37"/>
        <v>71.5</v>
      </c>
      <c r="L71" s="354">
        <f t="shared" si="38"/>
        <v>412.5</v>
      </c>
      <c r="M71" s="449">
        <f t="shared" si="33"/>
        <v>9477.7777777777737</v>
      </c>
      <c r="N71" s="449">
        <f t="shared" si="34"/>
        <v>7150</v>
      </c>
      <c r="O71" s="449">
        <f t="shared" si="35"/>
        <v>492.52499999999998</v>
      </c>
      <c r="P71" s="353">
        <f t="shared" si="36"/>
        <v>17120.302777777775</v>
      </c>
      <c r="Q71" s="355"/>
      <c r="R71" s="355"/>
      <c r="U71" s="194"/>
    </row>
    <row r="72" spans="1:21" ht="14.4" hidden="1" customHeight="1" outlineLevel="3">
      <c r="A72" s="153">
        <v>40300</v>
      </c>
      <c r="B72" s="153">
        <v>40330</v>
      </c>
      <c r="C72" s="602">
        <f t="shared" si="39"/>
        <v>31</v>
      </c>
      <c r="D72" s="155">
        <v>83333.333333333299</v>
      </c>
      <c r="E72" s="154">
        <v>300</v>
      </c>
      <c r="F72" s="121">
        <v>8333.3333333333303</v>
      </c>
      <c r="G72" s="168">
        <f t="shared" si="30"/>
        <v>0.3733572281959377</v>
      </c>
      <c r="I72" s="122">
        <f t="shared" si="31"/>
        <v>12912.08333333333</v>
      </c>
      <c r="J72" s="353">
        <f t="shared" si="32"/>
        <v>2688.1720430107516</v>
      </c>
      <c r="K72" s="354">
        <f t="shared" si="37"/>
        <v>69.193548387096769</v>
      </c>
      <c r="L72" s="354">
        <f t="shared" si="38"/>
        <v>399.19354838709677</v>
      </c>
      <c r="M72" s="449">
        <f t="shared" si="33"/>
        <v>9172.0430107526845</v>
      </c>
      <c r="N72" s="449">
        <f t="shared" si="34"/>
        <v>6919.3548387096771</v>
      </c>
      <c r="O72" s="449">
        <f t="shared" si="35"/>
        <v>476.63709677419354</v>
      </c>
      <c r="P72" s="353">
        <f t="shared" si="36"/>
        <v>16568.034946236556</v>
      </c>
      <c r="U72" s="194"/>
    </row>
    <row r="73" spans="1:21" ht="14.4" hidden="1" customHeight="1" outlineLevel="3">
      <c r="A73" s="153">
        <v>40331</v>
      </c>
      <c r="B73" s="153">
        <v>40360</v>
      </c>
      <c r="C73" s="602">
        <f t="shared" si="39"/>
        <v>30</v>
      </c>
      <c r="D73" s="155">
        <v>83333.333333333299</v>
      </c>
      <c r="E73" s="154">
        <v>350</v>
      </c>
      <c r="F73" s="121">
        <v>8333.3333333333303</v>
      </c>
      <c r="G73" s="168">
        <f t="shared" si="30"/>
        <v>0.33068783068783053</v>
      </c>
      <c r="I73" s="122">
        <f t="shared" si="31"/>
        <v>12912.08333333333</v>
      </c>
      <c r="J73" s="353">
        <f t="shared" si="32"/>
        <v>2777.7777777777765</v>
      </c>
      <c r="K73" s="354">
        <f t="shared" si="37"/>
        <v>71.5</v>
      </c>
      <c r="L73" s="354">
        <f t="shared" si="38"/>
        <v>412.5</v>
      </c>
      <c r="M73" s="449">
        <f t="shared" si="33"/>
        <v>9477.7777777777737</v>
      </c>
      <c r="N73" s="449">
        <f t="shared" si="34"/>
        <v>7150</v>
      </c>
      <c r="O73" s="449">
        <f t="shared" si="35"/>
        <v>492.52499999999998</v>
      </c>
      <c r="P73" s="353">
        <f t="shared" si="36"/>
        <v>17120.302777777775</v>
      </c>
      <c r="U73" s="194"/>
    </row>
    <row r="74" spans="1:21" ht="14.4" hidden="1" customHeight="1" outlineLevel="3">
      <c r="A74" s="153">
        <v>40361</v>
      </c>
      <c r="B74" s="153">
        <v>40391</v>
      </c>
      <c r="C74" s="602">
        <f t="shared" si="39"/>
        <v>31</v>
      </c>
      <c r="D74" s="155">
        <v>83333.333333333299</v>
      </c>
      <c r="E74" s="154">
        <v>325</v>
      </c>
      <c r="F74" s="121">
        <v>8333.3333333333303</v>
      </c>
      <c r="G74" s="168">
        <f t="shared" si="30"/>
        <v>0.34463744141163483</v>
      </c>
      <c r="I74" s="122">
        <f t="shared" si="31"/>
        <v>12912.08333333333</v>
      </c>
      <c r="J74" s="353">
        <f t="shared" si="32"/>
        <v>2688.1720430107516</v>
      </c>
      <c r="K74" s="354">
        <f t="shared" si="37"/>
        <v>69.193548387096769</v>
      </c>
      <c r="L74" s="354">
        <f t="shared" si="38"/>
        <v>399.19354838709677</v>
      </c>
      <c r="M74" s="449">
        <f t="shared" si="33"/>
        <v>9172.0430107526845</v>
      </c>
      <c r="N74" s="449">
        <f t="shared" si="34"/>
        <v>6919.3548387096771</v>
      </c>
      <c r="O74" s="449">
        <f t="shared" si="35"/>
        <v>476.63709677419354</v>
      </c>
      <c r="P74" s="353">
        <f t="shared" si="36"/>
        <v>16568.034946236556</v>
      </c>
      <c r="U74" s="194"/>
    </row>
    <row r="75" spans="1:21" ht="14.4" hidden="1" customHeight="1" outlineLevel="3">
      <c r="A75" s="153">
        <v>40392</v>
      </c>
      <c r="B75" s="153">
        <v>40422</v>
      </c>
      <c r="C75" s="602">
        <f t="shared" si="39"/>
        <v>31</v>
      </c>
      <c r="D75" s="155">
        <v>83333.333333333299</v>
      </c>
      <c r="E75" s="154">
        <v>400</v>
      </c>
      <c r="F75" s="121">
        <v>8333.3333333333303</v>
      </c>
      <c r="G75" s="168">
        <f t="shared" si="30"/>
        <v>0.28001792114695329</v>
      </c>
      <c r="I75" s="122">
        <f t="shared" si="31"/>
        <v>12912.08333333333</v>
      </c>
      <c r="J75" s="353">
        <f t="shared" si="32"/>
        <v>2688.1720430107516</v>
      </c>
      <c r="K75" s="354">
        <f t="shared" si="37"/>
        <v>69.193548387096769</v>
      </c>
      <c r="L75" s="354">
        <f t="shared" si="38"/>
        <v>399.19354838709677</v>
      </c>
      <c r="M75" s="449">
        <f t="shared" si="33"/>
        <v>9172.0430107526845</v>
      </c>
      <c r="N75" s="449">
        <f t="shared" si="34"/>
        <v>6919.3548387096771</v>
      </c>
      <c r="O75" s="449">
        <f t="shared" si="35"/>
        <v>476.63709677419354</v>
      </c>
      <c r="P75" s="353">
        <f t="shared" si="36"/>
        <v>16568.034946236556</v>
      </c>
      <c r="U75" s="194"/>
    </row>
    <row r="76" spans="1:21" ht="14.4" hidden="1" customHeight="1" outlineLevel="3">
      <c r="A76" s="153">
        <v>40423</v>
      </c>
      <c r="B76" s="153">
        <v>40452</v>
      </c>
      <c r="C76" s="602">
        <f t="shared" si="39"/>
        <v>30</v>
      </c>
      <c r="D76" s="155">
        <v>83333.333333333299</v>
      </c>
      <c r="E76" s="154">
        <v>375</v>
      </c>
      <c r="F76" s="121">
        <v>8333.3333333333303</v>
      </c>
      <c r="G76" s="168">
        <f t="shared" si="30"/>
        <v>0.30864197530864185</v>
      </c>
      <c r="I76" s="122">
        <f t="shared" si="31"/>
        <v>12912.08333333333</v>
      </c>
      <c r="J76" s="353">
        <f t="shared" si="32"/>
        <v>2777.7777777777765</v>
      </c>
      <c r="K76" s="354">
        <f t="shared" si="37"/>
        <v>71.5</v>
      </c>
      <c r="L76" s="354">
        <f t="shared" si="38"/>
        <v>412.5</v>
      </c>
      <c r="M76" s="449">
        <f t="shared" si="33"/>
        <v>9477.7777777777737</v>
      </c>
      <c r="N76" s="449">
        <f t="shared" si="34"/>
        <v>7150</v>
      </c>
      <c r="O76" s="449">
        <f t="shared" si="35"/>
        <v>492.52499999999998</v>
      </c>
      <c r="P76" s="353">
        <f t="shared" si="36"/>
        <v>17120.302777777775</v>
      </c>
      <c r="U76" s="194"/>
    </row>
    <row r="77" spans="1:21" ht="14.4" hidden="1" customHeight="1" outlineLevel="3">
      <c r="A77" s="153">
        <v>40453</v>
      </c>
      <c r="B77" s="153">
        <v>40483</v>
      </c>
      <c r="C77" s="602">
        <f t="shared" si="39"/>
        <v>31</v>
      </c>
      <c r="D77" s="155">
        <v>83333.333333333299</v>
      </c>
      <c r="E77" s="154">
        <v>300</v>
      </c>
      <c r="F77" s="121">
        <v>8333.3333333333303</v>
      </c>
      <c r="G77" s="168">
        <f t="shared" si="30"/>
        <v>0.3733572281959377</v>
      </c>
      <c r="I77" s="122">
        <f t="shared" si="31"/>
        <v>12912.08333333333</v>
      </c>
      <c r="J77" s="353">
        <f t="shared" si="32"/>
        <v>2688.1720430107516</v>
      </c>
      <c r="K77" s="354">
        <f t="shared" si="37"/>
        <v>69.193548387096769</v>
      </c>
      <c r="L77" s="354">
        <f t="shared" si="38"/>
        <v>399.19354838709677</v>
      </c>
      <c r="M77" s="449">
        <f t="shared" si="33"/>
        <v>9172.0430107526845</v>
      </c>
      <c r="N77" s="449">
        <f t="shared" si="34"/>
        <v>6919.3548387096771</v>
      </c>
      <c r="O77" s="449">
        <f t="shared" si="35"/>
        <v>476.63709677419354</v>
      </c>
      <c r="P77" s="353">
        <f t="shared" si="36"/>
        <v>16568.034946236556</v>
      </c>
      <c r="U77" s="194"/>
    </row>
    <row r="78" spans="1:21" ht="14.4" hidden="1" customHeight="1" outlineLevel="3">
      <c r="A78" s="153">
        <v>40484</v>
      </c>
      <c r="B78" s="153">
        <v>40513</v>
      </c>
      <c r="C78" s="602">
        <f>B78-A78+IF(A78=B77,0,1)</f>
        <v>30</v>
      </c>
      <c r="D78" s="155">
        <v>83333.333333333299</v>
      </c>
      <c r="E78" s="154">
        <v>325</v>
      </c>
      <c r="F78" s="121">
        <v>8333.3333333333303</v>
      </c>
      <c r="G78" s="168">
        <f t="shared" si="30"/>
        <v>0.35612535612535601</v>
      </c>
      <c r="I78" s="122">
        <f t="shared" si="31"/>
        <v>12912.08333333333</v>
      </c>
      <c r="J78" s="353">
        <f t="shared" si="32"/>
        <v>2777.7777777777765</v>
      </c>
      <c r="K78" s="354">
        <f t="shared" si="37"/>
        <v>71.5</v>
      </c>
      <c r="L78" s="354">
        <f t="shared" si="38"/>
        <v>412.5</v>
      </c>
      <c r="M78" s="449">
        <f t="shared" si="33"/>
        <v>9477.7777777777737</v>
      </c>
      <c r="N78" s="449">
        <f t="shared" si="34"/>
        <v>7150</v>
      </c>
      <c r="O78" s="449">
        <f t="shared" si="35"/>
        <v>492.52499999999998</v>
      </c>
      <c r="P78" s="353">
        <f t="shared" si="36"/>
        <v>17120.302777777775</v>
      </c>
      <c r="U78" s="194"/>
    </row>
    <row r="79" spans="1:21" ht="14.4" hidden="1" customHeight="1" outlineLevel="3">
      <c r="A79" s="153">
        <v>40514</v>
      </c>
      <c r="B79" s="153">
        <v>40544</v>
      </c>
      <c r="C79" s="602">
        <f t="shared" si="39"/>
        <v>31</v>
      </c>
      <c r="D79" s="155">
        <v>83333.333333333299</v>
      </c>
      <c r="E79" s="154">
        <v>250</v>
      </c>
      <c r="F79" s="121">
        <v>8333.3333333333303</v>
      </c>
      <c r="G79" s="168">
        <f t="shared" si="30"/>
        <v>0.44802867383512529</v>
      </c>
      <c r="I79" s="122">
        <f t="shared" si="31"/>
        <v>12912.08333333333</v>
      </c>
      <c r="J79" s="353">
        <f t="shared" si="32"/>
        <v>2688.1720430107516</v>
      </c>
      <c r="K79" s="354">
        <f t="shared" si="37"/>
        <v>0.16129032258064516</v>
      </c>
      <c r="L79" s="354">
        <f t="shared" si="38"/>
        <v>399.19354838709677</v>
      </c>
      <c r="M79" s="449">
        <f t="shared" si="33"/>
        <v>9172.0430107526845</v>
      </c>
      <c r="N79" s="449">
        <f t="shared" si="34"/>
        <v>16.129032258064516</v>
      </c>
      <c r="O79" s="449">
        <f t="shared" si="35"/>
        <v>476.63709677419354</v>
      </c>
      <c r="P79" s="353">
        <f t="shared" si="36"/>
        <v>9664.8091397849421</v>
      </c>
      <c r="U79" s="194"/>
    </row>
    <row r="80" spans="1:21" ht="14.4" hidden="1" customHeight="1" outlineLevel="3">
      <c r="A80" s="398" t="s">
        <v>36</v>
      </c>
      <c r="B80" s="399"/>
      <c r="C80" s="602">
        <f>SUM(C36:C47)</f>
        <v>365</v>
      </c>
      <c r="D80" s="157">
        <f>SUM(D68:D79)</f>
        <v>924666.66666666616</v>
      </c>
      <c r="E80" s="156">
        <f>MAX(E68:E79)</f>
        <v>400</v>
      </c>
      <c r="F80" s="157">
        <f>SUM(F68:F79)</f>
        <v>94666.666666666628</v>
      </c>
      <c r="G80" s="168">
        <f t="shared" si="30"/>
        <v>0.26388888888888873</v>
      </c>
      <c r="I80" s="123">
        <f>SUM(I68:I79)</f>
        <v>149611.66666666663</v>
      </c>
      <c r="J80" s="392"/>
      <c r="K80" s="393"/>
      <c r="L80" s="393"/>
      <c r="M80" s="392"/>
      <c r="N80" s="392"/>
      <c r="O80" s="392"/>
      <c r="P80" s="395">
        <f>SUM(P68:P79)</f>
        <v>180932.08620711722</v>
      </c>
      <c r="U80" s="194"/>
    </row>
    <row r="81" spans="1:21" ht="14.4" hidden="1" customHeight="1" outlineLevel="3">
      <c r="A81" s="194"/>
      <c r="B81" s="194"/>
      <c r="C81" s="194"/>
      <c r="D81" s="194"/>
      <c r="E81" s="194"/>
      <c r="F81" s="194"/>
      <c r="G81" s="194"/>
      <c r="K81" s="194"/>
      <c r="L81" s="194"/>
      <c r="M81" s="194"/>
      <c r="N81" s="158"/>
      <c r="O81" s="194"/>
      <c r="P81" s="194"/>
      <c r="Q81" s="194"/>
      <c r="R81" s="194"/>
      <c r="S81" s="194"/>
      <c r="T81" s="194"/>
      <c r="U81" s="194"/>
    </row>
    <row r="82" spans="1:21" ht="14.4" customHeight="1" collapsed="1">
      <c r="A82" s="437" t="s">
        <v>545</v>
      </c>
      <c r="B82" s="437"/>
      <c r="C82" s="200"/>
      <c r="D82" s="101"/>
      <c r="E82" s="101"/>
      <c r="I82" s="194" t="s">
        <v>663</v>
      </c>
      <c r="J82" s="346"/>
      <c r="K82" s="194"/>
      <c r="L82" s="194"/>
      <c r="M82" s="194"/>
      <c r="O82" s="194"/>
      <c r="P82" s="194"/>
      <c r="Q82" s="194"/>
      <c r="R82" s="194"/>
      <c r="S82" s="194"/>
      <c r="T82" s="194"/>
      <c r="U82" s="194"/>
    </row>
    <row r="83" spans="1:21">
      <c r="A83" s="442" t="s">
        <v>108</v>
      </c>
      <c r="B83" s="448" t="str">
        <f>INDEX('Drop Down Lists'!$AH$2:$AH$13,MATCH('All - Metered Energy'!B16,'Drop Down Lists'!$AG$2:$AG$13,0))</f>
        <v>kWh</v>
      </c>
      <c r="C83" s="425"/>
      <c r="I83" s="194" t="s">
        <v>42</v>
      </c>
      <c r="J83" s="346"/>
      <c r="K83" s="194"/>
      <c r="L83" s="194"/>
      <c r="M83" s="194"/>
      <c r="O83" s="194"/>
      <c r="P83" s="194"/>
      <c r="Q83" s="194"/>
      <c r="R83" s="194"/>
      <c r="S83" s="194"/>
      <c r="T83" s="194"/>
      <c r="U83" s="194"/>
    </row>
    <row r="84" spans="1:21" ht="14.4" customHeight="1">
      <c r="A84" s="345" t="s">
        <v>37</v>
      </c>
      <c r="B84" s="435">
        <f>IFERROR(INDEX(EnergyConversionRates,MATCH($B$83,EnergyUnits,0)),"")</f>
        <v>3.4119999999999999</v>
      </c>
      <c r="C84" s="443"/>
      <c r="D84" s="200"/>
      <c r="E84" s="101"/>
      <c r="I84" s="774" t="s">
        <v>664</v>
      </c>
      <c r="J84" s="774"/>
      <c r="K84" s="774"/>
      <c r="L84" s="774"/>
      <c r="M84" s="774"/>
      <c r="N84" s="774"/>
      <c r="O84" s="774"/>
      <c r="P84" s="774"/>
      <c r="Q84" s="774"/>
      <c r="R84" s="194"/>
      <c r="S84" s="194"/>
      <c r="T84" s="194"/>
      <c r="U84" s="194"/>
    </row>
    <row r="85" spans="1:21" ht="19.5" customHeight="1">
      <c r="A85" s="768" t="s">
        <v>541</v>
      </c>
      <c r="B85" s="770" t="str">
        <f>$C$7</f>
        <v>Natural Gas</v>
      </c>
      <c r="I85" s="774"/>
      <c r="J85" s="774"/>
      <c r="K85" s="774"/>
      <c r="L85" s="774"/>
      <c r="M85" s="774"/>
      <c r="N85" s="774"/>
      <c r="O85" s="774"/>
      <c r="P85" s="774"/>
      <c r="Q85" s="774"/>
      <c r="R85" s="194"/>
      <c r="S85" s="194"/>
      <c r="T85" s="194"/>
      <c r="U85" s="194"/>
    </row>
    <row r="86" spans="1:21" ht="19.5" customHeight="1" thickBot="1">
      <c r="A86" s="769"/>
      <c r="B86" s="772"/>
      <c r="I86" s="774"/>
      <c r="J86" s="774"/>
      <c r="K86" s="774"/>
      <c r="L86" s="774"/>
      <c r="M86" s="774"/>
      <c r="N86" s="774"/>
      <c r="O86" s="774"/>
      <c r="P86" s="774"/>
      <c r="Q86" s="774"/>
      <c r="R86" s="194"/>
      <c r="S86" s="194"/>
      <c r="T86" s="194"/>
      <c r="U86" s="194"/>
    </row>
    <row r="87" spans="1:21" ht="19.5" customHeight="1" thickBot="1">
      <c r="A87" s="377" t="str">
        <f>"MAIN DATA FOR ANALYSIS - "&amp;$B$85</f>
        <v>MAIN DATA FOR ANALYSIS - Natural Gas</v>
      </c>
      <c r="B87" s="378"/>
      <c r="C87" s="379"/>
      <c r="D87" s="380"/>
      <c r="E87" s="381"/>
      <c r="F87" s="426"/>
      <c r="G87" s="427"/>
      <c r="I87" s="774"/>
      <c r="J87" s="774"/>
      <c r="K87" s="774"/>
      <c r="L87" s="774"/>
      <c r="M87" s="774"/>
      <c r="N87" s="774"/>
      <c r="O87" s="774"/>
      <c r="P87" s="774"/>
      <c r="Q87" s="774"/>
      <c r="R87" s="194"/>
      <c r="S87" s="194"/>
      <c r="T87" s="194"/>
      <c r="U87" s="194"/>
    </row>
    <row r="88" spans="1:21" ht="43.95" customHeight="1">
      <c r="A88" s="408" t="s">
        <v>32</v>
      </c>
      <c r="B88" s="408" t="s">
        <v>33</v>
      </c>
      <c r="C88" s="408" t="s">
        <v>34</v>
      </c>
      <c r="D88" s="4" t="str">
        <f>$B$85&amp;" Use ("&amp;$B$152&amp;")"</f>
        <v>Natural Gas Use (therms)</v>
      </c>
      <c r="E88" s="408" t="str">
        <f>$B$85&amp;" Cost ($)"</f>
        <v>Natural Gas Cost ($)</v>
      </c>
      <c r="F88" s="428"/>
      <c r="G88" s="429"/>
      <c r="I88" s="774"/>
      <c r="J88" s="774"/>
      <c r="K88" s="774"/>
      <c r="L88" s="774"/>
      <c r="M88" s="774"/>
      <c r="N88" s="774"/>
      <c r="O88" s="774"/>
      <c r="P88" s="774"/>
      <c r="Q88" s="774"/>
      <c r="R88" s="194"/>
      <c r="S88" s="194"/>
      <c r="T88" s="194"/>
      <c r="U88" s="194"/>
    </row>
    <row r="89" spans="1:21" ht="15" customHeight="1">
      <c r="A89" s="153">
        <v>40179</v>
      </c>
      <c r="B89" s="153">
        <v>40210</v>
      </c>
      <c r="C89" s="602">
        <f>B89-A89</f>
        <v>31</v>
      </c>
      <c r="D89" s="155">
        <v>2145</v>
      </c>
      <c r="E89" s="121">
        <v>1608.75</v>
      </c>
      <c r="F89" s="430"/>
      <c r="G89" s="431"/>
      <c r="I89" s="774"/>
      <c r="J89" s="774"/>
      <c r="K89" s="774"/>
      <c r="L89" s="774"/>
      <c r="M89" s="774"/>
      <c r="N89" s="774"/>
      <c r="O89" s="774"/>
      <c r="P89" s="774"/>
      <c r="Q89" s="774"/>
      <c r="R89" s="194"/>
      <c r="S89" s="355"/>
      <c r="T89" s="355"/>
      <c r="U89" s="355"/>
    </row>
    <row r="90" spans="1:21">
      <c r="A90" s="153">
        <v>40210</v>
      </c>
      <c r="B90" s="153">
        <v>40238</v>
      </c>
      <c r="C90" s="602">
        <f>B90-A90+IF(A90=B89,0,1)</f>
        <v>28</v>
      </c>
      <c r="D90" s="155">
        <v>2145</v>
      </c>
      <c r="E90" s="121">
        <v>1608.75</v>
      </c>
      <c r="F90" s="430"/>
      <c r="G90" s="431"/>
      <c r="I90" s="774"/>
      <c r="J90" s="774"/>
      <c r="K90" s="774"/>
      <c r="L90" s="774"/>
      <c r="M90" s="774"/>
      <c r="N90" s="774"/>
      <c r="O90" s="774"/>
      <c r="P90" s="774"/>
      <c r="Q90" s="774"/>
      <c r="R90" s="355"/>
      <c r="S90" s="355"/>
      <c r="T90" s="355"/>
      <c r="U90" s="355"/>
    </row>
    <row r="91" spans="1:21" ht="14.25" customHeight="1">
      <c r="A91" s="153">
        <v>40239</v>
      </c>
      <c r="B91" s="153">
        <v>40269</v>
      </c>
      <c r="C91" s="602">
        <f t="shared" ref="C91:C100" si="40">B91-A91+IF(A91=B90,0,1)</f>
        <v>31</v>
      </c>
      <c r="D91" s="155">
        <v>2145</v>
      </c>
      <c r="E91" s="121">
        <v>1608.75</v>
      </c>
      <c r="F91" s="430"/>
      <c r="G91" s="431"/>
      <c r="I91" s="774"/>
      <c r="J91" s="774"/>
      <c r="K91" s="774"/>
      <c r="L91" s="774"/>
      <c r="M91" s="774"/>
      <c r="N91" s="774"/>
      <c r="O91" s="774"/>
      <c r="P91" s="774"/>
      <c r="Q91" s="774"/>
      <c r="R91" s="355"/>
      <c r="S91" s="355"/>
      <c r="T91" s="355"/>
      <c r="U91" s="355"/>
    </row>
    <row r="92" spans="1:21" ht="15" customHeight="1">
      <c r="A92" s="153">
        <v>40270</v>
      </c>
      <c r="B92" s="153">
        <v>40299</v>
      </c>
      <c r="C92" s="602">
        <f t="shared" si="40"/>
        <v>30</v>
      </c>
      <c r="D92" s="155">
        <v>2145</v>
      </c>
      <c r="E92" s="121">
        <v>1608.75</v>
      </c>
      <c r="F92" s="430"/>
      <c r="G92" s="431"/>
      <c r="M92" s="194"/>
      <c r="N92" s="355"/>
      <c r="O92" s="355"/>
      <c r="P92" s="355"/>
      <c r="Q92" s="355"/>
      <c r="R92" s="355"/>
      <c r="S92" s="355"/>
      <c r="T92" s="355"/>
      <c r="U92" s="355"/>
    </row>
    <row r="93" spans="1:21" ht="15" customHeight="1">
      <c r="A93" s="153">
        <v>40300</v>
      </c>
      <c r="B93" s="153">
        <v>40330</v>
      </c>
      <c r="C93" s="602">
        <f t="shared" si="40"/>
        <v>31</v>
      </c>
      <c r="D93" s="155">
        <v>2145</v>
      </c>
      <c r="E93" s="121">
        <v>1608.75</v>
      </c>
      <c r="F93" s="430"/>
      <c r="G93" s="431"/>
      <c r="M93" s="194"/>
      <c r="N93" s="355"/>
      <c r="O93" s="355"/>
      <c r="P93" s="355"/>
      <c r="Q93" s="355"/>
      <c r="R93" s="355"/>
      <c r="S93" s="355"/>
      <c r="T93" s="355"/>
      <c r="U93" s="355"/>
    </row>
    <row r="94" spans="1:21" ht="14.25" customHeight="1">
      <c r="A94" s="153">
        <v>40331</v>
      </c>
      <c r="B94" s="153">
        <v>40360</v>
      </c>
      <c r="C94" s="602">
        <f t="shared" si="40"/>
        <v>30</v>
      </c>
      <c r="D94" s="155">
        <v>2145</v>
      </c>
      <c r="E94" s="121">
        <v>1608.75</v>
      </c>
      <c r="F94" s="430"/>
      <c r="G94" s="431"/>
      <c r="M94" s="194"/>
      <c r="N94" s="355"/>
      <c r="O94" s="355"/>
      <c r="P94" s="355"/>
      <c r="Q94" s="355"/>
      <c r="R94" s="355"/>
      <c r="S94" s="194"/>
      <c r="T94" s="194"/>
      <c r="U94" s="194"/>
    </row>
    <row r="95" spans="1:21" ht="15.75" customHeight="1">
      <c r="A95" s="153">
        <v>40361</v>
      </c>
      <c r="B95" s="153">
        <v>40391</v>
      </c>
      <c r="C95" s="602">
        <f t="shared" si="40"/>
        <v>31</v>
      </c>
      <c r="D95" s="155">
        <v>2145</v>
      </c>
      <c r="E95" s="121">
        <v>1608.75</v>
      </c>
      <c r="F95" s="430"/>
      <c r="G95" s="431"/>
      <c r="M95" s="194"/>
      <c r="N95" s="355"/>
      <c r="O95" s="355"/>
      <c r="P95" s="355"/>
      <c r="Q95" s="355"/>
      <c r="R95" s="194"/>
      <c r="S95" s="194"/>
      <c r="T95" s="194"/>
      <c r="U95" s="194"/>
    </row>
    <row r="96" spans="1:21">
      <c r="A96" s="153">
        <v>40392</v>
      </c>
      <c r="B96" s="153">
        <v>40422</v>
      </c>
      <c r="C96" s="602">
        <f t="shared" si="40"/>
        <v>31</v>
      </c>
      <c r="D96" s="155">
        <v>2145</v>
      </c>
      <c r="E96" s="121">
        <v>1608.75</v>
      </c>
      <c r="F96" s="430"/>
      <c r="G96" s="431"/>
      <c r="M96" s="194"/>
      <c r="N96" s="158"/>
      <c r="O96" s="194"/>
      <c r="P96" s="194"/>
      <c r="Q96" s="194"/>
      <c r="R96" s="194"/>
    </row>
    <row r="97" spans="1:46">
      <c r="A97" s="153">
        <v>40423</v>
      </c>
      <c r="B97" s="153">
        <v>40452</v>
      </c>
      <c r="C97" s="602">
        <f t="shared" si="40"/>
        <v>30</v>
      </c>
      <c r="D97" s="155">
        <v>2145</v>
      </c>
      <c r="E97" s="121">
        <v>1608.75</v>
      </c>
      <c r="F97" s="430"/>
      <c r="G97" s="431"/>
      <c r="M97" s="194"/>
      <c r="N97" s="158"/>
      <c r="O97" s="194"/>
      <c r="P97" s="194"/>
      <c r="Q97" s="194"/>
      <c r="S97" s="189"/>
      <c r="T97" s="189"/>
      <c r="U97" s="189"/>
      <c r="AK97" s="194"/>
      <c r="AL97" s="194"/>
      <c r="AM97" s="194"/>
      <c r="AN97" s="194"/>
      <c r="AO97" s="194"/>
      <c r="AP97" s="194"/>
      <c r="AQ97" s="194"/>
      <c r="AR97" s="194"/>
      <c r="AS97" s="194"/>
      <c r="AT97" s="194"/>
    </row>
    <row r="98" spans="1:46" ht="21" customHeight="1">
      <c r="A98" s="153">
        <v>40453</v>
      </c>
      <c r="B98" s="153">
        <v>40483</v>
      </c>
      <c r="C98" s="602">
        <f t="shared" si="40"/>
        <v>31</v>
      </c>
      <c r="D98" s="155">
        <v>2145</v>
      </c>
      <c r="E98" s="121">
        <v>1608.75</v>
      </c>
      <c r="F98" s="430"/>
      <c r="G98" s="431"/>
      <c r="M98" s="220"/>
      <c r="N98" s="159"/>
      <c r="R98" s="189"/>
      <c r="S98" s="195"/>
      <c r="T98" s="195"/>
      <c r="U98" s="195"/>
    </row>
    <row r="99" spans="1:46">
      <c r="A99" s="153">
        <v>40484</v>
      </c>
      <c r="B99" s="153">
        <v>40513</v>
      </c>
      <c r="C99" s="602">
        <f t="shared" si="40"/>
        <v>30</v>
      </c>
      <c r="D99" s="155">
        <v>2145</v>
      </c>
      <c r="E99" s="121">
        <v>1608.75</v>
      </c>
      <c r="F99" s="430"/>
      <c r="G99" s="431"/>
      <c r="M99" s="194"/>
      <c r="N99" s="160"/>
      <c r="O99" s="189"/>
      <c r="P99" s="189"/>
      <c r="Q99" s="189"/>
      <c r="R99" s="195"/>
      <c r="S99" s="195"/>
      <c r="T99" s="195"/>
      <c r="U99" s="195"/>
    </row>
    <row r="100" spans="1:46">
      <c r="A100" s="153">
        <v>40514</v>
      </c>
      <c r="B100" s="153">
        <v>40544</v>
      </c>
      <c r="C100" s="602">
        <f t="shared" si="40"/>
        <v>31</v>
      </c>
      <c r="D100" s="155">
        <v>2145</v>
      </c>
      <c r="E100" s="121">
        <v>1608.75</v>
      </c>
      <c r="F100" s="430"/>
      <c r="G100" s="431"/>
      <c r="M100" s="194"/>
      <c r="N100" s="160"/>
      <c r="O100" s="195"/>
      <c r="P100" s="195"/>
      <c r="Q100" s="195"/>
      <c r="R100" s="195"/>
      <c r="S100" s="195"/>
      <c r="T100" s="195"/>
      <c r="U100" s="195"/>
    </row>
    <row r="101" spans="1:46">
      <c r="A101" s="766" t="s">
        <v>36</v>
      </c>
      <c r="B101" s="767"/>
      <c r="C101" s="602">
        <f>SUM(C89:C100)</f>
        <v>365</v>
      </c>
      <c r="D101" s="157">
        <f>SUM(D89:D100)</f>
        <v>25740</v>
      </c>
      <c r="E101" s="123">
        <f>SUM(E89:E100)</f>
        <v>19305</v>
      </c>
      <c r="F101" s="430"/>
      <c r="G101" s="432"/>
      <c r="M101" s="194"/>
      <c r="N101" s="160"/>
      <c r="O101" s="195"/>
      <c r="P101" s="195"/>
      <c r="Q101" s="195"/>
      <c r="R101" s="195"/>
      <c r="S101" s="195"/>
      <c r="T101" s="195"/>
      <c r="U101" s="195"/>
    </row>
    <row r="102" spans="1:46" ht="15" hidden="1" customHeight="1" outlineLevel="1" thickBot="1">
      <c r="A102" s="371"/>
      <c r="B102" s="371"/>
      <c r="C102" s="372"/>
      <c r="D102" s="373"/>
      <c r="E102" s="374"/>
      <c r="M102" s="194"/>
      <c r="N102" s="160"/>
      <c r="O102" s="195"/>
      <c r="P102" s="195"/>
      <c r="Q102" s="195"/>
      <c r="R102" s="195"/>
      <c r="S102" s="195"/>
      <c r="T102" s="195"/>
      <c r="U102" s="195"/>
    </row>
    <row r="103" spans="1:46" ht="15" hidden="1" customHeight="1" outlineLevel="1" thickBot="1">
      <c r="A103" s="377" t="str">
        <f>"SUPPORTING ANNUAL USE DATA - "&amp;$B$85</f>
        <v>SUPPORTING ANNUAL USE DATA - Natural Gas</v>
      </c>
      <c r="B103" s="378"/>
      <c r="C103" s="379"/>
      <c r="D103" s="380"/>
      <c r="E103" s="381"/>
      <c r="M103" s="194"/>
      <c r="N103" s="160"/>
      <c r="O103" s="195"/>
      <c r="P103" s="195"/>
      <c r="Q103" s="195"/>
      <c r="R103" s="195"/>
      <c r="S103" s="195"/>
      <c r="T103" s="195"/>
      <c r="U103" s="195"/>
    </row>
    <row r="104" spans="1:46" ht="43.2" hidden="1" customHeight="1" outlineLevel="1">
      <c r="A104" s="4" t="s">
        <v>32</v>
      </c>
      <c r="B104" s="4" t="s">
        <v>33</v>
      </c>
      <c r="C104" s="4" t="s">
        <v>34</v>
      </c>
      <c r="D104" s="4" t="str">
        <f>$B$85&amp;" Use ("&amp;$B$152&amp;")"</f>
        <v>Natural Gas Use (therms)</v>
      </c>
      <c r="E104" s="414" t="str">
        <f>$B$85&amp;" Cost ($)"</f>
        <v>Natural Gas Cost ($)</v>
      </c>
      <c r="M104" s="194"/>
      <c r="N104" s="160"/>
      <c r="O104" s="195"/>
      <c r="P104" s="195"/>
      <c r="Q104" s="195"/>
      <c r="R104" s="195"/>
      <c r="S104" s="195"/>
      <c r="T104" s="195"/>
      <c r="U104" s="195"/>
    </row>
    <row r="105" spans="1:46" ht="14.4" hidden="1" customHeight="1" outlineLevel="1">
      <c r="A105" s="153">
        <v>40179</v>
      </c>
      <c r="B105" s="153">
        <v>40210</v>
      </c>
      <c r="C105" s="602">
        <f>B105-A105</f>
        <v>31</v>
      </c>
      <c r="D105" s="375">
        <v>450</v>
      </c>
      <c r="E105" s="376">
        <v>1608.75</v>
      </c>
      <c r="M105" s="194"/>
      <c r="N105" s="160"/>
      <c r="O105" s="195"/>
      <c r="P105" s="195"/>
      <c r="Q105" s="195"/>
      <c r="R105" s="195"/>
      <c r="S105" s="195"/>
      <c r="T105" s="195"/>
      <c r="U105" s="195"/>
    </row>
    <row r="106" spans="1:46" ht="14.4" hidden="1" customHeight="1" outlineLevel="1">
      <c r="A106" s="153">
        <v>40210</v>
      </c>
      <c r="B106" s="153">
        <v>40238</v>
      </c>
      <c r="C106" s="602">
        <f>B106-A106+IF(A106=B105,0,1)</f>
        <v>28</v>
      </c>
      <c r="D106" s="155">
        <v>2145</v>
      </c>
      <c r="E106" s="121">
        <v>1608.75</v>
      </c>
      <c r="M106" s="194"/>
      <c r="N106" s="160"/>
      <c r="O106" s="195"/>
      <c r="P106" s="195"/>
      <c r="Q106" s="195"/>
      <c r="R106" s="195"/>
      <c r="S106" s="195"/>
      <c r="T106" s="195"/>
      <c r="U106" s="195"/>
    </row>
    <row r="107" spans="1:46" ht="14.4" hidden="1" customHeight="1" outlineLevel="1">
      <c r="A107" s="153">
        <v>40239</v>
      </c>
      <c r="B107" s="153">
        <v>40269</v>
      </c>
      <c r="C107" s="602">
        <f t="shared" ref="C107:C116" si="41">B107-A107+IF(A107=B106,0,1)</f>
        <v>31</v>
      </c>
      <c r="D107" s="155">
        <v>2145</v>
      </c>
      <c r="E107" s="121">
        <v>1608.75</v>
      </c>
      <c r="M107" s="194"/>
      <c r="N107" s="160"/>
      <c r="O107" s="195"/>
      <c r="P107" s="195"/>
      <c r="Q107" s="195"/>
      <c r="R107" s="195"/>
      <c r="S107" s="195"/>
      <c r="T107" s="195"/>
      <c r="U107" s="195"/>
    </row>
    <row r="108" spans="1:46" ht="14.4" hidden="1" customHeight="1" outlineLevel="1">
      <c r="A108" s="153">
        <v>40270</v>
      </c>
      <c r="B108" s="153">
        <v>40299</v>
      </c>
      <c r="C108" s="602">
        <f t="shared" si="41"/>
        <v>30</v>
      </c>
      <c r="D108" s="155">
        <v>2145</v>
      </c>
      <c r="E108" s="121">
        <v>1608.75</v>
      </c>
      <c r="M108" s="194"/>
      <c r="N108" s="160"/>
      <c r="O108" s="195"/>
      <c r="P108" s="195"/>
      <c r="Q108" s="195"/>
      <c r="R108" s="195"/>
      <c r="S108" s="195"/>
      <c r="T108" s="195"/>
      <c r="U108" s="195"/>
    </row>
    <row r="109" spans="1:46" ht="14.4" hidden="1" customHeight="1" outlineLevel="1">
      <c r="A109" s="153">
        <v>40300</v>
      </c>
      <c r="B109" s="153">
        <v>40330</v>
      </c>
      <c r="C109" s="602">
        <f t="shared" si="41"/>
        <v>31</v>
      </c>
      <c r="D109" s="155">
        <v>2145</v>
      </c>
      <c r="E109" s="121">
        <v>1608.75</v>
      </c>
      <c r="M109" s="194"/>
      <c r="N109" s="160"/>
      <c r="O109" s="195"/>
      <c r="P109" s="195"/>
      <c r="Q109" s="195"/>
      <c r="R109" s="195"/>
      <c r="S109" s="195"/>
      <c r="T109" s="195"/>
      <c r="U109" s="195"/>
    </row>
    <row r="110" spans="1:46" ht="14.4" hidden="1" customHeight="1" outlineLevel="1">
      <c r="A110" s="153">
        <v>40331</v>
      </c>
      <c r="B110" s="153">
        <v>40360</v>
      </c>
      <c r="C110" s="602">
        <f t="shared" si="41"/>
        <v>30</v>
      </c>
      <c r="D110" s="155">
        <v>2145</v>
      </c>
      <c r="E110" s="121">
        <v>1608.75</v>
      </c>
      <c r="M110" s="194"/>
      <c r="N110" s="160"/>
      <c r="O110" s="195"/>
      <c r="P110" s="195"/>
      <c r="Q110" s="195"/>
      <c r="R110" s="195"/>
      <c r="S110" s="195"/>
      <c r="T110" s="195"/>
      <c r="U110" s="195"/>
    </row>
    <row r="111" spans="1:46" ht="14.4" hidden="1" customHeight="1" outlineLevel="1">
      <c r="A111" s="153">
        <v>40361</v>
      </c>
      <c r="B111" s="153">
        <v>40391</v>
      </c>
      <c r="C111" s="602">
        <f t="shared" si="41"/>
        <v>31</v>
      </c>
      <c r="D111" s="155">
        <v>2145</v>
      </c>
      <c r="E111" s="121">
        <v>1608.75</v>
      </c>
      <c r="M111" s="194"/>
      <c r="N111" s="160"/>
      <c r="O111" s="195"/>
      <c r="P111" s="195"/>
      <c r="Q111" s="195"/>
      <c r="R111" s="195"/>
      <c r="S111" s="195"/>
      <c r="T111" s="195"/>
      <c r="U111" s="195"/>
    </row>
    <row r="112" spans="1:46" ht="14.4" hidden="1" customHeight="1" outlineLevel="1">
      <c r="A112" s="153">
        <v>40392</v>
      </c>
      <c r="B112" s="153">
        <v>40422</v>
      </c>
      <c r="C112" s="602">
        <f t="shared" si="41"/>
        <v>31</v>
      </c>
      <c r="D112" s="155">
        <v>2145</v>
      </c>
      <c r="E112" s="121">
        <v>1608.75</v>
      </c>
      <c r="M112" s="194"/>
      <c r="N112" s="160"/>
      <c r="O112" s="195"/>
      <c r="P112" s="195"/>
      <c r="Q112" s="195"/>
      <c r="R112" s="195"/>
      <c r="S112" s="195"/>
      <c r="T112" s="195"/>
      <c r="U112" s="195"/>
    </row>
    <row r="113" spans="1:21" ht="14.4" hidden="1" customHeight="1" outlineLevel="1">
      <c r="A113" s="153">
        <v>40423</v>
      </c>
      <c r="B113" s="153">
        <v>40452</v>
      </c>
      <c r="C113" s="602">
        <f t="shared" si="41"/>
        <v>30</v>
      </c>
      <c r="D113" s="155">
        <v>2145</v>
      </c>
      <c r="E113" s="121">
        <v>1608.75</v>
      </c>
      <c r="M113" s="194"/>
      <c r="N113" s="160"/>
      <c r="O113" s="195"/>
      <c r="P113" s="195"/>
      <c r="Q113" s="195"/>
      <c r="R113" s="195"/>
      <c r="S113" s="195"/>
      <c r="T113" s="195"/>
      <c r="U113" s="195"/>
    </row>
    <row r="114" spans="1:21" ht="14.4" hidden="1" customHeight="1" outlineLevel="1">
      <c r="A114" s="153">
        <v>40453</v>
      </c>
      <c r="B114" s="153">
        <v>40483</v>
      </c>
      <c r="C114" s="602">
        <f t="shared" si="41"/>
        <v>31</v>
      </c>
      <c r="D114" s="155">
        <v>2145</v>
      </c>
      <c r="E114" s="121">
        <v>1608.75</v>
      </c>
      <c r="M114" s="194"/>
      <c r="N114" s="160"/>
      <c r="O114" s="195"/>
      <c r="P114" s="195"/>
      <c r="Q114" s="195"/>
      <c r="R114" s="195"/>
      <c r="S114" s="195"/>
      <c r="T114" s="195"/>
      <c r="U114" s="195"/>
    </row>
    <row r="115" spans="1:21" ht="14.4" hidden="1" customHeight="1" outlineLevel="1">
      <c r="A115" s="153">
        <v>40484</v>
      </c>
      <c r="B115" s="153">
        <v>40513</v>
      </c>
      <c r="C115" s="602">
        <f t="shared" si="41"/>
        <v>30</v>
      </c>
      <c r="D115" s="155">
        <v>2145</v>
      </c>
      <c r="E115" s="121">
        <v>1608.75</v>
      </c>
      <c r="M115" s="194"/>
      <c r="N115" s="160"/>
      <c r="O115" s="195"/>
      <c r="P115" s="195"/>
      <c r="Q115" s="195"/>
      <c r="R115" s="195"/>
      <c r="S115" s="195"/>
      <c r="T115" s="195"/>
      <c r="U115" s="195"/>
    </row>
    <row r="116" spans="1:21" ht="14.4" hidden="1" customHeight="1" outlineLevel="1">
      <c r="A116" s="153">
        <v>40514</v>
      </c>
      <c r="B116" s="153">
        <v>40544</v>
      </c>
      <c r="C116" s="602">
        <f t="shared" si="41"/>
        <v>31</v>
      </c>
      <c r="D116" s="155">
        <v>2145</v>
      </c>
      <c r="E116" s="121">
        <v>1608.75</v>
      </c>
      <c r="M116" s="194"/>
      <c r="N116" s="160"/>
      <c r="O116" s="195"/>
      <c r="P116" s="195"/>
      <c r="Q116" s="195"/>
      <c r="R116" s="195"/>
      <c r="S116" s="195"/>
      <c r="T116" s="195"/>
      <c r="U116" s="195"/>
    </row>
    <row r="117" spans="1:21" ht="14.4" hidden="1" customHeight="1" outlineLevel="1">
      <c r="A117" s="398" t="s">
        <v>36</v>
      </c>
      <c r="B117" s="399"/>
      <c r="C117" s="602">
        <f>SUM(C105:C116)</f>
        <v>365</v>
      </c>
      <c r="D117" s="157">
        <f>SUM(D105:D116)</f>
        <v>24045</v>
      </c>
      <c r="E117" s="123">
        <f>SUM(E105:E116)</f>
        <v>19305</v>
      </c>
      <c r="M117" s="194"/>
      <c r="N117" s="160"/>
      <c r="O117" s="195"/>
      <c r="P117" s="195"/>
      <c r="Q117" s="195"/>
      <c r="R117" s="195"/>
      <c r="S117" s="195"/>
      <c r="T117" s="195"/>
      <c r="U117" s="195"/>
    </row>
    <row r="118" spans="1:21" ht="15" hidden="1" customHeight="1" outlineLevel="1" thickBot="1">
      <c r="A118" s="371"/>
      <c r="B118" s="371"/>
      <c r="C118" s="372"/>
      <c r="D118" s="373"/>
      <c r="E118" s="374"/>
      <c r="M118" s="194"/>
      <c r="N118" s="160"/>
      <c r="O118" s="195"/>
      <c r="P118" s="195"/>
      <c r="Q118" s="195"/>
      <c r="R118" s="195"/>
      <c r="S118" s="195"/>
      <c r="T118" s="195"/>
      <c r="U118" s="195"/>
    </row>
    <row r="119" spans="1:21" ht="15" hidden="1" customHeight="1" outlineLevel="2" thickBot="1">
      <c r="A119" s="377" t="str">
        <f>"SUPPORTING ANNUAL USE DATA - "&amp;$B$85</f>
        <v>SUPPORTING ANNUAL USE DATA - Natural Gas</v>
      </c>
      <c r="B119" s="378"/>
      <c r="C119" s="379"/>
      <c r="D119" s="380"/>
      <c r="E119" s="381"/>
      <c r="M119" s="194"/>
      <c r="N119" s="160"/>
      <c r="O119" s="195"/>
      <c r="P119" s="195"/>
      <c r="Q119" s="195"/>
      <c r="R119" s="195"/>
      <c r="S119" s="195"/>
      <c r="T119" s="195"/>
      <c r="U119" s="195"/>
    </row>
    <row r="120" spans="1:21" ht="43.2" hidden="1" customHeight="1" outlineLevel="2">
      <c r="A120" s="4" t="s">
        <v>32</v>
      </c>
      <c r="B120" s="4" t="s">
        <v>33</v>
      </c>
      <c r="C120" s="4" t="s">
        <v>34</v>
      </c>
      <c r="D120" s="4" t="str">
        <f>$B$85&amp;" Use ("&amp;$B$152&amp;")"</f>
        <v>Natural Gas Use (therms)</v>
      </c>
      <c r="E120" s="414" t="str">
        <f>$B$85&amp;" Cost ($)"</f>
        <v>Natural Gas Cost ($)</v>
      </c>
      <c r="M120" s="194"/>
      <c r="N120" s="160"/>
      <c r="O120" s="195"/>
      <c r="P120" s="195"/>
      <c r="Q120" s="195"/>
      <c r="R120" s="195"/>
      <c r="S120" s="195"/>
      <c r="T120" s="195"/>
      <c r="U120" s="195"/>
    </row>
    <row r="121" spans="1:21" ht="14.4" hidden="1" customHeight="1" outlineLevel="2">
      <c r="A121" s="153">
        <v>40179</v>
      </c>
      <c r="B121" s="153">
        <v>40210</v>
      </c>
      <c r="C121" s="602">
        <f>B121-A121</f>
        <v>31</v>
      </c>
      <c r="D121" s="155">
        <v>200</v>
      </c>
      <c r="E121" s="121">
        <v>1608.75</v>
      </c>
      <c r="M121" s="194"/>
      <c r="N121" s="160"/>
      <c r="O121" s="195"/>
      <c r="P121" s="195"/>
      <c r="Q121" s="195"/>
      <c r="R121" s="195"/>
      <c r="S121" s="195"/>
      <c r="T121" s="195"/>
      <c r="U121" s="195"/>
    </row>
    <row r="122" spans="1:21" ht="14.4" hidden="1" customHeight="1" outlineLevel="2">
      <c r="A122" s="153">
        <v>40210</v>
      </c>
      <c r="B122" s="153">
        <v>40238</v>
      </c>
      <c r="C122" s="602">
        <f>B122-A122+IF(A122=B121,0,1)</f>
        <v>28</v>
      </c>
      <c r="D122" s="155">
        <v>2145</v>
      </c>
      <c r="E122" s="121">
        <v>1608.75</v>
      </c>
      <c r="M122" s="194"/>
      <c r="N122" s="160"/>
      <c r="O122" s="195"/>
      <c r="P122" s="195"/>
      <c r="Q122" s="195"/>
      <c r="R122" s="195"/>
      <c r="S122" s="195"/>
      <c r="T122" s="195"/>
      <c r="U122" s="195"/>
    </row>
    <row r="123" spans="1:21" ht="14.4" hidden="1" customHeight="1" outlineLevel="2">
      <c r="A123" s="153">
        <v>40239</v>
      </c>
      <c r="B123" s="153">
        <v>40269</v>
      </c>
      <c r="C123" s="602">
        <f t="shared" ref="C123:C132" si="42">B123-A123+IF(A123=B122,0,1)</f>
        <v>31</v>
      </c>
      <c r="D123" s="155">
        <v>2145</v>
      </c>
      <c r="E123" s="121">
        <v>1608.75</v>
      </c>
      <c r="M123" s="194"/>
      <c r="N123" s="160"/>
      <c r="O123" s="195"/>
      <c r="P123" s="195"/>
      <c r="Q123" s="195"/>
      <c r="R123" s="195"/>
      <c r="S123" s="195"/>
      <c r="T123" s="195"/>
      <c r="U123" s="195"/>
    </row>
    <row r="124" spans="1:21" ht="14.4" hidden="1" customHeight="1" outlineLevel="2">
      <c r="A124" s="153">
        <v>40270</v>
      </c>
      <c r="B124" s="153">
        <v>40299</v>
      </c>
      <c r="C124" s="602">
        <f t="shared" si="42"/>
        <v>30</v>
      </c>
      <c r="D124" s="155">
        <v>2145</v>
      </c>
      <c r="E124" s="121">
        <v>1608.75</v>
      </c>
      <c r="M124" s="194"/>
      <c r="N124" s="160"/>
      <c r="O124" s="195"/>
      <c r="P124" s="195"/>
      <c r="Q124" s="195"/>
      <c r="R124" s="195"/>
      <c r="S124" s="195"/>
      <c r="T124" s="195"/>
      <c r="U124" s="195"/>
    </row>
    <row r="125" spans="1:21" ht="14.4" hidden="1" customHeight="1" outlineLevel="2">
      <c r="A125" s="153">
        <v>40300</v>
      </c>
      <c r="B125" s="153">
        <v>40330</v>
      </c>
      <c r="C125" s="602">
        <f t="shared" si="42"/>
        <v>31</v>
      </c>
      <c r="D125" s="155">
        <v>2145</v>
      </c>
      <c r="E125" s="121">
        <v>1608.75</v>
      </c>
      <c r="M125" s="194"/>
      <c r="N125" s="160"/>
      <c r="O125" s="195"/>
      <c r="P125" s="195"/>
      <c r="Q125" s="195"/>
      <c r="R125" s="195"/>
      <c r="S125" s="195"/>
      <c r="T125" s="195"/>
      <c r="U125" s="195"/>
    </row>
    <row r="126" spans="1:21" ht="14.4" hidden="1" customHeight="1" outlineLevel="2">
      <c r="A126" s="153">
        <v>40331</v>
      </c>
      <c r="B126" s="153">
        <v>40360</v>
      </c>
      <c r="C126" s="602">
        <f t="shared" si="42"/>
        <v>30</v>
      </c>
      <c r="D126" s="155">
        <v>2145</v>
      </c>
      <c r="E126" s="121">
        <v>1608.75</v>
      </c>
      <c r="M126" s="194"/>
      <c r="N126" s="160"/>
      <c r="O126" s="195"/>
      <c r="P126" s="195"/>
      <c r="Q126" s="195"/>
      <c r="R126" s="195"/>
      <c r="S126" s="195"/>
      <c r="T126" s="195"/>
      <c r="U126" s="195"/>
    </row>
    <row r="127" spans="1:21" ht="14.4" hidden="1" customHeight="1" outlineLevel="2">
      <c r="A127" s="153">
        <v>40361</v>
      </c>
      <c r="B127" s="153">
        <v>40391</v>
      </c>
      <c r="C127" s="602">
        <f t="shared" si="42"/>
        <v>31</v>
      </c>
      <c r="D127" s="155">
        <v>2145</v>
      </c>
      <c r="E127" s="121">
        <v>1608.75</v>
      </c>
      <c r="M127" s="194"/>
      <c r="N127" s="160"/>
      <c r="O127" s="195"/>
      <c r="P127" s="195"/>
      <c r="Q127" s="195"/>
      <c r="R127" s="195"/>
      <c r="S127" s="195"/>
      <c r="T127" s="195"/>
      <c r="U127" s="195"/>
    </row>
    <row r="128" spans="1:21" ht="14.4" hidden="1" customHeight="1" outlineLevel="2">
      <c r="A128" s="153">
        <v>40392</v>
      </c>
      <c r="B128" s="153">
        <v>40422</v>
      </c>
      <c r="C128" s="602">
        <f t="shared" si="42"/>
        <v>31</v>
      </c>
      <c r="D128" s="155">
        <v>2145</v>
      </c>
      <c r="E128" s="121">
        <v>1608.75</v>
      </c>
      <c r="M128" s="194"/>
      <c r="N128" s="160"/>
      <c r="O128" s="195"/>
      <c r="P128" s="195"/>
      <c r="Q128" s="195"/>
      <c r="R128" s="195"/>
      <c r="S128" s="195"/>
      <c r="T128" s="195"/>
      <c r="U128" s="195"/>
    </row>
    <row r="129" spans="1:21" ht="14.4" hidden="1" customHeight="1" outlineLevel="2">
      <c r="A129" s="153">
        <v>40423</v>
      </c>
      <c r="B129" s="153">
        <v>40452</v>
      </c>
      <c r="C129" s="602">
        <f t="shared" si="42"/>
        <v>30</v>
      </c>
      <c r="D129" s="155">
        <v>2145</v>
      </c>
      <c r="E129" s="121">
        <v>1608.75</v>
      </c>
      <c r="M129" s="194"/>
      <c r="N129" s="160"/>
      <c r="O129" s="195"/>
      <c r="P129" s="195"/>
      <c r="Q129" s="195"/>
      <c r="R129" s="195"/>
      <c r="S129" s="195"/>
      <c r="T129" s="195"/>
      <c r="U129" s="195"/>
    </row>
    <row r="130" spans="1:21" ht="14.4" hidden="1" customHeight="1" outlineLevel="2">
      <c r="A130" s="153">
        <v>40453</v>
      </c>
      <c r="B130" s="153">
        <v>40483</v>
      </c>
      <c r="C130" s="602">
        <f t="shared" si="42"/>
        <v>31</v>
      </c>
      <c r="D130" s="155">
        <v>2145</v>
      </c>
      <c r="E130" s="121">
        <v>1608.75</v>
      </c>
      <c r="M130" s="194"/>
      <c r="N130" s="160"/>
      <c r="O130" s="195"/>
      <c r="P130" s="195"/>
      <c r="Q130" s="195"/>
      <c r="R130" s="195"/>
      <c r="S130" s="195"/>
      <c r="T130" s="195"/>
      <c r="U130" s="195"/>
    </row>
    <row r="131" spans="1:21" ht="14.4" hidden="1" customHeight="1" outlineLevel="2">
      <c r="A131" s="153">
        <v>40484</v>
      </c>
      <c r="B131" s="153">
        <v>40513</v>
      </c>
      <c r="C131" s="602">
        <f t="shared" si="42"/>
        <v>30</v>
      </c>
      <c r="D131" s="155">
        <v>2145</v>
      </c>
      <c r="E131" s="121">
        <v>1608.75</v>
      </c>
      <c r="M131" s="194"/>
      <c r="N131" s="160"/>
      <c r="O131" s="195"/>
      <c r="P131" s="195"/>
      <c r="Q131" s="195"/>
      <c r="R131" s="195"/>
      <c r="S131" s="195"/>
      <c r="T131" s="195"/>
      <c r="U131" s="195"/>
    </row>
    <row r="132" spans="1:21" ht="14.4" hidden="1" customHeight="1" outlineLevel="2">
      <c r="A132" s="153">
        <v>40514</v>
      </c>
      <c r="B132" s="153">
        <v>40544</v>
      </c>
      <c r="C132" s="602">
        <f t="shared" si="42"/>
        <v>31</v>
      </c>
      <c r="D132" s="155">
        <v>2145</v>
      </c>
      <c r="E132" s="121">
        <v>1608.75</v>
      </c>
      <c r="M132" s="194"/>
      <c r="N132" s="160"/>
      <c r="O132" s="195"/>
      <c r="P132" s="195"/>
      <c r="Q132" s="195"/>
      <c r="R132" s="195"/>
      <c r="S132" s="195"/>
      <c r="T132" s="195"/>
      <c r="U132" s="195"/>
    </row>
    <row r="133" spans="1:21" ht="14.4" hidden="1" customHeight="1" outlineLevel="2">
      <c r="A133" s="398" t="s">
        <v>36</v>
      </c>
      <c r="B133" s="399"/>
      <c r="C133" s="602">
        <f>SUM(C89:C100)</f>
        <v>365</v>
      </c>
      <c r="D133" s="157">
        <f>SUM(D89:D100)</f>
        <v>25740</v>
      </c>
      <c r="E133" s="123">
        <f>SUM(E89:E100)</f>
        <v>19305</v>
      </c>
      <c r="M133" s="194"/>
      <c r="N133" s="160"/>
      <c r="O133" s="195"/>
      <c r="P133" s="195"/>
      <c r="Q133" s="195"/>
      <c r="R133" s="195"/>
      <c r="S133" s="195"/>
      <c r="T133" s="195"/>
      <c r="U133" s="195"/>
    </row>
    <row r="134" spans="1:21" ht="14.4" hidden="1" customHeight="1" outlineLevel="2" thickBot="1">
      <c r="A134" s="194"/>
      <c r="B134" s="194"/>
      <c r="C134" s="194"/>
      <c r="D134" s="194"/>
      <c r="E134" s="194"/>
      <c r="F134" s="194"/>
      <c r="G134" s="194"/>
      <c r="H134" s="194"/>
      <c r="M134" s="194"/>
      <c r="N134" s="160"/>
      <c r="O134" s="195"/>
      <c r="P134" s="195"/>
      <c r="Q134" s="195"/>
      <c r="R134" s="195"/>
      <c r="S134" s="195"/>
      <c r="T134" s="195"/>
      <c r="U134" s="195"/>
    </row>
    <row r="135" spans="1:21" ht="14.4" hidden="1" customHeight="1" outlineLevel="3" thickBot="1">
      <c r="A135" s="377" t="str">
        <f>"SUPPORTING ANNUAL USE DATA - "&amp;$B$85</f>
        <v>SUPPORTING ANNUAL USE DATA - Natural Gas</v>
      </c>
      <c r="B135" s="378"/>
      <c r="C135" s="379"/>
      <c r="D135" s="380"/>
      <c r="E135" s="381"/>
      <c r="F135" s="194"/>
      <c r="G135" s="194"/>
      <c r="H135" s="194"/>
      <c r="M135" s="194"/>
      <c r="N135" s="160"/>
      <c r="O135" s="195"/>
      <c r="P135" s="195"/>
      <c r="Q135" s="195"/>
      <c r="R135" s="195"/>
      <c r="S135" s="195"/>
      <c r="T135" s="195"/>
      <c r="U135" s="195"/>
    </row>
    <row r="136" spans="1:21" ht="43.2" hidden="1" outlineLevel="3">
      <c r="A136" s="4" t="s">
        <v>32</v>
      </c>
      <c r="B136" s="4" t="s">
        <v>33</v>
      </c>
      <c r="C136" s="4" t="s">
        <v>34</v>
      </c>
      <c r="D136" s="4" t="str">
        <f>$B$85&amp;" Use ("&amp;$B$152&amp;")"</f>
        <v>Natural Gas Use (therms)</v>
      </c>
      <c r="E136" s="619" t="str">
        <f>$B$85&amp;" Cost ($)"</f>
        <v>Natural Gas Cost ($)</v>
      </c>
      <c r="F136" s="194"/>
      <c r="G136" s="194"/>
      <c r="H136" s="194"/>
      <c r="M136" s="194"/>
      <c r="N136" s="160"/>
      <c r="O136" s="195"/>
      <c r="P136" s="195"/>
      <c r="Q136" s="195"/>
      <c r="R136" s="195"/>
      <c r="S136" s="195"/>
      <c r="T136" s="195"/>
      <c r="U136" s="195"/>
    </row>
    <row r="137" spans="1:21" ht="14.4" hidden="1" customHeight="1" outlineLevel="3">
      <c r="A137" s="153">
        <v>40179</v>
      </c>
      <c r="B137" s="153">
        <v>40210</v>
      </c>
      <c r="C137" s="602">
        <f>B137-A137</f>
        <v>31</v>
      </c>
      <c r="D137" s="155">
        <v>200</v>
      </c>
      <c r="E137" s="121">
        <v>1608.75</v>
      </c>
      <c r="F137" s="194"/>
      <c r="G137" s="194"/>
      <c r="H137" s="194"/>
      <c r="M137" s="194"/>
      <c r="N137" s="160"/>
      <c r="O137" s="195"/>
      <c r="P137" s="195"/>
      <c r="Q137" s="195"/>
      <c r="R137" s="195"/>
      <c r="S137" s="195"/>
      <c r="T137" s="195"/>
      <c r="U137" s="195"/>
    </row>
    <row r="138" spans="1:21" ht="14.4" hidden="1" customHeight="1" outlineLevel="3">
      <c r="A138" s="153">
        <v>40210</v>
      </c>
      <c r="B138" s="153">
        <v>40238</v>
      </c>
      <c r="C138" s="602">
        <f>B138-A138+IF(A138=B137,0,1)</f>
        <v>28</v>
      </c>
      <c r="D138" s="155">
        <v>2145</v>
      </c>
      <c r="E138" s="121">
        <v>1608.75</v>
      </c>
      <c r="F138" s="194"/>
      <c r="G138" s="194"/>
      <c r="H138" s="194"/>
      <c r="M138" s="194"/>
      <c r="N138" s="160"/>
      <c r="O138" s="195"/>
      <c r="P138" s="195"/>
      <c r="Q138" s="195"/>
      <c r="R138" s="195"/>
      <c r="S138" s="195"/>
      <c r="T138" s="195"/>
      <c r="U138" s="195"/>
    </row>
    <row r="139" spans="1:21" ht="14.4" hidden="1" customHeight="1" outlineLevel="3">
      <c r="A139" s="153">
        <v>40239</v>
      </c>
      <c r="B139" s="153">
        <v>40269</v>
      </c>
      <c r="C139" s="602">
        <f t="shared" ref="C139:C148" si="43">B139-A139+IF(A139=B138,0,1)</f>
        <v>31</v>
      </c>
      <c r="D139" s="155">
        <v>2145</v>
      </c>
      <c r="E139" s="121">
        <v>1608.75</v>
      </c>
      <c r="F139" s="194"/>
      <c r="G139" s="194"/>
      <c r="H139" s="194"/>
      <c r="M139" s="194"/>
      <c r="N139" s="160"/>
      <c r="O139" s="195"/>
      <c r="P139" s="195"/>
      <c r="Q139" s="195"/>
      <c r="R139" s="195"/>
      <c r="S139" s="195"/>
      <c r="T139" s="195"/>
      <c r="U139" s="195"/>
    </row>
    <row r="140" spans="1:21" ht="14.4" hidden="1" customHeight="1" outlineLevel="3">
      <c r="A140" s="153">
        <v>40270</v>
      </c>
      <c r="B140" s="153">
        <v>40299</v>
      </c>
      <c r="C140" s="602">
        <f t="shared" si="43"/>
        <v>30</v>
      </c>
      <c r="D140" s="155">
        <v>2145</v>
      </c>
      <c r="E140" s="121">
        <v>1608.75</v>
      </c>
      <c r="F140" s="194"/>
      <c r="G140" s="194"/>
      <c r="H140" s="194"/>
      <c r="M140" s="194"/>
      <c r="N140" s="160"/>
      <c r="O140" s="195"/>
      <c r="P140" s="195"/>
      <c r="Q140" s="195"/>
      <c r="R140" s="195"/>
      <c r="S140" s="195"/>
      <c r="T140" s="195"/>
      <c r="U140" s="195"/>
    </row>
    <row r="141" spans="1:21" ht="14.4" hidden="1" customHeight="1" outlineLevel="3">
      <c r="A141" s="153">
        <v>40300</v>
      </c>
      <c r="B141" s="153">
        <v>40330</v>
      </c>
      <c r="C141" s="602">
        <f t="shared" si="43"/>
        <v>31</v>
      </c>
      <c r="D141" s="155">
        <v>2145</v>
      </c>
      <c r="E141" s="121">
        <v>1608.75</v>
      </c>
      <c r="F141" s="194"/>
      <c r="G141" s="194"/>
      <c r="H141" s="194"/>
      <c r="M141" s="194"/>
      <c r="N141" s="160"/>
      <c r="O141" s="195"/>
      <c r="P141" s="195"/>
      <c r="Q141" s="195"/>
      <c r="R141" s="195"/>
      <c r="S141" s="195"/>
      <c r="T141" s="195"/>
      <c r="U141" s="195"/>
    </row>
    <row r="142" spans="1:21" ht="14.4" hidden="1" customHeight="1" outlineLevel="3">
      <c r="A142" s="153">
        <v>40331</v>
      </c>
      <c r="B142" s="153">
        <v>40360</v>
      </c>
      <c r="C142" s="602">
        <f t="shared" si="43"/>
        <v>30</v>
      </c>
      <c r="D142" s="155">
        <v>2145</v>
      </c>
      <c r="E142" s="121">
        <v>1608.75</v>
      </c>
      <c r="F142" s="194"/>
      <c r="G142" s="194"/>
      <c r="H142" s="194"/>
      <c r="M142" s="194"/>
      <c r="N142" s="160"/>
      <c r="O142" s="195"/>
      <c r="P142" s="195"/>
      <c r="Q142" s="195"/>
      <c r="R142" s="195"/>
      <c r="S142" s="195"/>
      <c r="T142" s="195"/>
      <c r="U142" s="195"/>
    </row>
    <row r="143" spans="1:21" ht="14.4" hidden="1" customHeight="1" outlineLevel="3">
      <c r="A143" s="153">
        <v>40361</v>
      </c>
      <c r="B143" s="153">
        <v>40391</v>
      </c>
      <c r="C143" s="602">
        <f t="shared" si="43"/>
        <v>31</v>
      </c>
      <c r="D143" s="155">
        <v>2145</v>
      </c>
      <c r="E143" s="121">
        <v>1608.75</v>
      </c>
      <c r="F143" s="194"/>
      <c r="G143" s="194"/>
      <c r="H143" s="194"/>
      <c r="M143" s="194"/>
      <c r="N143" s="160"/>
      <c r="O143" s="195"/>
      <c r="P143" s="195"/>
      <c r="Q143" s="195"/>
      <c r="R143" s="195"/>
      <c r="S143" s="195"/>
      <c r="T143" s="195"/>
      <c r="U143" s="195"/>
    </row>
    <row r="144" spans="1:21" ht="14.4" hidden="1" customHeight="1" outlineLevel="3">
      <c r="A144" s="153">
        <v>40392</v>
      </c>
      <c r="B144" s="153">
        <v>40422</v>
      </c>
      <c r="C144" s="602">
        <f t="shared" si="43"/>
        <v>31</v>
      </c>
      <c r="D144" s="155">
        <v>2145</v>
      </c>
      <c r="E144" s="121">
        <v>1608.75</v>
      </c>
      <c r="F144" s="194"/>
      <c r="G144" s="194"/>
      <c r="H144" s="194"/>
      <c r="M144" s="194"/>
      <c r="N144" s="160"/>
      <c r="O144" s="195"/>
      <c r="P144" s="195"/>
      <c r="Q144" s="195"/>
      <c r="R144" s="195"/>
      <c r="S144" s="195"/>
      <c r="T144" s="195"/>
      <c r="U144" s="195"/>
    </row>
    <row r="145" spans="1:21" ht="14.4" hidden="1" customHeight="1" outlineLevel="3">
      <c r="A145" s="153">
        <v>40423</v>
      </c>
      <c r="B145" s="153">
        <v>40452</v>
      </c>
      <c r="C145" s="602">
        <f t="shared" si="43"/>
        <v>30</v>
      </c>
      <c r="D145" s="155">
        <v>2145</v>
      </c>
      <c r="E145" s="121">
        <v>1608.75</v>
      </c>
      <c r="F145" s="194"/>
      <c r="G145" s="194"/>
      <c r="H145" s="194"/>
      <c r="M145" s="194"/>
      <c r="N145" s="160"/>
      <c r="O145" s="195"/>
      <c r="P145" s="195"/>
      <c r="Q145" s="195"/>
      <c r="R145" s="195"/>
      <c r="S145" s="195"/>
      <c r="T145" s="195"/>
      <c r="U145" s="195"/>
    </row>
    <row r="146" spans="1:21" ht="14.4" hidden="1" customHeight="1" outlineLevel="3">
      <c r="A146" s="153">
        <v>40453</v>
      </c>
      <c r="B146" s="153">
        <v>40483</v>
      </c>
      <c r="C146" s="602">
        <f t="shared" si="43"/>
        <v>31</v>
      </c>
      <c r="D146" s="155">
        <v>2145</v>
      </c>
      <c r="E146" s="121">
        <v>1608.75</v>
      </c>
      <c r="F146" s="194"/>
      <c r="G146" s="194"/>
      <c r="H146" s="194"/>
      <c r="M146" s="194"/>
      <c r="N146" s="160"/>
      <c r="O146" s="195"/>
      <c r="P146" s="195"/>
      <c r="Q146" s="195"/>
      <c r="R146" s="195"/>
      <c r="S146" s="195"/>
      <c r="T146" s="195"/>
      <c r="U146" s="195"/>
    </row>
    <row r="147" spans="1:21" ht="14.4" hidden="1" customHeight="1" outlineLevel="3">
      <c r="A147" s="153">
        <v>40484</v>
      </c>
      <c r="B147" s="153">
        <v>40513</v>
      </c>
      <c r="C147" s="602">
        <f t="shared" si="43"/>
        <v>30</v>
      </c>
      <c r="D147" s="155">
        <v>2145</v>
      </c>
      <c r="E147" s="121">
        <v>1608.75</v>
      </c>
      <c r="F147" s="194"/>
      <c r="G147" s="194"/>
      <c r="H147" s="194"/>
      <c r="M147" s="194"/>
      <c r="N147" s="160"/>
      <c r="O147" s="195"/>
      <c r="P147" s="195"/>
      <c r="Q147" s="195"/>
      <c r="R147" s="195"/>
      <c r="S147" s="195"/>
      <c r="T147" s="195"/>
      <c r="U147" s="195"/>
    </row>
    <row r="148" spans="1:21" ht="14.4" hidden="1" customHeight="1" outlineLevel="3">
      <c r="A148" s="153">
        <v>40514</v>
      </c>
      <c r="B148" s="153">
        <v>40544</v>
      </c>
      <c r="C148" s="602">
        <f t="shared" si="43"/>
        <v>31</v>
      </c>
      <c r="D148" s="155">
        <v>5</v>
      </c>
      <c r="E148" s="121">
        <v>1608.75</v>
      </c>
      <c r="F148" s="194"/>
      <c r="G148" s="194"/>
      <c r="H148" s="194"/>
      <c r="M148" s="194"/>
      <c r="N148" s="160"/>
      <c r="O148" s="195"/>
      <c r="P148" s="195"/>
      <c r="Q148" s="195"/>
      <c r="R148" s="195"/>
      <c r="S148" s="195"/>
      <c r="T148" s="195"/>
      <c r="U148" s="195"/>
    </row>
    <row r="149" spans="1:21" ht="14.4" hidden="1" customHeight="1" outlineLevel="3">
      <c r="A149" s="398" t="s">
        <v>36</v>
      </c>
      <c r="B149" s="399"/>
      <c r="C149" s="602">
        <f>SUM(C105:C116)</f>
        <v>365</v>
      </c>
      <c r="D149" s="157">
        <f>SUM(D105:D116)</f>
        <v>24045</v>
      </c>
      <c r="E149" s="123">
        <f>SUM(E105:E116)</f>
        <v>19305</v>
      </c>
      <c r="F149" s="194"/>
      <c r="G149" s="194"/>
      <c r="H149" s="194"/>
      <c r="M149" s="194"/>
      <c r="N149" s="160"/>
      <c r="O149" s="195"/>
      <c r="P149" s="195"/>
      <c r="Q149" s="195"/>
      <c r="R149" s="195"/>
      <c r="S149" s="195"/>
      <c r="T149" s="195"/>
      <c r="U149" s="195"/>
    </row>
    <row r="150" spans="1:21" collapsed="1">
      <c r="A150" s="194"/>
      <c r="B150" s="194"/>
      <c r="C150" s="194"/>
      <c r="D150" s="194"/>
      <c r="E150" s="194"/>
      <c r="F150" s="194"/>
      <c r="G150" s="194"/>
      <c r="H150" s="194"/>
      <c r="M150" s="194"/>
      <c r="N150" s="160"/>
      <c r="O150" s="195"/>
      <c r="P150" s="195"/>
      <c r="Q150" s="195"/>
      <c r="R150" s="195"/>
      <c r="S150" s="194"/>
      <c r="T150" s="194"/>
      <c r="U150" s="194"/>
    </row>
    <row r="151" spans="1:21" ht="14.4" customHeight="1">
      <c r="A151" s="437" t="s">
        <v>544</v>
      </c>
      <c r="B151" s="437"/>
      <c r="C151" s="200"/>
      <c r="D151" s="101"/>
      <c r="E151" s="195"/>
      <c r="F151" s="194"/>
      <c r="G151" s="194"/>
      <c r="H151" s="194"/>
      <c r="M151" s="194"/>
      <c r="N151" s="160"/>
      <c r="O151" s="195"/>
      <c r="P151" s="195"/>
      <c r="Q151" s="195"/>
      <c r="R151" s="195"/>
      <c r="S151" s="194"/>
      <c r="T151" s="194"/>
      <c r="U151" s="194"/>
    </row>
    <row r="152" spans="1:21" ht="35.4" customHeight="1">
      <c r="A152" s="442" t="s">
        <v>108</v>
      </c>
      <c r="B152" s="446" t="str">
        <f>INDEX('Drop Down Lists'!$AH$2:$AH$13,MATCH('All - Metered Energy'!B85,'Drop Down Lists'!$AG$2:$AG$13,0))</f>
        <v>therms</v>
      </c>
      <c r="C152" s="194"/>
      <c r="D152" s="194"/>
      <c r="E152" s="194"/>
      <c r="F152" s="194"/>
      <c r="G152" s="194"/>
      <c r="H152" s="194"/>
      <c r="M152" s="194"/>
      <c r="N152" s="160"/>
      <c r="O152" s="195"/>
      <c r="P152" s="195"/>
      <c r="Q152" s="195"/>
      <c r="R152" s="195"/>
      <c r="S152" s="194"/>
      <c r="T152" s="194"/>
      <c r="U152" s="194"/>
    </row>
    <row r="153" spans="1:21">
      <c r="A153" s="345" t="s">
        <v>37</v>
      </c>
      <c r="B153" s="435">
        <f>IFERROR(INDEX(EnergyConversionRates,MATCH($B$152,EnergyUnits,0)),"")</f>
        <v>100</v>
      </c>
      <c r="C153" s="443"/>
      <c r="D153" s="200"/>
      <c r="E153" s="101"/>
      <c r="F153" s="194"/>
      <c r="G153" s="194"/>
      <c r="H153" s="194"/>
      <c r="M153" s="194"/>
      <c r="N153" s="160"/>
      <c r="O153" s="195"/>
      <c r="P153" s="195"/>
      <c r="Q153" s="195"/>
      <c r="R153" s="195"/>
      <c r="S153" s="194"/>
      <c r="T153" s="194"/>
      <c r="U153" s="194"/>
    </row>
    <row r="154" spans="1:21" ht="15.6" customHeight="1">
      <c r="A154" s="444"/>
      <c r="B154" s="445"/>
      <c r="C154" s="194"/>
      <c r="D154" s="194"/>
      <c r="E154" s="194"/>
      <c r="F154" s="194"/>
      <c r="G154" s="194"/>
      <c r="H154" s="194"/>
      <c r="M154" s="194"/>
      <c r="N154" s="160"/>
      <c r="O154" s="195"/>
      <c r="P154" s="195"/>
      <c r="Q154" s="195"/>
      <c r="R154" s="195"/>
      <c r="S154" s="194"/>
      <c r="T154" s="194"/>
      <c r="U154" s="194"/>
    </row>
    <row r="155" spans="1:21" ht="18" customHeight="1">
      <c r="A155" s="768" t="s">
        <v>542</v>
      </c>
      <c r="B155" s="770" t="str">
        <f>$C$8</f>
        <v>Purchased Steam</v>
      </c>
      <c r="C155" s="194"/>
      <c r="I155" s="194"/>
      <c r="J155" s="194"/>
      <c r="K155" s="194"/>
      <c r="L155" s="194"/>
      <c r="M155" s="194"/>
      <c r="N155" s="160"/>
      <c r="O155" s="195"/>
      <c r="P155" s="195"/>
      <c r="Q155" s="195"/>
      <c r="R155" s="194"/>
      <c r="S155" s="194"/>
      <c r="T155" s="194"/>
      <c r="U155" s="194"/>
    </row>
    <row r="156" spans="1:21" ht="30" customHeight="1" thickBot="1">
      <c r="A156" s="769"/>
      <c r="B156" s="771"/>
      <c r="I156" s="194"/>
      <c r="J156" s="194"/>
      <c r="K156" s="194"/>
      <c r="L156" s="194"/>
      <c r="M156" s="194"/>
      <c r="N156" s="158"/>
      <c r="O156" s="194"/>
      <c r="P156" s="194"/>
      <c r="Q156" s="194"/>
      <c r="R156" s="194"/>
      <c r="S156" s="194"/>
      <c r="T156" s="194"/>
      <c r="U156" s="194"/>
    </row>
    <row r="157" spans="1:21" ht="18" customHeight="1" thickBot="1">
      <c r="A157" s="377" t="str">
        <f>"MAIN DATA FOR ANALYSIS - "&amp;$B$155</f>
        <v>MAIN DATA FOR ANALYSIS - Purchased Steam</v>
      </c>
      <c r="B157" s="378"/>
      <c r="C157" s="379"/>
      <c r="D157" s="380"/>
      <c r="E157" s="381"/>
      <c r="J157" s="194"/>
      <c r="K157" s="194"/>
      <c r="L157" s="194"/>
      <c r="M157" s="194"/>
      <c r="N157" s="158"/>
      <c r="O157" s="194"/>
      <c r="P157" s="194"/>
      <c r="Q157" s="194"/>
      <c r="R157" s="194"/>
      <c r="S157" s="194"/>
      <c r="T157" s="194"/>
      <c r="U157" s="194"/>
    </row>
    <row r="158" spans="1:21" ht="57.6">
      <c r="A158" s="4" t="s">
        <v>32</v>
      </c>
      <c r="B158" s="4" t="s">
        <v>33</v>
      </c>
      <c r="C158" s="4" t="s">
        <v>34</v>
      </c>
      <c r="D158" s="4" t="str">
        <f>$B$155&amp;" Use ("&amp;$B$222&amp;")"</f>
        <v>Purchased Steam Use (lbs District Steam)</v>
      </c>
      <c r="E158" s="4" t="str">
        <f>$C$8&amp;" Cost ($)"</f>
        <v>Purchased Steam Cost ($)</v>
      </c>
      <c r="K158" s="194"/>
      <c r="L158" s="194"/>
      <c r="M158" s="194"/>
      <c r="N158" s="158"/>
      <c r="O158" s="194"/>
      <c r="P158" s="194"/>
      <c r="Q158" s="194"/>
      <c r="R158" s="194"/>
      <c r="S158" s="194"/>
      <c r="T158" s="194"/>
      <c r="U158" s="194"/>
    </row>
    <row r="159" spans="1:21">
      <c r="A159" s="153">
        <v>40179</v>
      </c>
      <c r="B159" s="153">
        <v>40210</v>
      </c>
      <c r="C159" s="602">
        <f>B159-A159</f>
        <v>31</v>
      </c>
      <c r="D159" s="155">
        <v>12375</v>
      </c>
      <c r="E159" s="121">
        <v>2970</v>
      </c>
      <c r="K159" s="194"/>
      <c r="L159" s="194"/>
      <c r="M159" s="194"/>
      <c r="N159" s="158"/>
      <c r="O159" s="194"/>
      <c r="P159" s="194"/>
      <c r="Q159" s="194"/>
      <c r="R159" s="194"/>
      <c r="T159" s="194"/>
      <c r="U159" s="194"/>
    </row>
    <row r="160" spans="1:21">
      <c r="A160" s="153">
        <v>40210</v>
      </c>
      <c r="B160" s="153">
        <v>40238</v>
      </c>
      <c r="C160" s="602">
        <f>B160-A160+IF(A160=B159,0,1)</f>
        <v>28</v>
      </c>
      <c r="D160" s="155">
        <v>12375</v>
      </c>
      <c r="E160" s="121">
        <v>2970</v>
      </c>
      <c r="K160" s="194"/>
      <c r="L160" s="194"/>
      <c r="M160" s="194"/>
      <c r="N160" s="158"/>
      <c r="O160" s="194"/>
      <c r="P160" s="194"/>
      <c r="Q160" s="194"/>
      <c r="S160" s="194"/>
      <c r="T160" s="194"/>
      <c r="U160" s="194"/>
    </row>
    <row r="161" spans="1:46">
      <c r="A161" s="153">
        <v>40239</v>
      </c>
      <c r="B161" s="153">
        <v>40269</v>
      </c>
      <c r="C161" s="602">
        <f t="shared" ref="C161:C170" si="44">B161-A161+IF(A161=B160,0,1)</f>
        <v>31</v>
      </c>
      <c r="D161" s="155">
        <v>12375</v>
      </c>
      <c r="E161" s="121">
        <v>2970</v>
      </c>
      <c r="K161" s="194"/>
      <c r="L161" s="194"/>
      <c r="M161" s="194"/>
      <c r="N161" s="159"/>
      <c r="R161" s="194"/>
    </row>
    <row r="162" spans="1:46">
      <c r="A162" s="153">
        <v>40270</v>
      </c>
      <c r="B162" s="153">
        <v>40299</v>
      </c>
      <c r="C162" s="602">
        <f t="shared" si="44"/>
        <v>30</v>
      </c>
      <c r="D162" s="155">
        <v>12375</v>
      </c>
      <c r="E162" s="121">
        <v>2970</v>
      </c>
      <c r="K162" s="194"/>
      <c r="L162" s="194"/>
      <c r="M162" s="194"/>
      <c r="N162" s="159"/>
      <c r="Q162" s="194"/>
    </row>
    <row r="163" spans="1:46">
      <c r="A163" s="153">
        <v>40300</v>
      </c>
      <c r="B163" s="153">
        <v>40330</v>
      </c>
      <c r="C163" s="602">
        <f t="shared" si="44"/>
        <v>31</v>
      </c>
      <c r="D163" s="155">
        <v>12375</v>
      </c>
      <c r="E163" s="121">
        <v>2970</v>
      </c>
      <c r="K163" s="194"/>
      <c r="L163" s="194"/>
      <c r="M163" s="194"/>
      <c r="N163" s="159"/>
    </row>
    <row r="164" spans="1:46" s="159" customFormat="1">
      <c r="A164" s="153">
        <v>40331</v>
      </c>
      <c r="B164" s="153">
        <v>40360</v>
      </c>
      <c r="C164" s="602">
        <f t="shared" si="44"/>
        <v>30</v>
      </c>
      <c r="D164" s="155">
        <v>12375</v>
      </c>
      <c r="E164" s="121">
        <v>2970</v>
      </c>
      <c r="H164" s="220"/>
      <c r="I164" s="220"/>
      <c r="J164" s="220"/>
      <c r="K164" s="194"/>
      <c r="L164" s="194"/>
      <c r="M164" s="194"/>
      <c r="O164" s="220"/>
      <c r="P164" s="220"/>
      <c r="Q164" s="220"/>
      <c r="R164" s="220"/>
      <c r="S164" s="220"/>
      <c r="T164" s="220"/>
      <c r="U164" s="220"/>
      <c r="V164" s="220"/>
      <c r="W164" s="220"/>
      <c r="X164" s="220"/>
      <c r="Y164" s="220"/>
      <c r="Z164" s="220"/>
      <c r="AA164" s="220"/>
      <c r="AB164" s="220"/>
      <c r="AC164" s="220"/>
      <c r="AD164" s="220"/>
      <c r="AE164" s="220"/>
      <c r="AF164" s="220"/>
      <c r="AG164" s="220"/>
      <c r="AH164" s="220"/>
      <c r="AI164" s="220"/>
      <c r="AJ164" s="220"/>
      <c r="AK164" s="220"/>
      <c r="AL164" s="220"/>
      <c r="AM164" s="220"/>
      <c r="AN164" s="220"/>
      <c r="AO164" s="220"/>
      <c r="AP164" s="220"/>
      <c r="AQ164" s="220"/>
      <c r="AR164" s="220"/>
      <c r="AS164" s="220"/>
      <c r="AT164" s="220"/>
    </row>
    <row r="165" spans="1:46" s="159" customFormat="1">
      <c r="A165" s="153">
        <v>40361</v>
      </c>
      <c r="B165" s="153">
        <v>40391</v>
      </c>
      <c r="C165" s="602">
        <f t="shared" si="44"/>
        <v>31</v>
      </c>
      <c r="D165" s="155">
        <v>12375</v>
      </c>
      <c r="E165" s="121">
        <v>2970</v>
      </c>
      <c r="H165" s="220"/>
      <c r="I165" s="220"/>
      <c r="J165" s="220"/>
      <c r="K165" s="194"/>
      <c r="L165" s="194"/>
      <c r="M165" s="194"/>
      <c r="O165" s="220"/>
      <c r="P165" s="220"/>
      <c r="Q165" s="220"/>
      <c r="R165" s="220"/>
      <c r="S165" s="220"/>
      <c r="T165" s="220"/>
      <c r="U165" s="220"/>
      <c r="V165" s="220"/>
      <c r="W165" s="220"/>
      <c r="X165" s="220"/>
      <c r="Y165" s="220"/>
      <c r="Z165" s="220"/>
      <c r="AA165" s="220"/>
      <c r="AB165" s="220"/>
      <c r="AC165" s="220"/>
      <c r="AD165" s="220"/>
      <c r="AE165" s="220"/>
      <c r="AF165" s="220"/>
      <c r="AG165" s="220"/>
      <c r="AH165" s="220"/>
      <c r="AI165" s="220"/>
      <c r="AJ165" s="220"/>
      <c r="AK165" s="220"/>
      <c r="AL165" s="220"/>
      <c r="AM165" s="220"/>
      <c r="AN165" s="220"/>
      <c r="AO165" s="220"/>
      <c r="AP165" s="220"/>
      <c r="AQ165" s="220"/>
      <c r="AR165" s="220"/>
      <c r="AS165" s="220"/>
      <c r="AT165" s="220"/>
    </row>
    <row r="166" spans="1:46" s="159" customFormat="1">
      <c r="A166" s="153">
        <v>40392</v>
      </c>
      <c r="B166" s="153">
        <v>40422</v>
      </c>
      <c r="C166" s="602">
        <f t="shared" si="44"/>
        <v>31</v>
      </c>
      <c r="D166" s="155">
        <v>12375</v>
      </c>
      <c r="E166" s="121">
        <v>2970</v>
      </c>
      <c r="H166" s="220"/>
      <c r="I166" s="220"/>
      <c r="J166" s="220"/>
      <c r="K166" s="194"/>
      <c r="L166" s="194"/>
      <c r="M166" s="194"/>
      <c r="O166" s="220"/>
      <c r="P166" s="220"/>
      <c r="Q166" s="220"/>
      <c r="R166" s="220"/>
      <c r="S166" s="220"/>
      <c r="T166" s="220"/>
      <c r="U166" s="220"/>
      <c r="V166" s="220"/>
      <c r="W166" s="220"/>
      <c r="X166" s="220"/>
      <c r="Y166" s="220"/>
      <c r="Z166" s="220"/>
      <c r="AA166" s="220"/>
      <c r="AB166" s="220"/>
      <c r="AC166" s="220"/>
      <c r="AD166" s="220"/>
      <c r="AE166" s="220"/>
      <c r="AF166" s="220"/>
      <c r="AG166" s="220"/>
      <c r="AH166" s="220"/>
      <c r="AI166" s="220"/>
      <c r="AJ166" s="220"/>
      <c r="AK166" s="220"/>
      <c r="AL166" s="220"/>
      <c r="AM166" s="220"/>
      <c r="AN166" s="220"/>
      <c r="AO166" s="220"/>
      <c r="AP166" s="220"/>
      <c r="AQ166" s="220"/>
      <c r="AR166" s="220"/>
      <c r="AS166" s="220"/>
      <c r="AT166" s="220"/>
    </row>
    <row r="167" spans="1:46" s="159" customFormat="1">
      <c r="A167" s="153">
        <v>40423</v>
      </c>
      <c r="B167" s="153">
        <v>40452</v>
      </c>
      <c r="C167" s="602">
        <f t="shared" si="44"/>
        <v>30</v>
      </c>
      <c r="D167" s="155">
        <v>12375</v>
      </c>
      <c r="E167" s="121">
        <v>2970</v>
      </c>
      <c r="H167" s="220"/>
      <c r="I167" s="220"/>
      <c r="J167" s="220"/>
      <c r="K167" s="194"/>
      <c r="L167" s="194"/>
      <c r="M167" s="194"/>
      <c r="O167" s="220"/>
      <c r="P167" s="220"/>
      <c r="Q167" s="220"/>
      <c r="R167" s="220"/>
      <c r="S167" s="220"/>
      <c r="T167" s="220"/>
      <c r="U167" s="220"/>
      <c r="V167" s="220"/>
      <c r="W167" s="220"/>
      <c r="X167" s="220"/>
      <c r="Y167" s="220"/>
      <c r="Z167" s="220"/>
      <c r="AA167" s="220"/>
      <c r="AB167" s="220"/>
      <c r="AC167" s="220"/>
      <c r="AD167" s="220"/>
      <c r="AE167" s="220"/>
      <c r="AF167" s="220"/>
      <c r="AG167" s="220"/>
      <c r="AH167" s="220"/>
      <c r="AI167" s="220"/>
      <c r="AJ167" s="220"/>
      <c r="AK167" s="220"/>
      <c r="AL167" s="220"/>
      <c r="AM167" s="220"/>
      <c r="AN167" s="220"/>
      <c r="AO167" s="220"/>
      <c r="AP167" s="220"/>
      <c r="AQ167" s="220"/>
      <c r="AR167" s="220"/>
      <c r="AS167" s="220"/>
      <c r="AT167" s="220"/>
    </row>
    <row r="168" spans="1:46" s="159" customFormat="1">
      <c r="A168" s="153">
        <v>40453</v>
      </c>
      <c r="B168" s="153">
        <v>40483</v>
      </c>
      <c r="C168" s="602">
        <f t="shared" si="44"/>
        <v>31</v>
      </c>
      <c r="D168" s="155">
        <v>12375</v>
      </c>
      <c r="E168" s="121">
        <v>2970</v>
      </c>
      <c r="H168" s="220"/>
      <c r="I168" s="220"/>
      <c r="J168" s="220"/>
      <c r="K168" s="194"/>
      <c r="L168" s="194"/>
      <c r="M168" s="194"/>
      <c r="O168" s="220"/>
      <c r="P168" s="220"/>
      <c r="Q168" s="220"/>
      <c r="R168" s="220"/>
      <c r="S168" s="220"/>
      <c r="T168" s="220"/>
      <c r="U168" s="220"/>
      <c r="V168" s="220"/>
      <c r="W168" s="220"/>
      <c r="X168" s="220"/>
      <c r="Y168" s="220"/>
      <c r="Z168" s="220"/>
      <c r="AA168" s="220"/>
      <c r="AB168" s="220"/>
      <c r="AC168" s="220"/>
      <c r="AD168" s="220"/>
      <c r="AE168" s="220"/>
      <c r="AF168" s="220"/>
      <c r="AG168" s="220"/>
      <c r="AH168" s="220"/>
      <c r="AI168" s="220"/>
      <c r="AJ168" s="220"/>
      <c r="AK168" s="220"/>
      <c r="AL168" s="220"/>
      <c r="AM168" s="220"/>
      <c r="AN168" s="220"/>
      <c r="AO168" s="220"/>
      <c r="AP168" s="220"/>
      <c r="AQ168" s="220"/>
      <c r="AR168" s="220"/>
      <c r="AS168" s="220"/>
      <c r="AT168" s="220"/>
    </row>
    <row r="169" spans="1:46" s="159" customFormat="1">
      <c r="A169" s="153">
        <v>40484</v>
      </c>
      <c r="B169" s="153">
        <v>40513</v>
      </c>
      <c r="C169" s="602">
        <f t="shared" si="44"/>
        <v>30</v>
      </c>
      <c r="D169" s="155">
        <v>12375</v>
      </c>
      <c r="E169" s="121">
        <v>2970</v>
      </c>
      <c r="H169" s="221"/>
      <c r="I169" s="220"/>
      <c r="J169" s="220"/>
      <c r="K169" s="194"/>
      <c r="L169" s="194"/>
      <c r="M169" s="220"/>
      <c r="O169" s="220"/>
      <c r="P169" s="220"/>
      <c r="Q169" s="220"/>
      <c r="R169" s="220"/>
      <c r="S169" s="220"/>
      <c r="T169" s="220"/>
      <c r="U169" s="220"/>
      <c r="V169" s="220"/>
      <c r="W169" s="220"/>
      <c r="X169" s="220"/>
      <c r="Y169" s="220"/>
      <c r="Z169" s="220"/>
      <c r="AA169" s="220"/>
      <c r="AB169" s="220"/>
      <c r="AC169" s="220"/>
      <c r="AD169" s="220"/>
      <c r="AE169" s="220"/>
      <c r="AF169" s="220"/>
      <c r="AG169" s="220"/>
      <c r="AH169" s="220"/>
      <c r="AI169" s="220"/>
      <c r="AJ169" s="220"/>
      <c r="AK169" s="220"/>
      <c r="AL169" s="220"/>
      <c r="AM169" s="220"/>
      <c r="AN169" s="220"/>
      <c r="AO169" s="220"/>
      <c r="AP169" s="220"/>
      <c r="AQ169" s="220"/>
      <c r="AR169" s="220"/>
      <c r="AS169" s="220"/>
      <c r="AT169" s="220"/>
    </row>
    <row r="170" spans="1:46" s="159" customFormat="1">
      <c r="A170" s="153">
        <v>40514</v>
      </c>
      <c r="B170" s="153">
        <v>40544</v>
      </c>
      <c r="C170" s="602">
        <f t="shared" si="44"/>
        <v>31</v>
      </c>
      <c r="D170" s="155">
        <v>12375</v>
      </c>
      <c r="E170" s="121">
        <v>2970</v>
      </c>
      <c r="H170" s="221"/>
      <c r="I170" s="220"/>
      <c r="J170" s="220"/>
      <c r="K170" s="194"/>
      <c r="L170" s="194"/>
      <c r="M170" s="220"/>
      <c r="O170" s="220"/>
      <c r="P170" s="220"/>
      <c r="Q170" s="220"/>
      <c r="R170" s="220"/>
      <c r="S170" s="220"/>
      <c r="T170" s="220"/>
      <c r="U170" s="220"/>
      <c r="V170" s="220"/>
      <c r="W170" s="220"/>
      <c r="X170" s="220"/>
      <c r="Y170" s="220"/>
      <c r="Z170" s="220"/>
      <c r="AA170" s="220"/>
      <c r="AB170" s="220"/>
      <c r="AC170" s="220"/>
      <c r="AD170" s="220"/>
      <c r="AE170" s="220"/>
      <c r="AF170" s="220"/>
      <c r="AG170" s="220"/>
      <c r="AH170" s="220"/>
      <c r="AI170" s="220"/>
      <c r="AJ170" s="220"/>
      <c r="AK170" s="220"/>
      <c r="AL170" s="220"/>
      <c r="AM170" s="220"/>
      <c r="AN170" s="220"/>
      <c r="AO170" s="220"/>
      <c r="AP170" s="220"/>
      <c r="AQ170" s="220"/>
      <c r="AR170" s="220"/>
      <c r="AS170" s="220"/>
      <c r="AT170" s="220"/>
    </row>
    <row r="171" spans="1:46" s="159" customFormat="1">
      <c r="A171" s="766" t="s">
        <v>36</v>
      </c>
      <c r="B171" s="767"/>
      <c r="C171" s="602">
        <f>SUM(C159:C170)</f>
        <v>365</v>
      </c>
      <c r="D171" s="157">
        <f>SUM(D159:D170)</f>
        <v>148500</v>
      </c>
      <c r="E171" s="123">
        <f>SUM(E159:E170)</f>
        <v>35640</v>
      </c>
      <c r="H171" s="221"/>
      <c r="I171" s="221"/>
      <c r="J171" s="221"/>
      <c r="K171" s="194"/>
      <c r="L171" s="194"/>
      <c r="M171" s="220"/>
      <c r="O171" s="220"/>
      <c r="P171" s="220"/>
      <c r="Q171" s="220"/>
      <c r="R171" s="220"/>
      <c r="S171" s="220"/>
      <c r="T171" s="220"/>
      <c r="U171" s="220"/>
      <c r="V171" s="220"/>
      <c r="W171" s="220"/>
      <c r="X171" s="220"/>
      <c r="Y171" s="220"/>
      <c r="Z171" s="220"/>
      <c r="AA171" s="220"/>
      <c r="AB171" s="220"/>
      <c r="AC171" s="220"/>
      <c r="AD171" s="220"/>
      <c r="AE171" s="220"/>
      <c r="AF171" s="220"/>
      <c r="AG171" s="220"/>
      <c r="AH171" s="220"/>
      <c r="AI171" s="220"/>
      <c r="AJ171" s="220"/>
      <c r="AK171" s="220"/>
      <c r="AL171" s="220"/>
      <c r="AM171" s="220"/>
      <c r="AN171" s="220"/>
      <c r="AO171" s="220"/>
      <c r="AP171" s="220"/>
      <c r="AQ171" s="220"/>
      <c r="AR171" s="220"/>
      <c r="AS171" s="220"/>
      <c r="AT171" s="220"/>
    </row>
    <row r="172" spans="1:46" s="159" customFormat="1">
      <c r="A172" s="371"/>
      <c r="B172" s="371"/>
      <c r="C172" s="372"/>
      <c r="D172" s="373"/>
      <c r="E172" s="374"/>
      <c r="H172" s="221"/>
      <c r="I172" s="221"/>
      <c r="J172" s="221"/>
      <c r="K172" s="194"/>
      <c r="L172" s="194"/>
      <c r="M172" s="220"/>
      <c r="O172" s="220"/>
      <c r="P172" s="220"/>
      <c r="Q172" s="220"/>
      <c r="R172" s="220"/>
      <c r="S172" s="220"/>
      <c r="T172" s="220"/>
      <c r="U172" s="220"/>
      <c r="V172" s="220"/>
      <c r="W172" s="220"/>
      <c r="X172" s="220"/>
      <c r="Y172" s="220"/>
      <c r="Z172" s="220"/>
      <c r="AA172" s="220"/>
      <c r="AB172" s="220"/>
      <c r="AC172" s="220"/>
      <c r="AD172" s="220"/>
      <c r="AE172" s="220"/>
      <c r="AF172" s="220"/>
      <c r="AG172" s="220"/>
      <c r="AH172" s="220"/>
      <c r="AI172" s="220"/>
      <c r="AJ172" s="220"/>
      <c r="AK172" s="220"/>
      <c r="AL172" s="220"/>
      <c r="AM172" s="220"/>
      <c r="AN172" s="220"/>
      <c r="AO172" s="220"/>
      <c r="AP172" s="220"/>
      <c r="AQ172" s="220"/>
      <c r="AR172" s="220"/>
      <c r="AS172" s="220"/>
      <c r="AT172" s="220"/>
    </row>
    <row r="173" spans="1:46" s="159" customFormat="1" ht="15" hidden="1" customHeight="1" outlineLevel="1" thickBot="1">
      <c r="A173" s="377" t="str">
        <f>"SUPPORTING ANNUAL USE DATA - "&amp;$B$155</f>
        <v>SUPPORTING ANNUAL USE DATA - Purchased Steam</v>
      </c>
      <c r="B173" s="378"/>
      <c r="C173" s="379"/>
      <c r="D173" s="380"/>
      <c r="E173" s="381"/>
      <c r="H173" s="221"/>
      <c r="I173" s="221"/>
      <c r="J173" s="221"/>
      <c r="K173" s="194"/>
      <c r="L173" s="194"/>
      <c r="M173" s="220"/>
      <c r="O173" s="220"/>
      <c r="P173" s="220"/>
      <c r="Q173" s="220"/>
      <c r="R173" s="220"/>
      <c r="S173" s="220"/>
      <c r="T173" s="220"/>
      <c r="U173" s="220"/>
      <c r="V173" s="220"/>
      <c r="W173" s="220"/>
      <c r="X173" s="220"/>
      <c r="Y173" s="220"/>
      <c r="Z173" s="220"/>
      <c r="AA173" s="220"/>
      <c r="AB173" s="220"/>
      <c r="AC173" s="220"/>
      <c r="AD173" s="220"/>
      <c r="AE173" s="220"/>
      <c r="AF173" s="220"/>
      <c r="AG173" s="220"/>
      <c r="AH173" s="220"/>
      <c r="AI173" s="220"/>
      <c r="AJ173" s="220"/>
      <c r="AK173" s="220"/>
      <c r="AL173" s="220"/>
      <c r="AM173" s="220"/>
      <c r="AN173" s="220"/>
      <c r="AO173" s="220"/>
      <c r="AP173" s="220"/>
      <c r="AQ173" s="220"/>
      <c r="AR173" s="220"/>
      <c r="AS173" s="220"/>
      <c r="AT173" s="220"/>
    </row>
    <row r="174" spans="1:46" s="159" customFormat="1" ht="57.6" hidden="1" customHeight="1" outlineLevel="1">
      <c r="A174" s="4" t="s">
        <v>32</v>
      </c>
      <c r="B174" s="4" t="s">
        <v>33</v>
      </c>
      <c r="C174" s="4" t="s">
        <v>34</v>
      </c>
      <c r="D174" s="4" t="str">
        <f>$B$155&amp;" Use ("&amp;$B$222&amp;")"</f>
        <v>Purchased Steam Use (lbs District Steam)</v>
      </c>
      <c r="E174" s="4" t="str">
        <f>$C$8&amp;" Cost ($)"</f>
        <v>Purchased Steam Cost ($)</v>
      </c>
      <c r="H174" s="221"/>
      <c r="I174" s="221"/>
      <c r="J174" s="221"/>
      <c r="K174" s="194"/>
      <c r="L174" s="194"/>
      <c r="M174" s="220"/>
      <c r="O174" s="220"/>
      <c r="P174" s="220"/>
      <c r="Q174" s="220"/>
      <c r="R174" s="220"/>
      <c r="S174" s="220"/>
      <c r="T174" s="220"/>
      <c r="U174" s="220"/>
      <c r="V174" s="220"/>
      <c r="W174" s="220"/>
      <c r="X174" s="220"/>
      <c r="Y174" s="220"/>
      <c r="Z174" s="220"/>
      <c r="AA174" s="220"/>
      <c r="AB174" s="220"/>
      <c r="AC174" s="220"/>
      <c r="AD174" s="220"/>
      <c r="AE174" s="220"/>
      <c r="AF174" s="220"/>
      <c r="AG174" s="220"/>
      <c r="AH174" s="220"/>
      <c r="AI174" s="220"/>
      <c r="AJ174" s="220"/>
      <c r="AK174" s="220"/>
      <c r="AL174" s="220"/>
      <c r="AM174" s="220"/>
      <c r="AN174" s="220"/>
      <c r="AO174" s="220"/>
      <c r="AP174" s="220"/>
      <c r="AQ174" s="220"/>
      <c r="AR174" s="220"/>
      <c r="AS174" s="220"/>
      <c r="AT174" s="220"/>
    </row>
    <row r="175" spans="1:46" s="159" customFormat="1" ht="14.4" hidden="1" customHeight="1" outlineLevel="1">
      <c r="A175" s="153">
        <v>40179</v>
      </c>
      <c r="B175" s="153">
        <v>40210</v>
      </c>
      <c r="C175" s="602">
        <f>B175-A175</f>
        <v>31</v>
      </c>
      <c r="D175" s="155">
        <v>4000</v>
      </c>
      <c r="E175" s="121">
        <v>2970</v>
      </c>
      <c r="H175" s="221"/>
      <c r="I175" s="221"/>
      <c r="J175" s="221"/>
      <c r="K175" s="194"/>
      <c r="L175" s="194"/>
      <c r="M175" s="220"/>
      <c r="O175" s="220"/>
      <c r="P175" s="220"/>
      <c r="Q175" s="220"/>
      <c r="R175" s="220"/>
      <c r="S175" s="220"/>
      <c r="T175" s="220"/>
      <c r="U175" s="220"/>
      <c r="V175" s="220"/>
      <c r="W175" s="220"/>
      <c r="X175" s="220"/>
      <c r="Y175" s="220"/>
      <c r="Z175" s="220"/>
      <c r="AA175" s="220"/>
      <c r="AB175" s="220"/>
      <c r="AC175" s="220"/>
      <c r="AD175" s="220"/>
      <c r="AE175" s="220"/>
      <c r="AF175" s="220"/>
      <c r="AG175" s="220"/>
      <c r="AH175" s="220"/>
      <c r="AI175" s="220"/>
      <c r="AJ175" s="220"/>
      <c r="AK175" s="220"/>
      <c r="AL175" s="220"/>
      <c r="AM175" s="220"/>
      <c r="AN175" s="220"/>
      <c r="AO175" s="220"/>
      <c r="AP175" s="220"/>
      <c r="AQ175" s="220"/>
      <c r="AR175" s="220"/>
      <c r="AS175" s="220"/>
      <c r="AT175" s="220"/>
    </row>
    <row r="176" spans="1:46" s="159" customFormat="1" ht="14.4" hidden="1" customHeight="1" outlineLevel="1">
      <c r="A176" s="153">
        <v>40210</v>
      </c>
      <c r="B176" s="153">
        <v>40238</v>
      </c>
      <c r="C176" s="602">
        <f>B176-A176+IF(A176=B175,0,1)</f>
        <v>28</v>
      </c>
      <c r="D176" s="155">
        <v>12375</v>
      </c>
      <c r="E176" s="121">
        <v>2970</v>
      </c>
      <c r="H176" s="221"/>
      <c r="I176" s="221"/>
      <c r="J176" s="221"/>
      <c r="K176" s="194"/>
      <c r="L176" s="194"/>
      <c r="M176" s="220"/>
      <c r="O176" s="220"/>
      <c r="P176" s="220"/>
      <c r="Q176" s="220"/>
      <c r="R176" s="220"/>
      <c r="S176" s="220"/>
      <c r="T176" s="220"/>
      <c r="U176" s="220"/>
      <c r="V176" s="220"/>
      <c r="W176" s="220"/>
      <c r="X176" s="220"/>
      <c r="Y176" s="220"/>
      <c r="Z176" s="220"/>
      <c r="AA176" s="220"/>
      <c r="AB176" s="220"/>
      <c r="AC176" s="220"/>
      <c r="AD176" s="220"/>
      <c r="AE176" s="220"/>
      <c r="AF176" s="220"/>
      <c r="AG176" s="220"/>
      <c r="AH176" s="220"/>
      <c r="AI176" s="220"/>
      <c r="AJ176" s="220"/>
      <c r="AK176" s="220"/>
      <c r="AL176" s="220"/>
      <c r="AM176" s="220"/>
      <c r="AN176" s="220"/>
      <c r="AO176" s="220"/>
      <c r="AP176" s="220"/>
      <c r="AQ176" s="220"/>
      <c r="AR176" s="220"/>
      <c r="AS176" s="220"/>
      <c r="AT176" s="220"/>
    </row>
    <row r="177" spans="1:46" s="159" customFormat="1" ht="14.4" hidden="1" customHeight="1" outlineLevel="1">
      <c r="A177" s="153">
        <v>40239</v>
      </c>
      <c r="B177" s="153">
        <v>40269</v>
      </c>
      <c r="C177" s="602">
        <f t="shared" ref="C177:C186" si="45">B177-A177+IF(A177=B176,0,1)</f>
        <v>31</v>
      </c>
      <c r="D177" s="155">
        <v>12375</v>
      </c>
      <c r="E177" s="121">
        <v>2970</v>
      </c>
      <c r="H177" s="221"/>
      <c r="I177" s="221"/>
      <c r="J177" s="221"/>
      <c r="K177" s="194"/>
      <c r="L177" s="194"/>
      <c r="M177" s="220"/>
      <c r="O177" s="220"/>
      <c r="P177" s="220"/>
      <c r="Q177" s="220"/>
      <c r="R177" s="220"/>
      <c r="S177" s="220"/>
      <c r="T177" s="220"/>
      <c r="U177" s="220"/>
      <c r="V177" s="220"/>
      <c r="W177" s="220"/>
      <c r="X177" s="220"/>
      <c r="Y177" s="220"/>
      <c r="Z177" s="220"/>
      <c r="AA177" s="220"/>
      <c r="AB177" s="220"/>
      <c r="AC177" s="220"/>
      <c r="AD177" s="220"/>
      <c r="AE177" s="220"/>
      <c r="AF177" s="220"/>
      <c r="AG177" s="220"/>
      <c r="AH177" s="220"/>
      <c r="AI177" s="220"/>
      <c r="AJ177" s="220"/>
      <c r="AK177" s="220"/>
      <c r="AL177" s="220"/>
      <c r="AM177" s="220"/>
      <c r="AN177" s="220"/>
      <c r="AO177" s="220"/>
      <c r="AP177" s="220"/>
      <c r="AQ177" s="220"/>
      <c r="AR177" s="220"/>
      <c r="AS177" s="220"/>
      <c r="AT177" s="220"/>
    </row>
    <row r="178" spans="1:46" s="159" customFormat="1" ht="14.4" hidden="1" customHeight="1" outlineLevel="1">
      <c r="A178" s="153">
        <v>40270</v>
      </c>
      <c r="B178" s="153">
        <v>40299</v>
      </c>
      <c r="C178" s="602">
        <f t="shared" si="45"/>
        <v>30</v>
      </c>
      <c r="D178" s="155">
        <v>12375</v>
      </c>
      <c r="E178" s="121">
        <v>2970</v>
      </c>
      <c r="H178" s="221"/>
      <c r="I178" s="221"/>
      <c r="J178" s="221"/>
      <c r="K178" s="194"/>
      <c r="L178" s="194"/>
      <c r="M178" s="220"/>
      <c r="O178" s="220"/>
      <c r="P178" s="220"/>
      <c r="Q178" s="220"/>
      <c r="R178" s="220"/>
      <c r="S178" s="220"/>
      <c r="T178" s="220"/>
      <c r="U178" s="220"/>
      <c r="V178" s="220"/>
      <c r="W178" s="220"/>
      <c r="X178" s="220"/>
      <c r="Y178" s="220"/>
      <c r="Z178" s="220"/>
      <c r="AA178" s="220"/>
      <c r="AB178" s="220"/>
      <c r="AC178" s="220"/>
      <c r="AD178" s="220"/>
      <c r="AE178" s="220"/>
      <c r="AF178" s="220"/>
      <c r="AG178" s="220"/>
      <c r="AH178" s="220"/>
      <c r="AI178" s="220"/>
      <c r="AJ178" s="220"/>
      <c r="AK178" s="220"/>
      <c r="AL178" s="220"/>
      <c r="AM178" s="220"/>
      <c r="AN178" s="220"/>
      <c r="AO178" s="220"/>
      <c r="AP178" s="220"/>
      <c r="AQ178" s="220"/>
      <c r="AR178" s="220"/>
      <c r="AS178" s="220"/>
      <c r="AT178" s="220"/>
    </row>
    <row r="179" spans="1:46" s="159" customFormat="1" ht="14.4" hidden="1" customHeight="1" outlineLevel="1">
      <c r="A179" s="153">
        <v>40300</v>
      </c>
      <c r="B179" s="153">
        <v>40330</v>
      </c>
      <c r="C179" s="602">
        <f t="shared" si="45"/>
        <v>31</v>
      </c>
      <c r="D179" s="155">
        <v>12375</v>
      </c>
      <c r="E179" s="121">
        <v>2970</v>
      </c>
      <c r="H179" s="221"/>
      <c r="I179" s="221"/>
      <c r="J179" s="221"/>
      <c r="K179" s="194"/>
      <c r="L179" s="194"/>
      <c r="M179" s="220"/>
      <c r="O179" s="220"/>
      <c r="P179" s="220"/>
      <c r="Q179" s="220"/>
      <c r="R179" s="220"/>
      <c r="S179" s="220"/>
      <c r="T179" s="220"/>
      <c r="U179" s="220"/>
      <c r="V179" s="220"/>
      <c r="W179" s="220"/>
      <c r="X179" s="220"/>
      <c r="Y179" s="220"/>
      <c r="Z179" s="220"/>
      <c r="AA179" s="220"/>
      <c r="AB179" s="220"/>
      <c r="AC179" s="220"/>
      <c r="AD179" s="220"/>
      <c r="AE179" s="220"/>
      <c r="AF179" s="220"/>
      <c r="AG179" s="220"/>
      <c r="AH179" s="220"/>
      <c r="AI179" s="220"/>
      <c r="AJ179" s="220"/>
      <c r="AK179" s="220"/>
      <c r="AL179" s="220"/>
      <c r="AM179" s="220"/>
      <c r="AN179" s="220"/>
      <c r="AO179" s="220"/>
      <c r="AP179" s="220"/>
      <c r="AQ179" s="220"/>
      <c r="AR179" s="220"/>
      <c r="AS179" s="220"/>
      <c r="AT179" s="220"/>
    </row>
    <row r="180" spans="1:46" s="159" customFormat="1" ht="14.4" hidden="1" customHeight="1" outlineLevel="1">
      <c r="A180" s="153">
        <v>40331</v>
      </c>
      <c r="B180" s="153">
        <v>40360</v>
      </c>
      <c r="C180" s="602">
        <f t="shared" si="45"/>
        <v>30</v>
      </c>
      <c r="D180" s="155">
        <v>12375</v>
      </c>
      <c r="E180" s="121">
        <v>2970</v>
      </c>
      <c r="H180" s="221"/>
      <c r="I180" s="221"/>
      <c r="J180" s="221"/>
      <c r="K180" s="194"/>
      <c r="L180" s="194"/>
      <c r="M180" s="220"/>
      <c r="O180" s="220"/>
      <c r="P180" s="220"/>
      <c r="Q180" s="220"/>
      <c r="R180" s="220"/>
      <c r="S180" s="220"/>
      <c r="T180" s="220"/>
      <c r="U180" s="220"/>
      <c r="V180" s="220"/>
      <c r="W180" s="220"/>
      <c r="X180" s="220"/>
      <c r="Y180" s="220"/>
      <c r="Z180" s="220"/>
      <c r="AA180" s="220"/>
      <c r="AB180" s="220"/>
      <c r="AC180" s="220"/>
      <c r="AD180" s="220"/>
      <c r="AE180" s="220"/>
      <c r="AF180" s="220"/>
      <c r="AG180" s="220"/>
      <c r="AH180" s="220"/>
      <c r="AI180" s="220"/>
      <c r="AJ180" s="220"/>
      <c r="AK180" s="220"/>
      <c r="AL180" s="220"/>
      <c r="AM180" s="220"/>
      <c r="AN180" s="220"/>
      <c r="AO180" s="220"/>
      <c r="AP180" s="220"/>
      <c r="AQ180" s="220"/>
      <c r="AR180" s="220"/>
      <c r="AS180" s="220"/>
      <c r="AT180" s="220"/>
    </row>
    <row r="181" spans="1:46" s="159" customFormat="1" ht="14.4" hidden="1" customHeight="1" outlineLevel="1">
      <c r="A181" s="153">
        <v>40361</v>
      </c>
      <c r="B181" s="153">
        <v>40391</v>
      </c>
      <c r="C181" s="602">
        <f t="shared" si="45"/>
        <v>31</v>
      </c>
      <c r="D181" s="155">
        <v>12375</v>
      </c>
      <c r="E181" s="121">
        <v>2970</v>
      </c>
      <c r="H181" s="221"/>
      <c r="I181" s="221"/>
      <c r="J181" s="221"/>
      <c r="K181" s="194"/>
      <c r="L181" s="194"/>
      <c r="M181" s="220"/>
      <c r="O181" s="220"/>
      <c r="P181" s="220"/>
      <c r="Q181" s="220"/>
      <c r="R181" s="220"/>
      <c r="S181" s="220"/>
      <c r="T181" s="220"/>
      <c r="U181" s="220"/>
      <c r="V181" s="220"/>
      <c r="W181" s="220"/>
      <c r="X181" s="220"/>
      <c r="Y181" s="220"/>
      <c r="Z181" s="220"/>
      <c r="AA181" s="220"/>
      <c r="AB181" s="220"/>
      <c r="AC181" s="220"/>
      <c r="AD181" s="220"/>
      <c r="AE181" s="220"/>
      <c r="AF181" s="220"/>
      <c r="AG181" s="220"/>
      <c r="AH181" s="220"/>
      <c r="AI181" s="220"/>
      <c r="AJ181" s="220"/>
      <c r="AK181" s="220"/>
      <c r="AL181" s="220"/>
      <c r="AM181" s="220"/>
      <c r="AN181" s="220"/>
      <c r="AO181" s="220"/>
      <c r="AP181" s="220"/>
      <c r="AQ181" s="220"/>
      <c r="AR181" s="220"/>
      <c r="AS181" s="220"/>
      <c r="AT181" s="220"/>
    </row>
    <row r="182" spans="1:46" s="159" customFormat="1" ht="14.4" hidden="1" customHeight="1" outlineLevel="1">
      <c r="A182" s="153">
        <v>40392</v>
      </c>
      <c r="B182" s="153">
        <v>40422</v>
      </c>
      <c r="C182" s="602">
        <f t="shared" si="45"/>
        <v>31</v>
      </c>
      <c r="D182" s="155">
        <v>12375</v>
      </c>
      <c r="E182" s="121">
        <v>2970</v>
      </c>
      <c r="H182" s="221"/>
      <c r="I182" s="221"/>
      <c r="J182" s="221"/>
      <c r="K182" s="194"/>
      <c r="L182" s="194"/>
      <c r="M182" s="220"/>
      <c r="O182" s="220"/>
      <c r="P182" s="220"/>
      <c r="Q182" s="220"/>
      <c r="R182" s="220"/>
      <c r="S182" s="220"/>
      <c r="T182" s="220"/>
      <c r="U182" s="220"/>
      <c r="V182" s="220"/>
      <c r="W182" s="220"/>
      <c r="X182" s="220"/>
      <c r="Y182" s="220"/>
      <c r="Z182" s="220"/>
      <c r="AA182" s="220"/>
      <c r="AB182" s="220"/>
      <c r="AC182" s="220"/>
      <c r="AD182" s="220"/>
      <c r="AE182" s="220"/>
      <c r="AF182" s="220"/>
      <c r="AG182" s="220"/>
      <c r="AH182" s="220"/>
      <c r="AI182" s="220"/>
      <c r="AJ182" s="220"/>
      <c r="AK182" s="220"/>
      <c r="AL182" s="220"/>
      <c r="AM182" s="220"/>
      <c r="AN182" s="220"/>
      <c r="AO182" s="220"/>
      <c r="AP182" s="220"/>
      <c r="AQ182" s="220"/>
      <c r="AR182" s="220"/>
      <c r="AS182" s="220"/>
      <c r="AT182" s="220"/>
    </row>
    <row r="183" spans="1:46" s="159" customFormat="1" ht="14.4" hidden="1" customHeight="1" outlineLevel="1">
      <c r="A183" s="153">
        <v>40423</v>
      </c>
      <c r="B183" s="153">
        <v>40452</v>
      </c>
      <c r="C183" s="602">
        <f t="shared" si="45"/>
        <v>30</v>
      </c>
      <c r="D183" s="155">
        <v>12375</v>
      </c>
      <c r="E183" s="121">
        <v>2970</v>
      </c>
      <c r="H183" s="221"/>
      <c r="I183" s="221"/>
      <c r="J183" s="221"/>
      <c r="K183" s="194"/>
      <c r="L183" s="194"/>
      <c r="M183" s="220"/>
      <c r="O183" s="220"/>
      <c r="P183" s="220"/>
      <c r="Q183" s="220"/>
      <c r="R183" s="220"/>
      <c r="S183" s="220"/>
      <c r="T183" s="220"/>
      <c r="U183" s="220"/>
      <c r="V183" s="220"/>
      <c r="W183" s="220"/>
      <c r="X183" s="220"/>
      <c r="Y183" s="220"/>
      <c r="Z183" s="220"/>
      <c r="AA183" s="220"/>
      <c r="AB183" s="220"/>
      <c r="AC183" s="220"/>
      <c r="AD183" s="220"/>
      <c r="AE183" s="220"/>
      <c r="AF183" s="220"/>
      <c r="AG183" s="220"/>
      <c r="AH183" s="220"/>
      <c r="AI183" s="220"/>
      <c r="AJ183" s="220"/>
      <c r="AK183" s="220"/>
      <c r="AL183" s="220"/>
      <c r="AM183" s="220"/>
      <c r="AN183" s="220"/>
      <c r="AO183" s="220"/>
      <c r="AP183" s="220"/>
      <c r="AQ183" s="220"/>
      <c r="AR183" s="220"/>
      <c r="AS183" s="220"/>
      <c r="AT183" s="220"/>
    </row>
    <row r="184" spans="1:46" s="159" customFormat="1" ht="14.4" hidden="1" customHeight="1" outlineLevel="1">
      <c r="A184" s="153">
        <v>40453</v>
      </c>
      <c r="B184" s="153">
        <v>40483</v>
      </c>
      <c r="C184" s="602">
        <f t="shared" si="45"/>
        <v>31</v>
      </c>
      <c r="D184" s="155">
        <v>12375</v>
      </c>
      <c r="E184" s="121">
        <v>2970</v>
      </c>
      <c r="H184" s="221"/>
      <c r="I184" s="221"/>
      <c r="J184" s="221"/>
      <c r="K184" s="194"/>
      <c r="L184" s="194"/>
      <c r="M184" s="220"/>
      <c r="O184" s="220"/>
      <c r="P184" s="220"/>
      <c r="Q184" s="220"/>
      <c r="R184" s="220"/>
      <c r="S184" s="220"/>
      <c r="T184" s="220"/>
      <c r="U184" s="220"/>
      <c r="V184" s="220"/>
      <c r="W184" s="220"/>
      <c r="X184" s="220"/>
      <c r="Y184" s="220"/>
      <c r="Z184" s="220"/>
      <c r="AA184" s="220"/>
      <c r="AB184" s="220"/>
      <c r="AC184" s="220"/>
      <c r="AD184" s="220"/>
      <c r="AE184" s="220"/>
      <c r="AF184" s="220"/>
      <c r="AG184" s="220"/>
      <c r="AH184" s="220"/>
      <c r="AI184" s="220"/>
      <c r="AJ184" s="220"/>
      <c r="AK184" s="220"/>
      <c r="AL184" s="220"/>
      <c r="AM184" s="220"/>
      <c r="AN184" s="220"/>
      <c r="AO184" s="220"/>
      <c r="AP184" s="220"/>
      <c r="AQ184" s="220"/>
      <c r="AR184" s="220"/>
      <c r="AS184" s="220"/>
      <c r="AT184" s="220"/>
    </row>
    <row r="185" spans="1:46" s="159" customFormat="1" ht="14.4" hidden="1" customHeight="1" outlineLevel="1">
      <c r="A185" s="153">
        <v>40484</v>
      </c>
      <c r="B185" s="153">
        <v>40513</v>
      </c>
      <c r="C185" s="602">
        <f t="shared" si="45"/>
        <v>30</v>
      </c>
      <c r="D185" s="155">
        <v>12375</v>
      </c>
      <c r="E185" s="121">
        <v>2970</v>
      </c>
      <c r="H185" s="221"/>
      <c r="I185" s="221"/>
      <c r="J185" s="221"/>
      <c r="K185" s="194"/>
      <c r="L185" s="194"/>
      <c r="M185" s="220"/>
      <c r="O185" s="220"/>
      <c r="P185" s="220"/>
      <c r="Q185" s="220"/>
      <c r="R185" s="220"/>
      <c r="S185" s="220"/>
      <c r="T185" s="220"/>
      <c r="U185" s="220"/>
      <c r="V185" s="220"/>
      <c r="W185" s="220"/>
      <c r="X185" s="220"/>
      <c r="Y185" s="220"/>
      <c r="Z185" s="220"/>
      <c r="AA185" s="220"/>
      <c r="AB185" s="220"/>
      <c r="AC185" s="220"/>
      <c r="AD185" s="220"/>
      <c r="AE185" s="220"/>
      <c r="AF185" s="220"/>
      <c r="AG185" s="220"/>
      <c r="AH185" s="220"/>
      <c r="AI185" s="220"/>
      <c r="AJ185" s="220"/>
      <c r="AK185" s="220"/>
      <c r="AL185" s="220"/>
      <c r="AM185" s="220"/>
      <c r="AN185" s="220"/>
      <c r="AO185" s="220"/>
      <c r="AP185" s="220"/>
      <c r="AQ185" s="220"/>
      <c r="AR185" s="220"/>
      <c r="AS185" s="220"/>
      <c r="AT185" s="220"/>
    </row>
    <row r="186" spans="1:46" s="159" customFormat="1" ht="14.4" hidden="1" customHeight="1" outlineLevel="1">
      <c r="A186" s="153">
        <v>40514</v>
      </c>
      <c r="B186" s="153">
        <v>40544</v>
      </c>
      <c r="C186" s="602">
        <f t="shared" si="45"/>
        <v>31</v>
      </c>
      <c r="D186" s="155">
        <v>12375</v>
      </c>
      <c r="E186" s="121">
        <v>2970</v>
      </c>
      <c r="H186" s="221"/>
      <c r="I186" s="221"/>
      <c r="J186" s="221"/>
      <c r="K186" s="194"/>
      <c r="L186" s="194"/>
      <c r="M186" s="220"/>
      <c r="O186" s="220"/>
      <c r="P186" s="220"/>
      <c r="Q186" s="220"/>
      <c r="R186" s="220"/>
      <c r="S186" s="220"/>
      <c r="T186" s="220"/>
      <c r="U186" s="220"/>
      <c r="V186" s="220"/>
      <c r="W186" s="220"/>
      <c r="X186" s="220"/>
      <c r="Y186" s="220"/>
      <c r="Z186" s="220"/>
      <c r="AA186" s="220"/>
      <c r="AB186" s="220"/>
      <c r="AC186" s="220"/>
      <c r="AD186" s="220"/>
      <c r="AE186" s="220"/>
      <c r="AF186" s="220"/>
      <c r="AG186" s="220"/>
      <c r="AH186" s="220"/>
      <c r="AI186" s="220"/>
      <c r="AJ186" s="220"/>
      <c r="AK186" s="220"/>
      <c r="AL186" s="220"/>
      <c r="AM186" s="220"/>
      <c r="AN186" s="220"/>
      <c r="AO186" s="220"/>
      <c r="AP186" s="220"/>
      <c r="AQ186" s="220"/>
      <c r="AR186" s="220"/>
      <c r="AS186" s="220"/>
      <c r="AT186" s="220"/>
    </row>
    <row r="187" spans="1:46" s="159" customFormat="1" ht="14.4" hidden="1" customHeight="1" outlineLevel="1">
      <c r="A187" s="398" t="s">
        <v>36</v>
      </c>
      <c r="B187" s="399"/>
      <c r="C187" s="602">
        <f>SUM(C175:C186)</f>
        <v>365</v>
      </c>
      <c r="D187" s="157">
        <f>SUM(D175:D186)</f>
        <v>140125</v>
      </c>
      <c r="E187" s="123">
        <f>SUM(E175:E186)</f>
        <v>35640</v>
      </c>
      <c r="H187" s="221"/>
      <c r="I187" s="221"/>
      <c r="J187" s="221"/>
      <c r="K187" s="194"/>
      <c r="L187" s="194"/>
      <c r="M187" s="220"/>
      <c r="O187" s="220"/>
      <c r="P187" s="220"/>
      <c r="Q187" s="220"/>
      <c r="R187" s="220"/>
      <c r="S187" s="220"/>
      <c r="T187" s="220"/>
      <c r="U187" s="220"/>
      <c r="V187" s="220"/>
      <c r="W187" s="220"/>
      <c r="X187" s="220"/>
      <c r="Y187" s="220"/>
      <c r="Z187" s="220"/>
      <c r="AA187" s="220"/>
      <c r="AB187" s="220"/>
      <c r="AC187" s="220"/>
      <c r="AD187" s="220"/>
      <c r="AE187" s="220"/>
      <c r="AF187" s="220"/>
      <c r="AG187" s="220"/>
      <c r="AH187" s="220"/>
      <c r="AI187" s="220"/>
      <c r="AJ187" s="220"/>
      <c r="AK187" s="220"/>
      <c r="AL187" s="220"/>
      <c r="AM187" s="220"/>
      <c r="AN187" s="220"/>
      <c r="AO187" s="220"/>
      <c r="AP187" s="220"/>
      <c r="AQ187" s="220"/>
      <c r="AR187" s="220"/>
      <c r="AS187" s="220"/>
      <c r="AT187" s="220"/>
    </row>
    <row r="188" spans="1:46" s="159" customFormat="1" ht="15" hidden="1" customHeight="1" outlineLevel="1" thickBot="1">
      <c r="A188" s="371"/>
      <c r="B188" s="371"/>
      <c r="C188" s="372"/>
      <c r="D188" s="373"/>
      <c r="E188" s="374"/>
      <c r="H188" s="221"/>
      <c r="I188" s="221"/>
      <c r="J188" s="221"/>
      <c r="K188" s="194"/>
      <c r="L188" s="194"/>
      <c r="M188" s="220"/>
      <c r="O188" s="220"/>
      <c r="P188" s="220"/>
      <c r="Q188" s="220"/>
      <c r="R188" s="220"/>
      <c r="S188" s="220"/>
      <c r="T188" s="220"/>
      <c r="U188" s="220"/>
      <c r="V188" s="220"/>
      <c r="W188" s="220"/>
      <c r="X188" s="220"/>
      <c r="Y188" s="220"/>
      <c r="Z188" s="220"/>
      <c r="AA188" s="220"/>
      <c r="AB188" s="220"/>
      <c r="AC188" s="220"/>
      <c r="AD188" s="220"/>
      <c r="AE188" s="220"/>
      <c r="AF188" s="220"/>
      <c r="AG188" s="220"/>
      <c r="AH188" s="220"/>
      <c r="AI188" s="220"/>
      <c r="AJ188" s="220"/>
      <c r="AK188" s="220"/>
      <c r="AL188" s="220"/>
      <c r="AM188" s="220"/>
      <c r="AN188" s="220"/>
      <c r="AO188" s="220"/>
      <c r="AP188" s="220"/>
      <c r="AQ188" s="220"/>
      <c r="AR188" s="220"/>
      <c r="AS188" s="220"/>
      <c r="AT188" s="220"/>
    </row>
    <row r="189" spans="1:46" s="159" customFormat="1" ht="15" hidden="1" customHeight="1" outlineLevel="2" thickBot="1">
      <c r="A189" s="377" t="str">
        <f>"SUPPORTING ANNUAL USE DATA - "&amp;$B$155</f>
        <v>SUPPORTING ANNUAL USE DATA - Purchased Steam</v>
      </c>
      <c r="B189" s="378"/>
      <c r="C189" s="379"/>
      <c r="D189" s="380"/>
      <c r="E189" s="381"/>
      <c r="H189" s="221"/>
      <c r="I189" s="221"/>
      <c r="J189" s="221"/>
      <c r="K189" s="194"/>
      <c r="L189" s="194"/>
      <c r="M189" s="220"/>
      <c r="O189" s="220"/>
      <c r="P189" s="220"/>
      <c r="Q189" s="220"/>
      <c r="R189" s="220"/>
      <c r="S189" s="220"/>
      <c r="T189" s="220"/>
      <c r="U189" s="220"/>
      <c r="V189" s="220"/>
      <c r="W189" s="220"/>
      <c r="X189" s="220"/>
      <c r="Y189" s="220"/>
      <c r="Z189" s="220"/>
      <c r="AA189" s="220"/>
      <c r="AB189" s="220"/>
      <c r="AC189" s="220"/>
      <c r="AD189" s="220"/>
      <c r="AE189" s="220"/>
      <c r="AF189" s="220"/>
      <c r="AG189" s="220"/>
      <c r="AH189" s="220"/>
      <c r="AI189" s="220"/>
      <c r="AJ189" s="220"/>
      <c r="AK189" s="220"/>
      <c r="AL189" s="220"/>
      <c r="AM189" s="220"/>
      <c r="AN189" s="220"/>
      <c r="AO189" s="220"/>
      <c r="AP189" s="220"/>
      <c r="AQ189" s="220"/>
      <c r="AR189" s="220"/>
      <c r="AS189" s="220"/>
      <c r="AT189" s="220"/>
    </row>
    <row r="190" spans="1:46" s="159" customFormat="1" ht="57.6" hidden="1" customHeight="1" outlineLevel="2">
      <c r="A190" s="4" t="s">
        <v>32</v>
      </c>
      <c r="B190" s="4" t="s">
        <v>33</v>
      </c>
      <c r="C190" s="4" t="s">
        <v>34</v>
      </c>
      <c r="D190" s="4" t="str">
        <f>$B$155&amp;" Use ("&amp;$B$222&amp;")"</f>
        <v>Purchased Steam Use (lbs District Steam)</v>
      </c>
      <c r="E190" s="4" t="str">
        <f>$C$8&amp;" Cost ($)"</f>
        <v>Purchased Steam Cost ($)</v>
      </c>
      <c r="H190" s="221"/>
      <c r="I190" s="221"/>
      <c r="J190" s="221"/>
      <c r="K190" s="194"/>
      <c r="L190" s="194"/>
      <c r="M190" s="220"/>
      <c r="O190" s="220"/>
      <c r="P190" s="220"/>
      <c r="Q190" s="220"/>
      <c r="R190" s="220"/>
      <c r="S190" s="220"/>
      <c r="T190" s="220"/>
      <c r="U190" s="220"/>
      <c r="V190" s="220"/>
      <c r="W190" s="220"/>
      <c r="X190" s="220"/>
      <c r="Y190" s="220"/>
      <c r="Z190" s="220"/>
      <c r="AA190" s="220"/>
      <c r="AB190" s="220"/>
      <c r="AC190" s="220"/>
      <c r="AD190" s="220"/>
      <c r="AE190" s="220"/>
      <c r="AF190" s="220"/>
      <c r="AG190" s="220"/>
      <c r="AH190" s="220"/>
      <c r="AI190" s="220"/>
      <c r="AJ190" s="220"/>
      <c r="AK190" s="220"/>
      <c r="AL190" s="220"/>
      <c r="AM190" s="220"/>
      <c r="AN190" s="220"/>
      <c r="AO190" s="220"/>
      <c r="AP190" s="220"/>
      <c r="AQ190" s="220"/>
      <c r="AR190" s="220"/>
      <c r="AS190" s="220"/>
      <c r="AT190" s="220"/>
    </row>
    <row r="191" spans="1:46" s="159" customFormat="1" ht="14.4" hidden="1" customHeight="1" outlineLevel="2">
      <c r="A191" s="153">
        <v>40179</v>
      </c>
      <c r="B191" s="153">
        <v>40210</v>
      </c>
      <c r="C191" s="602">
        <f>B191-A191</f>
        <v>31</v>
      </c>
      <c r="D191" s="155">
        <v>2000</v>
      </c>
      <c r="E191" s="121">
        <v>2970</v>
      </c>
      <c r="H191" s="221"/>
      <c r="I191" s="221"/>
      <c r="J191" s="221"/>
      <c r="K191" s="194"/>
      <c r="L191" s="194"/>
      <c r="M191" s="220"/>
      <c r="O191" s="220"/>
      <c r="P191" s="220"/>
      <c r="Q191" s="220"/>
      <c r="R191" s="220"/>
      <c r="S191" s="220"/>
      <c r="T191" s="220"/>
      <c r="U191" s="220"/>
      <c r="V191" s="220"/>
      <c r="W191" s="220"/>
      <c r="X191" s="220"/>
      <c r="Y191" s="220"/>
      <c r="Z191" s="220"/>
      <c r="AA191" s="220"/>
      <c r="AB191" s="220"/>
      <c r="AC191" s="220"/>
      <c r="AD191" s="220"/>
      <c r="AE191" s="220"/>
      <c r="AF191" s="220"/>
      <c r="AG191" s="220"/>
      <c r="AH191" s="220"/>
      <c r="AI191" s="220"/>
      <c r="AJ191" s="220"/>
      <c r="AK191" s="220"/>
      <c r="AL191" s="220"/>
      <c r="AM191" s="220"/>
      <c r="AN191" s="220"/>
      <c r="AO191" s="220"/>
      <c r="AP191" s="220"/>
      <c r="AQ191" s="220"/>
      <c r="AR191" s="220"/>
      <c r="AS191" s="220"/>
      <c r="AT191" s="220"/>
    </row>
    <row r="192" spans="1:46" s="159" customFormat="1" ht="14.4" hidden="1" customHeight="1" outlineLevel="2">
      <c r="A192" s="153">
        <v>40210</v>
      </c>
      <c r="B192" s="153">
        <v>40238</v>
      </c>
      <c r="C192" s="602">
        <f>B192-A192+IF(A192=B191,0,1)</f>
        <v>28</v>
      </c>
      <c r="D192" s="155">
        <v>12375</v>
      </c>
      <c r="E192" s="121">
        <v>2970</v>
      </c>
      <c r="H192" s="221"/>
      <c r="I192" s="221"/>
      <c r="J192" s="221"/>
      <c r="K192" s="194"/>
      <c r="L192" s="194"/>
      <c r="M192" s="220"/>
      <c r="O192" s="220"/>
      <c r="P192" s="220"/>
      <c r="Q192" s="220"/>
      <c r="R192" s="220"/>
      <c r="S192" s="220"/>
      <c r="T192" s="220"/>
      <c r="U192" s="220"/>
      <c r="V192" s="220"/>
      <c r="W192" s="220"/>
      <c r="X192" s="220"/>
      <c r="Y192" s="220"/>
      <c r="Z192" s="220"/>
      <c r="AA192" s="220"/>
      <c r="AB192" s="220"/>
      <c r="AC192" s="220"/>
      <c r="AD192" s="220"/>
      <c r="AE192" s="220"/>
      <c r="AF192" s="220"/>
      <c r="AG192" s="220"/>
      <c r="AH192" s="220"/>
      <c r="AI192" s="220"/>
      <c r="AJ192" s="220"/>
      <c r="AK192" s="220"/>
      <c r="AL192" s="220"/>
      <c r="AM192" s="220"/>
      <c r="AN192" s="220"/>
      <c r="AO192" s="220"/>
      <c r="AP192" s="220"/>
      <c r="AQ192" s="220"/>
      <c r="AR192" s="220"/>
      <c r="AS192" s="220"/>
      <c r="AT192" s="220"/>
    </row>
    <row r="193" spans="1:46" s="159" customFormat="1" ht="14.4" hidden="1" customHeight="1" outlineLevel="2">
      <c r="A193" s="153">
        <v>40239</v>
      </c>
      <c r="B193" s="153">
        <v>40269</v>
      </c>
      <c r="C193" s="602">
        <f t="shared" ref="C193:C202" si="46">B193-A193+IF(A193=B192,0,1)</f>
        <v>31</v>
      </c>
      <c r="D193" s="155">
        <v>12375</v>
      </c>
      <c r="E193" s="121">
        <v>2970</v>
      </c>
      <c r="H193" s="221"/>
      <c r="I193" s="221"/>
      <c r="J193" s="221"/>
      <c r="K193" s="194"/>
      <c r="L193" s="194"/>
      <c r="M193" s="220"/>
      <c r="O193" s="220"/>
      <c r="P193" s="220"/>
      <c r="Q193" s="220"/>
      <c r="R193" s="220"/>
      <c r="S193" s="220"/>
      <c r="T193" s="220"/>
      <c r="U193" s="220"/>
      <c r="V193" s="220"/>
      <c r="W193" s="220"/>
      <c r="X193" s="220"/>
      <c r="Y193" s="220"/>
      <c r="Z193" s="220"/>
      <c r="AA193" s="220"/>
      <c r="AB193" s="220"/>
      <c r="AC193" s="220"/>
      <c r="AD193" s="220"/>
      <c r="AE193" s="220"/>
      <c r="AF193" s="220"/>
      <c r="AG193" s="220"/>
      <c r="AH193" s="220"/>
      <c r="AI193" s="220"/>
      <c r="AJ193" s="220"/>
      <c r="AK193" s="220"/>
      <c r="AL193" s="220"/>
      <c r="AM193" s="220"/>
      <c r="AN193" s="220"/>
      <c r="AO193" s="220"/>
      <c r="AP193" s="220"/>
      <c r="AQ193" s="220"/>
      <c r="AR193" s="220"/>
      <c r="AS193" s="220"/>
      <c r="AT193" s="220"/>
    </row>
    <row r="194" spans="1:46" s="159" customFormat="1" ht="14.4" hidden="1" customHeight="1" outlineLevel="2">
      <c r="A194" s="153">
        <v>40270</v>
      </c>
      <c r="B194" s="153">
        <v>40299</v>
      </c>
      <c r="C194" s="602">
        <f t="shared" si="46"/>
        <v>30</v>
      </c>
      <c r="D194" s="155">
        <v>12375</v>
      </c>
      <c r="E194" s="121">
        <v>2970</v>
      </c>
      <c r="H194" s="221"/>
      <c r="I194" s="221"/>
      <c r="J194" s="221"/>
      <c r="K194" s="194"/>
      <c r="L194" s="194"/>
      <c r="M194" s="220"/>
      <c r="O194" s="220"/>
      <c r="P194" s="220"/>
      <c r="Q194" s="220"/>
      <c r="R194" s="220"/>
      <c r="S194" s="220"/>
      <c r="T194" s="220"/>
      <c r="U194" s="220"/>
      <c r="V194" s="220"/>
      <c r="W194" s="220"/>
      <c r="X194" s="220"/>
      <c r="Y194" s="220"/>
      <c r="Z194" s="220"/>
      <c r="AA194" s="220"/>
      <c r="AB194" s="220"/>
      <c r="AC194" s="220"/>
      <c r="AD194" s="220"/>
      <c r="AE194" s="220"/>
      <c r="AF194" s="220"/>
      <c r="AG194" s="220"/>
      <c r="AH194" s="220"/>
      <c r="AI194" s="220"/>
      <c r="AJ194" s="220"/>
      <c r="AK194" s="220"/>
      <c r="AL194" s="220"/>
      <c r="AM194" s="220"/>
      <c r="AN194" s="220"/>
      <c r="AO194" s="220"/>
      <c r="AP194" s="220"/>
      <c r="AQ194" s="220"/>
      <c r="AR194" s="220"/>
      <c r="AS194" s="220"/>
      <c r="AT194" s="220"/>
    </row>
    <row r="195" spans="1:46" s="159" customFormat="1" ht="14.4" hidden="1" customHeight="1" outlineLevel="2">
      <c r="A195" s="153">
        <v>40300</v>
      </c>
      <c r="B195" s="153">
        <v>40330</v>
      </c>
      <c r="C195" s="602">
        <f t="shared" si="46"/>
        <v>31</v>
      </c>
      <c r="D195" s="155">
        <v>12375</v>
      </c>
      <c r="E195" s="121">
        <v>2970</v>
      </c>
      <c r="H195" s="221"/>
      <c r="I195" s="221"/>
      <c r="J195" s="221"/>
      <c r="K195" s="194"/>
      <c r="L195" s="194"/>
      <c r="M195" s="220"/>
      <c r="O195" s="220"/>
      <c r="P195" s="220"/>
      <c r="Q195" s="220"/>
      <c r="R195" s="220"/>
      <c r="S195" s="220"/>
      <c r="T195" s="220"/>
      <c r="U195" s="220"/>
      <c r="V195" s="220"/>
      <c r="W195" s="220"/>
      <c r="X195" s="220"/>
      <c r="Y195" s="220"/>
      <c r="Z195" s="220"/>
      <c r="AA195" s="220"/>
      <c r="AB195" s="220"/>
      <c r="AC195" s="220"/>
      <c r="AD195" s="220"/>
      <c r="AE195" s="220"/>
      <c r="AF195" s="220"/>
      <c r="AG195" s="220"/>
      <c r="AH195" s="220"/>
      <c r="AI195" s="220"/>
      <c r="AJ195" s="220"/>
      <c r="AK195" s="220"/>
      <c r="AL195" s="220"/>
      <c r="AM195" s="220"/>
      <c r="AN195" s="220"/>
      <c r="AO195" s="220"/>
      <c r="AP195" s="220"/>
      <c r="AQ195" s="220"/>
      <c r="AR195" s="220"/>
      <c r="AS195" s="220"/>
      <c r="AT195" s="220"/>
    </row>
    <row r="196" spans="1:46" s="159" customFormat="1" ht="14.4" hidden="1" customHeight="1" outlineLevel="2">
      <c r="A196" s="153">
        <v>40331</v>
      </c>
      <c r="B196" s="153">
        <v>40360</v>
      </c>
      <c r="C196" s="602">
        <f t="shared" si="46"/>
        <v>30</v>
      </c>
      <c r="D196" s="155">
        <v>12375</v>
      </c>
      <c r="E196" s="121">
        <v>2970</v>
      </c>
      <c r="H196" s="221"/>
      <c r="I196" s="221"/>
      <c r="J196" s="221"/>
      <c r="K196" s="194"/>
      <c r="L196" s="194"/>
      <c r="M196" s="220"/>
      <c r="O196" s="220"/>
      <c r="P196" s="220"/>
      <c r="Q196" s="220"/>
      <c r="R196" s="220"/>
      <c r="S196" s="220"/>
      <c r="T196" s="220"/>
      <c r="U196" s="220"/>
      <c r="V196" s="220"/>
      <c r="W196" s="220"/>
      <c r="X196" s="220"/>
      <c r="Y196" s="220"/>
      <c r="Z196" s="220"/>
      <c r="AA196" s="220"/>
      <c r="AB196" s="220"/>
      <c r="AC196" s="220"/>
      <c r="AD196" s="220"/>
      <c r="AE196" s="220"/>
      <c r="AF196" s="220"/>
      <c r="AG196" s="220"/>
      <c r="AH196" s="220"/>
      <c r="AI196" s="220"/>
      <c r="AJ196" s="220"/>
      <c r="AK196" s="220"/>
      <c r="AL196" s="220"/>
      <c r="AM196" s="220"/>
      <c r="AN196" s="220"/>
      <c r="AO196" s="220"/>
      <c r="AP196" s="220"/>
      <c r="AQ196" s="220"/>
      <c r="AR196" s="220"/>
      <c r="AS196" s="220"/>
      <c r="AT196" s="220"/>
    </row>
    <row r="197" spans="1:46" s="159" customFormat="1" ht="14.4" hidden="1" customHeight="1" outlineLevel="2">
      <c r="A197" s="153">
        <v>40361</v>
      </c>
      <c r="B197" s="153">
        <v>40391</v>
      </c>
      <c r="C197" s="602">
        <f t="shared" si="46"/>
        <v>31</v>
      </c>
      <c r="D197" s="155">
        <v>12375</v>
      </c>
      <c r="E197" s="121">
        <v>2970</v>
      </c>
      <c r="H197" s="221"/>
      <c r="I197" s="221"/>
      <c r="J197" s="221"/>
      <c r="K197" s="194"/>
      <c r="L197" s="194"/>
      <c r="M197" s="220"/>
      <c r="O197" s="220"/>
      <c r="P197" s="220"/>
      <c r="Q197" s="220"/>
      <c r="R197" s="220"/>
      <c r="S197" s="220"/>
      <c r="T197" s="220"/>
      <c r="U197" s="220"/>
      <c r="V197" s="220"/>
      <c r="W197" s="220"/>
      <c r="X197" s="220"/>
      <c r="Y197" s="220"/>
      <c r="Z197" s="220"/>
      <c r="AA197" s="220"/>
      <c r="AB197" s="220"/>
      <c r="AC197" s="220"/>
      <c r="AD197" s="220"/>
      <c r="AE197" s="220"/>
      <c r="AF197" s="220"/>
      <c r="AG197" s="220"/>
      <c r="AH197" s="220"/>
      <c r="AI197" s="220"/>
      <c r="AJ197" s="220"/>
      <c r="AK197" s="220"/>
      <c r="AL197" s="220"/>
      <c r="AM197" s="220"/>
      <c r="AN197" s="220"/>
      <c r="AO197" s="220"/>
      <c r="AP197" s="220"/>
      <c r="AQ197" s="220"/>
      <c r="AR197" s="220"/>
      <c r="AS197" s="220"/>
      <c r="AT197" s="220"/>
    </row>
    <row r="198" spans="1:46" s="159" customFormat="1" ht="14.4" hidden="1" customHeight="1" outlineLevel="2">
      <c r="A198" s="153">
        <v>40392</v>
      </c>
      <c r="B198" s="153">
        <v>40422</v>
      </c>
      <c r="C198" s="602">
        <f t="shared" si="46"/>
        <v>31</v>
      </c>
      <c r="D198" s="155">
        <v>12375</v>
      </c>
      <c r="E198" s="121">
        <v>2970</v>
      </c>
      <c r="H198" s="221"/>
      <c r="I198" s="221"/>
      <c r="J198" s="221"/>
      <c r="K198" s="194"/>
      <c r="L198" s="194"/>
      <c r="M198" s="220"/>
      <c r="O198" s="220"/>
      <c r="P198" s="220"/>
      <c r="Q198" s="220"/>
      <c r="R198" s="220"/>
      <c r="S198" s="220"/>
      <c r="T198" s="220"/>
      <c r="U198" s="220"/>
      <c r="V198" s="220"/>
      <c r="W198" s="220"/>
      <c r="X198" s="220"/>
      <c r="Y198" s="220"/>
      <c r="Z198" s="220"/>
      <c r="AA198" s="220"/>
      <c r="AB198" s="220"/>
      <c r="AC198" s="220"/>
      <c r="AD198" s="220"/>
      <c r="AE198" s="220"/>
      <c r="AF198" s="220"/>
      <c r="AG198" s="220"/>
      <c r="AH198" s="220"/>
      <c r="AI198" s="220"/>
      <c r="AJ198" s="220"/>
      <c r="AK198" s="220"/>
      <c r="AL198" s="220"/>
      <c r="AM198" s="220"/>
      <c r="AN198" s="220"/>
      <c r="AO198" s="220"/>
      <c r="AP198" s="220"/>
      <c r="AQ198" s="220"/>
      <c r="AR198" s="220"/>
      <c r="AS198" s="220"/>
      <c r="AT198" s="220"/>
    </row>
    <row r="199" spans="1:46" s="159" customFormat="1" ht="14.4" hidden="1" customHeight="1" outlineLevel="2">
      <c r="A199" s="153">
        <v>40423</v>
      </c>
      <c r="B199" s="153">
        <v>40452</v>
      </c>
      <c r="C199" s="602">
        <f t="shared" si="46"/>
        <v>30</v>
      </c>
      <c r="D199" s="155">
        <v>12375</v>
      </c>
      <c r="E199" s="121">
        <v>2970</v>
      </c>
      <c r="H199" s="221"/>
      <c r="I199" s="221"/>
      <c r="J199" s="221"/>
      <c r="K199" s="194"/>
      <c r="L199" s="194"/>
      <c r="M199" s="220"/>
      <c r="O199" s="220"/>
      <c r="P199" s="220"/>
      <c r="Q199" s="220"/>
      <c r="R199" s="220"/>
      <c r="S199" s="220"/>
      <c r="T199" s="220"/>
      <c r="U199" s="220"/>
      <c r="V199" s="220"/>
      <c r="W199" s="220"/>
      <c r="X199" s="220"/>
      <c r="Y199" s="220"/>
      <c r="Z199" s="220"/>
      <c r="AA199" s="220"/>
      <c r="AB199" s="220"/>
      <c r="AC199" s="220"/>
      <c r="AD199" s="220"/>
      <c r="AE199" s="220"/>
      <c r="AF199" s="220"/>
      <c r="AG199" s="220"/>
      <c r="AH199" s="220"/>
      <c r="AI199" s="220"/>
      <c r="AJ199" s="220"/>
      <c r="AK199" s="220"/>
      <c r="AL199" s="220"/>
      <c r="AM199" s="220"/>
      <c r="AN199" s="220"/>
      <c r="AO199" s="220"/>
      <c r="AP199" s="220"/>
      <c r="AQ199" s="220"/>
      <c r="AR199" s="220"/>
      <c r="AS199" s="220"/>
      <c r="AT199" s="220"/>
    </row>
    <row r="200" spans="1:46" s="159" customFormat="1" ht="14.4" hidden="1" customHeight="1" outlineLevel="2">
      <c r="A200" s="153">
        <v>40453</v>
      </c>
      <c r="B200" s="153">
        <v>40483</v>
      </c>
      <c r="C200" s="602">
        <f t="shared" si="46"/>
        <v>31</v>
      </c>
      <c r="D200" s="155">
        <v>12375</v>
      </c>
      <c r="E200" s="121">
        <v>2970</v>
      </c>
      <c r="H200" s="221"/>
      <c r="I200" s="221"/>
      <c r="J200" s="221"/>
      <c r="K200" s="194"/>
      <c r="L200" s="194"/>
      <c r="M200" s="220"/>
      <c r="O200" s="220"/>
      <c r="P200" s="220"/>
      <c r="Q200" s="220"/>
      <c r="R200" s="220"/>
      <c r="S200" s="220"/>
      <c r="T200" s="220"/>
      <c r="U200" s="220"/>
      <c r="V200" s="220"/>
      <c r="W200" s="220"/>
      <c r="X200" s="220"/>
      <c r="Y200" s="220"/>
      <c r="Z200" s="220"/>
      <c r="AA200" s="220"/>
      <c r="AB200" s="220"/>
      <c r="AC200" s="220"/>
      <c r="AD200" s="220"/>
      <c r="AE200" s="220"/>
      <c r="AF200" s="220"/>
      <c r="AG200" s="220"/>
      <c r="AH200" s="220"/>
      <c r="AI200" s="220"/>
      <c r="AJ200" s="220"/>
      <c r="AK200" s="220"/>
      <c r="AL200" s="220"/>
      <c r="AM200" s="220"/>
      <c r="AN200" s="220"/>
      <c r="AO200" s="220"/>
      <c r="AP200" s="220"/>
      <c r="AQ200" s="220"/>
      <c r="AR200" s="220"/>
      <c r="AS200" s="220"/>
      <c r="AT200" s="220"/>
    </row>
    <row r="201" spans="1:46" s="159" customFormat="1" ht="14.4" hidden="1" customHeight="1" outlineLevel="2">
      <c r="A201" s="153">
        <v>40484</v>
      </c>
      <c r="B201" s="153">
        <v>40513</v>
      </c>
      <c r="C201" s="602">
        <f t="shared" si="46"/>
        <v>30</v>
      </c>
      <c r="D201" s="155">
        <v>12375</v>
      </c>
      <c r="E201" s="121">
        <v>2970</v>
      </c>
      <c r="H201" s="221"/>
      <c r="I201" s="221"/>
      <c r="J201" s="221"/>
      <c r="K201" s="194"/>
      <c r="L201" s="194"/>
      <c r="M201" s="220"/>
      <c r="O201" s="220"/>
      <c r="P201" s="220"/>
      <c r="Q201" s="220"/>
      <c r="R201" s="220"/>
      <c r="S201" s="220"/>
      <c r="T201" s="220"/>
      <c r="U201" s="220"/>
      <c r="V201" s="220"/>
      <c r="W201" s="220"/>
      <c r="X201" s="220"/>
      <c r="Y201" s="220"/>
      <c r="Z201" s="220"/>
      <c r="AA201" s="220"/>
      <c r="AB201" s="220"/>
      <c r="AC201" s="220"/>
      <c r="AD201" s="220"/>
      <c r="AE201" s="220"/>
      <c r="AF201" s="220"/>
      <c r="AG201" s="220"/>
      <c r="AH201" s="220"/>
      <c r="AI201" s="220"/>
      <c r="AJ201" s="220"/>
      <c r="AK201" s="220"/>
      <c r="AL201" s="220"/>
      <c r="AM201" s="220"/>
      <c r="AN201" s="220"/>
      <c r="AO201" s="220"/>
      <c r="AP201" s="220"/>
      <c r="AQ201" s="220"/>
      <c r="AR201" s="220"/>
      <c r="AS201" s="220"/>
      <c r="AT201" s="220"/>
    </row>
    <row r="202" spans="1:46" s="159" customFormat="1" ht="14.4" hidden="1" customHeight="1" outlineLevel="2">
      <c r="A202" s="153">
        <v>40514</v>
      </c>
      <c r="B202" s="153">
        <v>40544</v>
      </c>
      <c r="C202" s="602">
        <f t="shared" si="46"/>
        <v>31</v>
      </c>
      <c r="D202" s="155">
        <v>12375</v>
      </c>
      <c r="E202" s="121">
        <v>2970</v>
      </c>
      <c r="H202" s="221"/>
      <c r="I202" s="221"/>
      <c r="J202" s="221"/>
      <c r="K202" s="194"/>
      <c r="L202" s="194"/>
      <c r="M202" s="220"/>
      <c r="O202" s="220"/>
      <c r="P202" s="220"/>
      <c r="Q202" s="220"/>
      <c r="R202" s="220"/>
      <c r="S202" s="220"/>
      <c r="T202" s="220"/>
      <c r="U202" s="220"/>
      <c r="V202" s="220"/>
      <c r="W202" s="220"/>
      <c r="X202" s="220"/>
      <c r="Y202" s="220"/>
      <c r="Z202" s="220"/>
      <c r="AA202" s="220"/>
      <c r="AB202" s="220"/>
      <c r="AC202" s="220"/>
      <c r="AD202" s="220"/>
      <c r="AE202" s="220"/>
      <c r="AF202" s="220"/>
      <c r="AG202" s="220"/>
      <c r="AH202" s="220"/>
      <c r="AI202" s="220"/>
      <c r="AJ202" s="220"/>
      <c r="AK202" s="220"/>
      <c r="AL202" s="220"/>
      <c r="AM202" s="220"/>
      <c r="AN202" s="220"/>
      <c r="AO202" s="220"/>
      <c r="AP202" s="220"/>
      <c r="AQ202" s="220"/>
      <c r="AR202" s="220"/>
      <c r="AS202" s="220"/>
      <c r="AT202" s="220"/>
    </row>
    <row r="203" spans="1:46" s="159" customFormat="1" ht="14.4" hidden="1" customHeight="1" outlineLevel="2">
      <c r="A203" s="398" t="s">
        <v>36</v>
      </c>
      <c r="B203" s="399"/>
      <c r="C203" s="602">
        <f>SUM(C159:C170)</f>
        <v>365</v>
      </c>
      <c r="D203" s="157">
        <f>SUM(D159:D170)</f>
        <v>148500</v>
      </c>
      <c r="E203" s="123">
        <f>SUM(E159:E170)</f>
        <v>35640</v>
      </c>
      <c r="H203" s="221"/>
      <c r="I203" s="221"/>
      <c r="J203" s="221"/>
      <c r="K203" s="194"/>
      <c r="L203" s="194"/>
      <c r="M203" s="220"/>
      <c r="O203" s="220"/>
      <c r="P203" s="220"/>
      <c r="Q203" s="220"/>
      <c r="R203" s="220"/>
      <c r="S203" s="220"/>
      <c r="T203" s="220"/>
      <c r="U203" s="220"/>
      <c r="V203" s="220"/>
      <c r="W203" s="220"/>
      <c r="X203" s="220"/>
      <c r="Y203" s="220"/>
      <c r="Z203" s="220"/>
      <c r="AA203" s="220"/>
      <c r="AB203" s="220"/>
      <c r="AC203" s="220"/>
      <c r="AD203" s="220"/>
      <c r="AE203" s="220"/>
      <c r="AF203" s="220"/>
      <c r="AG203" s="220"/>
      <c r="AH203" s="220"/>
      <c r="AI203" s="220"/>
      <c r="AJ203" s="220"/>
      <c r="AK203" s="220"/>
      <c r="AL203" s="220"/>
      <c r="AM203" s="220"/>
      <c r="AN203" s="220"/>
      <c r="AO203" s="220"/>
      <c r="AP203" s="220"/>
      <c r="AQ203" s="220"/>
      <c r="AR203" s="220"/>
      <c r="AS203" s="220"/>
      <c r="AT203" s="220"/>
    </row>
    <row r="204" spans="1:46" s="159" customFormat="1" ht="14.4" hidden="1" customHeight="1" outlineLevel="2" thickBot="1">
      <c r="A204" s="404"/>
      <c r="B204" s="404"/>
      <c r="C204" s="404"/>
      <c r="D204" s="404"/>
      <c r="E204" s="404"/>
      <c r="H204" s="221"/>
      <c r="I204" s="221"/>
      <c r="J204" s="221"/>
      <c r="K204" s="194"/>
      <c r="L204" s="194"/>
      <c r="M204" s="220"/>
      <c r="O204" s="220"/>
      <c r="P204" s="220"/>
      <c r="Q204" s="220"/>
      <c r="R204" s="220"/>
      <c r="S204" s="220"/>
      <c r="T204" s="220"/>
      <c r="U204" s="220"/>
      <c r="V204" s="220"/>
      <c r="W204" s="220"/>
      <c r="X204" s="220"/>
      <c r="Y204" s="220"/>
      <c r="Z204" s="220"/>
      <c r="AA204" s="220"/>
      <c r="AB204" s="220"/>
      <c r="AC204" s="220"/>
      <c r="AD204" s="220"/>
      <c r="AE204" s="220"/>
      <c r="AF204" s="220"/>
      <c r="AG204" s="220"/>
      <c r="AH204" s="220"/>
      <c r="AI204" s="220"/>
      <c r="AJ204" s="220"/>
      <c r="AK204" s="220"/>
      <c r="AL204" s="220"/>
      <c r="AM204" s="220"/>
      <c r="AN204" s="220"/>
      <c r="AO204" s="220"/>
      <c r="AP204" s="220"/>
      <c r="AQ204" s="220"/>
      <c r="AR204" s="220"/>
      <c r="AS204" s="220"/>
      <c r="AT204" s="220"/>
    </row>
    <row r="205" spans="1:46" s="159" customFormat="1" ht="14.4" hidden="1" customHeight="1" outlineLevel="3" thickBot="1">
      <c r="A205" s="377" t="str">
        <f>"SUPPORTING ANNUAL USE DATA - "&amp;$B$155</f>
        <v>SUPPORTING ANNUAL USE DATA - Purchased Steam</v>
      </c>
      <c r="B205" s="378"/>
      <c r="C205" s="379"/>
      <c r="D205" s="380"/>
      <c r="E205" s="381"/>
      <c r="H205" s="221"/>
      <c r="I205" s="221"/>
      <c r="J205" s="221"/>
      <c r="K205" s="194"/>
      <c r="L205" s="194"/>
      <c r="M205" s="220"/>
      <c r="O205" s="220"/>
      <c r="P205" s="220"/>
      <c r="Q205" s="220"/>
      <c r="R205" s="220"/>
      <c r="S205" s="220"/>
      <c r="T205" s="220"/>
      <c r="U205" s="220"/>
      <c r="V205" s="220"/>
      <c r="W205" s="220"/>
      <c r="X205" s="220"/>
      <c r="Y205" s="220"/>
      <c r="Z205" s="220"/>
      <c r="AA205" s="220"/>
      <c r="AB205" s="220"/>
      <c r="AC205" s="220"/>
      <c r="AD205" s="220"/>
      <c r="AE205" s="220"/>
      <c r="AF205" s="220"/>
      <c r="AG205" s="220"/>
      <c r="AH205" s="220"/>
      <c r="AI205" s="220"/>
      <c r="AJ205" s="220"/>
      <c r="AK205" s="220"/>
      <c r="AL205" s="220"/>
      <c r="AM205" s="220"/>
      <c r="AN205" s="220"/>
      <c r="AO205" s="220"/>
      <c r="AP205" s="220"/>
      <c r="AQ205" s="220"/>
      <c r="AR205" s="220"/>
      <c r="AS205" s="220"/>
      <c r="AT205" s="220"/>
    </row>
    <row r="206" spans="1:46" s="159" customFormat="1" ht="14.4" hidden="1" customHeight="1" outlineLevel="3">
      <c r="A206" s="4" t="s">
        <v>32</v>
      </c>
      <c r="B206" s="4" t="s">
        <v>33</v>
      </c>
      <c r="C206" s="4" t="s">
        <v>34</v>
      </c>
      <c r="D206" s="4" t="str">
        <f>$B$155&amp;" Use ("&amp;$B$222&amp;")"</f>
        <v>Purchased Steam Use (lbs District Steam)</v>
      </c>
      <c r="E206" s="4" t="str">
        <f>$C$8&amp;" Cost ($)"</f>
        <v>Purchased Steam Cost ($)</v>
      </c>
      <c r="H206" s="221"/>
      <c r="I206" s="221"/>
      <c r="J206" s="221"/>
      <c r="K206" s="194"/>
      <c r="L206" s="194"/>
      <c r="M206" s="220"/>
      <c r="O206" s="220"/>
      <c r="P206" s="220"/>
      <c r="Q206" s="220"/>
      <c r="R206" s="220"/>
      <c r="S206" s="220"/>
      <c r="T206" s="220"/>
      <c r="U206" s="220"/>
      <c r="V206" s="220"/>
      <c r="W206" s="220"/>
      <c r="X206" s="220"/>
      <c r="Y206" s="220"/>
      <c r="Z206" s="220"/>
      <c r="AA206" s="220"/>
      <c r="AB206" s="220"/>
      <c r="AC206" s="220"/>
      <c r="AD206" s="220"/>
      <c r="AE206" s="220"/>
      <c r="AF206" s="220"/>
      <c r="AG206" s="220"/>
      <c r="AH206" s="220"/>
      <c r="AI206" s="220"/>
      <c r="AJ206" s="220"/>
      <c r="AK206" s="220"/>
      <c r="AL206" s="220"/>
      <c r="AM206" s="220"/>
      <c r="AN206" s="220"/>
      <c r="AO206" s="220"/>
      <c r="AP206" s="220"/>
      <c r="AQ206" s="220"/>
      <c r="AR206" s="220"/>
      <c r="AS206" s="220"/>
      <c r="AT206" s="220"/>
    </row>
    <row r="207" spans="1:46" s="159" customFormat="1" ht="14.4" hidden="1" customHeight="1" outlineLevel="3">
      <c r="A207" s="153">
        <v>40179</v>
      </c>
      <c r="B207" s="153">
        <v>40210</v>
      </c>
      <c r="C207" s="602">
        <f>B207-A207</f>
        <v>31</v>
      </c>
      <c r="D207" s="155">
        <v>2000</v>
      </c>
      <c r="E207" s="121">
        <v>2970</v>
      </c>
      <c r="H207" s="221"/>
      <c r="I207" s="221"/>
      <c r="J207" s="221"/>
      <c r="K207" s="194"/>
      <c r="L207" s="194"/>
      <c r="M207" s="220"/>
      <c r="O207" s="220"/>
      <c r="P207" s="220"/>
      <c r="Q207" s="220"/>
      <c r="R207" s="220"/>
      <c r="S207" s="220"/>
      <c r="T207" s="220"/>
      <c r="U207" s="220"/>
      <c r="V207" s="220"/>
      <c r="W207" s="220"/>
      <c r="X207" s="220"/>
      <c r="Y207" s="220"/>
      <c r="Z207" s="220"/>
      <c r="AA207" s="220"/>
      <c r="AB207" s="220"/>
      <c r="AC207" s="220"/>
      <c r="AD207" s="220"/>
      <c r="AE207" s="220"/>
      <c r="AF207" s="220"/>
      <c r="AG207" s="220"/>
      <c r="AH207" s="220"/>
      <c r="AI207" s="220"/>
      <c r="AJ207" s="220"/>
      <c r="AK207" s="220"/>
      <c r="AL207" s="220"/>
      <c r="AM207" s="220"/>
      <c r="AN207" s="220"/>
      <c r="AO207" s="220"/>
      <c r="AP207" s="220"/>
      <c r="AQ207" s="220"/>
      <c r="AR207" s="220"/>
      <c r="AS207" s="220"/>
      <c r="AT207" s="220"/>
    </row>
    <row r="208" spans="1:46" s="159" customFormat="1" ht="14.4" hidden="1" customHeight="1" outlineLevel="3">
      <c r="A208" s="153">
        <v>40210</v>
      </c>
      <c r="B208" s="153">
        <v>40238</v>
      </c>
      <c r="C208" s="602">
        <f>B208-A208+IF(A208=B207,0,1)</f>
        <v>28</v>
      </c>
      <c r="D208" s="155">
        <v>12375</v>
      </c>
      <c r="E208" s="121">
        <v>2970</v>
      </c>
      <c r="H208" s="221"/>
      <c r="I208" s="221"/>
      <c r="J208" s="221"/>
      <c r="K208" s="194"/>
      <c r="L208" s="194"/>
      <c r="M208" s="220"/>
      <c r="O208" s="220"/>
      <c r="P208" s="220"/>
      <c r="Q208" s="220"/>
      <c r="R208" s="220"/>
      <c r="S208" s="220"/>
      <c r="T208" s="220"/>
      <c r="U208" s="220"/>
      <c r="V208" s="220"/>
      <c r="W208" s="220"/>
      <c r="X208" s="220"/>
      <c r="Y208" s="220"/>
      <c r="Z208" s="220"/>
      <c r="AA208" s="220"/>
      <c r="AB208" s="220"/>
      <c r="AC208" s="220"/>
      <c r="AD208" s="220"/>
      <c r="AE208" s="220"/>
      <c r="AF208" s="220"/>
      <c r="AG208" s="220"/>
      <c r="AH208" s="220"/>
      <c r="AI208" s="220"/>
      <c r="AJ208" s="220"/>
      <c r="AK208" s="220"/>
      <c r="AL208" s="220"/>
      <c r="AM208" s="220"/>
      <c r="AN208" s="220"/>
      <c r="AO208" s="220"/>
      <c r="AP208" s="220"/>
      <c r="AQ208" s="220"/>
      <c r="AR208" s="220"/>
      <c r="AS208" s="220"/>
      <c r="AT208" s="220"/>
    </row>
    <row r="209" spans="1:46" s="159" customFormat="1" ht="14.4" hidden="1" customHeight="1" outlineLevel="3">
      <c r="A209" s="153">
        <v>40239</v>
      </c>
      <c r="B209" s="153">
        <v>40269</v>
      </c>
      <c r="C209" s="602">
        <f t="shared" ref="C209:C218" si="47">B209-A209+IF(A209=B208,0,1)</f>
        <v>31</v>
      </c>
      <c r="D209" s="155">
        <v>12375</v>
      </c>
      <c r="E209" s="121">
        <v>2970</v>
      </c>
      <c r="H209" s="221"/>
      <c r="I209" s="221"/>
      <c r="J209" s="221"/>
      <c r="K209" s="194"/>
      <c r="L209" s="194"/>
      <c r="M209" s="220"/>
      <c r="O209" s="220"/>
      <c r="P209" s="220"/>
      <c r="Q209" s="220"/>
      <c r="R209" s="220"/>
      <c r="S209" s="220"/>
      <c r="T209" s="220"/>
      <c r="U209" s="220"/>
      <c r="V209" s="220"/>
      <c r="W209" s="220"/>
      <c r="X209" s="220"/>
      <c r="Y209" s="220"/>
      <c r="Z209" s="220"/>
      <c r="AA209" s="220"/>
      <c r="AB209" s="220"/>
      <c r="AC209" s="220"/>
      <c r="AD209" s="220"/>
      <c r="AE209" s="220"/>
      <c r="AF209" s="220"/>
      <c r="AG209" s="220"/>
      <c r="AH209" s="220"/>
      <c r="AI209" s="220"/>
      <c r="AJ209" s="220"/>
      <c r="AK209" s="220"/>
      <c r="AL209" s="220"/>
      <c r="AM209" s="220"/>
      <c r="AN209" s="220"/>
      <c r="AO209" s="220"/>
      <c r="AP209" s="220"/>
      <c r="AQ209" s="220"/>
      <c r="AR209" s="220"/>
      <c r="AS209" s="220"/>
      <c r="AT209" s="220"/>
    </row>
    <row r="210" spans="1:46" s="159" customFormat="1" ht="14.4" hidden="1" customHeight="1" outlineLevel="3">
      <c r="A210" s="153">
        <v>40270</v>
      </c>
      <c r="B210" s="153">
        <v>40299</v>
      </c>
      <c r="C210" s="602">
        <f t="shared" si="47"/>
        <v>30</v>
      </c>
      <c r="D210" s="155">
        <v>12375</v>
      </c>
      <c r="E210" s="121">
        <v>2970</v>
      </c>
      <c r="H210" s="221"/>
      <c r="I210" s="221"/>
      <c r="J210" s="221"/>
      <c r="K210" s="194"/>
      <c r="L210" s="194"/>
      <c r="M210" s="220"/>
      <c r="O210" s="220"/>
      <c r="P210" s="220"/>
      <c r="Q210" s="220"/>
      <c r="R210" s="220"/>
      <c r="S210" s="220"/>
      <c r="T210" s="220"/>
      <c r="U210" s="220"/>
      <c r="V210" s="220"/>
      <c r="W210" s="220"/>
      <c r="X210" s="220"/>
      <c r="Y210" s="220"/>
      <c r="Z210" s="220"/>
      <c r="AA210" s="220"/>
      <c r="AB210" s="220"/>
      <c r="AC210" s="220"/>
      <c r="AD210" s="220"/>
      <c r="AE210" s="220"/>
      <c r="AF210" s="220"/>
      <c r="AG210" s="220"/>
      <c r="AH210" s="220"/>
      <c r="AI210" s="220"/>
      <c r="AJ210" s="220"/>
      <c r="AK210" s="220"/>
      <c r="AL210" s="220"/>
      <c r="AM210" s="220"/>
      <c r="AN210" s="220"/>
      <c r="AO210" s="220"/>
      <c r="AP210" s="220"/>
      <c r="AQ210" s="220"/>
      <c r="AR210" s="220"/>
      <c r="AS210" s="220"/>
      <c r="AT210" s="220"/>
    </row>
    <row r="211" spans="1:46" s="159" customFormat="1" ht="14.4" hidden="1" customHeight="1" outlineLevel="3">
      <c r="A211" s="153">
        <v>40300</v>
      </c>
      <c r="B211" s="153">
        <v>40330</v>
      </c>
      <c r="C211" s="602">
        <f t="shared" si="47"/>
        <v>31</v>
      </c>
      <c r="D211" s="155">
        <v>12375</v>
      </c>
      <c r="E211" s="121">
        <v>2970</v>
      </c>
      <c r="H211" s="221"/>
      <c r="I211" s="221"/>
      <c r="J211" s="221"/>
      <c r="K211" s="194"/>
      <c r="L211" s="194"/>
      <c r="M211" s="220"/>
      <c r="O211" s="220"/>
      <c r="P211" s="220"/>
      <c r="Q211" s="220"/>
      <c r="R211" s="220"/>
      <c r="S211" s="220"/>
      <c r="T211" s="220"/>
      <c r="U211" s="220"/>
      <c r="V211" s="220"/>
      <c r="W211" s="220"/>
      <c r="X211" s="220"/>
      <c r="Y211" s="220"/>
      <c r="Z211" s="220"/>
      <c r="AA211" s="220"/>
      <c r="AB211" s="220"/>
      <c r="AC211" s="220"/>
      <c r="AD211" s="220"/>
      <c r="AE211" s="220"/>
      <c r="AF211" s="220"/>
      <c r="AG211" s="220"/>
      <c r="AH211" s="220"/>
      <c r="AI211" s="220"/>
      <c r="AJ211" s="220"/>
      <c r="AK211" s="220"/>
      <c r="AL211" s="220"/>
      <c r="AM211" s="220"/>
      <c r="AN211" s="220"/>
      <c r="AO211" s="220"/>
      <c r="AP211" s="220"/>
      <c r="AQ211" s="220"/>
      <c r="AR211" s="220"/>
      <c r="AS211" s="220"/>
      <c r="AT211" s="220"/>
    </row>
    <row r="212" spans="1:46" s="159" customFormat="1" ht="14.4" hidden="1" customHeight="1" outlineLevel="3">
      <c r="A212" s="153">
        <v>40331</v>
      </c>
      <c r="B212" s="153">
        <v>40360</v>
      </c>
      <c r="C212" s="602">
        <f t="shared" si="47"/>
        <v>30</v>
      </c>
      <c r="D212" s="155">
        <v>12375</v>
      </c>
      <c r="E212" s="121">
        <v>2970</v>
      </c>
      <c r="H212" s="221"/>
      <c r="I212" s="221"/>
      <c r="J212" s="221"/>
      <c r="K212" s="194"/>
      <c r="L212" s="194"/>
      <c r="M212" s="220"/>
      <c r="O212" s="220"/>
      <c r="P212" s="220"/>
      <c r="Q212" s="220"/>
      <c r="R212" s="220"/>
      <c r="S212" s="220"/>
      <c r="T212" s="220"/>
      <c r="U212" s="220"/>
      <c r="V212" s="220"/>
      <c r="W212" s="220"/>
      <c r="X212" s="220"/>
      <c r="Y212" s="220"/>
      <c r="Z212" s="220"/>
      <c r="AA212" s="220"/>
      <c r="AB212" s="220"/>
      <c r="AC212" s="220"/>
      <c r="AD212" s="220"/>
      <c r="AE212" s="220"/>
      <c r="AF212" s="220"/>
      <c r="AG212" s="220"/>
      <c r="AH212" s="220"/>
      <c r="AI212" s="220"/>
      <c r="AJ212" s="220"/>
      <c r="AK212" s="220"/>
      <c r="AL212" s="220"/>
      <c r="AM212" s="220"/>
      <c r="AN212" s="220"/>
      <c r="AO212" s="220"/>
      <c r="AP212" s="220"/>
      <c r="AQ212" s="220"/>
      <c r="AR212" s="220"/>
      <c r="AS212" s="220"/>
      <c r="AT212" s="220"/>
    </row>
    <row r="213" spans="1:46" s="159" customFormat="1" ht="14.4" hidden="1" customHeight="1" outlineLevel="3">
      <c r="A213" s="153">
        <v>40361</v>
      </c>
      <c r="B213" s="153">
        <v>40391</v>
      </c>
      <c r="C213" s="602">
        <f t="shared" si="47"/>
        <v>31</v>
      </c>
      <c r="D213" s="155">
        <v>12375</v>
      </c>
      <c r="E213" s="121">
        <v>2970</v>
      </c>
      <c r="H213" s="221"/>
      <c r="I213" s="221"/>
      <c r="J213" s="221"/>
      <c r="K213" s="194"/>
      <c r="L213" s="194"/>
      <c r="M213" s="220"/>
      <c r="O213" s="220"/>
      <c r="P213" s="220"/>
      <c r="Q213" s="220"/>
      <c r="R213" s="220"/>
      <c r="S213" s="220"/>
      <c r="T213" s="220"/>
      <c r="U213" s="220"/>
      <c r="V213" s="220"/>
      <c r="W213" s="220"/>
      <c r="X213" s="220"/>
      <c r="Y213" s="220"/>
      <c r="Z213" s="220"/>
      <c r="AA213" s="220"/>
      <c r="AB213" s="220"/>
      <c r="AC213" s="220"/>
      <c r="AD213" s="220"/>
      <c r="AE213" s="220"/>
      <c r="AF213" s="220"/>
      <c r="AG213" s="220"/>
      <c r="AH213" s="220"/>
      <c r="AI213" s="220"/>
      <c r="AJ213" s="220"/>
      <c r="AK213" s="220"/>
      <c r="AL213" s="220"/>
      <c r="AM213" s="220"/>
      <c r="AN213" s="220"/>
      <c r="AO213" s="220"/>
      <c r="AP213" s="220"/>
      <c r="AQ213" s="220"/>
      <c r="AR213" s="220"/>
      <c r="AS213" s="220"/>
      <c r="AT213" s="220"/>
    </row>
    <row r="214" spans="1:46" s="159" customFormat="1" ht="14.4" hidden="1" customHeight="1" outlineLevel="3">
      <c r="A214" s="153">
        <v>40392</v>
      </c>
      <c r="B214" s="153">
        <v>40422</v>
      </c>
      <c r="C214" s="602">
        <f t="shared" si="47"/>
        <v>31</v>
      </c>
      <c r="D214" s="155">
        <v>12375</v>
      </c>
      <c r="E214" s="121">
        <v>2970</v>
      </c>
      <c r="H214" s="221"/>
      <c r="I214" s="221"/>
      <c r="J214" s="221"/>
      <c r="K214" s="194"/>
      <c r="L214" s="194"/>
      <c r="M214" s="220"/>
      <c r="O214" s="220"/>
      <c r="P214" s="220"/>
      <c r="Q214" s="220"/>
      <c r="R214" s="220"/>
      <c r="S214" s="220"/>
      <c r="T214" s="220"/>
      <c r="U214" s="220"/>
      <c r="V214" s="220"/>
      <c r="W214" s="220"/>
      <c r="X214" s="220"/>
      <c r="Y214" s="220"/>
      <c r="Z214" s="220"/>
      <c r="AA214" s="220"/>
      <c r="AB214" s="220"/>
      <c r="AC214" s="220"/>
      <c r="AD214" s="220"/>
      <c r="AE214" s="220"/>
      <c r="AF214" s="220"/>
      <c r="AG214" s="220"/>
      <c r="AH214" s="220"/>
      <c r="AI214" s="220"/>
      <c r="AJ214" s="220"/>
      <c r="AK214" s="220"/>
      <c r="AL214" s="220"/>
      <c r="AM214" s="220"/>
      <c r="AN214" s="220"/>
      <c r="AO214" s="220"/>
      <c r="AP214" s="220"/>
      <c r="AQ214" s="220"/>
      <c r="AR214" s="220"/>
      <c r="AS214" s="220"/>
      <c r="AT214" s="220"/>
    </row>
    <row r="215" spans="1:46" s="159" customFormat="1" ht="14.4" hidden="1" customHeight="1" outlineLevel="3">
      <c r="A215" s="153">
        <v>40423</v>
      </c>
      <c r="B215" s="153">
        <v>40452</v>
      </c>
      <c r="C215" s="602">
        <f t="shared" si="47"/>
        <v>30</v>
      </c>
      <c r="D215" s="155">
        <v>12375</v>
      </c>
      <c r="E215" s="121">
        <v>2970</v>
      </c>
      <c r="H215" s="221"/>
      <c r="I215" s="221"/>
      <c r="J215" s="221"/>
      <c r="K215" s="194"/>
      <c r="L215" s="194"/>
      <c r="M215" s="220"/>
      <c r="O215" s="220"/>
      <c r="P215" s="220"/>
      <c r="Q215" s="220"/>
      <c r="R215" s="220"/>
      <c r="S215" s="220"/>
      <c r="T215" s="220"/>
      <c r="U215" s="220"/>
      <c r="V215" s="220"/>
      <c r="W215" s="220"/>
      <c r="X215" s="220"/>
      <c r="Y215" s="220"/>
      <c r="Z215" s="220"/>
      <c r="AA215" s="220"/>
      <c r="AB215" s="220"/>
      <c r="AC215" s="220"/>
      <c r="AD215" s="220"/>
      <c r="AE215" s="220"/>
      <c r="AF215" s="220"/>
      <c r="AG215" s="220"/>
      <c r="AH215" s="220"/>
      <c r="AI215" s="220"/>
      <c r="AJ215" s="220"/>
      <c r="AK215" s="220"/>
      <c r="AL215" s="220"/>
      <c r="AM215" s="220"/>
      <c r="AN215" s="220"/>
      <c r="AO215" s="220"/>
      <c r="AP215" s="220"/>
      <c r="AQ215" s="220"/>
      <c r="AR215" s="220"/>
      <c r="AS215" s="220"/>
      <c r="AT215" s="220"/>
    </row>
    <row r="216" spans="1:46" s="159" customFormat="1" ht="14.4" hidden="1" customHeight="1" outlineLevel="3">
      <c r="A216" s="153">
        <v>40453</v>
      </c>
      <c r="B216" s="153">
        <v>40483</v>
      </c>
      <c r="C216" s="602">
        <f t="shared" si="47"/>
        <v>31</v>
      </c>
      <c r="D216" s="155">
        <v>12375</v>
      </c>
      <c r="E216" s="121">
        <v>2970</v>
      </c>
      <c r="H216" s="221"/>
      <c r="I216" s="221"/>
      <c r="J216" s="221"/>
      <c r="K216" s="194"/>
      <c r="L216" s="194"/>
      <c r="M216" s="220"/>
      <c r="O216" s="220"/>
      <c r="P216" s="220"/>
      <c r="Q216" s="220"/>
      <c r="R216" s="220"/>
      <c r="S216" s="220"/>
      <c r="T216" s="220"/>
      <c r="U216" s="220"/>
      <c r="V216" s="220"/>
      <c r="W216" s="220"/>
      <c r="X216" s="220"/>
      <c r="Y216" s="220"/>
      <c r="Z216" s="220"/>
      <c r="AA216" s="220"/>
      <c r="AB216" s="220"/>
      <c r="AC216" s="220"/>
      <c r="AD216" s="220"/>
      <c r="AE216" s="220"/>
      <c r="AF216" s="220"/>
      <c r="AG216" s="220"/>
      <c r="AH216" s="220"/>
      <c r="AI216" s="220"/>
      <c r="AJ216" s="220"/>
      <c r="AK216" s="220"/>
      <c r="AL216" s="220"/>
      <c r="AM216" s="220"/>
      <c r="AN216" s="220"/>
      <c r="AO216" s="220"/>
      <c r="AP216" s="220"/>
      <c r="AQ216" s="220"/>
      <c r="AR216" s="220"/>
      <c r="AS216" s="220"/>
      <c r="AT216" s="220"/>
    </row>
    <row r="217" spans="1:46" s="159" customFormat="1" ht="14.4" hidden="1" customHeight="1" outlineLevel="3">
      <c r="A217" s="153">
        <v>40484</v>
      </c>
      <c r="B217" s="153">
        <v>40513</v>
      </c>
      <c r="C217" s="602">
        <f t="shared" si="47"/>
        <v>30</v>
      </c>
      <c r="D217" s="155">
        <v>12375</v>
      </c>
      <c r="E217" s="121">
        <v>2970</v>
      </c>
      <c r="H217" s="221"/>
      <c r="I217" s="221"/>
      <c r="J217" s="221"/>
      <c r="K217" s="194"/>
      <c r="L217" s="194"/>
      <c r="M217" s="220"/>
      <c r="O217" s="220"/>
      <c r="P217" s="220"/>
      <c r="Q217" s="220"/>
      <c r="R217" s="220"/>
      <c r="S217" s="220"/>
      <c r="T217" s="220"/>
      <c r="U217" s="220"/>
      <c r="V217" s="220"/>
      <c r="W217" s="220"/>
      <c r="X217" s="220"/>
      <c r="Y217" s="220"/>
      <c r="Z217" s="220"/>
      <c r="AA217" s="220"/>
      <c r="AB217" s="220"/>
      <c r="AC217" s="220"/>
      <c r="AD217" s="220"/>
      <c r="AE217" s="220"/>
      <c r="AF217" s="220"/>
      <c r="AG217" s="220"/>
      <c r="AH217" s="220"/>
      <c r="AI217" s="220"/>
      <c r="AJ217" s="220"/>
      <c r="AK217" s="220"/>
      <c r="AL217" s="220"/>
      <c r="AM217" s="220"/>
      <c r="AN217" s="220"/>
      <c r="AO217" s="220"/>
      <c r="AP217" s="220"/>
      <c r="AQ217" s="220"/>
      <c r="AR217" s="220"/>
      <c r="AS217" s="220"/>
      <c r="AT217" s="220"/>
    </row>
    <row r="218" spans="1:46" s="159" customFormat="1" ht="14.4" hidden="1" customHeight="1" outlineLevel="3">
      <c r="A218" s="153">
        <v>40514</v>
      </c>
      <c r="B218" s="153">
        <v>40544</v>
      </c>
      <c r="C218" s="602">
        <f t="shared" si="47"/>
        <v>31</v>
      </c>
      <c r="D218" s="155">
        <v>12375</v>
      </c>
      <c r="E218" s="121">
        <v>2970</v>
      </c>
      <c r="H218" s="221"/>
      <c r="I218" s="221"/>
      <c r="J218" s="221"/>
      <c r="K218" s="194"/>
      <c r="L218" s="194"/>
      <c r="M218" s="220"/>
      <c r="O218" s="220"/>
      <c r="P218" s="220"/>
      <c r="Q218" s="220"/>
      <c r="R218" s="220"/>
      <c r="S218" s="220"/>
      <c r="T218" s="220"/>
      <c r="U218" s="220"/>
      <c r="V218" s="220"/>
      <c r="W218" s="220"/>
      <c r="X218" s="220"/>
      <c r="Y218" s="220"/>
      <c r="Z218" s="220"/>
      <c r="AA218" s="220"/>
      <c r="AB218" s="220"/>
      <c r="AC218" s="220"/>
      <c r="AD218" s="220"/>
      <c r="AE218" s="220"/>
      <c r="AF218" s="220"/>
      <c r="AG218" s="220"/>
      <c r="AH218" s="220"/>
      <c r="AI218" s="220"/>
      <c r="AJ218" s="220"/>
      <c r="AK218" s="220"/>
      <c r="AL218" s="220"/>
      <c r="AM218" s="220"/>
      <c r="AN218" s="220"/>
      <c r="AO218" s="220"/>
      <c r="AP218" s="220"/>
      <c r="AQ218" s="220"/>
      <c r="AR218" s="220"/>
      <c r="AS218" s="220"/>
      <c r="AT218" s="220"/>
    </row>
    <row r="219" spans="1:46" s="159" customFormat="1" ht="14.4" hidden="1" customHeight="1" outlineLevel="3">
      <c r="A219" s="398" t="s">
        <v>36</v>
      </c>
      <c r="B219" s="399"/>
      <c r="C219" s="602">
        <f>SUM(C175:C186)</f>
        <v>365</v>
      </c>
      <c r="D219" s="157">
        <f>SUM(D175:D186)</f>
        <v>140125</v>
      </c>
      <c r="E219" s="123">
        <f>SUM(E175:E186)</f>
        <v>35640</v>
      </c>
      <c r="H219" s="221"/>
      <c r="I219" s="221"/>
      <c r="J219" s="221"/>
      <c r="K219" s="194"/>
      <c r="L219" s="194"/>
      <c r="M219" s="220"/>
      <c r="O219" s="220"/>
      <c r="P219" s="220"/>
      <c r="Q219" s="220"/>
      <c r="R219" s="220"/>
      <c r="S219" s="220"/>
      <c r="T219" s="220"/>
      <c r="U219" s="220"/>
      <c r="V219" s="220"/>
      <c r="W219" s="220"/>
      <c r="X219" s="220"/>
      <c r="Y219" s="220"/>
      <c r="Z219" s="220"/>
      <c r="AA219" s="220"/>
      <c r="AB219" s="220"/>
      <c r="AC219" s="220"/>
      <c r="AD219" s="220"/>
      <c r="AE219" s="220"/>
      <c r="AF219" s="220"/>
      <c r="AG219" s="220"/>
      <c r="AH219" s="220"/>
      <c r="AI219" s="220"/>
      <c r="AJ219" s="220"/>
      <c r="AK219" s="220"/>
      <c r="AL219" s="220"/>
      <c r="AM219" s="220"/>
      <c r="AN219" s="220"/>
      <c r="AO219" s="220"/>
      <c r="AP219" s="220"/>
      <c r="AQ219" s="220"/>
      <c r="AR219" s="220"/>
      <c r="AS219" s="220"/>
      <c r="AT219" s="220"/>
    </row>
    <row r="220" spans="1:46" s="159" customFormat="1" ht="14.4" hidden="1" customHeight="1" outlineLevel="2">
      <c r="A220" s="622"/>
      <c r="B220" s="622"/>
      <c r="C220" s="622"/>
      <c r="D220" s="622"/>
      <c r="E220" s="622"/>
      <c r="H220" s="221"/>
      <c r="I220" s="221"/>
      <c r="J220" s="221"/>
      <c r="K220" s="194"/>
      <c r="L220" s="194"/>
      <c r="M220" s="220"/>
      <c r="O220" s="220"/>
      <c r="P220" s="220"/>
      <c r="Q220" s="220"/>
      <c r="R220" s="220"/>
      <c r="S220" s="220"/>
      <c r="T220" s="220"/>
      <c r="U220" s="220"/>
      <c r="V220" s="220"/>
      <c r="W220" s="220"/>
      <c r="X220" s="220"/>
      <c r="Y220" s="220"/>
      <c r="Z220" s="220"/>
      <c r="AA220" s="220"/>
      <c r="AB220" s="220"/>
      <c r="AC220" s="220"/>
      <c r="AD220" s="220"/>
      <c r="AE220" s="220"/>
      <c r="AF220" s="220"/>
      <c r="AG220" s="220"/>
      <c r="AH220" s="220"/>
      <c r="AI220" s="220"/>
      <c r="AJ220" s="220"/>
      <c r="AK220" s="220"/>
      <c r="AL220" s="220"/>
      <c r="AM220" s="220"/>
      <c r="AN220" s="220"/>
      <c r="AO220" s="220"/>
      <c r="AP220" s="220"/>
      <c r="AQ220" s="220"/>
      <c r="AR220" s="220"/>
      <c r="AS220" s="220"/>
      <c r="AT220" s="220"/>
    </row>
    <row r="221" spans="1:46" s="159" customFormat="1" collapsed="1">
      <c r="A221" s="436" t="s">
        <v>543</v>
      </c>
      <c r="B221" s="438"/>
      <c r="C221" s="56"/>
      <c r="D221" s="441"/>
      <c r="E221" s="43"/>
      <c r="F221" s="307"/>
      <c r="G221" s="307"/>
      <c r="H221" s="307"/>
      <c r="I221" s="221"/>
      <c r="J221" s="221"/>
      <c r="K221" s="220"/>
      <c r="L221" s="220"/>
      <c r="M221" s="220"/>
      <c r="O221" s="220"/>
      <c r="P221" s="220"/>
      <c r="Q221" s="220"/>
      <c r="R221" s="220"/>
      <c r="S221" s="220"/>
      <c r="T221" s="220"/>
      <c r="U221" s="220"/>
      <c r="V221" s="220"/>
      <c r="W221" s="220"/>
      <c r="X221" s="220"/>
      <c r="Y221" s="220"/>
      <c r="Z221" s="220"/>
      <c r="AA221" s="220"/>
      <c r="AB221" s="220"/>
      <c r="AC221" s="220"/>
      <c r="AD221" s="220"/>
      <c r="AE221" s="220"/>
      <c r="AF221" s="220"/>
      <c r="AG221" s="220"/>
      <c r="AH221" s="220"/>
      <c r="AI221" s="220"/>
      <c r="AJ221" s="220"/>
      <c r="AK221" s="220"/>
      <c r="AL221" s="220"/>
      <c r="AM221" s="220"/>
      <c r="AN221" s="220"/>
      <c r="AO221" s="220"/>
      <c r="AP221" s="220"/>
      <c r="AQ221" s="220"/>
      <c r="AR221" s="220"/>
      <c r="AS221" s="220"/>
      <c r="AT221" s="220"/>
    </row>
    <row r="222" spans="1:46" s="159" customFormat="1" ht="29.4" customHeight="1">
      <c r="A222" s="442" t="s">
        <v>108</v>
      </c>
      <c r="B222" s="447" t="str">
        <f>INDEX('Drop Down Lists'!$AH$2:$AH$13,MATCH('All - Metered Energy'!B155,'Drop Down Lists'!$AG$2:$AG$13,0))</f>
        <v>lbs District Steam</v>
      </c>
      <c r="C222" s="440"/>
      <c r="D222" s="43"/>
      <c r="E222" s="43"/>
      <c r="F222" s="43"/>
      <c r="G222" s="43"/>
      <c r="H222" s="43"/>
      <c r="I222" s="307"/>
      <c r="J222" s="307"/>
      <c r="K222" s="220"/>
      <c r="L222" s="220"/>
      <c r="M222" s="220"/>
      <c r="O222" s="220"/>
      <c r="P222" s="220"/>
      <c r="Q222" s="220"/>
      <c r="R222" s="220"/>
      <c r="S222" s="220"/>
      <c r="T222" s="220"/>
      <c r="U222" s="220"/>
      <c r="V222" s="220"/>
      <c r="W222" s="220"/>
      <c r="X222" s="220"/>
      <c r="Y222" s="220"/>
      <c r="Z222" s="220"/>
      <c r="AA222" s="220"/>
      <c r="AB222" s="220"/>
      <c r="AC222" s="220"/>
      <c r="AD222" s="220"/>
      <c r="AE222" s="220"/>
      <c r="AF222" s="220"/>
      <c r="AG222" s="220"/>
      <c r="AH222" s="220"/>
      <c r="AI222" s="220"/>
      <c r="AJ222" s="220"/>
      <c r="AK222" s="220"/>
      <c r="AL222" s="220"/>
      <c r="AM222" s="220"/>
      <c r="AN222" s="220"/>
      <c r="AO222" s="220"/>
      <c r="AP222" s="220"/>
      <c r="AQ222" s="220"/>
      <c r="AR222" s="220"/>
      <c r="AS222" s="220"/>
    </row>
    <row r="223" spans="1:46" s="159" customFormat="1">
      <c r="A223" s="345" t="s">
        <v>37</v>
      </c>
      <c r="B223" s="439">
        <f>IFERROR(INDEX(EnergyConversionRates,MATCH($B$222,EnergyUnits,0)),"")</f>
        <v>1.194</v>
      </c>
      <c r="C223" s="440"/>
      <c r="D223" s="43"/>
      <c r="E223" s="43"/>
      <c r="F223" s="43"/>
      <c r="G223" s="43"/>
      <c r="H223" s="43"/>
      <c r="I223" s="221"/>
      <c r="J223" s="221"/>
      <c r="K223" s="220"/>
      <c r="L223" s="220"/>
      <c r="M223" s="220"/>
      <c r="O223" s="220"/>
      <c r="P223" s="220"/>
      <c r="Q223" s="220"/>
      <c r="R223" s="220"/>
      <c r="S223" s="220"/>
      <c r="T223" s="220"/>
      <c r="U223" s="220"/>
      <c r="V223" s="220"/>
      <c r="W223" s="220"/>
      <c r="X223" s="220"/>
      <c r="Y223" s="220"/>
      <c r="Z223" s="220"/>
      <c r="AA223" s="220"/>
      <c r="AB223" s="220"/>
      <c r="AC223" s="220"/>
      <c r="AD223" s="220"/>
      <c r="AE223" s="220"/>
      <c r="AF223" s="220"/>
      <c r="AG223" s="220"/>
      <c r="AH223" s="220"/>
      <c r="AI223" s="220"/>
      <c r="AJ223" s="220"/>
      <c r="AK223" s="220"/>
      <c r="AL223" s="220"/>
      <c r="AM223" s="220"/>
      <c r="AN223" s="220"/>
      <c r="AO223" s="220"/>
      <c r="AP223" s="220"/>
      <c r="AQ223" s="220"/>
      <c r="AR223" s="220"/>
      <c r="AS223" s="220"/>
    </row>
    <row r="224" spans="1:46" s="159" customFormat="1" ht="15" customHeight="1">
      <c r="A224" s="43"/>
      <c r="B224" s="43"/>
      <c r="C224" s="43"/>
      <c r="D224" s="43"/>
      <c r="E224" s="43"/>
      <c r="F224" s="43"/>
      <c r="G224" s="43"/>
      <c r="H224" s="43"/>
      <c r="I224" s="44"/>
      <c r="J224" s="220"/>
      <c r="K224" s="220"/>
      <c r="L224" s="220"/>
      <c r="N224" s="220"/>
      <c r="O224" s="220"/>
      <c r="P224" s="220"/>
      <c r="Q224" s="220"/>
      <c r="R224" s="220"/>
      <c r="S224" s="220"/>
      <c r="T224" s="220"/>
      <c r="U224" s="220"/>
      <c r="V224" s="220"/>
      <c r="W224" s="220"/>
      <c r="X224" s="220"/>
      <c r="Y224" s="220"/>
      <c r="Z224" s="220"/>
      <c r="AA224" s="220"/>
      <c r="AB224" s="220"/>
      <c r="AC224" s="220"/>
      <c r="AD224" s="220"/>
      <c r="AE224" s="220"/>
      <c r="AF224" s="220"/>
      <c r="AG224" s="220"/>
      <c r="AH224" s="220"/>
      <c r="AI224" s="220"/>
      <c r="AJ224" s="220"/>
      <c r="AK224" s="220"/>
      <c r="AL224" s="220"/>
      <c r="AM224" s="220"/>
      <c r="AN224" s="220"/>
      <c r="AO224" s="220"/>
      <c r="AP224" s="220"/>
      <c r="AQ224" s="220"/>
      <c r="AR224" s="220"/>
      <c r="AS224" s="220"/>
    </row>
    <row r="225" spans="1:45" s="159" customFormat="1">
      <c r="A225" s="43"/>
      <c r="B225" s="43"/>
      <c r="C225" s="43"/>
      <c r="D225" s="43"/>
      <c r="E225" s="43"/>
      <c r="F225" s="43"/>
      <c r="G225" s="43"/>
      <c r="H225" s="43"/>
      <c r="I225" s="44"/>
      <c r="J225" s="220"/>
      <c r="K225" s="220"/>
      <c r="L225" s="220"/>
      <c r="N225" s="220"/>
      <c r="O225" s="220"/>
      <c r="P225" s="220"/>
      <c r="Q225" s="220"/>
      <c r="R225" s="220"/>
      <c r="S225" s="220"/>
      <c r="T225" s="220"/>
      <c r="U225" s="220"/>
      <c r="V225" s="220"/>
      <c r="W225" s="220"/>
      <c r="X225" s="220"/>
      <c r="Y225" s="220"/>
      <c r="Z225" s="220"/>
      <c r="AA225" s="220"/>
      <c r="AB225" s="220"/>
      <c r="AC225" s="220"/>
      <c r="AD225" s="220"/>
      <c r="AE225" s="220"/>
      <c r="AF225" s="220"/>
      <c r="AG225" s="220"/>
      <c r="AH225" s="220"/>
      <c r="AI225" s="220"/>
      <c r="AJ225" s="220"/>
      <c r="AK225" s="220"/>
      <c r="AL225" s="220"/>
      <c r="AM225" s="220"/>
      <c r="AN225" s="220"/>
      <c r="AO225" s="220"/>
      <c r="AP225" s="220"/>
      <c r="AQ225" s="220"/>
      <c r="AR225" s="220"/>
      <c r="AS225" s="220"/>
    </row>
    <row r="226" spans="1:45" s="159" customFormat="1" ht="14.4" customHeight="1">
      <c r="A226" s="737"/>
      <c r="B226" s="737"/>
      <c r="C226" s="737"/>
      <c r="D226" s="737"/>
      <c r="E226" s="737"/>
      <c r="F226" s="737"/>
      <c r="G226" s="737"/>
      <c r="H226" s="737"/>
      <c r="I226" s="44"/>
      <c r="J226" s="220"/>
      <c r="K226" s="220"/>
      <c r="L226" s="220"/>
      <c r="N226" s="220"/>
      <c r="O226" s="220"/>
      <c r="P226" s="220"/>
      <c r="Q226" s="220"/>
      <c r="R226" s="220"/>
      <c r="S226" s="220"/>
      <c r="T226" s="220"/>
      <c r="U226" s="220"/>
      <c r="V226" s="220"/>
      <c r="W226" s="220"/>
      <c r="X226" s="220"/>
      <c r="Y226" s="220"/>
      <c r="Z226" s="220"/>
      <c r="AA226" s="220"/>
      <c r="AB226" s="220"/>
      <c r="AC226" s="220"/>
      <c r="AD226" s="220"/>
      <c r="AE226" s="220"/>
      <c r="AF226" s="220"/>
      <c r="AG226" s="220"/>
      <c r="AH226" s="220"/>
      <c r="AI226" s="220"/>
      <c r="AJ226" s="220"/>
      <c r="AK226" s="220"/>
      <c r="AL226" s="220"/>
      <c r="AM226" s="220"/>
      <c r="AN226" s="220"/>
      <c r="AO226" s="220"/>
      <c r="AP226" s="220"/>
      <c r="AQ226" s="220"/>
      <c r="AR226" s="220"/>
      <c r="AS226" s="220"/>
    </row>
    <row r="227" spans="1:45" s="159" customFormat="1">
      <c r="A227" s="737"/>
      <c r="B227" s="737"/>
      <c r="C227" s="737"/>
      <c r="D227" s="737"/>
      <c r="E227" s="737"/>
      <c r="F227" s="737"/>
      <c r="G227" s="737"/>
      <c r="H227" s="737"/>
      <c r="I227" s="44"/>
      <c r="J227" s="220"/>
      <c r="K227" s="220"/>
      <c r="L227" s="220"/>
      <c r="N227" s="220"/>
      <c r="O227" s="220"/>
      <c r="P227" s="220"/>
      <c r="Q227" s="220"/>
      <c r="R227" s="220"/>
      <c r="S227" s="220"/>
      <c r="T227" s="220"/>
      <c r="U227" s="220"/>
      <c r="V227" s="220"/>
      <c r="W227" s="220"/>
      <c r="X227" s="220"/>
      <c r="Y227" s="220"/>
      <c r="Z227" s="220"/>
      <c r="AA227" s="220"/>
      <c r="AB227" s="220"/>
      <c r="AC227" s="220"/>
      <c r="AD227" s="220"/>
      <c r="AE227" s="220"/>
      <c r="AF227" s="220"/>
      <c r="AG227" s="220"/>
      <c r="AH227" s="220"/>
      <c r="AI227" s="220"/>
      <c r="AJ227" s="220"/>
      <c r="AK227" s="220"/>
      <c r="AL227" s="220"/>
      <c r="AM227" s="220"/>
      <c r="AN227" s="220"/>
      <c r="AO227" s="220"/>
      <c r="AP227" s="220"/>
      <c r="AQ227" s="220"/>
      <c r="AR227" s="220"/>
      <c r="AS227" s="220"/>
    </row>
    <row r="228" spans="1:45">
      <c r="A228" s="737"/>
      <c r="B228" s="737"/>
      <c r="C228" s="737"/>
      <c r="D228" s="737"/>
      <c r="E228" s="737"/>
      <c r="F228" s="737"/>
      <c r="G228" s="737"/>
      <c r="H228" s="737"/>
      <c r="I228" s="44"/>
    </row>
    <row r="229" spans="1:45">
      <c r="A229" s="737"/>
      <c r="B229" s="737"/>
      <c r="C229" s="737"/>
      <c r="D229" s="737"/>
      <c r="E229" s="737"/>
      <c r="F229" s="737"/>
      <c r="G229" s="737"/>
      <c r="H229" s="737"/>
      <c r="I229" s="44"/>
    </row>
    <row r="230" spans="1:45">
      <c r="A230" s="737"/>
      <c r="B230" s="737"/>
      <c r="C230" s="737"/>
      <c r="D230" s="737"/>
      <c r="E230" s="737"/>
      <c r="F230" s="737"/>
      <c r="G230" s="737"/>
      <c r="H230" s="737"/>
      <c r="I230" s="44"/>
    </row>
    <row r="231" spans="1:45">
      <c r="A231" s="43"/>
      <c r="B231" s="43"/>
      <c r="C231" s="43"/>
      <c r="D231" s="43"/>
      <c r="E231" s="43"/>
      <c r="F231" s="43"/>
      <c r="G231" s="43"/>
      <c r="H231" s="43"/>
      <c r="I231" s="44"/>
    </row>
    <row r="232" spans="1:45">
      <c r="A232" s="43"/>
      <c r="B232" s="43"/>
      <c r="C232" s="43"/>
      <c r="D232" s="43"/>
      <c r="E232" s="43"/>
      <c r="F232" s="43"/>
      <c r="G232" s="43"/>
      <c r="H232" s="43"/>
      <c r="I232" s="44"/>
    </row>
    <row r="233" spans="1:45">
      <c r="A233" s="43"/>
      <c r="B233" s="43"/>
      <c r="C233" s="43"/>
      <c r="D233" s="43"/>
      <c r="E233" s="43"/>
      <c r="F233" s="43"/>
      <c r="G233" s="43"/>
      <c r="H233" s="43"/>
      <c r="I233" s="44"/>
    </row>
    <row r="234" spans="1:45">
      <c r="A234" s="43"/>
      <c r="B234" s="43"/>
      <c r="C234" s="43"/>
      <c r="D234" s="43"/>
      <c r="E234" s="43"/>
      <c r="F234" s="43"/>
      <c r="G234" s="43"/>
      <c r="H234" s="43"/>
      <c r="I234" s="44"/>
    </row>
    <row r="235" spans="1:45">
      <c r="A235" s="43"/>
      <c r="B235" s="43"/>
      <c r="C235" s="43"/>
      <c r="D235" s="43"/>
      <c r="E235" s="43"/>
      <c r="F235" s="43"/>
      <c r="G235" s="43"/>
      <c r="H235" s="43"/>
      <c r="I235" s="44"/>
    </row>
    <row r="236" spans="1:45">
      <c r="A236" s="43"/>
      <c r="B236" s="43"/>
      <c r="C236" s="43"/>
      <c r="D236" s="43"/>
      <c r="E236" s="43"/>
      <c r="F236" s="43"/>
      <c r="G236" s="43"/>
      <c r="H236" s="43"/>
      <c r="I236" s="44"/>
    </row>
    <row r="237" spans="1:45">
      <c r="A237" s="43"/>
      <c r="B237" s="43"/>
      <c r="C237" s="43"/>
      <c r="D237" s="43"/>
      <c r="E237" s="43"/>
      <c r="F237" s="43"/>
      <c r="G237" s="43"/>
      <c r="H237" s="43"/>
      <c r="I237" s="44"/>
    </row>
    <row r="238" spans="1:45">
      <c r="A238" s="43"/>
      <c r="B238" s="43"/>
      <c r="C238" s="43"/>
      <c r="D238" s="43"/>
      <c r="E238" s="43"/>
      <c r="F238" s="43"/>
      <c r="G238" s="43"/>
      <c r="H238" s="43"/>
      <c r="I238" s="44"/>
    </row>
    <row r="239" spans="1:45">
      <c r="A239" s="43"/>
      <c r="B239" s="43"/>
      <c r="C239" s="43"/>
      <c r="D239" s="43"/>
      <c r="E239" s="43"/>
      <c r="F239" s="43"/>
      <c r="G239" s="43"/>
      <c r="H239" s="43"/>
      <c r="I239" s="44"/>
    </row>
    <row r="240" spans="1:45">
      <c r="A240" s="43"/>
      <c r="B240" s="43"/>
      <c r="C240" s="43"/>
      <c r="D240" s="43"/>
      <c r="E240" s="43"/>
      <c r="F240" s="43"/>
      <c r="G240" s="43"/>
      <c r="H240" s="43"/>
      <c r="I240" s="44"/>
    </row>
    <row r="241" spans="1:9">
      <c r="A241" s="43"/>
      <c r="B241" s="43"/>
      <c r="C241" s="43"/>
      <c r="D241" s="43"/>
      <c r="E241" s="43"/>
      <c r="F241" s="43"/>
      <c r="G241" s="43"/>
      <c r="H241" s="43"/>
      <c r="I241" s="44"/>
    </row>
    <row r="242" spans="1:9">
      <c r="A242" s="43"/>
      <c r="B242" s="43"/>
      <c r="C242" s="43"/>
      <c r="D242" s="43"/>
      <c r="E242" s="43"/>
      <c r="F242" s="43"/>
      <c r="G242" s="43"/>
      <c r="H242" s="43"/>
      <c r="I242" s="44"/>
    </row>
    <row r="243" spans="1:9">
      <c r="A243" s="43"/>
      <c r="B243" s="43"/>
      <c r="C243" s="43"/>
      <c r="D243" s="43"/>
      <c r="E243" s="43"/>
      <c r="F243" s="43"/>
      <c r="G243" s="43"/>
      <c r="H243" s="43"/>
      <c r="I243" s="44"/>
    </row>
    <row r="244" spans="1:9">
      <c r="A244" s="43"/>
      <c r="B244" s="43"/>
      <c r="C244" s="43"/>
      <c r="D244" s="43"/>
      <c r="E244" s="43"/>
      <c r="F244" s="43"/>
      <c r="G244" s="43"/>
      <c r="H244" s="43"/>
      <c r="I244" s="44"/>
    </row>
    <row r="245" spans="1:9">
      <c r="A245" s="43"/>
      <c r="B245" s="43"/>
      <c r="C245" s="43"/>
      <c r="D245" s="43"/>
      <c r="E245" s="43"/>
      <c r="F245" s="43"/>
      <c r="G245" s="43"/>
      <c r="H245" s="43"/>
      <c r="I245" s="44"/>
    </row>
    <row r="246" spans="1:9">
      <c r="A246" s="43"/>
      <c r="B246" s="43"/>
      <c r="C246" s="43"/>
      <c r="D246" s="43"/>
      <c r="E246" s="43"/>
      <c r="F246" s="43"/>
      <c r="G246" s="43"/>
      <c r="H246" s="43"/>
      <c r="I246" s="44"/>
    </row>
    <row r="247" spans="1:9">
      <c r="A247" s="43"/>
      <c r="B247" s="43"/>
      <c r="C247" s="43"/>
      <c r="D247" s="43"/>
      <c r="E247" s="43"/>
      <c r="F247" s="43"/>
      <c r="G247" s="43"/>
      <c r="H247" s="43"/>
      <c r="I247" s="44"/>
    </row>
    <row r="248" spans="1:9">
      <c r="A248" s="43"/>
      <c r="B248" s="43"/>
      <c r="C248" s="43"/>
      <c r="D248" s="43"/>
      <c r="E248" s="43"/>
      <c r="F248" s="43"/>
      <c r="G248" s="43"/>
      <c r="H248" s="43"/>
      <c r="I248" s="44"/>
    </row>
    <row r="249" spans="1:9">
      <c r="A249" s="43"/>
      <c r="B249" s="43"/>
      <c r="C249" s="43"/>
      <c r="D249" s="43"/>
      <c r="E249" s="43"/>
      <c r="F249" s="43"/>
      <c r="G249" s="43"/>
      <c r="H249" s="43"/>
      <c r="I249" s="44"/>
    </row>
    <row r="250" spans="1:9">
      <c r="A250" s="43"/>
      <c r="B250" s="43"/>
      <c r="C250" s="43"/>
      <c r="D250" s="43"/>
      <c r="E250" s="43"/>
      <c r="F250" s="43"/>
      <c r="G250" s="43"/>
      <c r="H250" s="43"/>
      <c r="I250" s="44"/>
    </row>
    <row r="251" spans="1:9">
      <c r="A251" s="43"/>
      <c r="B251" s="43"/>
      <c r="C251" s="43"/>
      <c r="D251" s="43"/>
      <c r="E251" s="43"/>
      <c r="F251" s="43"/>
      <c r="G251" s="43"/>
      <c r="H251" s="43"/>
      <c r="I251" s="44"/>
    </row>
    <row r="252" spans="1:9">
      <c r="A252" s="43"/>
      <c r="B252" s="43"/>
      <c r="C252" s="43"/>
      <c r="D252" s="43"/>
      <c r="E252" s="43"/>
      <c r="F252" s="43"/>
      <c r="G252" s="43"/>
      <c r="H252" s="43"/>
      <c r="I252" s="44"/>
    </row>
    <row r="253" spans="1:9">
      <c r="A253" s="43"/>
      <c r="B253" s="43"/>
      <c r="C253" s="43"/>
      <c r="D253" s="43"/>
      <c r="E253" s="43"/>
      <c r="F253" s="43"/>
      <c r="G253" s="43"/>
      <c r="H253" s="43"/>
      <c r="I253" s="44"/>
    </row>
    <row r="254" spans="1:9">
      <c r="A254" s="43"/>
      <c r="B254" s="43"/>
      <c r="C254" s="43"/>
      <c r="D254" s="43"/>
      <c r="E254" s="43"/>
      <c r="F254" s="43"/>
      <c r="G254" s="43"/>
      <c r="H254" s="43"/>
      <c r="I254" s="44"/>
    </row>
    <row r="255" spans="1:9">
      <c r="A255" s="43"/>
      <c r="B255" s="43"/>
      <c r="C255" s="43"/>
      <c r="D255" s="43"/>
      <c r="E255" s="43"/>
      <c r="F255" s="43"/>
      <c r="G255" s="43"/>
      <c r="H255" s="43"/>
      <c r="I255" s="44"/>
    </row>
    <row r="256" spans="1:9">
      <c r="A256" s="43"/>
      <c r="B256" s="43"/>
      <c r="C256" s="43"/>
      <c r="D256" s="43"/>
      <c r="E256" s="43"/>
      <c r="F256" s="43"/>
      <c r="G256" s="43"/>
      <c r="H256" s="43"/>
      <c r="I256" s="44"/>
    </row>
    <row r="257" spans="1:9">
      <c r="A257" s="43"/>
      <c r="B257" s="43"/>
      <c r="C257" s="43"/>
      <c r="D257" s="43"/>
      <c r="E257" s="43"/>
      <c r="F257" s="43"/>
      <c r="G257" s="43"/>
      <c r="H257" s="43"/>
      <c r="I257" s="44"/>
    </row>
    <row r="258" spans="1:9">
      <c r="A258" s="43"/>
      <c r="B258" s="43"/>
      <c r="C258" s="43"/>
      <c r="D258" s="43"/>
      <c r="E258" s="43"/>
      <c r="F258" s="43"/>
      <c r="G258" s="43"/>
      <c r="H258" s="43"/>
      <c r="I258" s="44"/>
    </row>
    <row r="259" spans="1:9">
      <c r="A259" s="43"/>
      <c r="B259" s="43"/>
      <c r="C259" s="43"/>
      <c r="D259" s="43"/>
      <c r="E259" s="43"/>
      <c r="F259" s="43"/>
      <c r="G259" s="43"/>
      <c r="H259" s="43"/>
      <c r="I259" s="44"/>
    </row>
    <row r="260" spans="1:9">
      <c r="A260" s="43"/>
      <c r="B260" s="43"/>
      <c r="C260" s="43"/>
      <c r="D260" s="43"/>
      <c r="E260" s="43"/>
      <c r="F260" s="43"/>
      <c r="G260" s="43"/>
      <c r="H260" s="43"/>
      <c r="I260" s="44"/>
    </row>
    <row r="261" spans="1:9">
      <c r="A261" s="43"/>
      <c r="B261" s="43"/>
      <c r="C261" s="43"/>
      <c r="D261" s="43"/>
      <c r="E261" s="43"/>
      <c r="F261" s="43"/>
      <c r="G261" s="43"/>
      <c r="H261" s="43"/>
      <c r="I261" s="44"/>
    </row>
    <row r="262" spans="1:9">
      <c r="A262" s="43"/>
      <c r="B262" s="43"/>
      <c r="C262" s="43"/>
      <c r="D262" s="43"/>
      <c r="E262" s="43"/>
      <c r="F262" s="43"/>
      <c r="G262" s="43"/>
      <c r="H262" s="43"/>
      <c r="I262" s="44"/>
    </row>
    <row r="263" spans="1:9">
      <c r="A263" s="43"/>
      <c r="B263" s="43"/>
      <c r="C263" s="43"/>
      <c r="D263" s="43"/>
      <c r="E263" s="43"/>
      <c r="F263" s="43"/>
      <c r="G263" s="43"/>
      <c r="H263" s="43"/>
      <c r="I263" s="44"/>
    </row>
    <row r="264" spans="1:9">
      <c r="A264" s="43"/>
      <c r="B264" s="43"/>
      <c r="C264" s="43"/>
      <c r="D264" s="43"/>
      <c r="E264" s="43"/>
      <c r="F264" s="43"/>
      <c r="G264" s="43"/>
      <c r="H264" s="43"/>
      <c r="I264" s="44"/>
    </row>
    <row r="265" spans="1:9">
      <c r="A265" s="43"/>
      <c r="B265" s="43"/>
      <c r="C265" s="43"/>
      <c r="D265" s="43"/>
      <c r="E265" s="43"/>
      <c r="F265" s="43"/>
      <c r="G265" s="43"/>
      <c r="H265" s="43"/>
      <c r="I265" s="44"/>
    </row>
    <row r="266" spans="1:9">
      <c r="A266" s="43"/>
      <c r="B266" s="43"/>
      <c r="C266" s="43"/>
      <c r="D266" s="43"/>
      <c r="E266" s="43"/>
      <c r="F266" s="43"/>
      <c r="G266" s="43"/>
      <c r="H266" s="43"/>
      <c r="I266" s="44"/>
    </row>
    <row r="267" spans="1:9">
      <c r="A267" s="43"/>
      <c r="B267" s="43"/>
      <c r="C267" s="43"/>
      <c r="D267" s="43"/>
      <c r="E267" s="43"/>
      <c r="F267" s="43"/>
      <c r="G267" s="43"/>
      <c r="H267" s="43"/>
      <c r="I267" s="44"/>
    </row>
    <row r="268" spans="1:9">
      <c r="A268" s="43"/>
      <c r="B268" s="43"/>
      <c r="C268" s="43"/>
      <c r="D268" s="43"/>
      <c r="E268" s="43"/>
      <c r="F268" s="43"/>
      <c r="G268" s="43"/>
      <c r="H268" s="43"/>
      <c r="I268" s="44"/>
    </row>
    <row r="269" spans="1:9">
      <c r="A269" s="43"/>
      <c r="B269" s="43"/>
      <c r="C269" s="43"/>
      <c r="D269" s="43"/>
      <c r="E269" s="43"/>
      <c r="F269" s="43"/>
      <c r="G269" s="43"/>
      <c r="H269" s="43"/>
      <c r="I269" s="44"/>
    </row>
    <row r="270" spans="1:9">
      <c r="A270" s="221"/>
      <c r="B270" s="221"/>
      <c r="C270" s="221"/>
      <c r="D270" s="221"/>
      <c r="E270" s="221"/>
      <c r="F270" s="221"/>
      <c r="G270" s="221"/>
      <c r="H270" s="221"/>
      <c r="I270" s="44"/>
    </row>
    <row r="271" spans="1:9">
      <c r="I271" s="44"/>
    </row>
    <row r="272" spans="1:9">
      <c r="I272" s="221"/>
    </row>
  </sheetData>
  <dataConsolidate/>
  <mergeCells count="28">
    <mergeCell ref="J3:O5"/>
    <mergeCell ref="J6:O8"/>
    <mergeCell ref="I16:P17"/>
    <mergeCell ref="I88:Q91"/>
    <mergeCell ref="A16:A17"/>
    <mergeCell ref="B16:B17"/>
    <mergeCell ref="I84:Q87"/>
    <mergeCell ref="B155:B156"/>
    <mergeCell ref="B85:B86"/>
    <mergeCell ref="A85:A86"/>
    <mergeCell ref="A32:B32"/>
    <mergeCell ref="A101:B101"/>
    <mergeCell ref="A226:H230"/>
    <mergeCell ref="A12:G15"/>
    <mergeCell ref="C3:E3"/>
    <mergeCell ref="C4:E4"/>
    <mergeCell ref="C8:E8"/>
    <mergeCell ref="A3:B3"/>
    <mergeCell ref="A4:B4"/>
    <mergeCell ref="C6:E6"/>
    <mergeCell ref="C7:E7"/>
    <mergeCell ref="A5:B5"/>
    <mergeCell ref="C5:E5"/>
    <mergeCell ref="A6:B6"/>
    <mergeCell ref="A7:B7"/>
    <mergeCell ref="A8:B8"/>
    <mergeCell ref="A171:B171"/>
    <mergeCell ref="A155:A156"/>
  </mergeCells>
  <conditionalFormatting sqref="G20:G32 G36:G48 G52:G65">
    <cfRule type="cellIs" dxfId="18" priority="2" operator="greaterThan">
      <formula>1</formula>
    </cfRule>
  </conditionalFormatting>
  <conditionalFormatting sqref="G68:G80">
    <cfRule type="cellIs" dxfId="17" priority="1" operator="greaterThan">
      <formula>1</formula>
    </cfRule>
  </conditionalFormatting>
  <pageMargins left="0.7" right="0.7" top="0.75" bottom="0.75" header="0.3" footer="0.3"/>
  <pageSetup fitToHeight="0" orientation="portrait" r:id="rId1"/>
  <rowBreaks count="2" manualBreakCount="2">
    <brk id="84" max="7" man="1"/>
    <brk id="154" max="7"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'All - Annual Summary'!$A$6:$A$18</xm:f>
          </x14:formula1>
          <xm:sqref>C6:E8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O114"/>
  <sheetViews>
    <sheetView showGridLines="0" view="pageBreakPreview" zoomScaleNormal="100" zoomScaleSheetLayoutView="100" workbookViewId="0">
      <selection activeCell="D4" sqref="D4"/>
    </sheetView>
  </sheetViews>
  <sheetFormatPr defaultColWidth="8.88671875" defaultRowHeight="14.4"/>
  <cols>
    <col min="2" max="2" width="13.109375" customWidth="1"/>
    <col min="3" max="3" width="13.109375" style="220" customWidth="1"/>
    <col min="4" max="5" width="13.109375" customWidth="1"/>
    <col min="6" max="6" width="2.109375" customWidth="1"/>
    <col min="7" max="7" width="10" bestFit="1" customWidth="1"/>
    <col min="8" max="8" width="6.109375" customWidth="1"/>
    <col min="9" max="9" width="7.33203125" customWidth="1"/>
    <col min="10" max="10" width="5.88671875" customWidth="1"/>
    <col min="11" max="11" width="7" customWidth="1"/>
    <col min="12" max="12" width="6.88671875" customWidth="1"/>
    <col min="13" max="13" width="6.33203125" customWidth="1"/>
    <col min="14" max="14" width="6.44140625" customWidth="1"/>
    <col min="15" max="15" width="13.109375" customWidth="1"/>
    <col min="16" max="16" width="16.33203125" customWidth="1"/>
    <col min="17" max="17" width="6" customWidth="1"/>
    <col min="18" max="18" width="5.88671875" customWidth="1"/>
    <col min="19" max="19" width="23.109375" customWidth="1"/>
    <col min="20" max="20" width="12.44140625" customWidth="1"/>
    <col min="21" max="21" width="20.88671875" customWidth="1"/>
    <col min="22" max="22" width="18.6640625" customWidth="1"/>
    <col min="23" max="23" width="17.44140625" customWidth="1"/>
    <col min="24" max="24" width="10.109375" customWidth="1"/>
    <col min="25" max="25" width="11" customWidth="1"/>
    <col min="26" max="26" width="7.33203125" customWidth="1"/>
    <col min="27" max="27" width="7.44140625" customWidth="1"/>
    <col min="28" max="28" width="4.88671875" customWidth="1"/>
    <col min="29" max="29" width="7.6640625" customWidth="1"/>
    <col min="30" max="30" width="8.109375" customWidth="1"/>
    <col min="31" max="31" width="7" customWidth="1"/>
    <col min="32" max="32" width="10.33203125" customWidth="1"/>
    <col min="33" max="33" width="10" customWidth="1"/>
    <col min="34" max="34" width="13.44140625" customWidth="1"/>
    <col min="35" max="35" width="9.44140625" customWidth="1"/>
    <col min="36" max="36" width="12.44140625" customWidth="1"/>
    <col min="37" max="37" width="11.109375" customWidth="1"/>
    <col min="38" max="38" width="12.44140625" customWidth="1"/>
    <col min="39" max="39" width="11.88671875" customWidth="1"/>
    <col min="40" max="40" width="7.88671875" customWidth="1"/>
    <col min="41" max="41" width="2" customWidth="1"/>
    <col min="42" max="42" width="8.33203125" customWidth="1"/>
    <col min="43" max="43" width="8.6640625" customWidth="1"/>
    <col min="44" max="44" width="10.44140625" customWidth="1"/>
    <col min="45" max="45" width="2.109375" customWidth="1"/>
    <col min="46" max="46" width="8.44140625" customWidth="1"/>
    <col min="47" max="48" width="11.44140625" customWidth="1"/>
    <col min="49" max="49" width="1.88671875" customWidth="1"/>
    <col min="50" max="50" width="7.109375" customWidth="1"/>
    <col min="51" max="51" width="9.44140625" customWidth="1"/>
    <col min="52" max="53" width="8.33203125" customWidth="1"/>
    <col min="54" max="56" width="8.44140625" customWidth="1"/>
    <col min="57" max="57" width="9.33203125" customWidth="1"/>
    <col min="58" max="58" width="5" customWidth="1"/>
    <col min="64" max="64" width="11.33203125" customWidth="1"/>
  </cols>
  <sheetData>
    <row r="1" spans="1:19" s="101" customFormat="1" ht="18">
      <c r="A1" s="118" t="s">
        <v>697</v>
      </c>
      <c r="B1" s="118"/>
      <c r="C1" s="209"/>
      <c r="D1" s="118"/>
      <c r="E1" s="536"/>
      <c r="F1" s="536"/>
      <c r="G1" s="536"/>
      <c r="H1" s="2"/>
      <c r="I1" s="2"/>
      <c r="J1" s="2"/>
      <c r="K1" s="2"/>
      <c r="L1" s="2"/>
      <c r="M1" s="2"/>
      <c r="N1" s="2"/>
      <c r="O1" s="2"/>
      <c r="P1" s="2"/>
      <c r="Q1" s="2"/>
      <c r="R1" s="2"/>
      <c r="S1" s="2"/>
    </row>
    <row r="2" spans="1:19" ht="14.25" customHeight="1">
      <c r="A2" s="2"/>
      <c r="B2" s="2"/>
      <c r="C2" s="161" t="s">
        <v>503</v>
      </c>
      <c r="D2" s="587" t="s">
        <v>45</v>
      </c>
      <c r="E2" s="195"/>
      <c r="F2" s="2"/>
      <c r="G2" s="2"/>
      <c r="H2" s="2"/>
      <c r="I2" s="2"/>
      <c r="J2" s="2"/>
      <c r="K2" s="2"/>
      <c r="L2" s="2"/>
      <c r="M2" s="2"/>
      <c r="N2" s="2"/>
      <c r="O2" s="1"/>
      <c r="P2" s="1"/>
      <c r="Q2" s="1"/>
      <c r="R2" s="1"/>
      <c r="S2" s="1"/>
    </row>
    <row r="3" spans="1:19" s="220" customFormat="1">
      <c r="A3" s="195"/>
      <c r="B3" s="195"/>
      <c r="C3" s="161" t="s">
        <v>108</v>
      </c>
      <c r="D3" s="775" t="s">
        <v>433</v>
      </c>
      <c r="E3" s="776"/>
      <c r="F3" s="195"/>
      <c r="G3" s="195"/>
      <c r="H3" s="195"/>
      <c r="I3" s="195"/>
      <c r="J3" s="195"/>
      <c r="K3" s="195"/>
      <c r="L3" s="195"/>
      <c r="M3" s="195"/>
      <c r="N3" s="195"/>
      <c r="O3" s="194"/>
      <c r="P3" s="194"/>
      <c r="Q3" s="194"/>
      <c r="R3" s="194"/>
      <c r="S3" s="194"/>
    </row>
    <row r="4" spans="1:19" s="220" customFormat="1" ht="14.25" customHeight="1">
      <c r="A4" s="195"/>
      <c r="B4" s="195"/>
      <c r="C4" s="161" t="s">
        <v>443</v>
      </c>
      <c r="D4" s="588">
        <f>IFERROR(INDEX(EnergyConversionRates,MATCH(D3,EnergyUnits,0)),"")</f>
        <v>139</v>
      </c>
      <c r="F4" s="195"/>
      <c r="G4" s="195"/>
      <c r="H4" s="195"/>
      <c r="I4" s="195"/>
      <c r="J4" s="195"/>
      <c r="K4" s="195"/>
      <c r="L4" s="195"/>
      <c r="M4" s="195"/>
      <c r="N4" s="195"/>
      <c r="O4" s="194"/>
      <c r="P4" s="194"/>
      <c r="Q4" s="194"/>
      <c r="R4" s="194"/>
      <c r="S4" s="194"/>
    </row>
    <row r="5" spans="1:19" s="220" customFormat="1" ht="14.25" customHeight="1">
      <c r="A5" s="195"/>
      <c r="B5" s="195"/>
      <c r="C5" s="195"/>
      <c r="D5" s="161"/>
      <c r="E5" s="195"/>
      <c r="F5" s="195"/>
      <c r="G5" s="195"/>
      <c r="H5" s="195"/>
      <c r="I5" s="195"/>
      <c r="J5" s="195"/>
      <c r="K5" s="195"/>
      <c r="L5" s="195"/>
      <c r="M5" s="195"/>
      <c r="N5" s="195"/>
      <c r="O5" s="194"/>
      <c r="P5" s="194"/>
      <c r="Q5" s="194"/>
      <c r="R5" s="194"/>
      <c r="S5" s="194"/>
    </row>
    <row r="6" spans="1:19" s="127" customFormat="1" ht="48" customHeight="1">
      <c r="B6" s="128" t="s">
        <v>43</v>
      </c>
      <c r="C6" s="128" t="str">
        <f>D2&amp;" "&amp;IF(B7="","",IF(LEFT($D$3,7)="gallons","gallons",IF(LEFT($D$3,9)="short ton","short ton",IF(LEFT($D$3,10)="cubic feet","cubic feet",$D$3))))</f>
        <v>Oil gallons</v>
      </c>
      <c r="D6" s="128" t="str">
        <f>D2&amp;" kBTU"</f>
        <v>Oil kBTU</v>
      </c>
      <c r="E6" s="128" t="str">
        <f>D2&amp;" Cost ($)"</f>
        <v>Oil Cost ($)</v>
      </c>
      <c r="F6" s="3"/>
      <c r="O6" s="3"/>
      <c r="P6" s="3"/>
      <c r="Q6" s="3"/>
      <c r="R6" s="3"/>
      <c r="S6" s="3"/>
    </row>
    <row r="7" spans="1:19" ht="15.75" customHeight="1">
      <c r="B7" s="153">
        <v>42506</v>
      </c>
      <c r="C7" s="450">
        <v>200</v>
      </c>
      <c r="D7" s="451">
        <f t="shared" ref="D7:D24" si="0">IF(C7="","",C7*$D$4)</f>
        <v>27800</v>
      </c>
      <c r="E7" s="452">
        <v>500</v>
      </c>
      <c r="F7" s="1"/>
      <c r="G7" s="125" t="s">
        <v>38</v>
      </c>
      <c r="O7" s="1"/>
      <c r="P7" s="1"/>
      <c r="Q7" s="1"/>
      <c r="R7" s="1"/>
      <c r="S7" s="1"/>
    </row>
    <row r="8" spans="1:19" ht="15.75" customHeight="1">
      <c r="B8" s="153"/>
      <c r="C8" s="450"/>
      <c r="D8" s="451" t="str">
        <f t="shared" si="0"/>
        <v/>
      </c>
      <c r="E8" s="452"/>
      <c r="F8" s="1"/>
      <c r="G8" s="124" t="s">
        <v>39</v>
      </c>
      <c r="O8" s="1"/>
      <c r="P8" s="1"/>
      <c r="Q8" s="1"/>
      <c r="R8" s="1"/>
      <c r="S8" s="1"/>
    </row>
    <row r="9" spans="1:19" ht="15" customHeight="1">
      <c r="B9" s="153"/>
      <c r="C9" s="450"/>
      <c r="D9" s="451" t="str">
        <f t="shared" si="0"/>
        <v/>
      </c>
      <c r="E9" s="452"/>
      <c r="F9" s="1"/>
      <c r="O9" s="1"/>
      <c r="P9" s="1"/>
      <c r="Q9" s="1"/>
      <c r="R9" s="1"/>
      <c r="S9" s="1"/>
    </row>
    <row r="10" spans="1:19" ht="15.75" customHeight="1">
      <c r="B10" s="153"/>
      <c r="C10" s="450"/>
      <c r="D10" s="451" t="str">
        <f t="shared" si="0"/>
        <v/>
      </c>
      <c r="E10" s="452"/>
      <c r="F10" s="1"/>
      <c r="O10" s="1"/>
      <c r="P10" s="1"/>
      <c r="Q10" s="1"/>
      <c r="R10" s="1"/>
      <c r="S10" s="1"/>
    </row>
    <row r="11" spans="1:19" ht="15" customHeight="1">
      <c r="B11" s="153"/>
      <c r="C11" s="450"/>
      <c r="D11" s="451" t="str">
        <f t="shared" si="0"/>
        <v/>
      </c>
      <c r="E11" s="452"/>
      <c r="F11" s="1"/>
      <c r="O11" s="1"/>
      <c r="P11" s="1"/>
      <c r="Q11" s="1"/>
    </row>
    <row r="12" spans="1:19" ht="15.75" customHeight="1">
      <c r="B12" s="153"/>
      <c r="C12" s="450"/>
      <c r="D12" s="451" t="str">
        <f t="shared" si="0"/>
        <v/>
      </c>
      <c r="E12" s="452"/>
      <c r="F12" s="1"/>
      <c r="O12" s="1"/>
      <c r="P12" s="1"/>
      <c r="Q12" s="1"/>
    </row>
    <row r="13" spans="1:19" ht="17.25" customHeight="1">
      <c r="B13" s="153"/>
      <c r="C13" s="450"/>
      <c r="D13" s="451" t="str">
        <f t="shared" si="0"/>
        <v/>
      </c>
      <c r="E13" s="452"/>
      <c r="F13" s="1"/>
      <c r="O13" s="1"/>
      <c r="P13" s="1"/>
      <c r="Q13" s="1"/>
    </row>
    <row r="14" spans="1:19">
      <c r="B14" s="153"/>
      <c r="C14" s="450"/>
      <c r="D14" s="451" t="str">
        <f t="shared" si="0"/>
        <v/>
      </c>
      <c r="E14" s="452"/>
      <c r="F14" s="1"/>
      <c r="O14" s="1"/>
      <c r="P14" s="1"/>
      <c r="Q14" s="1"/>
    </row>
    <row r="15" spans="1:19">
      <c r="B15" s="153"/>
      <c r="C15" s="450"/>
      <c r="D15" s="451" t="str">
        <f t="shared" si="0"/>
        <v/>
      </c>
      <c r="E15" s="452"/>
      <c r="F15" s="1"/>
      <c r="O15" s="1"/>
      <c r="P15" s="1"/>
      <c r="Q15" s="1"/>
    </row>
    <row r="16" spans="1:19" ht="15.75" customHeight="1">
      <c r="B16" s="153"/>
      <c r="C16" s="450"/>
      <c r="D16" s="451" t="str">
        <f t="shared" si="0"/>
        <v/>
      </c>
      <c r="E16" s="452"/>
      <c r="F16" s="1"/>
      <c r="O16" s="1"/>
      <c r="P16" s="1"/>
      <c r="Q16" s="1"/>
      <c r="R16" s="1"/>
      <c r="S16" s="1"/>
    </row>
    <row r="17" spans="1:19" ht="17.25" customHeight="1">
      <c r="B17" s="153"/>
      <c r="C17" s="450"/>
      <c r="D17" s="451" t="str">
        <f t="shared" si="0"/>
        <v/>
      </c>
      <c r="E17" s="452"/>
      <c r="F17" s="1"/>
      <c r="O17" s="1"/>
      <c r="P17" s="1"/>
      <c r="Q17" s="1"/>
      <c r="R17" s="1"/>
      <c r="S17" s="1"/>
    </row>
    <row r="18" spans="1:19" ht="15.75" customHeight="1">
      <c r="B18" s="153"/>
      <c r="C18" s="450"/>
      <c r="D18" s="451" t="str">
        <f t="shared" si="0"/>
        <v/>
      </c>
      <c r="E18" s="452"/>
      <c r="F18" s="1"/>
      <c r="G18" s="1"/>
      <c r="H18" s="1"/>
      <c r="I18" s="1"/>
      <c r="J18" s="1"/>
      <c r="K18" s="1"/>
      <c r="L18" s="1"/>
      <c r="M18" s="1"/>
      <c r="N18" s="1"/>
      <c r="O18" s="1"/>
      <c r="P18" s="1"/>
      <c r="Q18" s="1"/>
      <c r="R18" s="1"/>
      <c r="S18" s="1"/>
    </row>
    <row r="19" spans="1:19" ht="15.75" customHeight="1">
      <c r="B19" s="153"/>
      <c r="C19" s="450"/>
      <c r="D19" s="641" t="str">
        <f t="shared" si="0"/>
        <v/>
      </c>
      <c r="E19" s="452"/>
      <c r="F19" s="1"/>
      <c r="G19" s="1"/>
      <c r="H19" s="1"/>
      <c r="I19" s="1"/>
      <c r="J19" s="1"/>
      <c r="K19" s="1"/>
      <c r="L19" s="1"/>
      <c r="M19" s="1"/>
      <c r="N19" s="1"/>
      <c r="O19" s="1"/>
      <c r="P19" s="1"/>
      <c r="Q19" s="1"/>
      <c r="R19" s="1"/>
      <c r="S19" s="1"/>
    </row>
    <row r="20" spans="1:19" ht="15.75" customHeight="1">
      <c r="B20" s="153"/>
      <c r="C20" s="450"/>
      <c r="D20" s="451" t="str">
        <f t="shared" si="0"/>
        <v/>
      </c>
      <c r="E20" s="452"/>
      <c r="F20" s="1"/>
      <c r="G20" s="1"/>
      <c r="H20" s="1"/>
      <c r="I20" s="1"/>
      <c r="J20" s="1"/>
      <c r="K20" s="1"/>
      <c r="L20" s="1"/>
      <c r="M20" s="1"/>
      <c r="N20" s="1"/>
      <c r="O20" s="1"/>
      <c r="P20" s="1"/>
      <c r="Q20" s="1"/>
      <c r="R20" s="1"/>
      <c r="S20" s="1"/>
    </row>
    <row r="21" spans="1:19" ht="15" customHeight="1">
      <c r="B21" s="153"/>
      <c r="C21" s="450"/>
      <c r="D21" s="451" t="str">
        <f t="shared" si="0"/>
        <v/>
      </c>
      <c r="E21" s="452"/>
      <c r="F21" s="1"/>
      <c r="G21" s="1"/>
      <c r="H21" s="1"/>
      <c r="I21" s="1"/>
      <c r="J21" s="1"/>
      <c r="K21" s="1"/>
      <c r="L21" s="1"/>
      <c r="M21" s="1"/>
      <c r="N21" s="1"/>
      <c r="O21" s="1"/>
      <c r="P21" s="1"/>
      <c r="Q21" s="1"/>
      <c r="R21" s="1"/>
      <c r="S21" s="1"/>
    </row>
    <row r="22" spans="1:19">
      <c r="B22" s="153"/>
      <c r="C22" s="450"/>
      <c r="D22" s="451" t="str">
        <f t="shared" si="0"/>
        <v/>
      </c>
      <c r="E22" s="452"/>
      <c r="F22" s="1"/>
      <c r="G22" s="1"/>
      <c r="H22" s="1"/>
      <c r="I22" s="1"/>
      <c r="J22" s="1"/>
      <c r="K22" s="1"/>
      <c r="L22" s="1"/>
      <c r="M22" s="1"/>
      <c r="N22" s="1"/>
      <c r="O22" s="1"/>
      <c r="P22" s="1"/>
      <c r="Q22" s="1"/>
      <c r="R22" s="1"/>
      <c r="S22" s="1"/>
    </row>
    <row r="23" spans="1:19" ht="15" customHeight="1">
      <c r="B23" s="153"/>
      <c r="C23" s="450"/>
      <c r="D23" s="451" t="str">
        <f t="shared" si="0"/>
        <v/>
      </c>
      <c r="E23" s="452"/>
      <c r="F23" s="1"/>
      <c r="G23" s="1"/>
      <c r="H23" s="1"/>
      <c r="I23" s="1"/>
      <c r="J23" s="1"/>
      <c r="K23" s="1"/>
      <c r="L23" s="1"/>
      <c r="M23" s="1"/>
      <c r="N23" s="1"/>
      <c r="O23" s="1"/>
      <c r="P23" s="1"/>
      <c r="Q23" s="1"/>
      <c r="R23" s="1"/>
      <c r="S23" s="1"/>
    </row>
    <row r="24" spans="1:19">
      <c r="B24" s="153"/>
      <c r="C24" s="638"/>
      <c r="D24" s="451" t="str">
        <f t="shared" si="0"/>
        <v/>
      </c>
      <c r="E24" s="452"/>
      <c r="F24" s="1"/>
      <c r="G24" s="1"/>
      <c r="H24" s="1"/>
      <c r="I24" s="1"/>
      <c r="J24" s="1"/>
      <c r="K24" s="1"/>
      <c r="L24" s="1"/>
      <c r="M24" s="1"/>
      <c r="N24" s="1"/>
      <c r="O24" s="1"/>
      <c r="P24" s="1"/>
      <c r="Q24" s="1"/>
      <c r="R24" s="1"/>
      <c r="S24" s="1"/>
    </row>
    <row r="25" spans="1:19" ht="15.75" customHeight="1">
      <c r="B25" s="138"/>
      <c r="C25" s="138"/>
      <c r="D25" s="453"/>
      <c r="E25" s="454"/>
      <c r="F25" s="1"/>
      <c r="G25" s="8"/>
      <c r="H25" s="1"/>
      <c r="I25" s="1"/>
      <c r="J25" s="1"/>
      <c r="K25" s="1"/>
      <c r="L25" s="1"/>
      <c r="M25" s="1"/>
      <c r="N25" s="1"/>
      <c r="O25" s="1"/>
      <c r="P25" s="1"/>
      <c r="Q25" s="1"/>
      <c r="R25" s="1"/>
      <c r="S25" s="1"/>
    </row>
    <row r="26" spans="1:19" s="220" customFormat="1" ht="15.75" customHeight="1">
      <c r="B26" s="138"/>
      <c r="C26" s="138"/>
      <c r="D26" s="453"/>
      <c r="E26" s="454"/>
      <c r="F26" s="194"/>
      <c r="G26" s="8"/>
      <c r="H26" s="194"/>
      <c r="I26" s="194"/>
      <c r="J26" s="194"/>
      <c r="K26" s="194"/>
      <c r="L26" s="194"/>
      <c r="M26" s="194"/>
      <c r="N26" s="194"/>
      <c r="O26" s="194"/>
      <c r="P26" s="194"/>
      <c r="Q26" s="194"/>
      <c r="R26" s="194"/>
      <c r="S26" s="194"/>
    </row>
    <row r="27" spans="1:19" s="220" customFormat="1" ht="15.75" customHeight="1">
      <c r="A27" s="127" t="s">
        <v>715</v>
      </c>
      <c r="B27" s="138"/>
      <c r="C27" s="138"/>
      <c r="D27" s="453"/>
      <c r="E27" s="454"/>
      <c r="F27" s="194"/>
      <c r="G27" s="8"/>
      <c r="H27" s="194"/>
      <c r="I27" s="194"/>
      <c r="J27" s="194"/>
      <c r="K27" s="194"/>
      <c r="L27" s="194"/>
      <c r="M27" s="194"/>
      <c r="N27" s="194"/>
      <c r="O27" s="194"/>
      <c r="P27" s="194"/>
      <c r="Q27" s="194"/>
      <c r="R27" s="194"/>
      <c r="S27" s="194"/>
    </row>
    <row r="28" spans="1:19" s="220" customFormat="1" ht="15.75" customHeight="1">
      <c r="A28" s="646" t="s">
        <v>719</v>
      </c>
      <c r="B28" s="628"/>
      <c r="C28" s="639">
        <v>200</v>
      </c>
      <c r="D28" s="637" t="str">
        <f>D3</f>
        <v>gallons (Fuel Oil #2)</v>
      </c>
      <c r="E28" s="15"/>
      <c r="F28" s="194"/>
      <c r="G28" s="8"/>
      <c r="H28" s="194"/>
      <c r="I28" s="194"/>
      <c r="J28" s="194"/>
      <c r="K28" s="194"/>
      <c r="L28" s="194"/>
      <c r="M28" s="194"/>
      <c r="N28" s="194"/>
      <c r="O28" s="194"/>
      <c r="P28" s="194"/>
      <c r="Q28" s="194"/>
      <c r="R28" s="194"/>
      <c r="S28" s="194"/>
    </row>
    <row r="29" spans="1:19" ht="15" customHeight="1">
      <c r="A29" s="646" t="s">
        <v>716</v>
      </c>
      <c r="B29" s="647"/>
      <c r="C29" s="642">
        <f>IF(C28="","",C28*$D$4)</f>
        <v>27800</v>
      </c>
      <c r="D29" s="640" t="s">
        <v>504</v>
      </c>
      <c r="E29" s="454"/>
      <c r="F29" s="1"/>
      <c r="G29" s="1"/>
      <c r="H29" s="1"/>
      <c r="I29" s="1"/>
      <c r="J29" s="1"/>
      <c r="K29" s="1"/>
      <c r="L29" s="2"/>
      <c r="M29" s="32"/>
      <c r="N29" s="32"/>
      <c r="O29" s="1"/>
      <c r="P29" s="1"/>
      <c r="Q29" s="1"/>
      <c r="R29" s="1"/>
      <c r="S29" s="1"/>
    </row>
    <row r="30" spans="1:19" s="220" customFormat="1" ht="15" customHeight="1">
      <c r="A30" s="646" t="s">
        <v>717</v>
      </c>
      <c r="B30" s="647"/>
      <c r="C30" s="644">
        <f>SUM(E7:E24)/SUM(C7:C24)</f>
        <v>2.5</v>
      </c>
      <c r="D30" s="643" t="str">
        <f>"$/"&amp;D28</f>
        <v>$/gallons (Fuel Oil #2)</v>
      </c>
      <c r="E30" s="454"/>
      <c r="F30" s="194"/>
      <c r="G30" s="194"/>
      <c r="H30" s="194"/>
      <c r="I30" s="194"/>
      <c r="J30" s="194"/>
      <c r="K30" s="194"/>
      <c r="L30" s="195"/>
      <c r="M30" s="189"/>
      <c r="N30" s="189"/>
      <c r="O30" s="194"/>
      <c r="P30" s="194"/>
      <c r="Q30" s="194"/>
      <c r="R30" s="194"/>
      <c r="S30" s="194"/>
    </row>
    <row r="31" spans="1:19" s="220" customFormat="1" ht="15" customHeight="1">
      <c r="A31" s="646" t="s">
        <v>718</v>
      </c>
      <c r="B31" s="647"/>
      <c r="C31" s="645">
        <f>C30*C28</f>
        <v>500</v>
      </c>
      <c r="D31" s="453"/>
      <c r="E31" s="138"/>
      <c r="F31" s="194"/>
      <c r="G31" s="194"/>
      <c r="H31" s="194"/>
      <c r="I31" s="194"/>
      <c r="J31" s="194"/>
      <c r="K31" s="194"/>
      <c r="L31" s="195"/>
      <c r="M31" s="189"/>
      <c r="N31" s="189"/>
      <c r="O31" s="194"/>
      <c r="P31" s="194"/>
      <c r="Q31" s="194"/>
      <c r="R31" s="194"/>
      <c r="S31" s="194"/>
    </row>
    <row r="32" spans="1:19" s="220" customFormat="1" ht="15" customHeight="1">
      <c r="A32" s="217" t="s">
        <v>720</v>
      </c>
      <c r="B32" s="138"/>
      <c r="C32" s="453"/>
      <c r="D32" s="138"/>
      <c r="E32" s="454"/>
      <c r="F32" s="194"/>
      <c r="G32" s="194"/>
      <c r="H32" s="194"/>
      <c r="I32" s="194"/>
      <c r="J32" s="194"/>
      <c r="K32" s="194"/>
      <c r="L32" s="195"/>
      <c r="M32" s="189"/>
      <c r="N32" s="189"/>
      <c r="O32" s="194"/>
      <c r="P32" s="194"/>
      <c r="Q32" s="194"/>
      <c r="R32" s="194"/>
      <c r="S32" s="194"/>
    </row>
    <row r="33" spans="1:41" ht="15" customHeight="1">
      <c r="A33" s="603" t="s">
        <v>558</v>
      </c>
      <c r="B33" s="1"/>
      <c r="C33" s="194"/>
      <c r="D33" s="1"/>
      <c r="E33" s="1"/>
      <c r="F33" s="1"/>
      <c r="G33" s="1"/>
      <c r="H33" s="1"/>
      <c r="I33" s="1"/>
      <c r="J33" s="1"/>
      <c r="K33" s="1"/>
      <c r="L33" s="2"/>
      <c r="M33" s="2"/>
      <c r="N33" s="2"/>
      <c r="O33" s="1"/>
      <c r="P33" s="1"/>
      <c r="Q33" s="1"/>
      <c r="R33" s="1"/>
      <c r="S33" s="1"/>
    </row>
    <row r="34" spans="1:41" ht="14.25" customHeight="1">
      <c r="A34" s="603" t="s">
        <v>559</v>
      </c>
      <c r="B34" s="1"/>
      <c r="C34" s="194"/>
      <c r="D34" s="1"/>
      <c r="E34" s="1"/>
      <c r="F34" s="1"/>
      <c r="G34" s="1"/>
      <c r="H34" s="1"/>
      <c r="I34" s="1"/>
      <c r="J34" s="1"/>
      <c r="K34" s="1"/>
      <c r="L34" s="2"/>
      <c r="M34" s="2"/>
      <c r="N34" s="2"/>
      <c r="O34" s="1"/>
      <c r="P34" s="1"/>
      <c r="Q34" s="1"/>
      <c r="R34" s="1"/>
      <c r="S34" s="1"/>
    </row>
    <row r="35" spans="1:41" ht="15.75" customHeight="1">
      <c r="B35" s="42"/>
      <c r="C35" s="202"/>
      <c r="D35" s="42"/>
      <c r="E35" s="42"/>
      <c r="F35" s="39"/>
      <c r="G35" s="1"/>
      <c r="H35" s="1"/>
      <c r="I35" s="1"/>
      <c r="J35" s="1"/>
      <c r="K35" s="1"/>
      <c r="L35" s="1"/>
      <c r="M35" s="1"/>
      <c r="N35" s="1"/>
      <c r="O35" s="1"/>
      <c r="P35" s="1"/>
      <c r="Q35" s="1"/>
      <c r="R35" s="1"/>
      <c r="S35" s="1"/>
    </row>
    <row r="36" spans="1:41">
      <c r="B36" s="39"/>
      <c r="C36" s="221"/>
      <c r="D36" s="39"/>
      <c r="E36" s="39"/>
      <c r="F36" s="39"/>
      <c r="G36" s="1"/>
      <c r="H36" s="1"/>
      <c r="I36" s="1"/>
      <c r="J36" s="1"/>
      <c r="K36" s="1"/>
      <c r="L36" s="1"/>
      <c r="M36" s="1"/>
    </row>
    <row r="37" spans="1:41" ht="21">
      <c r="B37" s="1"/>
      <c r="C37" s="194"/>
      <c r="D37" s="8"/>
      <c r="E37" s="8"/>
      <c r="F37" s="8"/>
      <c r="G37" s="39"/>
      <c r="H37" s="39"/>
      <c r="I37" s="39"/>
      <c r="J37" s="1"/>
      <c r="K37" s="1"/>
      <c r="L37" s="1"/>
      <c r="M37" s="1"/>
      <c r="N37" s="12"/>
      <c r="O37" s="32"/>
      <c r="P37" s="32"/>
      <c r="AF37" s="1"/>
      <c r="AG37" s="1"/>
      <c r="AH37" s="1"/>
      <c r="AI37" s="1"/>
      <c r="AJ37" s="1"/>
      <c r="AK37" s="1"/>
      <c r="AL37" s="1"/>
      <c r="AM37" s="1"/>
      <c r="AN37" s="1"/>
      <c r="AO37" s="1"/>
    </row>
    <row r="38" spans="1:41" ht="21" customHeight="1">
      <c r="B38" s="1"/>
      <c r="C38" s="194"/>
      <c r="D38" s="1"/>
      <c r="E38" s="1"/>
      <c r="F38" s="1"/>
      <c r="G38" s="39"/>
      <c r="H38" s="39"/>
      <c r="I38" s="39"/>
      <c r="J38" s="1"/>
      <c r="K38" s="1"/>
      <c r="L38" s="1"/>
      <c r="M38" s="1"/>
      <c r="N38" s="1"/>
      <c r="O38" s="2"/>
      <c r="P38" s="2"/>
    </row>
    <row r="39" spans="1:41">
      <c r="D39" s="1"/>
      <c r="E39" s="1"/>
      <c r="F39" s="1"/>
      <c r="G39" s="39"/>
      <c r="H39" s="39"/>
      <c r="I39" s="39"/>
      <c r="J39" s="1"/>
      <c r="K39" s="1"/>
      <c r="L39" s="1"/>
      <c r="M39" s="1"/>
      <c r="N39" s="1"/>
      <c r="O39" s="2"/>
      <c r="P39" s="2"/>
    </row>
    <row r="40" spans="1:41">
      <c r="B40" s="1"/>
      <c r="C40" s="194"/>
      <c r="D40" s="1"/>
      <c r="E40" s="1"/>
      <c r="F40" s="1"/>
      <c r="G40" s="39"/>
      <c r="H40" s="39"/>
      <c r="I40" s="39"/>
      <c r="J40" s="1"/>
      <c r="K40" s="1"/>
      <c r="L40" s="1"/>
      <c r="M40" s="1"/>
      <c r="N40" s="1"/>
      <c r="O40" s="2"/>
      <c r="P40" s="2"/>
    </row>
    <row r="41" spans="1:41">
      <c r="B41" s="1"/>
      <c r="C41" s="194"/>
      <c r="D41" s="1"/>
      <c r="E41" s="1"/>
      <c r="F41" s="1"/>
      <c r="G41" s="39"/>
      <c r="H41" s="39"/>
      <c r="I41" s="39"/>
      <c r="J41" s="1"/>
      <c r="K41" s="1"/>
      <c r="O41" s="2"/>
      <c r="P41" s="2"/>
    </row>
    <row r="42" spans="1:41">
      <c r="B42" s="1"/>
      <c r="C42" s="194"/>
      <c r="D42" s="1"/>
      <c r="E42" s="1"/>
      <c r="F42" s="1"/>
      <c r="G42" s="39"/>
      <c r="H42" s="39"/>
      <c r="I42" s="39"/>
      <c r="J42" s="1"/>
      <c r="K42" s="1"/>
      <c r="N42" s="1"/>
      <c r="O42" s="2"/>
      <c r="P42" s="2"/>
    </row>
    <row r="43" spans="1:41">
      <c r="B43" s="1"/>
      <c r="C43" s="194"/>
      <c r="D43" s="1"/>
      <c r="E43" s="1"/>
      <c r="F43" s="1"/>
      <c r="G43" s="39"/>
      <c r="H43" s="39"/>
      <c r="I43" s="39"/>
      <c r="J43" s="1"/>
      <c r="K43" s="1"/>
      <c r="O43" s="1"/>
      <c r="P43" s="1"/>
    </row>
    <row r="44" spans="1:41">
      <c r="B44" s="1"/>
      <c r="C44" s="194"/>
      <c r="D44" s="1"/>
      <c r="E44" s="1"/>
      <c r="F44" s="1"/>
      <c r="G44" s="39"/>
      <c r="H44" s="39"/>
      <c r="I44" s="39"/>
      <c r="J44" s="1"/>
      <c r="K44" s="1"/>
    </row>
    <row r="45" spans="1:41">
      <c r="B45" s="1"/>
      <c r="C45" s="194"/>
      <c r="D45" s="1"/>
      <c r="E45" s="1"/>
      <c r="F45" s="1"/>
      <c r="G45" s="39"/>
      <c r="H45" s="39"/>
      <c r="I45" s="39"/>
      <c r="J45" s="1"/>
      <c r="K45" s="1"/>
      <c r="O45" s="12"/>
      <c r="P45" s="12"/>
    </row>
    <row r="46" spans="1:41">
      <c r="B46" s="39"/>
      <c r="C46" s="221"/>
      <c r="D46" s="39"/>
      <c r="E46" s="39"/>
      <c r="F46" s="39"/>
      <c r="G46" s="39"/>
      <c r="H46" s="39"/>
      <c r="I46" s="39"/>
      <c r="J46" s="1"/>
      <c r="K46" s="1"/>
      <c r="O46" s="1"/>
      <c r="P46" s="1"/>
    </row>
    <row r="47" spans="1:41">
      <c r="B47" s="39"/>
      <c r="C47" s="221"/>
      <c r="D47" s="39"/>
      <c r="E47" s="39"/>
      <c r="F47" s="39"/>
      <c r="G47" s="39"/>
      <c r="H47" s="39"/>
      <c r="I47" s="39"/>
      <c r="J47" s="1"/>
      <c r="K47" s="1"/>
      <c r="O47" s="1"/>
      <c r="P47" s="1"/>
    </row>
    <row r="48" spans="1:41">
      <c r="B48" s="39"/>
      <c r="C48" s="221"/>
      <c r="D48" s="39"/>
      <c r="E48" s="39"/>
      <c r="F48" s="39"/>
      <c r="G48" s="39"/>
      <c r="H48" s="39"/>
      <c r="I48" s="39"/>
      <c r="J48" s="1"/>
      <c r="K48" s="1"/>
      <c r="O48" s="1"/>
      <c r="P48" s="1"/>
    </row>
    <row r="49" spans="2:16">
      <c r="B49" s="39"/>
      <c r="C49" s="221"/>
      <c r="D49" s="39"/>
      <c r="E49" s="39"/>
      <c r="F49" s="39"/>
      <c r="G49" s="39"/>
      <c r="H49" s="39"/>
      <c r="I49" s="39"/>
      <c r="J49" s="1"/>
      <c r="O49" s="1"/>
      <c r="P49" s="1"/>
    </row>
    <row r="50" spans="2:16">
      <c r="B50" s="39"/>
      <c r="C50" s="221"/>
      <c r="D50" s="39"/>
      <c r="E50" s="39"/>
      <c r="F50" s="39"/>
      <c r="G50" s="39"/>
      <c r="H50" s="39"/>
      <c r="I50" s="39"/>
      <c r="J50" s="1"/>
      <c r="O50" s="1"/>
      <c r="P50" s="1"/>
    </row>
    <row r="51" spans="2:16">
      <c r="B51" s="39"/>
      <c r="C51" s="221"/>
      <c r="D51" s="39"/>
      <c r="E51" s="39"/>
      <c r="F51" s="39"/>
      <c r="G51" s="39"/>
      <c r="H51" s="39"/>
      <c r="I51" s="39"/>
      <c r="J51" s="1"/>
    </row>
    <row r="52" spans="2:16">
      <c r="B52" s="39"/>
      <c r="C52" s="221"/>
      <c r="D52" s="39"/>
      <c r="E52" s="39"/>
      <c r="F52" s="39"/>
      <c r="G52" s="39"/>
      <c r="H52" s="39"/>
      <c r="I52" s="39"/>
    </row>
    <row r="53" spans="2:16">
      <c r="B53" s="39"/>
      <c r="C53" s="221"/>
      <c r="D53" s="39"/>
      <c r="E53" s="39"/>
      <c r="F53" s="39"/>
      <c r="G53" s="39"/>
      <c r="H53" s="39"/>
      <c r="I53" s="39"/>
    </row>
    <row r="54" spans="2:16">
      <c r="B54" s="39"/>
      <c r="C54" s="221"/>
      <c r="D54" s="39"/>
      <c r="E54" s="39"/>
      <c r="F54" s="39"/>
      <c r="G54" s="45"/>
      <c r="H54" s="45"/>
      <c r="I54" s="39"/>
    </row>
    <row r="55" spans="2:16">
      <c r="B55" s="39"/>
      <c r="C55" s="221"/>
      <c r="D55" s="39"/>
      <c r="E55" s="39"/>
      <c r="F55" s="39"/>
      <c r="G55" s="43"/>
      <c r="H55" s="44"/>
      <c r="I55" s="39"/>
    </row>
    <row r="56" spans="2:16">
      <c r="B56" s="39"/>
      <c r="C56" s="221"/>
      <c r="D56" s="39"/>
      <c r="E56" s="39"/>
      <c r="F56" s="39"/>
      <c r="G56" s="43"/>
      <c r="H56" s="44"/>
      <c r="I56" s="39"/>
    </row>
    <row r="57" spans="2:16">
      <c r="B57" s="39"/>
      <c r="C57" s="221"/>
      <c r="D57" s="39"/>
      <c r="E57" s="39"/>
      <c r="F57" s="39"/>
      <c r="G57" s="43"/>
      <c r="H57" s="44"/>
      <c r="I57" s="39"/>
    </row>
    <row r="58" spans="2:16">
      <c r="B58" s="39"/>
      <c r="C58" s="221"/>
      <c r="D58" s="39"/>
      <c r="E58" s="39"/>
      <c r="F58" s="39"/>
      <c r="G58" s="43"/>
      <c r="H58" s="44"/>
      <c r="I58" s="39"/>
    </row>
    <row r="59" spans="2:16">
      <c r="B59" s="39"/>
      <c r="C59" s="221"/>
      <c r="D59" s="39"/>
      <c r="E59" s="39"/>
      <c r="F59" s="39"/>
      <c r="G59" s="43"/>
      <c r="H59" s="44"/>
      <c r="I59" s="39"/>
    </row>
    <row r="60" spans="2:16">
      <c r="B60" s="39"/>
      <c r="C60" s="221"/>
      <c r="D60" s="39"/>
      <c r="E60" s="39"/>
      <c r="F60" s="39"/>
      <c r="G60" s="43"/>
      <c r="H60" s="44"/>
      <c r="I60" s="39"/>
    </row>
    <row r="61" spans="2:16">
      <c r="B61" s="39"/>
      <c r="C61" s="221"/>
      <c r="D61" s="39"/>
      <c r="E61" s="39"/>
      <c r="F61" s="39"/>
      <c r="G61" s="43"/>
      <c r="H61" s="44"/>
      <c r="I61" s="39"/>
    </row>
    <row r="62" spans="2:16">
      <c r="B62" s="39"/>
      <c r="C62" s="221"/>
      <c r="D62" s="39"/>
      <c r="E62" s="39"/>
      <c r="F62" s="39"/>
      <c r="G62" s="43"/>
      <c r="H62" s="44"/>
      <c r="I62" s="39"/>
    </row>
    <row r="63" spans="2:16">
      <c r="B63" s="45"/>
      <c r="C63" s="253"/>
      <c r="D63" s="45"/>
      <c r="E63" s="45"/>
      <c r="F63" s="45"/>
      <c r="G63" s="43"/>
      <c r="H63" s="44"/>
      <c r="I63" s="39"/>
    </row>
    <row r="64" spans="2:16">
      <c r="B64" s="43"/>
      <c r="C64" s="43"/>
      <c r="D64" s="43"/>
      <c r="E64" s="43"/>
      <c r="F64" s="43"/>
      <c r="G64" s="43"/>
      <c r="H64" s="44"/>
      <c r="I64" s="39"/>
    </row>
    <row r="65" spans="2:9">
      <c r="B65" s="43"/>
      <c r="C65" s="43"/>
      <c r="D65" s="43"/>
      <c r="E65" s="43"/>
      <c r="F65" s="43"/>
      <c r="G65" s="43"/>
      <c r="H65" s="44"/>
      <c r="I65" s="39"/>
    </row>
    <row r="66" spans="2:9">
      <c r="B66" s="43"/>
      <c r="C66" s="43"/>
      <c r="D66" s="43"/>
      <c r="E66" s="43"/>
      <c r="F66" s="43"/>
      <c r="G66" s="43"/>
      <c r="H66" s="44"/>
      <c r="I66" s="39"/>
    </row>
    <row r="67" spans="2:9">
      <c r="B67" s="43"/>
      <c r="C67" s="43"/>
      <c r="D67" s="43"/>
      <c r="E67" s="43"/>
      <c r="F67" s="43"/>
      <c r="G67" s="43"/>
      <c r="H67" s="44"/>
      <c r="I67" s="39"/>
    </row>
    <row r="68" spans="2:9">
      <c r="B68" s="43"/>
      <c r="C68" s="43"/>
      <c r="D68" s="43"/>
      <c r="E68" s="43"/>
      <c r="F68" s="43"/>
      <c r="G68" s="43"/>
      <c r="H68" s="44"/>
      <c r="I68" s="39"/>
    </row>
    <row r="69" spans="2:9">
      <c r="B69" s="43"/>
      <c r="C69" s="43"/>
      <c r="D69" s="43"/>
      <c r="E69" s="43"/>
      <c r="F69" s="43"/>
      <c r="G69" s="43"/>
      <c r="H69" s="44"/>
      <c r="I69" s="39"/>
    </row>
    <row r="70" spans="2:9">
      <c r="B70" s="43"/>
      <c r="C70" s="43"/>
      <c r="D70" s="43"/>
      <c r="E70" s="43"/>
      <c r="F70" s="43"/>
      <c r="G70" s="43"/>
      <c r="H70" s="44"/>
      <c r="I70" s="39"/>
    </row>
    <row r="71" spans="2:9">
      <c r="B71" s="43"/>
      <c r="C71" s="43"/>
      <c r="D71" s="43"/>
      <c r="E71" s="43"/>
      <c r="F71" s="43"/>
      <c r="G71" s="43"/>
      <c r="H71" s="44"/>
      <c r="I71" s="39"/>
    </row>
    <row r="72" spans="2:9">
      <c r="B72" s="43"/>
      <c r="C72" s="43"/>
      <c r="D72" s="43"/>
      <c r="E72" s="43"/>
      <c r="F72" s="43"/>
      <c r="G72" s="43"/>
      <c r="H72" s="44"/>
      <c r="I72" s="39"/>
    </row>
    <row r="73" spans="2:9">
      <c r="B73" s="43"/>
      <c r="C73" s="43"/>
      <c r="D73" s="43"/>
      <c r="E73" s="43"/>
      <c r="F73" s="43"/>
      <c r="G73" s="43"/>
      <c r="H73" s="44"/>
      <c r="I73" s="39"/>
    </row>
    <row r="74" spans="2:9">
      <c r="B74" s="43"/>
      <c r="C74" s="43"/>
      <c r="D74" s="43"/>
      <c r="E74" s="43"/>
      <c r="F74" s="43"/>
      <c r="G74" s="43"/>
      <c r="H74" s="44"/>
      <c r="I74" s="39"/>
    </row>
    <row r="75" spans="2:9">
      <c r="B75" s="43"/>
      <c r="C75" s="43"/>
      <c r="D75" s="43"/>
      <c r="E75" s="43"/>
      <c r="F75" s="43"/>
      <c r="G75" s="43"/>
      <c r="H75" s="44"/>
      <c r="I75" s="39"/>
    </row>
    <row r="76" spans="2:9">
      <c r="B76" s="43"/>
      <c r="C76" s="43"/>
      <c r="D76" s="43"/>
      <c r="E76" s="43"/>
      <c r="F76" s="43"/>
      <c r="G76" s="43"/>
      <c r="H76" s="44"/>
      <c r="I76" s="39"/>
    </row>
    <row r="77" spans="2:9">
      <c r="B77" s="43"/>
      <c r="C77" s="43"/>
      <c r="D77" s="43"/>
      <c r="E77" s="43"/>
      <c r="F77" s="43"/>
      <c r="G77" s="43"/>
      <c r="H77" s="44"/>
      <c r="I77" s="39"/>
    </row>
    <row r="78" spans="2:9">
      <c r="B78" s="43"/>
      <c r="C78" s="43"/>
      <c r="D78" s="43"/>
      <c r="E78" s="43"/>
      <c r="F78" s="43"/>
      <c r="G78" s="43"/>
      <c r="H78" s="44"/>
      <c r="I78" s="39"/>
    </row>
    <row r="79" spans="2:9">
      <c r="B79" s="43"/>
      <c r="C79" s="43"/>
      <c r="D79" s="43"/>
      <c r="E79" s="43"/>
      <c r="F79" s="43"/>
      <c r="G79" s="43"/>
      <c r="H79" s="44"/>
      <c r="I79" s="39"/>
    </row>
    <row r="80" spans="2:9">
      <c r="B80" s="43"/>
      <c r="C80" s="43"/>
      <c r="D80" s="43"/>
      <c r="E80" s="43"/>
      <c r="F80" s="43"/>
      <c r="G80" s="43"/>
      <c r="H80" s="44"/>
      <c r="I80" s="39"/>
    </row>
    <row r="81" spans="2:9">
      <c r="B81" s="43"/>
      <c r="C81" s="43"/>
      <c r="D81" s="43"/>
      <c r="E81" s="43"/>
      <c r="F81" s="43"/>
      <c r="G81" s="43"/>
      <c r="H81" s="44"/>
      <c r="I81" s="39"/>
    </row>
    <row r="82" spans="2:9">
      <c r="B82" s="43"/>
      <c r="C82" s="43"/>
      <c r="D82" s="43"/>
      <c r="E82" s="43"/>
      <c r="F82" s="43"/>
      <c r="G82" s="43"/>
      <c r="H82" s="44"/>
      <c r="I82" s="39"/>
    </row>
    <row r="83" spans="2:9">
      <c r="B83" s="43"/>
      <c r="C83" s="43"/>
      <c r="D83" s="43"/>
      <c r="E83" s="43"/>
      <c r="F83" s="43"/>
      <c r="G83" s="43"/>
      <c r="H83" s="44"/>
      <c r="I83" s="39"/>
    </row>
    <row r="84" spans="2:9">
      <c r="B84" s="43"/>
      <c r="C84" s="43"/>
      <c r="D84" s="43"/>
      <c r="E84" s="43"/>
      <c r="F84" s="43"/>
      <c r="G84" s="43"/>
      <c r="H84" s="44"/>
      <c r="I84" s="39"/>
    </row>
    <row r="85" spans="2:9">
      <c r="B85" s="43"/>
      <c r="C85" s="43"/>
      <c r="D85" s="43"/>
      <c r="E85" s="43"/>
      <c r="F85" s="43"/>
      <c r="G85" s="43"/>
      <c r="H85" s="44"/>
      <c r="I85" s="39"/>
    </row>
    <row r="86" spans="2:9">
      <c r="B86" s="43"/>
      <c r="C86" s="43"/>
      <c r="D86" s="43"/>
      <c r="E86" s="43"/>
      <c r="F86" s="43"/>
      <c r="G86" s="43"/>
      <c r="H86" s="44"/>
      <c r="I86" s="39"/>
    </row>
    <row r="87" spans="2:9">
      <c r="B87" s="43"/>
      <c r="C87" s="43"/>
      <c r="D87" s="43"/>
      <c r="E87" s="43"/>
      <c r="F87" s="43"/>
      <c r="G87" s="43"/>
      <c r="H87" s="44"/>
      <c r="I87" s="39"/>
    </row>
    <row r="88" spans="2:9">
      <c r="B88" s="43"/>
      <c r="C88" s="43"/>
      <c r="D88" s="43"/>
      <c r="E88" s="43"/>
      <c r="F88" s="43"/>
      <c r="G88" s="43"/>
      <c r="H88" s="44"/>
      <c r="I88" s="39"/>
    </row>
    <row r="89" spans="2:9">
      <c r="B89" s="43"/>
      <c r="C89" s="43"/>
      <c r="D89" s="43"/>
      <c r="E89" s="43"/>
      <c r="F89" s="43"/>
      <c r="G89" s="43"/>
      <c r="H89" s="44"/>
      <c r="I89" s="39"/>
    </row>
    <row r="90" spans="2:9">
      <c r="B90" s="43"/>
      <c r="C90" s="43"/>
      <c r="D90" s="43"/>
      <c r="E90" s="43"/>
      <c r="F90" s="43"/>
      <c r="G90" s="43"/>
      <c r="H90" s="44"/>
      <c r="I90" s="39"/>
    </row>
    <row r="91" spans="2:9">
      <c r="B91" s="43"/>
      <c r="C91" s="43"/>
      <c r="D91" s="43"/>
      <c r="E91" s="43"/>
      <c r="F91" s="43"/>
      <c r="G91" s="43"/>
      <c r="H91" s="44"/>
      <c r="I91" s="39"/>
    </row>
    <row r="92" spans="2:9">
      <c r="B92" s="43"/>
      <c r="C92" s="43"/>
      <c r="D92" s="43"/>
      <c r="E92" s="43"/>
      <c r="F92" s="43"/>
      <c r="G92" s="43"/>
      <c r="H92" s="44"/>
      <c r="I92" s="39"/>
    </row>
    <row r="93" spans="2:9">
      <c r="B93" s="43"/>
      <c r="C93" s="43"/>
      <c r="D93" s="43"/>
      <c r="E93" s="43"/>
      <c r="F93" s="43"/>
      <c r="G93" s="43"/>
      <c r="H93" s="44"/>
      <c r="I93" s="39"/>
    </row>
    <row r="94" spans="2:9">
      <c r="B94" s="43"/>
      <c r="C94" s="43"/>
      <c r="D94" s="43"/>
      <c r="E94" s="43"/>
      <c r="F94" s="43"/>
      <c r="G94" s="43"/>
      <c r="H94" s="44"/>
      <c r="I94" s="39"/>
    </row>
    <row r="95" spans="2:9">
      <c r="B95" s="43"/>
      <c r="C95" s="43"/>
      <c r="D95" s="43"/>
      <c r="E95" s="43"/>
      <c r="F95" s="43"/>
      <c r="G95" s="43"/>
      <c r="H95" s="44"/>
      <c r="I95" s="39"/>
    </row>
    <row r="96" spans="2:9">
      <c r="B96" s="43"/>
      <c r="C96" s="43"/>
      <c r="D96" s="43"/>
      <c r="E96" s="43"/>
      <c r="F96" s="43"/>
      <c r="G96" s="43"/>
      <c r="H96" s="44"/>
      <c r="I96" s="39"/>
    </row>
    <row r="97" spans="2:9">
      <c r="B97" s="43"/>
      <c r="C97" s="43"/>
      <c r="D97" s="43"/>
      <c r="E97" s="43"/>
      <c r="F97" s="43"/>
      <c r="G97" s="43"/>
      <c r="H97" s="44"/>
      <c r="I97" s="39"/>
    </row>
    <row r="98" spans="2:9">
      <c r="B98" s="43"/>
      <c r="C98" s="43"/>
      <c r="D98" s="43"/>
      <c r="E98" s="43"/>
      <c r="F98" s="43"/>
      <c r="G98" s="43"/>
      <c r="H98" s="44"/>
      <c r="I98" s="39"/>
    </row>
    <row r="99" spans="2:9">
      <c r="B99" s="43"/>
      <c r="C99" s="43"/>
      <c r="D99" s="43"/>
      <c r="E99" s="43"/>
      <c r="F99" s="43"/>
      <c r="G99" s="43"/>
      <c r="H99" s="44"/>
      <c r="I99" s="39"/>
    </row>
    <row r="100" spans="2:9">
      <c r="B100" s="43"/>
      <c r="C100" s="43"/>
      <c r="D100" s="43"/>
      <c r="E100" s="43"/>
      <c r="F100" s="43"/>
      <c r="G100" s="43"/>
      <c r="H100" s="44"/>
      <c r="I100" s="39"/>
    </row>
    <row r="101" spans="2:9">
      <c r="B101" s="43"/>
      <c r="C101" s="43"/>
      <c r="D101" s="43"/>
      <c r="E101" s="43"/>
      <c r="F101" s="43"/>
      <c r="G101" s="43"/>
      <c r="H101" s="44"/>
      <c r="I101" s="39"/>
    </row>
    <row r="102" spans="2:9">
      <c r="B102" s="43"/>
      <c r="C102" s="43"/>
      <c r="D102" s="43"/>
      <c r="E102" s="43"/>
      <c r="F102" s="43"/>
      <c r="G102" s="43"/>
      <c r="H102" s="44"/>
      <c r="I102" s="39"/>
    </row>
    <row r="103" spans="2:9">
      <c r="B103" s="43"/>
      <c r="C103" s="43"/>
      <c r="D103" s="43"/>
      <c r="E103" s="43"/>
      <c r="F103" s="43"/>
      <c r="G103" s="39"/>
      <c r="H103" s="39"/>
      <c r="I103" s="39"/>
    </row>
    <row r="104" spans="2:9">
      <c r="B104" s="43"/>
      <c r="C104" s="43"/>
      <c r="D104" s="43"/>
      <c r="E104" s="43"/>
      <c r="F104" s="43"/>
      <c r="G104" s="39"/>
      <c r="H104" s="39"/>
      <c r="I104" s="39"/>
    </row>
    <row r="105" spans="2:9">
      <c r="B105" s="43"/>
      <c r="C105" s="43"/>
      <c r="D105" s="43"/>
      <c r="E105" s="43"/>
      <c r="F105" s="43"/>
      <c r="G105" s="39"/>
      <c r="H105" s="39"/>
      <c r="I105" s="39"/>
    </row>
    <row r="106" spans="2:9">
      <c r="B106" s="43"/>
      <c r="C106" s="43"/>
      <c r="D106" s="43"/>
      <c r="E106" s="43"/>
      <c r="F106" s="43"/>
    </row>
    <row r="107" spans="2:9">
      <c r="B107" s="43"/>
      <c r="C107" s="43"/>
      <c r="D107" s="43"/>
      <c r="E107" s="43"/>
      <c r="F107" s="43"/>
    </row>
    <row r="108" spans="2:9">
      <c r="B108" s="43"/>
      <c r="C108" s="43"/>
      <c r="D108" s="43"/>
      <c r="E108" s="43"/>
      <c r="F108" s="43"/>
    </row>
    <row r="109" spans="2:9">
      <c r="B109" s="43"/>
      <c r="C109" s="43"/>
      <c r="D109" s="43"/>
      <c r="E109" s="43"/>
      <c r="F109" s="43"/>
    </row>
    <row r="110" spans="2:9">
      <c r="B110" s="43"/>
      <c r="C110" s="43"/>
      <c r="D110" s="43"/>
      <c r="E110" s="43"/>
      <c r="F110" s="43"/>
    </row>
    <row r="111" spans="2:9">
      <c r="B111" s="43"/>
      <c r="C111" s="43"/>
      <c r="D111" s="43"/>
      <c r="E111" s="43"/>
      <c r="F111" s="43"/>
    </row>
    <row r="112" spans="2:9">
      <c r="B112" s="39"/>
      <c r="C112" s="221"/>
      <c r="D112" s="39"/>
      <c r="E112" s="39"/>
      <c r="F112" s="39"/>
    </row>
    <row r="113" spans="2:6">
      <c r="B113" s="39"/>
      <c r="C113" s="221"/>
      <c r="D113" s="39"/>
      <c r="E113" s="39"/>
      <c r="F113" s="39"/>
    </row>
    <row r="114" spans="2:6">
      <c r="B114" s="39"/>
      <c r="C114" s="221"/>
      <c r="D114" s="39"/>
      <c r="E114" s="39"/>
      <c r="F114" s="39"/>
    </row>
  </sheetData>
  <mergeCells count="1">
    <mergeCell ref="D3:E3"/>
  </mergeCells>
  <hyperlinks>
    <hyperlink ref="P44:P45" location="'ASHRAE Level I'!AI1" display="NEXT PAGE"/>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Lists'!Y$2:Y$6</xm:f>
          </x14:formula1>
          <xm:sqref>D2</xm:sqref>
        </x14:dataValidation>
        <x14:dataValidation type="list" allowBlank="1" showInputMessage="1" showErrorMessage="1">
          <x14:formula1>
            <xm:f>'Drop Down Lists'!Z$2:Z$28</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74"/>
  <sheetViews>
    <sheetView showGridLines="0" view="pageBreakPreview" zoomScaleNormal="100" zoomScaleSheetLayoutView="100" workbookViewId="0">
      <selection activeCell="G15" sqref="G15"/>
    </sheetView>
  </sheetViews>
  <sheetFormatPr defaultColWidth="12.5546875" defaultRowHeight="13.2"/>
  <cols>
    <col min="1" max="1" width="33.109375" style="287" customWidth="1"/>
    <col min="2" max="2" width="12.6640625" style="287" customWidth="1"/>
    <col min="3" max="3" width="23.88671875" style="287" customWidth="1"/>
    <col min="4" max="4" width="13.44140625" style="287" customWidth="1"/>
    <col min="5" max="5" width="12" style="313" customWidth="1"/>
    <col min="6" max="6" width="14.44140625" style="320" bestFit="1" customWidth="1"/>
    <col min="7" max="7" width="14.44140625" style="320" customWidth="1"/>
    <col min="8" max="8" width="11.5546875" style="287" customWidth="1"/>
    <col min="9" max="9" width="17.5546875" style="287" bestFit="1" customWidth="1"/>
    <col min="10" max="10" width="13.44140625" style="287" customWidth="1"/>
    <col min="11" max="16" width="9.88671875" style="287" customWidth="1"/>
    <col min="17" max="17" width="27.33203125" style="287" customWidth="1"/>
    <col min="18" max="19" width="8.88671875" style="287" customWidth="1"/>
    <col min="20" max="21" width="8.33203125" style="287" customWidth="1"/>
    <col min="22" max="22" width="8.6640625" style="287" customWidth="1"/>
    <col min="23" max="23" width="8.33203125" style="287" customWidth="1"/>
    <col min="24" max="24" width="12.44140625" style="287" customWidth="1"/>
    <col min="25" max="28" width="8.33203125" style="287" customWidth="1"/>
    <col min="29" max="29" width="8.88671875" style="287" customWidth="1"/>
    <col min="30" max="30" width="9.44140625" style="287" customWidth="1"/>
    <col min="31" max="32" width="8.33203125" style="287" customWidth="1"/>
    <col min="33" max="33" width="8.6640625" style="287" customWidth="1"/>
    <col min="34" max="34" width="8.33203125" style="287" customWidth="1"/>
    <col min="35" max="130" width="12.5546875" style="287"/>
    <col min="131" max="16384" width="12.5546875" style="306"/>
  </cols>
  <sheetData>
    <row r="1" spans="1:34" ht="18">
      <c r="A1" s="209" t="s">
        <v>698</v>
      </c>
      <c r="B1" s="209"/>
      <c r="C1" s="209"/>
      <c r="D1" s="209"/>
      <c r="E1" s="308"/>
      <c r="F1" s="314"/>
      <c r="G1" s="314"/>
      <c r="H1" s="209"/>
    </row>
    <row r="2" spans="1:34" ht="18">
      <c r="A2" s="464"/>
      <c r="B2" s="464"/>
      <c r="C2" s="464"/>
      <c r="D2" s="464"/>
      <c r="E2" s="465"/>
      <c r="F2" s="125" t="s">
        <v>38</v>
      </c>
      <c r="G2" s="466"/>
      <c r="H2" s="634"/>
    </row>
    <row r="3" spans="1:34" ht="18">
      <c r="A3" s="254" t="s">
        <v>444</v>
      </c>
      <c r="B3" s="464"/>
      <c r="C3" s="464"/>
      <c r="D3" s="464"/>
      <c r="E3" s="465"/>
      <c r="F3" s="124" t="s">
        <v>39</v>
      </c>
      <c r="G3" s="466"/>
      <c r="H3" s="634"/>
    </row>
    <row r="5" spans="1:34" ht="39" customHeight="1" thickBot="1">
      <c r="A5" s="284" t="s">
        <v>464</v>
      </c>
      <c r="B5" s="285" t="str">
        <f>IF(AND('All - Metered Energy'!$C$32=365,'All - Metered Energy'!$C$101=365,'All - Metered Energy'!$C$171=365),"Total Annual Use","Total Annual Use*")</f>
        <v>Total Annual Use</v>
      </c>
      <c r="C5" s="285" t="s">
        <v>108</v>
      </c>
      <c r="D5" s="285" t="s">
        <v>465</v>
      </c>
      <c r="E5" s="309" t="s">
        <v>466</v>
      </c>
      <c r="F5" s="315" t="s">
        <v>467</v>
      </c>
      <c r="G5" s="455"/>
      <c r="H5" s="705"/>
      <c r="L5" s="286"/>
      <c r="M5" s="632"/>
      <c r="N5" s="632"/>
      <c r="O5" s="632"/>
      <c r="P5" s="632"/>
      <c r="Q5" s="632"/>
      <c r="R5" s="632"/>
      <c r="S5" s="632"/>
      <c r="T5" s="632"/>
      <c r="U5" s="632"/>
      <c r="V5" s="632"/>
      <c r="W5" s="632"/>
      <c r="X5" s="777"/>
      <c r="Y5" s="778"/>
      <c r="Z5" s="778"/>
      <c r="AA5" s="778"/>
      <c r="AB5" s="778"/>
      <c r="AC5" s="778"/>
      <c r="AD5" s="778"/>
      <c r="AE5" s="778"/>
      <c r="AF5" s="778"/>
      <c r="AG5" s="778"/>
      <c r="AH5" s="778"/>
    </row>
    <row r="6" spans="1:34" ht="23.25" customHeight="1">
      <c r="A6" s="456" t="s">
        <v>16</v>
      </c>
      <c r="B6" s="461">
        <f>IF('All - Metered Energy'!$B$16=A6,'All - Metered Energy'!$D$32,0)*365/'All - Metered Energy'!$C$32+
IF('All - Metered Energy'!$B$85=A6,'All - Metered Energy'!$D$101,0)*365/'All - Metered Energy'!$C$101+
IF('All - Metered Energy'!$B$155=A6,'All - Metered Energy'!$D$171,0)*365/'All - Metered Energy'!$C$171+
IF('All - Delivered Energy'!$D$3='All - Annual Summary'!C6,'All - Delivered Energy'!$C$28,0)</f>
        <v>1000000.0000000001</v>
      </c>
      <c r="C6" s="456" t="s">
        <v>422</v>
      </c>
      <c r="D6" s="530">
        <f>IF(OR(B6="",C6=""),"",INDEX(EnergyConversionRates,MATCH('All - Annual Summary'!C6,EnergyUnits,0)))</f>
        <v>3.4119999999999999</v>
      </c>
      <c r="E6" s="460">
        <f t="shared" ref="E6:E18" si="0">IF(OR(B6="",D6=""),"",B6*D6)</f>
        <v>3412000.0000000005</v>
      </c>
      <c r="F6" s="459">
        <f>IF('All - Metered Energy'!$B$16=A6,'All - Metered Energy'!$F$32,0)+IF('All - Metered Energy'!$B$85=A6,'All - Metered Energy'!$E$101,0)+IF('All - Metered Energy'!$B$155=A6,'All - Metered Energy'!$E$171,0)+IF('All - Delivered Energy'!$D$3='All - Annual Summary'!C6,'All - Delivered Energy'!$C$31,0)</f>
        <v>99999.999999999985</v>
      </c>
      <c r="G6" s="316"/>
      <c r="H6" s="349"/>
      <c r="L6" s="286"/>
      <c r="M6" s="632"/>
      <c r="N6" s="632"/>
      <c r="O6" s="632"/>
      <c r="P6" s="632"/>
      <c r="Q6" s="632"/>
      <c r="R6" s="632"/>
      <c r="S6" s="632"/>
      <c r="T6" s="632"/>
      <c r="U6" s="632"/>
      <c r="V6" s="632"/>
      <c r="W6" s="632"/>
      <c r="X6" s="778"/>
      <c r="Y6" s="778"/>
      <c r="Z6" s="778"/>
      <c r="AA6" s="778"/>
      <c r="AB6" s="778"/>
      <c r="AC6" s="778"/>
      <c r="AD6" s="778"/>
      <c r="AE6" s="778"/>
      <c r="AF6" s="778"/>
      <c r="AG6" s="778"/>
      <c r="AH6" s="778"/>
    </row>
    <row r="7" spans="1:34" ht="22.35" customHeight="1">
      <c r="A7" s="456" t="s">
        <v>44</v>
      </c>
      <c r="B7" s="461">
        <f>IF('All - Metered Energy'!$B$16=A7,'All - Metered Energy'!$D$32,0)*365/'All - Metered Energy'!$C$32+
IF('All - Metered Energy'!$B$85=A7,'All - Metered Energy'!$D$101,0)*365/'All - Metered Energy'!$C$101+
IF('All - Metered Energy'!$B$155=A7,'All - Metered Energy'!$D$171,0)*365/'All - Metered Energy'!$C$171+
IF('All - Delivered Energy'!$D$3='All - Annual Summary'!C7,'All - Delivered Energy'!$C$28,0)</f>
        <v>25740</v>
      </c>
      <c r="C7" s="456" t="s">
        <v>425</v>
      </c>
      <c r="D7" s="530">
        <f>IF(OR(B7="",C7=""),"",INDEX(EnergyConversionRates,MATCH('All - Annual Summary'!C7,EnergyUnits,0)))</f>
        <v>100</v>
      </c>
      <c r="E7" s="460">
        <f t="shared" si="0"/>
        <v>2574000</v>
      </c>
      <c r="F7" s="459">
        <f>IF('All - Metered Energy'!$B$16=A7,'All - Metered Energy'!$F$32,0)+IF('All - Metered Energy'!$B$85=A7,'All - Metered Energy'!$E$101,0)+IF('All - Metered Energy'!$B$155=A7,'All - Metered Energy'!$E$171,0)+IF('All - Delivered Energy'!$D$3='All - Annual Summary'!C7,'All - Delivered Energy'!$C$31,0)</f>
        <v>19305</v>
      </c>
      <c r="G7" s="316"/>
      <c r="H7" s="349"/>
      <c r="L7" s="289"/>
      <c r="M7" s="290"/>
      <c r="N7" s="289"/>
      <c r="O7" s="289"/>
      <c r="P7" s="636"/>
      <c r="Q7" s="289"/>
      <c r="R7" s="289"/>
      <c r="S7" s="289"/>
      <c r="T7" s="289"/>
      <c r="U7" s="289"/>
      <c r="V7" s="289"/>
      <c r="W7" s="289"/>
      <c r="X7" s="290"/>
      <c r="Y7" s="289"/>
      <c r="Z7" s="289"/>
      <c r="AA7" s="289"/>
      <c r="AB7" s="289"/>
      <c r="AC7" s="289"/>
      <c r="AD7" s="289"/>
      <c r="AE7" s="289"/>
      <c r="AF7" s="289"/>
      <c r="AG7" s="289"/>
      <c r="AH7" s="289"/>
    </row>
    <row r="8" spans="1:34" ht="27.6" customHeight="1">
      <c r="A8" s="456" t="s">
        <v>468</v>
      </c>
      <c r="B8" s="461">
        <f>IF('All - Metered Energy'!$B$16=A8,'All - Metered Energy'!$D$32,0)*365/'All - Metered Energy'!$C$32+
IF('All - Metered Energy'!$B$85=A8,'All - Metered Energy'!$D$101,0)*365/'All - Metered Energy'!$C$101+
IF('All - Metered Energy'!$B$155=A8,'All - Metered Energy'!$D$171,0)*365/'All - Metered Energy'!$C$171+
IF('All - Delivered Energy'!$D$3='All - Annual Summary'!C8,'All - Delivered Energy'!$C$28,0)</f>
        <v>148500</v>
      </c>
      <c r="C8" s="458" t="s">
        <v>500</v>
      </c>
      <c r="D8" s="530">
        <f>IF(OR(B8="",C8=""),"",INDEX(EnergyConversionRates,MATCH('All - Annual Summary'!C8,EnergyUnits,0)))</f>
        <v>1.194</v>
      </c>
      <c r="E8" s="460">
        <f t="shared" si="0"/>
        <v>177309</v>
      </c>
      <c r="F8" s="459">
        <f>IF('All - Metered Energy'!$B$16=A8,'All - Metered Energy'!$F$32,0)+IF('All - Metered Energy'!$B$85=A8,'All - Metered Energy'!$E$101,0)+IF('All - Metered Energy'!$B$155=A8,'All - Metered Energy'!$E$171,0)+IF('All - Delivered Energy'!$D$3='All - Annual Summary'!C8,'All - Delivered Energy'!$C$31,0)</f>
        <v>35640</v>
      </c>
      <c r="G8" s="316"/>
      <c r="H8" s="291"/>
      <c r="L8" s="291"/>
      <c r="M8" s="289"/>
      <c r="N8" s="289"/>
      <c r="O8" s="629"/>
      <c r="P8" s="630"/>
      <c r="Q8" s="630"/>
      <c r="R8" s="630"/>
      <c r="S8" s="630"/>
      <c r="T8" s="630"/>
      <c r="U8" s="630"/>
      <c r="V8" s="630"/>
      <c r="W8" s="630"/>
      <c r="X8" s="289"/>
      <c r="Y8" s="289"/>
      <c r="Z8" s="779"/>
      <c r="AA8" s="780"/>
      <c r="AB8" s="780"/>
      <c r="AC8" s="780"/>
      <c r="AD8" s="780"/>
      <c r="AE8" s="780"/>
      <c r="AF8" s="780"/>
      <c r="AG8" s="780"/>
      <c r="AH8" s="780"/>
    </row>
    <row r="9" spans="1:34" ht="22.35" customHeight="1">
      <c r="A9" s="456" t="s">
        <v>469</v>
      </c>
      <c r="B9" s="461">
        <f>IF('All - Metered Energy'!$B$16=A9,'All - Metered Energy'!$D$32,0)*365/'All - Metered Energy'!$C$32+
IF('All - Metered Energy'!$B$85=A9,'All - Metered Energy'!$D$101,0)*365/'All - Metered Energy'!$C$101+
IF('All - Metered Energy'!$B$155=A9,'All - Metered Energy'!$D$171,0)*365/'All - Metered Energy'!$C$171+
IF('All - Delivered Energy'!$D$3='All - Annual Summary'!C9,'All - Delivered Energy'!$C$28,0)</f>
        <v>0</v>
      </c>
      <c r="C9" s="458" t="s">
        <v>422</v>
      </c>
      <c r="D9" s="530">
        <f>IF(OR(B9="",C9=""),"",INDEX(EnergyConversionRates,MATCH('All - Annual Summary'!C9,EnergyUnits,0)))</f>
        <v>3.4119999999999999</v>
      </c>
      <c r="E9" s="460">
        <f>IF(OR(B9="",D9=""),"",B9*D9)</f>
        <v>0</v>
      </c>
      <c r="F9" s="459">
        <f>IF('All - Metered Energy'!$B$16=A9,'All - Metered Energy'!$F$32,0)+IF('All - Metered Energy'!$B$85=A9,'All - Metered Energy'!$E$101,0)+IF('All - Metered Energy'!$B$155=A9,'All - Metered Energy'!$E$171,0)+IF('All - Delivered Energy'!$D$3='All - Annual Summary'!C9,'All - Delivered Energy'!$C$31,0)</f>
        <v>0</v>
      </c>
      <c r="G9" s="316"/>
      <c r="H9" s="291"/>
      <c r="O9" s="629"/>
      <c r="P9" s="630"/>
      <c r="Q9" s="630"/>
      <c r="R9" s="630"/>
      <c r="S9" s="630"/>
      <c r="T9" s="630"/>
      <c r="U9" s="630"/>
      <c r="V9" s="630"/>
      <c r="W9" s="630"/>
      <c r="X9" s="289"/>
      <c r="Y9" s="289"/>
      <c r="Z9" s="779"/>
      <c r="AA9" s="780"/>
      <c r="AB9" s="780"/>
      <c r="AC9" s="780"/>
      <c r="AD9" s="780"/>
      <c r="AE9" s="780"/>
      <c r="AF9" s="780"/>
      <c r="AG9" s="780"/>
      <c r="AH9" s="780"/>
    </row>
    <row r="10" spans="1:34" ht="22.35" customHeight="1">
      <c r="A10" s="456" t="s">
        <v>470</v>
      </c>
      <c r="B10" s="461">
        <f>IF('All - Metered Energy'!$B$16=A10,'All - Metered Energy'!$D$32,0)*365/'All - Metered Energy'!$C$32+
IF('All - Metered Energy'!$B$85=A10,'All - Metered Energy'!$D$101,0)*365/'All - Metered Energy'!$C$101+
IF('All - Metered Energy'!$B$155=A10,'All - Metered Energy'!$D$171,0)*365/'All - Metered Energy'!$C$171+
IF('All - Delivered Energy'!$D$3='All - Annual Summary'!C10,'All - Delivered Energy'!$C$28,0)</f>
        <v>0</v>
      </c>
      <c r="C10" s="458" t="s">
        <v>424</v>
      </c>
      <c r="D10" s="530">
        <f>IF(OR(B10="",C10=""),"",INDEX(EnergyConversionRates,MATCH('All - Annual Summary'!C10,EnergyUnits,0)))</f>
        <v>1000</v>
      </c>
      <c r="E10" s="460">
        <f t="shared" si="0"/>
        <v>0</v>
      </c>
      <c r="F10" s="459">
        <f>IF('All - Metered Energy'!$B$16=A10,'All - Metered Energy'!$F$32,0)+IF('All - Metered Energy'!$B$85=A10,'All - Metered Energy'!$E$101,0)+IF('All - Metered Energy'!$B$155=A10,'All - Metered Energy'!$E$171,0)+IF('All - Delivered Energy'!$D$3='All - Annual Summary'!C10,'All - Delivered Energy'!$C$31,0)</f>
        <v>0</v>
      </c>
      <c r="G10" s="316"/>
      <c r="H10" s="291"/>
      <c r="L10" s="291"/>
      <c r="M10" s="289"/>
      <c r="N10" s="289"/>
      <c r="O10" s="629"/>
      <c r="P10" s="630"/>
      <c r="Q10" s="630"/>
      <c r="R10" s="630"/>
      <c r="S10" s="630"/>
      <c r="T10" s="630"/>
      <c r="U10" s="630"/>
      <c r="V10" s="630"/>
      <c r="W10" s="630"/>
      <c r="X10" s="289"/>
      <c r="Y10" s="289"/>
      <c r="Z10" s="779"/>
      <c r="AA10" s="780"/>
      <c r="AB10" s="780"/>
      <c r="AC10" s="780"/>
      <c r="AD10" s="780"/>
      <c r="AE10" s="780"/>
      <c r="AF10" s="780"/>
      <c r="AG10" s="780"/>
      <c r="AH10" s="780"/>
    </row>
    <row r="11" spans="1:34" ht="22.35" customHeight="1">
      <c r="A11" s="456" t="s">
        <v>45</v>
      </c>
      <c r="B11" s="461">
        <f>IF('All - Metered Energy'!$B$16=A11,'All - Metered Energy'!$D$32,0)*365/'All - Metered Energy'!$C$32+
IF('All - Metered Energy'!$B$85=A11,'All - Metered Energy'!$D$101,0)*365/'All - Metered Energy'!$C$101+
IF('All - Metered Energy'!$B$155=A11,'All - Metered Energy'!$D$171,0)*365/'All - Metered Energy'!$C$171+
IF('All - Delivered Energy'!$D$3='All - Annual Summary'!C11,'All - Delivered Energy'!$C$28,0)</f>
        <v>200</v>
      </c>
      <c r="C11" s="458" t="s">
        <v>433</v>
      </c>
      <c r="D11" s="530">
        <f>IF(OR(B11="",C11=""),"",INDEX(EnergyConversionRates,MATCH('All - Annual Summary'!C11,EnergyUnits,0)))</f>
        <v>139</v>
      </c>
      <c r="E11" s="460">
        <f t="shared" si="0"/>
        <v>27800</v>
      </c>
      <c r="F11" s="459">
        <f>IF('All - Metered Energy'!$B$16=A11,'All - Metered Energy'!$F$32,0)+IF('All - Metered Energy'!$B$85=A11,'All - Metered Energy'!$E$101,0)+IF('All - Metered Energy'!$B$155=A11,'All - Metered Energy'!$E$171,0)+IF('All - Delivered Energy'!$D$3='All - Annual Summary'!C11,'All - Delivered Energy'!$C$31,0)</f>
        <v>500</v>
      </c>
      <c r="G11" s="316"/>
      <c r="H11" s="292"/>
      <c r="M11" s="289"/>
      <c r="N11" s="289"/>
      <c r="O11" s="629"/>
      <c r="P11" s="629"/>
      <c r="Q11" s="629"/>
      <c r="R11" s="629"/>
      <c r="S11" s="629"/>
      <c r="T11" s="629"/>
      <c r="U11" s="629"/>
      <c r="V11" s="630"/>
      <c r="W11" s="630"/>
      <c r="X11" s="289"/>
      <c r="Y11" s="289"/>
      <c r="Z11" s="779"/>
      <c r="AA11" s="779"/>
      <c r="AB11" s="779"/>
      <c r="AC11" s="779"/>
      <c r="AD11" s="779"/>
      <c r="AE11" s="779"/>
      <c r="AF11" s="779"/>
      <c r="AG11" s="779"/>
      <c r="AH11" s="779"/>
    </row>
    <row r="12" spans="1:34" ht="22.35" customHeight="1">
      <c r="A12" s="457" t="s">
        <v>17</v>
      </c>
      <c r="B12" s="461">
        <f>IF('All - Metered Energy'!$B$16=A12,'All - Metered Energy'!$D$32,0)*365/'All - Metered Energy'!$C$32+
IF('All - Metered Energy'!$B$85=A12,'All - Metered Energy'!$D$101,0)*365/'All - Metered Energy'!$C$101+
IF('All - Metered Energy'!$B$155=A12,'All - Metered Energy'!$D$171,0)*365/'All - Metered Energy'!$C$171+
IF('All - Delivered Energy'!$D$3='All - Annual Summary'!C12,'All - Delivered Energy'!$C$28,0)</f>
        <v>0</v>
      </c>
      <c r="C12" s="458"/>
      <c r="D12" s="530" t="str">
        <f>IF(OR(B12="",C12=""),"",INDEX(EnergyConversionRates,MATCH('All - Annual Summary'!C12,EnergyUnits,0)))</f>
        <v/>
      </c>
      <c r="E12" s="460" t="str">
        <f t="shared" si="0"/>
        <v/>
      </c>
      <c r="F12" s="459">
        <f>IF('All - Metered Energy'!$B$16=A12,'All - Metered Energy'!$F$32,0)+IF('All - Metered Energy'!$B$85=A12,'All - Metered Energy'!$E$101,0)+IF('All - Metered Energy'!$B$155=A12,'All - Metered Energy'!$E$171,0)+IF('All - Delivered Energy'!$D$3='All - Annual Summary'!C12,'All - Delivered Energy'!$C$31,0)</f>
        <v>0</v>
      </c>
      <c r="G12" s="316"/>
      <c r="H12" s="292"/>
      <c r="L12" s="292"/>
      <c r="M12" s="293"/>
      <c r="N12" s="294"/>
      <c r="O12" s="631"/>
      <c r="P12" s="635"/>
      <c r="Q12" s="635"/>
      <c r="R12" s="635"/>
      <c r="S12" s="635"/>
      <c r="T12" s="635"/>
      <c r="U12" s="635"/>
      <c r="V12" s="635"/>
      <c r="W12" s="635"/>
      <c r="X12" s="783"/>
      <c r="Y12" s="784"/>
      <c r="Z12" s="779"/>
      <c r="AA12" s="779"/>
      <c r="AB12" s="779"/>
      <c r="AC12" s="779"/>
      <c r="AD12" s="779"/>
      <c r="AE12" s="779"/>
      <c r="AF12" s="779"/>
      <c r="AG12" s="779"/>
      <c r="AH12" s="779"/>
    </row>
    <row r="13" spans="1:34" s="287" customFormat="1" ht="22.35" customHeight="1">
      <c r="A13" s="456" t="s">
        <v>418</v>
      </c>
      <c r="B13" s="461">
        <f>IF('All - Metered Energy'!$B$16=A13,'All - Metered Energy'!$D$32,0)*365/'All - Metered Energy'!$C$32+
IF('All - Metered Energy'!$B$85=A13,'All - Metered Energy'!$D$101,0)*365/'All - Metered Energy'!$C$101+
IF('All - Metered Energy'!$B$155=A13,'All - Metered Energy'!$D$171,0)*365/'All - Metered Energy'!$C$171+
IF('All - Delivered Energy'!$D$3='All - Annual Summary'!C13,'All - Delivered Energy'!$C$28,0)</f>
        <v>0</v>
      </c>
      <c r="C13" s="458"/>
      <c r="D13" s="530" t="str">
        <f>IF(OR(B13="",C13=""),"",INDEX(EnergyConversionRates,MATCH('All - Annual Summary'!C13,EnergyUnits,0)))</f>
        <v/>
      </c>
      <c r="E13" s="460" t="str">
        <f t="shared" si="0"/>
        <v/>
      </c>
      <c r="F13" s="459">
        <f>IF('All - Metered Energy'!$B$16=A13,'All - Metered Energy'!$F$32,0)+IF('All - Metered Energy'!$B$85=A13,'All - Metered Energy'!$E$101,0)+IF('All - Metered Energy'!$B$155=A13,'All - Metered Energy'!$E$171,0)+IF('All - Delivered Energy'!$D$3='All - Annual Summary'!C13,'All - Delivered Energy'!$C$31,0)</f>
        <v>0</v>
      </c>
      <c r="G13" s="316"/>
      <c r="H13" s="289"/>
      <c r="L13" s="289"/>
      <c r="M13" s="289"/>
      <c r="N13" s="289"/>
      <c r="O13" s="289"/>
      <c r="P13" s="289"/>
      <c r="Q13" s="289"/>
      <c r="R13" s="289"/>
      <c r="S13" s="289"/>
      <c r="T13" s="289"/>
      <c r="U13" s="289"/>
      <c r="V13" s="289"/>
      <c r="W13" s="289"/>
      <c r="X13" s="289"/>
      <c r="Y13" s="289"/>
      <c r="Z13" s="295"/>
      <c r="AA13" s="289"/>
      <c r="AB13" s="289"/>
      <c r="AC13" s="289"/>
      <c r="AD13" s="289"/>
      <c r="AE13" s="289"/>
      <c r="AF13" s="289"/>
      <c r="AG13" s="289"/>
      <c r="AH13" s="289"/>
    </row>
    <row r="14" spans="1:34" s="287" customFormat="1" ht="22.35" customHeight="1">
      <c r="A14" s="456" t="s">
        <v>162</v>
      </c>
      <c r="B14" s="461">
        <f>IF('All - Metered Energy'!$B$16=A14,'All - Metered Energy'!$D$32,0)*365/'All - Metered Energy'!$C$32+
IF('All - Metered Energy'!$B$85=A14,'All - Metered Energy'!$D$101,0)*365/'All - Metered Energy'!$C$101+
IF('All - Metered Energy'!$B$155=A14,'All - Metered Energy'!$D$171,0)*365/'All - Metered Energy'!$C$171+
IF('All - Delivered Energy'!$D$3='All - Annual Summary'!C14,'All - Delivered Energy'!$C$28,0)</f>
        <v>0</v>
      </c>
      <c r="C14" s="458"/>
      <c r="D14" s="530" t="str">
        <f>IF(OR(B14="",C14=""),"",INDEX(EnergyConversionRates,MATCH('All - Annual Summary'!C14,EnergyUnits,0)))</f>
        <v/>
      </c>
      <c r="E14" s="460" t="str">
        <f t="shared" si="0"/>
        <v/>
      </c>
      <c r="F14" s="459">
        <f>IF('All - Metered Energy'!$B$16=A14,'All - Metered Energy'!$F$32,0)+IF('All - Metered Energy'!$B$85=A14,'All - Metered Energy'!$E$101,0)+IF('All - Metered Energy'!$B$155=A14,'All - Metered Energy'!$E$171,0)+IF('All - Delivered Energy'!$D$3='All - Annual Summary'!C14,'All - Delivered Energy'!$C$31,0)</f>
        <v>0</v>
      </c>
      <c r="G14" s="316"/>
      <c r="H14" s="289"/>
      <c r="L14" s="289"/>
      <c r="M14" s="289"/>
      <c r="N14" s="289"/>
      <c r="O14" s="289"/>
      <c r="P14" s="289"/>
      <c r="Q14" s="289"/>
      <c r="R14" s="289"/>
      <c r="S14" s="289"/>
      <c r="T14" s="289"/>
      <c r="U14" s="289"/>
      <c r="V14" s="289"/>
      <c r="W14" s="289"/>
      <c r="X14" s="289"/>
      <c r="Y14" s="289"/>
      <c r="Z14" s="295"/>
      <c r="AA14" s="289"/>
      <c r="AB14" s="289"/>
      <c r="AC14" s="289"/>
      <c r="AD14" s="289"/>
      <c r="AE14" s="289"/>
      <c r="AF14" s="289"/>
      <c r="AG14" s="289"/>
      <c r="AH14" s="289"/>
    </row>
    <row r="15" spans="1:34" s="287" customFormat="1" ht="22.35" customHeight="1">
      <c r="A15" s="456" t="s">
        <v>471</v>
      </c>
      <c r="B15" s="461">
        <f>IF('All - Metered Energy'!$B$16=A15,'All - Metered Energy'!$D$32,0)*365/'All - Metered Energy'!$C$32+
IF('All - Metered Energy'!$B$85=A15,'All - Metered Energy'!$D$101,0)*365/'All - Metered Energy'!$C$101+
IF('All - Metered Energy'!$B$155=A15,'All - Metered Energy'!$D$171,0)*365/'All - Metered Energy'!$C$171+
IF('All - Delivered Energy'!$D$3='All - Annual Summary'!C15,'All - Delivered Energy'!$C$28,0)</f>
        <v>0</v>
      </c>
      <c r="C15" s="458"/>
      <c r="D15" s="530" t="str">
        <f>IF(OR(B15="",C15=""),"",INDEX(EnergyConversionRates,MATCH('All - Annual Summary'!C15,EnergyUnits,0)))</f>
        <v/>
      </c>
      <c r="E15" s="460" t="str">
        <f t="shared" si="0"/>
        <v/>
      </c>
      <c r="F15" s="459">
        <f>IF('All - Metered Energy'!$B$16=A15,'All - Metered Energy'!$F$32,0)+IF('All - Metered Energy'!$B$85=A15,'All - Metered Energy'!$E$101,0)+IF('All - Metered Energy'!$B$155=A15,'All - Metered Energy'!$E$171,0)+IF('All - Delivered Energy'!$D$3='All - Annual Summary'!C15,'All - Delivered Energy'!$C$31,0)</f>
        <v>0</v>
      </c>
      <c r="G15" s="316"/>
      <c r="H15" s="296"/>
      <c r="L15" s="296"/>
      <c r="M15" s="289"/>
      <c r="N15" s="296"/>
      <c r="O15" s="296"/>
      <c r="P15" s="296"/>
      <c r="Q15" s="289"/>
      <c r="R15" s="289"/>
      <c r="S15" s="289"/>
      <c r="T15" s="296"/>
      <c r="U15" s="296"/>
      <c r="V15" s="296"/>
      <c r="W15" s="296"/>
      <c r="X15" s="289"/>
      <c r="Y15" s="296"/>
      <c r="Z15" s="296"/>
      <c r="AA15" s="296"/>
      <c r="AB15" s="296"/>
      <c r="AC15" s="296"/>
      <c r="AD15" s="296"/>
      <c r="AE15" s="296"/>
      <c r="AF15" s="296"/>
      <c r="AG15" s="296"/>
      <c r="AH15" s="296"/>
    </row>
    <row r="16" spans="1:34" s="287" customFormat="1" ht="22.35" customHeight="1">
      <c r="A16" s="456" t="s">
        <v>472</v>
      </c>
      <c r="B16" s="461">
        <f>IF('All - Metered Energy'!$B$16=A16,'All - Metered Energy'!$D$32,0)*365/'All - Metered Energy'!$C$32+
IF('All - Metered Energy'!$B$85=A16,'All - Metered Energy'!$D$101,0)*365/'All - Metered Energy'!$C$101+
IF('All - Metered Energy'!$B$155=A16,'All - Metered Energy'!$D$171,0)*365/'All - Metered Energy'!$C$171+
IF('All - Delivered Energy'!$D$3='All - Annual Summary'!C16,'All - Delivered Energy'!$C$28,0)</f>
        <v>0</v>
      </c>
      <c r="C16" s="458"/>
      <c r="D16" s="530" t="str">
        <f>IF(OR(B16="",C16=""),"",INDEX(EnergyConversionRates,MATCH('All - Annual Summary'!C16,EnergyUnits,0)))</f>
        <v/>
      </c>
      <c r="E16" s="460" t="str">
        <f t="shared" si="0"/>
        <v/>
      </c>
      <c r="F16" s="459">
        <f>IF('All - Metered Energy'!$B$16=A16,'All - Metered Energy'!$F$32,0)+IF('All - Metered Energy'!$B$85=A16,'All - Metered Energy'!$E$101,0)+IF('All - Metered Energy'!$B$155=A16,'All - Metered Energy'!$E$171,0)+IF('All - Delivered Energy'!$D$3='All - Annual Summary'!C16,'All - Delivered Energy'!$C$31,0)</f>
        <v>0</v>
      </c>
      <c r="G16" s="316"/>
      <c r="H16" s="289"/>
      <c r="L16" s="297"/>
      <c r="M16" s="289"/>
      <c r="N16" s="289"/>
      <c r="O16" s="289"/>
      <c r="P16" s="289"/>
      <c r="Q16" s="289"/>
      <c r="R16" s="289"/>
      <c r="S16" s="289"/>
      <c r="T16" s="297"/>
      <c r="U16" s="297"/>
      <c r="V16" s="297"/>
      <c r="W16" s="297"/>
      <c r="X16" s="289"/>
      <c r="Y16" s="289"/>
      <c r="Z16" s="289"/>
      <c r="AA16" s="289"/>
      <c r="AB16" s="289"/>
      <c r="AC16" s="289"/>
      <c r="AD16" s="289"/>
      <c r="AE16" s="297"/>
      <c r="AF16" s="297"/>
      <c r="AG16" s="297"/>
      <c r="AH16" s="297"/>
    </row>
    <row r="17" spans="1:34" s="287" customFormat="1" ht="22.35" customHeight="1">
      <c r="A17" s="456" t="s">
        <v>473</v>
      </c>
      <c r="B17" s="461">
        <f>IF('All - Metered Energy'!$B$16=A17,'All - Metered Energy'!$D$32,0)*365/'All - Metered Energy'!$C$32+
IF('All - Metered Energy'!$B$85=A17,'All - Metered Energy'!$D$101,0)*365/'All - Metered Energy'!$C$101+
IF('All - Metered Energy'!$B$155=A17,'All - Metered Energy'!$D$171,0)*365/'All - Metered Energy'!$C$171+
IF('All - Delivered Energy'!$D$3='All - Annual Summary'!C17,'All - Delivered Energy'!$C$28,0)</f>
        <v>0</v>
      </c>
      <c r="C17" s="458"/>
      <c r="D17" s="530" t="str">
        <f>IF(OR(B17="",C17=""),"",INDEX(EnergyConversionRates,MATCH('All - Annual Summary'!C17,EnergyUnits,0)))</f>
        <v/>
      </c>
      <c r="E17" s="460" t="str">
        <f t="shared" si="0"/>
        <v/>
      </c>
      <c r="F17" s="459">
        <f>IF('All - Metered Energy'!$B$16=A17,'All - Metered Energy'!$F$32,0)+IF('All - Metered Energy'!$B$85=A17,'All - Metered Energy'!$E$101,0)+IF('All - Metered Energy'!$B$155=A17,'All - Metered Energy'!$E$171,0)+IF('All - Delivered Energy'!$D$3='All - Annual Summary'!C17,'All - Delivered Energy'!$C$31,0)</f>
        <v>0</v>
      </c>
      <c r="G17" s="316"/>
      <c r="H17" s="289"/>
      <c r="L17" s="297"/>
      <c r="M17" s="289"/>
      <c r="N17" s="289"/>
      <c r="O17" s="289"/>
      <c r="P17" s="289"/>
      <c r="Q17" s="289"/>
      <c r="R17" s="289"/>
      <c r="S17" s="289"/>
      <c r="T17" s="289"/>
      <c r="U17" s="297"/>
      <c r="V17" s="297"/>
      <c r="W17" s="297"/>
      <c r="X17" s="289"/>
      <c r="Y17" s="289"/>
      <c r="Z17" s="289"/>
      <c r="AA17" s="289"/>
      <c r="AB17" s="289"/>
      <c r="AC17" s="289"/>
      <c r="AD17" s="289"/>
      <c r="AE17" s="297"/>
      <c r="AF17" s="297"/>
      <c r="AG17" s="297"/>
      <c r="AH17" s="297"/>
    </row>
    <row r="18" spans="1:34" s="287" customFormat="1" ht="22.35" customHeight="1">
      <c r="A18" s="456"/>
      <c r="B18" s="461">
        <f>IF('All - Metered Energy'!$B$16=A18,'All - Metered Energy'!$D$32,0)*365/'All - Metered Energy'!$C$32+
IF('All - Metered Energy'!$B$85=A18,'All - Metered Energy'!$D$101,0)*365/'All - Metered Energy'!$C$101+
IF('All - Metered Energy'!$B$155=A18,'All - Metered Energy'!$D$171,0)*365/'All - Metered Energy'!$C$171+
IF('All - Delivered Energy'!$D$3='All - Annual Summary'!C18,'All - Delivered Energy'!$C$28,0)</f>
        <v>0</v>
      </c>
      <c r="C18" s="456"/>
      <c r="D18" s="530" t="str">
        <f>IF(OR(B18="",C18=""),"",INDEX(EnergyConversionRates,MATCH('All - Annual Summary'!C18,EnergyUnits,0)))</f>
        <v/>
      </c>
      <c r="E18" s="460" t="str">
        <f t="shared" si="0"/>
        <v/>
      </c>
      <c r="F18" s="459">
        <f>IF('All - Metered Energy'!$B$16=A18,'All - Metered Energy'!$F$32,0)+IF('All - Metered Energy'!$B$85=A18,'All - Metered Energy'!$E$101,0)+IF('All - Metered Energy'!$B$155=A18,'All - Metered Energy'!$E$171,0)+IF('All - Delivered Energy'!$D$3='All - Annual Summary'!C18,'All - Delivered Energy'!$C$31,0)</f>
        <v>0</v>
      </c>
      <c r="G18" s="316"/>
      <c r="H18" s="289"/>
      <c r="L18" s="297"/>
      <c r="M18" s="289"/>
      <c r="N18" s="289"/>
      <c r="O18" s="289"/>
      <c r="P18" s="289"/>
      <c r="Q18" s="289"/>
      <c r="R18" s="289"/>
      <c r="S18" s="289"/>
      <c r="T18" s="289"/>
      <c r="U18" s="297"/>
      <c r="V18" s="297"/>
      <c r="W18" s="297"/>
      <c r="X18" s="289"/>
      <c r="Y18" s="289"/>
      <c r="Z18" s="289"/>
      <c r="AA18" s="289"/>
      <c r="AB18" s="289"/>
      <c r="AC18" s="289"/>
      <c r="AD18" s="289"/>
      <c r="AE18" s="297"/>
      <c r="AF18" s="297"/>
      <c r="AG18" s="297"/>
      <c r="AH18" s="297"/>
    </row>
    <row r="19" spans="1:34" s="287" customFormat="1" ht="22.35" customHeight="1">
      <c r="B19" s="101"/>
      <c r="C19" s="101"/>
      <c r="D19" s="529" t="s">
        <v>306</v>
      </c>
      <c r="E19" s="461">
        <f>SUM(E6:E18)</f>
        <v>6191109</v>
      </c>
      <c r="F19" s="462">
        <f>SUM(F6:F18)</f>
        <v>155445</v>
      </c>
      <c r="G19" s="316"/>
      <c r="H19" s="289"/>
      <c r="L19" s="297"/>
      <c r="M19" s="289"/>
      <c r="N19" s="289"/>
      <c r="O19" s="289"/>
      <c r="P19" s="289"/>
      <c r="Q19" s="289"/>
      <c r="R19" s="289"/>
      <c r="S19" s="289"/>
      <c r="T19" s="289"/>
      <c r="U19" s="297"/>
      <c r="V19" s="297"/>
      <c r="W19" s="297"/>
      <c r="X19" s="289"/>
      <c r="Y19" s="289"/>
      <c r="Z19" s="289"/>
      <c r="AA19" s="289"/>
      <c r="AB19" s="289"/>
      <c r="AC19" s="289"/>
      <c r="AD19" s="289"/>
      <c r="AE19" s="297"/>
      <c r="AF19" s="297"/>
      <c r="AG19" s="297"/>
      <c r="AH19" s="297"/>
    </row>
    <row r="20" spans="1:34" s="287" customFormat="1" ht="22.35" customHeight="1">
      <c r="A20" s="594" t="s">
        <v>646</v>
      </c>
      <c r="B20" s="289"/>
      <c r="C20" s="289"/>
      <c r="D20" s="289"/>
      <c r="E20" s="310"/>
      <c r="F20" s="316"/>
      <c r="G20" s="316"/>
      <c r="H20" s="289"/>
      <c r="L20" s="297"/>
      <c r="M20" s="289"/>
      <c r="N20" s="289"/>
      <c r="O20" s="289"/>
      <c r="P20" s="289"/>
      <c r="Q20" s="289"/>
      <c r="R20" s="289"/>
      <c r="S20" s="289"/>
      <c r="T20" s="289"/>
      <c r="U20" s="297"/>
      <c r="V20" s="297"/>
      <c r="W20" s="297"/>
      <c r="X20" s="289"/>
      <c r="Y20" s="289"/>
      <c r="Z20" s="289"/>
      <c r="AA20" s="289"/>
      <c r="AB20" s="289"/>
      <c r="AC20" s="289"/>
      <c r="AD20" s="289"/>
      <c r="AE20" s="297"/>
      <c r="AF20" s="297"/>
      <c r="AG20" s="297"/>
      <c r="AH20" s="297"/>
    </row>
    <row r="21" spans="1:34" s="287" customFormat="1" ht="22.35" customHeight="1">
      <c r="A21" s="288" t="s">
        <v>0</v>
      </c>
      <c r="B21" s="481" t="str">
        <f>'All - Building'!B3:E3</f>
        <v>Test Building Input Data</v>
      </c>
      <c r="C21" s="482"/>
      <c r="D21" s="289"/>
      <c r="E21" s="310"/>
      <c r="F21" s="316"/>
      <c r="G21" s="316"/>
      <c r="H21" s="289"/>
      <c r="L21" s="297"/>
      <c r="M21" s="289"/>
      <c r="N21" s="289"/>
      <c r="O21" s="289"/>
      <c r="P21" s="289"/>
      <c r="Q21" s="289"/>
      <c r="R21" s="289"/>
      <c r="S21" s="289"/>
      <c r="T21" s="289"/>
      <c r="U21" s="297"/>
      <c r="V21" s="297"/>
      <c r="W21" s="297"/>
      <c r="X21" s="289"/>
      <c r="Y21" s="289"/>
      <c r="Z21" s="289"/>
      <c r="AA21" s="289"/>
      <c r="AB21" s="289"/>
      <c r="AC21" s="289"/>
      <c r="AD21" s="289"/>
      <c r="AE21" s="297"/>
      <c r="AF21" s="297"/>
      <c r="AG21" s="297"/>
      <c r="AH21" s="297"/>
    </row>
    <row r="22" spans="1:34" s="287" customFormat="1" ht="22.35" customHeight="1">
      <c r="A22" s="288" t="s">
        <v>474</v>
      </c>
      <c r="B22" s="478">
        <f>'All - Building'!$B$19</f>
        <v>49000</v>
      </c>
      <c r="C22" s="289"/>
      <c r="D22" s="289"/>
      <c r="E22" s="310"/>
      <c r="F22" s="316"/>
      <c r="G22" s="316"/>
      <c r="H22" s="289"/>
      <c r="L22" s="297"/>
      <c r="M22" s="289"/>
      <c r="N22" s="289"/>
      <c r="O22" s="289"/>
      <c r="P22" s="289"/>
      <c r="Q22" s="289"/>
      <c r="R22" s="289"/>
      <c r="S22" s="289"/>
      <c r="T22" s="289"/>
      <c r="U22" s="297"/>
      <c r="V22" s="297"/>
      <c r="W22" s="297"/>
      <c r="X22" s="289"/>
      <c r="Y22" s="289"/>
      <c r="Z22" s="289"/>
      <c r="AA22" s="289"/>
      <c r="AB22" s="289"/>
      <c r="AC22" s="289"/>
      <c r="AD22" s="289"/>
      <c r="AE22" s="297"/>
      <c r="AF22" s="297"/>
      <c r="AG22" s="297"/>
      <c r="AH22" s="297"/>
    </row>
    <row r="23" spans="1:34" s="287" customFormat="1" ht="22.35" customHeight="1">
      <c r="A23" s="288" t="s">
        <v>712</v>
      </c>
      <c r="B23" s="479">
        <f>E19/B22</f>
        <v>126.34916326530612</v>
      </c>
      <c r="C23" s="289"/>
      <c r="D23" s="289"/>
      <c r="E23" s="310"/>
      <c r="F23" s="316"/>
      <c r="G23" s="316"/>
      <c r="H23" s="289"/>
      <c r="L23" s="297"/>
      <c r="M23" s="289"/>
      <c r="N23" s="289"/>
      <c r="O23" s="289"/>
      <c r="P23" s="289"/>
      <c r="Q23" s="289"/>
      <c r="R23" s="289"/>
      <c r="S23" s="289"/>
      <c r="T23" s="289"/>
      <c r="U23" s="297"/>
      <c r="V23" s="297"/>
      <c r="W23" s="297"/>
      <c r="X23" s="289"/>
      <c r="Y23" s="289"/>
      <c r="Z23" s="289"/>
      <c r="AA23" s="289"/>
      <c r="AB23" s="289"/>
      <c r="AC23" s="289"/>
      <c r="AD23" s="289"/>
      <c r="AE23" s="297"/>
      <c r="AF23" s="297"/>
      <c r="AG23" s="297"/>
      <c r="AH23" s="297"/>
    </row>
    <row r="24" spans="1:34" s="287" customFormat="1" ht="22.35" customHeight="1">
      <c r="A24" s="288" t="s">
        <v>711</v>
      </c>
      <c r="B24" s="480">
        <f>(F19/B22)</f>
        <v>3.1723469387755103</v>
      </c>
      <c r="C24" s="289"/>
      <c r="D24" s="289"/>
      <c r="E24" s="310"/>
      <c r="F24" s="316"/>
      <c r="G24" s="316"/>
      <c r="H24" s="289"/>
      <c r="L24" s="297"/>
      <c r="M24" s="289"/>
      <c r="N24" s="289"/>
      <c r="O24" s="289"/>
      <c r="P24" s="289"/>
      <c r="Q24" s="289"/>
      <c r="R24" s="289"/>
      <c r="S24" s="289"/>
      <c r="T24" s="289"/>
      <c r="U24" s="297"/>
      <c r="V24" s="297"/>
      <c r="W24" s="297"/>
      <c r="X24" s="289"/>
      <c r="Y24" s="289"/>
      <c r="Z24" s="289"/>
      <c r="AA24" s="289"/>
      <c r="AB24" s="289"/>
      <c r="AC24" s="289"/>
      <c r="AD24" s="289"/>
      <c r="AE24" s="297"/>
      <c r="AF24" s="297"/>
      <c r="AG24" s="297"/>
      <c r="AH24" s="297"/>
    </row>
    <row r="25" spans="1:34" s="287" customFormat="1" ht="13.2" customHeight="1">
      <c r="A25" s="298"/>
      <c r="B25" s="463"/>
      <c r="C25" s="289"/>
      <c r="D25" s="289"/>
      <c r="E25" s="310"/>
      <c r="F25" s="316"/>
      <c r="G25" s="316"/>
      <c r="H25" s="289"/>
      <c r="L25" s="297"/>
      <c r="M25" s="289"/>
      <c r="N25" s="289"/>
      <c r="O25" s="289"/>
      <c r="P25" s="289"/>
      <c r="Q25" s="289"/>
      <c r="R25" s="289"/>
      <c r="S25" s="289"/>
      <c r="T25" s="289"/>
      <c r="U25" s="297"/>
      <c r="V25" s="297"/>
      <c r="W25" s="297"/>
      <c r="X25" s="289"/>
      <c r="Y25" s="289"/>
      <c r="Z25" s="289"/>
      <c r="AA25" s="289"/>
      <c r="AB25" s="289"/>
      <c r="AC25" s="289"/>
      <c r="AD25" s="289"/>
      <c r="AE25" s="297"/>
      <c r="AF25" s="297"/>
      <c r="AG25" s="297"/>
      <c r="AH25" s="297"/>
    </row>
    <row r="26" spans="1:34" s="287" customFormat="1" ht="22.35" customHeight="1">
      <c r="A26" s="469" t="s">
        <v>507</v>
      </c>
      <c r="B26" s="467"/>
      <c r="C26" s="289"/>
      <c r="D26" s="289"/>
      <c r="E26" s="310"/>
      <c r="F26" s="316"/>
      <c r="G26" s="316"/>
      <c r="H26" s="289"/>
      <c r="L26" s="297"/>
      <c r="M26" s="289"/>
      <c r="N26" s="289"/>
      <c r="O26" s="289"/>
      <c r="P26" s="289"/>
      <c r="Q26" s="289"/>
      <c r="R26" s="289"/>
      <c r="S26" s="289"/>
      <c r="T26" s="289"/>
      <c r="U26" s="297"/>
      <c r="V26" s="297"/>
      <c r="W26" s="297"/>
      <c r="X26" s="289"/>
      <c r="Y26" s="289"/>
      <c r="Z26" s="289"/>
      <c r="AA26" s="289"/>
      <c r="AB26" s="289"/>
      <c r="AC26" s="289"/>
      <c r="AD26" s="289"/>
      <c r="AE26" s="297"/>
      <c r="AF26" s="297"/>
      <c r="AG26" s="297"/>
      <c r="AH26" s="297"/>
    </row>
    <row r="27" spans="1:34" s="287" customFormat="1" ht="22.35" customHeight="1">
      <c r="A27" s="474" t="s">
        <v>475</v>
      </c>
      <c r="B27" s="781" t="s">
        <v>665</v>
      </c>
      <c r="C27" s="782"/>
      <c r="D27" s="470"/>
      <c r="E27" s="310"/>
      <c r="F27" s="316"/>
      <c r="G27" s="316"/>
      <c r="H27" s="289"/>
      <c r="L27" s="297"/>
      <c r="M27" s="289"/>
      <c r="N27" s="289"/>
      <c r="O27" s="289"/>
      <c r="P27" s="289"/>
      <c r="Q27" s="289"/>
      <c r="R27" s="289"/>
      <c r="S27" s="289"/>
      <c r="T27" s="289"/>
      <c r="U27" s="297"/>
      <c r="V27" s="297"/>
      <c r="W27" s="297"/>
      <c r="X27" s="289"/>
      <c r="Y27" s="289"/>
      <c r="Z27" s="289"/>
      <c r="AA27" s="289"/>
      <c r="AB27" s="289"/>
      <c r="AC27" s="289"/>
      <c r="AD27" s="289"/>
      <c r="AE27" s="297"/>
      <c r="AF27" s="297"/>
      <c r="AG27" s="297"/>
      <c r="AH27" s="297"/>
    </row>
    <row r="28" spans="1:34" s="287" customFormat="1" ht="22.35" customHeight="1">
      <c r="A28" s="475" t="s">
        <v>476</v>
      </c>
      <c r="B28" s="255">
        <v>180</v>
      </c>
      <c r="C28" s="289"/>
      <c r="D28" s="162"/>
      <c r="E28" s="471"/>
      <c r="F28" s="316"/>
      <c r="G28" s="316"/>
      <c r="H28" s="289"/>
      <c r="L28" s="297"/>
      <c r="M28" s="289"/>
      <c r="N28" s="289"/>
      <c r="O28" s="289"/>
      <c r="P28" s="289"/>
      <c r="Q28" s="289"/>
      <c r="R28" s="289"/>
      <c r="S28" s="289"/>
      <c r="T28" s="289"/>
      <c r="U28" s="297"/>
      <c r="V28" s="297"/>
      <c r="W28" s="297"/>
      <c r="X28" s="289"/>
      <c r="Y28" s="289"/>
      <c r="Z28" s="289"/>
      <c r="AA28" s="289"/>
      <c r="AB28" s="289"/>
      <c r="AC28" s="289"/>
      <c r="AD28" s="289"/>
      <c r="AE28" s="297"/>
      <c r="AF28" s="297"/>
      <c r="AG28" s="297"/>
      <c r="AH28" s="297"/>
    </row>
    <row r="29" spans="1:34" s="287" customFormat="1" ht="22.35" customHeight="1">
      <c r="A29" s="476" t="s">
        <v>445</v>
      </c>
      <c r="B29" s="255">
        <v>110</v>
      </c>
      <c r="C29" s="289"/>
      <c r="D29" s="419"/>
      <c r="E29" s="419"/>
      <c r="F29" s="699"/>
      <c r="G29" s="633"/>
      <c r="H29" s="289"/>
      <c r="L29" s="297"/>
      <c r="M29" s="289"/>
      <c r="N29" s="289"/>
      <c r="O29" s="289"/>
      <c r="P29" s="289"/>
      <c r="Q29" s="289"/>
      <c r="R29" s="289"/>
      <c r="S29" s="289"/>
      <c r="T29" s="289"/>
      <c r="U29" s="297"/>
      <c r="V29" s="297"/>
      <c r="W29" s="297"/>
      <c r="X29" s="289"/>
      <c r="Y29" s="289"/>
      <c r="Z29" s="289"/>
      <c r="AA29" s="289"/>
      <c r="AB29" s="289"/>
      <c r="AC29" s="289"/>
      <c r="AD29" s="289"/>
      <c r="AE29" s="297"/>
      <c r="AF29" s="297"/>
      <c r="AG29" s="297"/>
      <c r="AH29" s="297"/>
    </row>
    <row r="30" spans="1:34" s="287" customFormat="1" ht="22.35" customHeight="1">
      <c r="A30" s="476" t="s">
        <v>446</v>
      </c>
      <c r="B30" s="256"/>
      <c r="C30" s="289"/>
      <c r="F30" s="316"/>
      <c r="G30" s="316"/>
      <c r="H30" s="289"/>
      <c r="L30" s="297"/>
      <c r="M30" s="289"/>
      <c r="N30" s="289"/>
      <c r="O30" s="289"/>
      <c r="P30" s="289"/>
      <c r="Q30" s="289"/>
      <c r="R30" s="289"/>
      <c r="S30" s="289"/>
      <c r="T30" s="289"/>
      <c r="U30" s="297"/>
      <c r="V30" s="297"/>
      <c r="W30" s="297"/>
      <c r="X30" s="289"/>
      <c r="Y30" s="289"/>
      <c r="Z30" s="289"/>
      <c r="AA30" s="289"/>
      <c r="AB30" s="289"/>
      <c r="AC30" s="289"/>
      <c r="AD30" s="289"/>
      <c r="AE30" s="297"/>
      <c r="AF30" s="297"/>
      <c r="AG30" s="297"/>
      <c r="AH30" s="297"/>
    </row>
    <row r="31" spans="1:34" s="287" customFormat="1" ht="22.35" customHeight="1">
      <c r="A31" s="477" t="s">
        <v>505</v>
      </c>
      <c r="B31" s="472">
        <f>IF(B29="","",(B28-B29)*B22)</f>
        <v>3430000</v>
      </c>
      <c r="C31" s="289" t="s">
        <v>504</v>
      </c>
      <c r="D31" s="107"/>
      <c r="E31" s="471"/>
      <c r="F31" s="316"/>
      <c r="G31" s="316"/>
      <c r="H31" s="289"/>
      <c r="L31" s="297"/>
      <c r="M31" s="289"/>
      <c r="N31" s="289"/>
      <c r="O31" s="289"/>
      <c r="P31" s="289"/>
      <c r="Q31" s="289"/>
      <c r="R31" s="289"/>
      <c r="S31" s="289"/>
      <c r="T31" s="289"/>
      <c r="U31" s="297"/>
      <c r="V31" s="297"/>
      <c r="W31" s="297"/>
      <c r="X31" s="289"/>
      <c r="Y31" s="289"/>
      <c r="Z31" s="289"/>
      <c r="AA31" s="289"/>
      <c r="AB31" s="289"/>
      <c r="AC31" s="289"/>
      <c r="AD31" s="289"/>
      <c r="AE31" s="297"/>
      <c r="AF31" s="297"/>
      <c r="AG31" s="297"/>
      <c r="AH31" s="297"/>
    </row>
    <row r="32" spans="1:34" s="287" customFormat="1" ht="22.35" customHeight="1">
      <c r="A32" s="477" t="s">
        <v>506</v>
      </c>
      <c r="B32" s="473" t="str">
        <f>IF(B30="","",(B24-B30)*B22)</f>
        <v/>
      </c>
      <c r="C32" s="289" t="s">
        <v>647</v>
      </c>
      <c r="D32" s="107"/>
      <c r="E32" s="471"/>
      <c r="F32" s="316"/>
      <c r="G32" s="316"/>
      <c r="H32" s="289"/>
      <c r="L32" s="297"/>
      <c r="M32" s="289"/>
      <c r="N32" s="289"/>
      <c r="O32" s="289"/>
      <c r="P32" s="289"/>
      <c r="Q32" s="289"/>
      <c r="R32" s="289"/>
      <c r="S32" s="289"/>
      <c r="T32" s="289"/>
      <c r="U32" s="297"/>
      <c r="V32" s="297"/>
      <c r="W32" s="297"/>
      <c r="X32" s="289"/>
      <c r="Y32" s="289"/>
      <c r="Z32" s="289"/>
      <c r="AA32" s="289"/>
      <c r="AB32" s="289"/>
      <c r="AC32" s="289"/>
      <c r="AD32" s="289"/>
      <c r="AE32" s="297"/>
      <c r="AF32" s="297"/>
      <c r="AG32" s="297"/>
      <c r="AH32" s="297"/>
    </row>
    <row r="33" spans="1:34" s="287" customFormat="1" ht="22.35" customHeight="1">
      <c r="A33" s="468"/>
      <c r="B33" s="304"/>
      <c r="C33" s="289"/>
      <c r="D33" s="289"/>
      <c r="E33" s="310"/>
      <c r="F33" s="316"/>
      <c r="G33" s="316"/>
      <c r="H33" s="289"/>
      <c r="L33" s="297"/>
      <c r="M33" s="289"/>
      <c r="N33" s="289"/>
      <c r="O33" s="289"/>
      <c r="P33" s="289"/>
      <c r="Q33" s="289"/>
      <c r="R33" s="289"/>
      <c r="S33" s="289"/>
      <c r="T33" s="289"/>
      <c r="U33" s="297"/>
      <c r="V33" s="297"/>
      <c r="W33" s="297"/>
      <c r="X33" s="289"/>
      <c r="Y33" s="289"/>
      <c r="Z33" s="289"/>
      <c r="AA33" s="289"/>
      <c r="AB33" s="289"/>
      <c r="AC33" s="289"/>
      <c r="AD33" s="289"/>
      <c r="AE33" s="297"/>
      <c r="AF33" s="297"/>
      <c r="AG33" s="297"/>
      <c r="AH33" s="297"/>
    </row>
    <row r="34" spans="1:34" s="287" customFormat="1" ht="18.899999999999999" customHeight="1">
      <c r="A34" s="299" t="s">
        <v>41</v>
      </c>
      <c r="B34" s="298"/>
      <c r="C34" s="298"/>
      <c r="D34" s="298"/>
      <c r="E34" s="311"/>
      <c r="F34" s="317"/>
      <c r="G34" s="316"/>
      <c r="H34" s="289"/>
      <c r="L34" s="297"/>
      <c r="M34" s="289"/>
      <c r="N34" s="289"/>
      <c r="O34" s="289"/>
      <c r="P34" s="289"/>
      <c r="Q34" s="289"/>
      <c r="R34" s="289"/>
      <c r="S34" s="289"/>
      <c r="T34" s="289"/>
      <c r="U34" s="297"/>
      <c r="V34" s="297"/>
      <c r="W34" s="297"/>
      <c r="X34" s="289"/>
      <c r="Y34" s="289"/>
      <c r="Z34" s="289"/>
      <c r="AA34" s="289"/>
      <c r="AB34" s="289"/>
      <c r="AC34" s="289"/>
      <c r="AD34" s="289"/>
      <c r="AE34" s="297"/>
      <c r="AF34" s="297"/>
      <c r="AG34" s="297"/>
      <c r="AH34" s="297"/>
    </row>
    <row r="35" spans="1:34" s="287" customFormat="1" ht="18.899999999999999" customHeight="1">
      <c r="A35" s="300"/>
      <c r="B35" s="289"/>
      <c r="C35" s="289"/>
      <c r="D35" s="289"/>
      <c r="E35" s="310"/>
      <c r="F35" s="318"/>
      <c r="G35" s="316"/>
      <c r="H35" s="289"/>
      <c r="L35" s="297"/>
      <c r="M35" s="289"/>
      <c r="N35" s="289"/>
      <c r="O35" s="289"/>
      <c r="P35" s="289"/>
      <c r="Q35" s="289"/>
      <c r="R35" s="289"/>
      <c r="S35" s="289"/>
      <c r="T35" s="289"/>
      <c r="U35" s="297"/>
      <c r="V35" s="297"/>
      <c r="W35" s="297"/>
      <c r="X35" s="289"/>
      <c r="Y35" s="289"/>
      <c r="Z35" s="289"/>
      <c r="AA35" s="289"/>
      <c r="AB35" s="289"/>
      <c r="AC35" s="289"/>
      <c r="AD35" s="289"/>
      <c r="AE35" s="297"/>
      <c r="AF35" s="297"/>
      <c r="AG35" s="297"/>
      <c r="AH35" s="297"/>
    </row>
    <row r="36" spans="1:34" s="287" customFormat="1" ht="18.899999999999999" customHeight="1">
      <c r="A36" s="300"/>
      <c r="B36" s="289"/>
      <c r="C36" s="289"/>
      <c r="D36" s="289"/>
      <c r="E36" s="310"/>
      <c r="F36" s="318"/>
      <c r="G36" s="316"/>
      <c r="L36" s="289"/>
      <c r="M36" s="289"/>
      <c r="N36" s="289"/>
      <c r="O36" s="289"/>
      <c r="P36" s="289"/>
      <c r="Q36" s="289"/>
      <c r="R36" s="289"/>
      <c r="S36" s="289"/>
      <c r="T36" s="289"/>
      <c r="U36" s="289"/>
      <c r="V36" s="289"/>
      <c r="W36" s="289"/>
      <c r="X36" s="289"/>
      <c r="Y36" s="289"/>
      <c r="Z36" s="289"/>
      <c r="AA36" s="289"/>
      <c r="AB36" s="289"/>
      <c r="AC36" s="289"/>
      <c r="AD36" s="289"/>
      <c r="AE36" s="289"/>
      <c r="AF36" s="289"/>
      <c r="AG36" s="289"/>
      <c r="AH36" s="289"/>
    </row>
    <row r="37" spans="1:34" s="287" customFormat="1">
      <c r="A37" s="301"/>
      <c r="B37" s="289"/>
      <c r="C37" s="289"/>
      <c r="D37" s="289"/>
      <c r="E37" s="310"/>
      <c r="F37" s="318"/>
      <c r="G37" s="316"/>
      <c r="L37" s="289"/>
      <c r="M37" s="289"/>
      <c r="N37" s="289"/>
      <c r="O37" s="289"/>
      <c r="P37" s="289"/>
      <c r="Q37" s="289"/>
      <c r="R37" s="289"/>
      <c r="S37" s="289"/>
      <c r="T37" s="289"/>
      <c r="U37" s="289"/>
      <c r="V37" s="289"/>
      <c r="W37" s="289"/>
      <c r="X37" s="289"/>
      <c r="Y37" s="289"/>
      <c r="Z37" s="289"/>
      <c r="AA37" s="289"/>
      <c r="AB37" s="289"/>
      <c r="AC37" s="289"/>
      <c r="AD37" s="289"/>
      <c r="AE37" s="289"/>
      <c r="AF37" s="289"/>
      <c r="AG37" s="289"/>
      <c r="AH37" s="289"/>
    </row>
    <row r="38" spans="1:34" s="287" customFormat="1" ht="18.899999999999999" customHeight="1">
      <c r="A38" s="301"/>
      <c r="B38" s="289"/>
      <c r="C38" s="289"/>
      <c r="D38" s="289"/>
      <c r="E38" s="310"/>
      <c r="F38" s="318"/>
      <c r="G38" s="316"/>
      <c r="L38" s="289"/>
      <c r="M38" s="302"/>
      <c r="N38" s="289"/>
      <c r="O38" s="289"/>
      <c r="P38" s="289"/>
      <c r="Q38" s="289"/>
      <c r="R38" s="289"/>
      <c r="S38" s="289"/>
      <c r="T38" s="289"/>
      <c r="U38" s="289"/>
      <c r="V38" s="289"/>
      <c r="W38" s="289"/>
      <c r="X38" s="302"/>
      <c r="Y38" s="289"/>
      <c r="Z38" s="289"/>
      <c r="AA38" s="289"/>
      <c r="AB38" s="289"/>
      <c r="AC38" s="289"/>
      <c r="AD38" s="289"/>
      <c r="AE38" s="289"/>
      <c r="AF38" s="289"/>
      <c r="AG38" s="289"/>
      <c r="AH38" s="289"/>
    </row>
    <row r="39" spans="1:34" s="287" customFormat="1" ht="18.899999999999999" customHeight="1">
      <c r="A39" s="303"/>
      <c r="B39" s="304"/>
      <c r="C39" s="305"/>
      <c r="D39" s="304"/>
      <c r="E39" s="312"/>
      <c r="F39" s="319"/>
      <c r="G39" s="316"/>
      <c r="H39" s="289"/>
      <c r="I39" s="289"/>
      <c r="J39" s="289"/>
      <c r="K39" s="289"/>
      <c r="L39" s="289"/>
      <c r="M39" s="302"/>
      <c r="N39" s="289"/>
      <c r="O39" s="297"/>
      <c r="P39" s="289"/>
      <c r="Q39" s="289"/>
      <c r="R39" s="289"/>
      <c r="S39" s="289"/>
      <c r="T39" s="289"/>
      <c r="U39" s="289"/>
      <c r="V39" s="289"/>
      <c r="W39" s="289"/>
      <c r="X39" s="302"/>
      <c r="Y39" s="289"/>
      <c r="Z39" s="297"/>
      <c r="AA39" s="289"/>
      <c r="AB39" s="289"/>
      <c r="AC39" s="289"/>
      <c r="AD39" s="289"/>
      <c r="AE39" s="289"/>
      <c r="AF39" s="289"/>
      <c r="AG39" s="289"/>
      <c r="AH39" s="289"/>
    </row>
    <row r="40" spans="1:34" s="287" customFormat="1" ht="18.899999999999999" customHeight="1">
      <c r="A40" s="302"/>
      <c r="B40" s="289"/>
      <c r="C40" s="297"/>
      <c r="D40" s="289"/>
      <c r="E40" s="310"/>
      <c r="F40" s="316"/>
      <c r="G40" s="316"/>
      <c r="H40" s="289"/>
      <c r="I40" s="289"/>
      <c r="J40" s="289"/>
      <c r="K40" s="289"/>
      <c r="L40" s="289"/>
      <c r="M40" s="302"/>
      <c r="N40" s="289"/>
      <c r="O40" s="297"/>
      <c r="P40" s="289"/>
      <c r="Q40" s="289"/>
      <c r="R40" s="289"/>
      <c r="S40" s="289"/>
      <c r="T40" s="289"/>
      <c r="U40" s="289"/>
      <c r="V40" s="289"/>
      <c r="W40" s="289"/>
      <c r="X40" s="302"/>
      <c r="Y40" s="289"/>
      <c r="Z40" s="297"/>
      <c r="AA40" s="289"/>
      <c r="AB40" s="289"/>
      <c r="AC40" s="289"/>
      <c r="AD40" s="289"/>
      <c r="AE40" s="289"/>
      <c r="AF40" s="289"/>
      <c r="AG40" s="289"/>
      <c r="AH40" s="289"/>
    </row>
    <row r="41" spans="1:34" s="287" customFormat="1" ht="18.899999999999999" customHeight="1">
      <c r="A41" s="302"/>
      <c r="B41" s="289"/>
      <c r="C41" s="297"/>
      <c r="D41" s="289"/>
      <c r="E41" s="310"/>
      <c r="F41" s="316"/>
      <c r="G41" s="316"/>
      <c r="H41" s="289"/>
      <c r="I41" s="289"/>
      <c r="J41" s="289"/>
      <c r="K41" s="289"/>
      <c r="L41" s="289"/>
      <c r="M41" s="302"/>
      <c r="N41" s="289"/>
      <c r="O41" s="297"/>
      <c r="P41" s="289"/>
      <c r="Q41" s="289"/>
      <c r="R41" s="289"/>
      <c r="S41" s="289"/>
      <c r="T41" s="289"/>
      <c r="U41" s="289"/>
      <c r="V41" s="289"/>
      <c r="W41" s="289"/>
      <c r="X41" s="302"/>
      <c r="Y41" s="289"/>
      <c r="Z41" s="297"/>
      <c r="AA41" s="289"/>
      <c r="AB41" s="289"/>
      <c r="AC41" s="289"/>
      <c r="AD41" s="289"/>
      <c r="AE41" s="289"/>
      <c r="AF41" s="289"/>
      <c r="AG41" s="289"/>
      <c r="AH41" s="289"/>
    </row>
    <row r="42" spans="1:34" s="287" customFormat="1" ht="18.899999999999999" customHeight="1">
      <c r="A42" s="289"/>
      <c r="B42" s="289"/>
      <c r="C42" s="289"/>
      <c r="D42" s="289"/>
      <c r="E42" s="310"/>
      <c r="F42" s="316"/>
      <c r="G42" s="316"/>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E42" s="289"/>
      <c r="AF42" s="289"/>
      <c r="AG42" s="289"/>
      <c r="AH42" s="289"/>
    </row>
    <row r="43" spans="1:34">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E43" s="289"/>
      <c r="AF43" s="289"/>
      <c r="AG43" s="289"/>
      <c r="AH43" s="289"/>
    </row>
    <row r="44" spans="1:34">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E44" s="289"/>
      <c r="AF44" s="289"/>
      <c r="AG44" s="289"/>
      <c r="AH44" s="289"/>
    </row>
    <row r="45" spans="1:34">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row>
    <row r="46" spans="1:34">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row>
    <row r="47" spans="1:34">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E47" s="289"/>
      <c r="AF47" s="289"/>
      <c r="AG47" s="289"/>
      <c r="AH47" s="289"/>
    </row>
    <row r="48" spans="1:34">
      <c r="A48" s="306"/>
      <c r="B48" s="306"/>
      <c r="C48" s="306"/>
      <c r="H48" s="289"/>
      <c r="I48" s="289"/>
      <c r="J48" s="289"/>
      <c r="K48" s="289"/>
      <c r="L48" s="289"/>
      <c r="M48" s="289"/>
      <c r="N48" s="289"/>
      <c r="O48" s="289"/>
      <c r="P48" s="289"/>
      <c r="Q48" s="289"/>
      <c r="R48" s="289"/>
      <c r="S48" s="289"/>
      <c r="T48" s="289"/>
      <c r="U48" s="289"/>
      <c r="V48" s="289"/>
      <c r="W48" s="289"/>
      <c r="X48" s="289"/>
      <c r="Y48" s="289"/>
      <c r="Z48" s="289"/>
      <c r="AA48" s="289"/>
      <c r="AB48" s="289"/>
      <c r="AC48" s="289"/>
      <c r="AD48" s="289"/>
      <c r="AE48" s="289"/>
      <c r="AF48" s="289"/>
      <c r="AG48" s="289"/>
      <c r="AH48" s="289"/>
    </row>
    <row r="49" spans="1:34">
      <c r="A49" s="306"/>
      <c r="B49" s="306"/>
      <c r="C49" s="306"/>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row>
    <row r="50" spans="1:34">
      <c r="A50" s="306"/>
      <c r="B50" s="306"/>
      <c r="C50" s="306"/>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row>
    <row r="51" spans="1:34">
      <c r="A51" s="306"/>
      <c r="B51" s="306"/>
      <c r="C51" s="306"/>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row>
    <row r="52" spans="1:34">
      <c r="A52" s="306"/>
      <c r="B52" s="306"/>
      <c r="C52" s="306"/>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row>
    <row r="53" spans="1:34">
      <c r="A53" s="306"/>
      <c r="B53" s="306"/>
      <c r="C53" s="306"/>
    </row>
    <row r="54" spans="1:34">
      <c r="A54" s="306"/>
      <c r="B54" s="306"/>
      <c r="C54" s="306"/>
    </row>
    <row r="55" spans="1:34">
      <c r="A55" s="306"/>
      <c r="B55" s="306"/>
      <c r="C55" s="306"/>
    </row>
    <row r="56" spans="1:34">
      <c r="A56" s="306"/>
      <c r="B56" s="306"/>
      <c r="C56" s="306"/>
    </row>
    <row r="57" spans="1:34">
      <c r="A57" s="306"/>
      <c r="B57" s="306"/>
      <c r="C57" s="306"/>
    </row>
    <row r="58" spans="1:34">
      <c r="A58" s="306"/>
      <c r="B58" s="306"/>
      <c r="C58" s="306"/>
    </row>
    <row r="59" spans="1:34">
      <c r="A59" s="306"/>
      <c r="B59" s="306"/>
      <c r="C59" s="306"/>
    </row>
    <row r="60" spans="1:34">
      <c r="A60" s="306"/>
      <c r="B60" s="306"/>
      <c r="C60" s="306"/>
    </row>
    <row r="61" spans="1:34">
      <c r="A61" s="306"/>
      <c r="B61" s="306"/>
      <c r="C61" s="306"/>
    </row>
    <row r="62" spans="1:34">
      <c r="A62" s="306"/>
      <c r="B62" s="306"/>
      <c r="C62" s="306"/>
    </row>
    <row r="63" spans="1:34">
      <c r="A63" s="306"/>
      <c r="B63" s="306"/>
      <c r="C63" s="306"/>
    </row>
    <row r="64" spans="1:34">
      <c r="A64" s="306"/>
      <c r="B64" s="306"/>
      <c r="C64" s="306"/>
    </row>
    <row r="65" spans="1:3">
      <c r="A65" s="306"/>
      <c r="B65" s="306"/>
      <c r="C65" s="306"/>
    </row>
    <row r="66" spans="1:3">
      <c r="A66" s="306"/>
      <c r="B66" s="306"/>
      <c r="C66" s="306"/>
    </row>
    <row r="67" spans="1:3">
      <c r="A67" s="306"/>
      <c r="B67" s="306"/>
      <c r="C67" s="306"/>
    </row>
    <row r="68" spans="1:3">
      <c r="A68" s="306"/>
      <c r="B68" s="306"/>
      <c r="C68" s="306"/>
    </row>
    <row r="69" spans="1:3">
      <c r="A69" s="306"/>
      <c r="B69" s="306"/>
      <c r="C69" s="306"/>
    </row>
    <row r="72" spans="1:3">
      <c r="C72" s="289"/>
    </row>
    <row r="73" spans="1:3">
      <c r="C73" s="289"/>
    </row>
    <row r="74" spans="1:3">
      <c r="C74" s="289"/>
    </row>
  </sheetData>
  <mergeCells count="8">
    <mergeCell ref="X5:AH6"/>
    <mergeCell ref="Z8:AH8"/>
    <mergeCell ref="Z9:AH9"/>
    <mergeCell ref="B27:C27"/>
    <mergeCell ref="Z10:AH10"/>
    <mergeCell ref="Z11:AH11"/>
    <mergeCell ref="X12:Y12"/>
    <mergeCell ref="Z12:AH12"/>
  </mergeCells>
  <dataValidations count="1">
    <dataValidation type="list" allowBlank="1" showInputMessage="1" showErrorMessage="1" sqref="C6:C17">
      <formula1>EnergyUnits</formula1>
    </dataValidation>
  </dataValidations>
  <pageMargins left="0.50416666666666665" right="0.4513888888888889" top="1" bottom="0.5" header="0.5" footer="0.5"/>
  <pageSetup scale="82" fitToWidth="0" fitToHeight="0" orientation="portrait" horizontalDpi="4294967292" verticalDpi="4294967292" r:id="rId1"/>
  <headerFooter>
    <oddHeader>&amp;L&amp;"Optima,Bold"1.13 PRELIMINARY ENERGY USE ANALYSIS&amp;"Optima,Regular"&amp;8
Commercial Building Energy Audit Sample Forms
Copyright 2011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4279" r:id="rId4" name="Check Box 7">
              <controlPr defaultSize="0" autoFill="0" autoLine="0" autoPict="0">
                <anchor moveWithCells="1">
                  <from>
                    <xdr:col>2</xdr:col>
                    <xdr:colOff>106680</xdr:colOff>
                    <xdr:row>22</xdr:row>
                    <xdr:rowOff>60960</xdr:rowOff>
                  </from>
                  <to>
                    <xdr:col>2</xdr:col>
                    <xdr:colOff>937260</xdr:colOff>
                    <xdr:row>23</xdr:row>
                    <xdr:rowOff>0</xdr:rowOff>
                  </to>
                </anchor>
              </controlPr>
            </control>
          </mc:Choice>
        </mc:AlternateContent>
        <mc:AlternateContent xmlns:mc="http://schemas.openxmlformats.org/markup-compatibility/2006">
          <mc:Choice Requires="x14">
            <control shapeId="54281" r:id="rId5" name="Check Box 9">
              <controlPr defaultSize="0" autoFill="0" autoLine="0" autoPict="0">
                <anchor moveWithCells="1">
                  <from>
                    <xdr:col>2</xdr:col>
                    <xdr:colOff>601980</xdr:colOff>
                    <xdr:row>22</xdr:row>
                    <xdr:rowOff>60960</xdr:rowOff>
                  </from>
                  <to>
                    <xdr:col>2</xdr:col>
                    <xdr:colOff>1432560</xdr:colOff>
                    <xdr:row>23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0"/>
  <sheetViews>
    <sheetView showGridLines="0" view="pageBreakPreview" zoomScale="85" zoomScaleNormal="115" zoomScaleSheetLayoutView="85" zoomScalePageLayoutView="115" workbookViewId="0">
      <selection activeCell="C20" sqref="C20"/>
    </sheetView>
  </sheetViews>
  <sheetFormatPr defaultColWidth="8.88671875" defaultRowHeight="14.4"/>
  <cols>
    <col min="1" max="1" width="11.6640625" style="220" customWidth="1"/>
    <col min="2" max="2" width="11.44140625" style="220" customWidth="1"/>
    <col min="3" max="3" width="9.33203125" style="220" customWidth="1"/>
    <col min="4" max="12" width="8.6640625" style="220" customWidth="1"/>
    <col min="13" max="13" width="9.6640625" style="220" customWidth="1"/>
    <col min="14" max="14" width="13.33203125" style="220" customWidth="1"/>
    <col min="15" max="15" width="12.33203125" style="220" customWidth="1"/>
    <col min="16" max="16" width="13.109375" style="220" customWidth="1"/>
    <col min="17" max="17" width="13.33203125" style="220" customWidth="1"/>
    <col min="18" max="18" width="16.33203125" style="220" customWidth="1"/>
    <col min="19" max="19" width="6" style="220" customWidth="1"/>
    <col min="20" max="20" width="5.88671875" style="220" customWidth="1"/>
    <col min="21" max="21" width="23.109375" style="220" customWidth="1"/>
    <col min="22" max="22" width="12.44140625" style="220" customWidth="1"/>
    <col min="23" max="23" width="20.88671875" style="220" customWidth="1"/>
    <col min="24" max="24" width="18.6640625" style="220" customWidth="1"/>
    <col min="25" max="25" width="17.44140625" style="220" customWidth="1"/>
    <col min="26" max="26" width="10.109375" style="220" customWidth="1"/>
    <col min="27" max="27" width="11" style="220" customWidth="1"/>
    <col min="28" max="28" width="7.33203125" style="220" customWidth="1"/>
    <col min="29" max="29" width="7.44140625" style="220" customWidth="1"/>
    <col min="30" max="30" width="4.88671875" style="220" customWidth="1"/>
    <col min="31" max="31" width="7.6640625" style="220" customWidth="1"/>
    <col min="32" max="32" width="8.109375" style="220" customWidth="1"/>
    <col min="33" max="33" width="7" style="220" customWidth="1"/>
    <col min="34" max="34" width="10.33203125" style="220" customWidth="1"/>
    <col min="35" max="35" width="10" style="220" customWidth="1"/>
    <col min="36" max="36" width="13.44140625" style="220" customWidth="1"/>
    <col min="37" max="37" width="9.44140625" style="220" customWidth="1"/>
    <col min="38" max="38" width="12.44140625" style="220" customWidth="1"/>
    <col min="39" max="39" width="11.109375" style="220" customWidth="1"/>
    <col min="40" max="40" width="12.44140625" style="220" customWidth="1"/>
    <col min="41" max="41" width="11.88671875" style="220" customWidth="1"/>
    <col min="42" max="42" width="7.88671875" style="220" customWidth="1"/>
    <col min="43" max="43" width="2" style="220" customWidth="1"/>
    <col min="44" max="44" width="8.33203125" style="220" customWidth="1"/>
    <col min="45" max="45" width="8.6640625" style="220" customWidth="1"/>
    <col min="46" max="46" width="10.44140625" style="220" customWidth="1"/>
    <col min="47" max="47" width="2.109375" style="220" customWidth="1"/>
    <col min="48" max="48" width="8.44140625" style="220" customWidth="1"/>
    <col min="49" max="50" width="11.44140625" style="220" customWidth="1"/>
    <col min="51" max="51" width="1.88671875" style="220" customWidth="1"/>
    <col min="52" max="52" width="7.109375" style="220" customWidth="1"/>
    <col min="53" max="53" width="9.44140625" style="220" customWidth="1"/>
    <col min="54" max="55" width="8.33203125" style="220" customWidth="1"/>
    <col min="56" max="58" width="8.44140625" style="220" customWidth="1"/>
    <col min="59" max="59" width="9.33203125" style="220" customWidth="1"/>
    <col min="60" max="60" width="5" style="220" customWidth="1"/>
    <col min="61" max="65" width="8.88671875" style="220"/>
    <col min="66" max="66" width="11.33203125" style="220" customWidth="1"/>
    <col min="67" max="16384" width="8.88671875" style="220"/>
  </cols>
  <sheetData>
    <row r="1" spans="1:19" ht="21">
      <c r="A1" s="209" t="s">
        <v>699</v>
      </c>
      <c r="B1" s="209"/>
      <c r="C1" s="209"/>
      <c r="D1" s="209"/>
      <c r="E1" s="209"/>
      <c r="F1" s="209"/>
      <c r="G1" s="209"/>
      <c r="H1" s="209"/>
      <c r="I1" s="209"/>
      <c r="J1" s="209"/>
      <c r="K1" s="209"/>
      <c r="L1" s="209"/>
      <c r="M1" s="209"/>
      <c r="N1" s="13"/>
      <c r="O1" s="194"/>
      <c r="P1" s="194"/>
      <c r="Q1" s="194"/>
      <c r="R1" s="194"/>
      <c r="S1" s="194"/>
    </row>
    <row r="2" spans="1:19">
      <c r="A2" s="194" t="s">
        <v>666</v>
      </c>
      <c r="B2" s="194"/>
      <c r="C2" s="194"/>
      <c r="D2" s="194"/>
      <c r="E2" s="194"/>
      <c r="F2" s="194"/>
      <c r="G2" s="194"/>
      <c r="H2" s="194"/>
      <c r="I2" s="194"/>
      <c r="J2" s="194"/>
      <c r="K2" s="194"/>
      <c r="L2" s="194"/>
      <c r="M2" s="194"/>
      <c r="N2" s="194"/>
      <c r="O2" s="194"/>
      <c r="P2" s="194"/>
      <c r="Q2" s="194"/>
      <c r="R2" s="194"/>
      <c r="S2" s="194"/>
    </row>
    <row r="3" spans="1:19">
      <c r="A3" s="194"/>
      <c r="B3" s="194"/>
      <c r="C3" s="194"/>
      <c r="D3" s="194"/>
      <c r="E3" s="194"/>
      <c r="F3" s="194"/>
      <c r="G3" s="194"/>
      <c r="H3" s="194"/>
      <c r="I3" s="194"/>
      <c r="J3" s="194"/>
      <c r="K3" s="194"/>
      <c r="L3" s="194"/>
      <c r="M3" s="194"/>
      <c r="N3" s="194"/>
      <c r="O3" s="194"/>
      <c r="P3" s="194"/>
      <c r="Q3" s="194"/>
      <c r="R3" s="194"/>
      <c r="S3" s="194"/>
    </row>
    <row r="4" spans="1:19">
      <c r="A4" s="194"/>
      <c r="B4" s="194"/>
      <c r="C4" s="194"/>
      <c r="D4" s="194"/>
      <c r="E4" s="194"/>
      <c r="F4" s="194"/>
      <c r="G4" s="194"/>
      <c r="H4" s="194"/>
      <c r="I4" s="194"/>
      <c r="J4" s="194"/>
      <c r="K4" s="194"/>
      <c r="L4" s="194"/>
      <c r="M4" s="194"/>
      <c r="N4" s="194"/>
      <c r="O4" s="194"/>
      <c r="P4" s="194"/>
      <c r="Q4" s="194"/>
      <c r="R4" s="194"/>
      <c r="S4" s="194"/>
    </row>
    <row r="5" spans="1:19">
      <c r="A5" s="194"/>
      <c r="B5" s="194"/>
      <c r="C5" s="194"/>
      <c r="D5" s="194"/>
      <c r="E5" s="785"/>
      <c r="F5" s="785"/>
      <c r="G5" s="785"/>
      <c r="H5" s="785"/>
      <c r="I5" s="785"/>
      <c r="J5" s="194"/>
      <c r="K5" s="194"/>
      <c r="L5" s="194"/>
      <c r="M5" s="194"/>
      <c r="N5" s="194"/>
      <c r="O5" s="194"/>
      <c r="P5" s="194"/>
      <c r="Q5" s="194"/>
      <c r="R5" s="194"/>
      <c r="S5" s="194"/>
    </row>
    <row r="6" spans="1:19">
      <c r="A6" s="194"/>
      <c r="B6" s="194"/>
      <c r="C6" s="194"/>
      <c r="D6" s="194"/>
      <c r="E6" s="194"/>
      <c r="F6" s="194"/>
      <c r="G6" s="194"/>
      <c r="H6" s="194"/>
      <c r="I6" s="194"/>
      <c r="J6" s="194"/>
      <c r="K6" s="194"/>
      <c r="L6" s="194"/>
      <c r="M6" s="194"/>
      <c r="N6" s="194"/>
      <c r="O6" s="194"/>
      <c r="P6" s="194"/>
      <c r="Q6" s="194"/>
      <c r="R6" s="194"/>
      <c r="S6" s="194"/>
    </row>
    <row r="7" spans="1:19">
      <c r="A7" s="194"/>
      <c r="L7" s="194"/>
      <c r="M7" s="194"/>
      <c r="N7" s="194"/>
      <c r="O7" s="194"/>
      <c r="P7" s="194"/>
      <c r="Q7" s="194"/>
      <c r="R7" s="194"/>
      <c r="S7" s="194"/>
    </row>
    <row r="8" spans="1:19">
      <c r="A8" s="194"/>
      <c r="L8" s="194"/>
      <c r="M8" s="194"/>
      <c r="N8" s="194"/>
      <c r="O8" s="194"/>
      <c r="P8" s="194"/>
      <c r="Q8" s="194"/>
      <c r="R8" s="194"/>
      <c r="S8" s="194"/>
    </row>
    <row r="9" spans="1:19">
      <c r="A9" s="194"/>
      <c r="L9" s="194"/>
      <c r="M9" s="194"/>
      <c r="N9" s="194"/>
      <c r="O9" s="194"/>
      <c r="P9" s="194"/>
      <c r="Q9" s="194"/>
      <c r="R9" s="194"/>
      <c r="S9" s="194"/>
    </row>
    <row r="10" spans="1:19">
      <c r="A10" s="194"/>
      <c r="L10" s="194"/>
      <c r="M10" s="194"/>
      <c r="N10" s="194"/>
      <c r="O10" s="194"/>
      <c r="P10" s="194"/>
      <c r="Q10" s="194"/>
      <c r="R10" s="194"/>
      <c r="S10" s="194"/>
    </row>
    <row r="11" spans="1:19">
      <c r="A11" s="194"/>
      <c r="B11" s="194"/>
      <c r="C11" s="194"/>
      <c r="D11" s="194"/>
      <c r="E11" s="194"/>
      <c r="F11" s="194"/>
      <c r="G11" s="194"/>
      <c r="H11" s="194"/>
      <c r="I11" s="194"/>
      <c r="J11" s="194"/>
      <c r="K11" s="194"/>
      <c r="L11" s="194"/>
      <c r="M11" s="194"/>
      <c r="N11" s="194"/>
      <c r="O11" s="194"/>
      <c r="P11" s="194"/>
      <c r="Q11" s="194"/>
      <c r="R11" s="194"/>
      <c r="S11" s="194"/>
    </row>
    <row r="12" spans="1:19">
      <c r="A12" s="194"/>
      <c r="B12" s="194"/>
      <c r="C12" s="194"/>
      <c r="D12" s="194"/>
      <c r="E12" s="194"/>
      <c r="F12" s="194"/>
      <c r="G12" s="194"/>
      <c r="H12" s="194"/>
      <c r="I12" s="194"/>
      <c r="J12" s="194"/>
      <c r="K12" s="194"/>
      <c r="L12" s="194"/>
      <c r="M12" s="194"/>
      <c r="N12" s="194"/>
      <c r="O12" s="194"/>
      <c r="P12" s="194"/>
      <c r="Q12" s="194"/>
      <c r="R12" s="194"/>
      <c r="S12" s="194"/>
    </row>
    <row r="13" spans="1:19">
      <c r="A13" s="194"/>
      <c r="B13" s="194"/>
      <c r="C13" s="194"/>
      <c r="D13" s="194"/>
      <c r="E13" s="194"/>
      <c r="F13" s="194"/>
      <c r="G13" s="194"/>
      <c r="H13" s="194"/>
      <c r="I13" s="194"/>
      <c r="J13" s="194"/>
      <c r="K13" s="194"/>
      <c r="L13" s="194"/>
      <c r="M13" s="194"/>
      <c r="N13" s="194"/>
      <c r="O13" s="194"/>
      <c r="P13" s="194"/>
      <c r="Q13" s="194"/>
      <c r="R13" s="194"/>
      <c r="S13" s="194"/>
    </row>
    <row r="14" spans="1:19">
      <c r="A14" s="194"/>
      <c r="B14" s="194"/>
      <c r="C14" s="194"/>
      <c r="D14" s="194"/>
      <c r="E14" s="194"/>
      <c r="F14" s="194"/>
      <c r="G14" s="194"/>
      <c r="H14" s="194"/>
      <c r="I14" s="194"/>
      <c r="J14" s="194"/>
      <c r="K14" s="194"/>
      <c r="L14" s="194"/>
      <c r="M14" s="194"/>
      <c r="N14" s="194"/>
      <c r="O14" s="194"/>
      <c r="P14" s="194"/>
      <c r="Q14" s="194"/>
      <c r="R14" s="194"/>
      <c r="S14" s="194"/>
    </row>
    <row r="15" spans="1:19">
      <c r="A15" s="194"/>
      <c r="B15" s="194"/>
      <c r="C15" s="194"/>
      <c r="D15" s="194"/>
      <c r="E15" s="194"/>
      <c r="F15" s="194"/>
      <c r="G15" s="194"/>
      <c r="H15" s="194"/>
      <c r="I15" s="194"/>
      <c r="J15" s="194"/>
      <c r="K15" s="194"/>
      <c r="L15" s="194"/>
      <c r="M15" s="194"/>
      <c r="N15" s="194"/>
      <c r="O15" s="194"/>
      <c r="P15" s="194"/>
      <c r="Q15" s="194"/>
      <c r="R15" s="194"/>
      <c r="S15" s="194"/>
    </row>
    <row r="16" spans="1:19">
      <c r="A16" s="194"/>
      <c r="B16" s="194"/>
      <c r="C16" s="194"/>
      <c r="D16" s="194"/>
      <c r="E16" s="194"/>
      <c r="F16" s="194"/>
      <c r="G16" s="194"/>
      <c r="H16" s="194"/>
      <c r="I16" s="194"/>
      <c r="J16" s="194"/>
      <c r="K16" s="194"/>
      <c r="L16" s="194"/>
      <c r="M16" s="194"/>
      <c r="N16" s="194"/>
      <c r="O16" s="194"/>
      <c r="P16" s="194"/>
      <c r="Q16" s="194"/>
      <c r="R16" s="194"/>
      <c r="S16" s="194"/>
    </row>
    <row r="17" spans="1:19">
      <c r="A17" s="194"/>
      <c r="B17" s="194"/>
      <c r="C17" s="194"/>
      <c r="D17" s="194"/>
      <c r="E17" s="194"/>
      <c r="F17" s="194"/>
      <c r="G17" s="194"/>
      <c r="H17" s="194"/>
      <c r="I17" s="194"/>
      <c r="J17" s="194"/>
      <c r="K17" s="194"/>
      <c r="L17" s="194"/>
      <c r="M17" s="194"/>
      <c r="N17" s="194"/>
      <c r="O17" s="194"/>
      <c r="P17" s="194"/>
      <c r="Q17" s="194"/>
      <c r="R17" s="194"/>
      <c r="S17" s="194"/>
    </row>
    <row r="18" spans="1:19">
      <c r="A18" s="194"/>
      <c r="B18" s="194"/>
      <c r="C18" s="194"/>
      <c r="D18" s="194"/>
      <c r="E18" s="194"/>
      <c r="F18" s="194"/>
      <c r="G18" s="194"/>
      <c r="H18" s="194"/>
      <c r="I18" s="194"/>
      <c r="J18" s="194"/>
      <c r="K18" s="194"/>
      <c r="L18" s="194"/>
      <c r="M18" s="194"/>
      <c r="R18" s="194"/>
      <c r="S18" s="194"/>
    </row>
    <row r="19" spans="1:19">
      <c r="A19" s="194"/>
      <c r="B19" s="194"/>
      <c r="C19" s="194"/>
      <c r="D19" s="194"/>
      <c r="E19" s="194"/>
      <c r="F19" s="194"/>
      <c r="G19" s="194"/>
      <c r="H19" s="194"/>
      <c r="I19" s="194"/>
      <c r="J19" s="194"/>
      <c r="K19" s="194"/>
      <c r="L19" s="194"/>
      <c r="M19" s="194"/>
      <c r="N19" s="194"/>
      <c r="O19" s="194"/>
      <c r="P19" s="194"/>
      <c r="Q19" s="194"/>
      <c r="R19" s="194"/>
      <c r="S19" s="194"/>
    </row>
    <row r="20" spans="1:19">
      <c r="A20" s="194"/>
      <c r="B20" s="194"/>
      <c r="C20" s="194"/>
      <c r="D20" s="194"/>
      <c r="E20" s="194"/>
      <c r="F20" s="194"/>
      <c r="G20" s="194"/>
      <c r="H20" s="194"/>
      <c r="I20" s="194"/>
      <c r="J20" s="194"/>
      <c r="K20" s="194"/>
      <c r="L20" s="194"/>
      <c r="M20" s="194"/>
      <c r="N20" s="194"/>
      <c r="O20" s="194"/>
      <c r="P20" s="194"/>
      <c r="Q20" s="194"/>
      <c r="R20" s="194"/>
      <c r="S20" s="194"/>
    </row>
    <row r="21" spans="1:19">
      <c r="A21" s="194"/>
      <c r="B21" s="194"/>
      <c r="C21" s="194"/>
      <c r="D21" s="194"/>
      <c r="E21" s="194"/>
      <c r="F21" s="194"/>
      <c r="G21" s="194"/>
      <c r="H21" s="194"/>
      <c r="I21" s="194"/>
      <c r="J21" s="194"/>
      <c r="K21" s="194"/>
      <c r="L21" s="194"/>
      <c r="M21" s="194"/>
      <c r="N21" s="194"/>
      <c r="O21" s="194"/>
      <c r="P21" s="194"/>
      <c r="Q21" s="194"/>
      <c r="R21" s="194"/>
      <c r="S21" s="194"/>
    </row>
    <row r="22" spans="1:19">
      <c r="A22" s="194"/>
      <c r="B22" s="194"/>
      <c r="C22" s="194"/>
      <c r="D22" s="194"/>
      <c r="E22" s="194"/>
      <c r="F22" s="194"/>
      <c r="G22" s="194"/>
      <c r="H22" s="194"/>
      <c r="I22" s="194"/>
      <c r="J22" s="194"/>
      <c r="K22" s="194"/>
      <c r="L22" s="194"/>
      <c r="M22" s="194"/>
      <c r="N22" s="194"/>
      <c r="O22" s="194"/>
      <c r="P22" s="194"/>
      <c r="Q22" s="194"/>
      <c r="R22" s="194"/>
      <c r="S22" s="194"/>
    </row>
    <row r="23" spans="1:19">
      <c r="A23" s="194"/>
      <c r="B23" s="194"/>
      <c r="C23" s="194"/>
      <c r="D23" s="194"/>
      <c r="E23" s="194"/>
      <c r="F23" s="194"/>
      <c r="G23" s="194"/>
      <c r="H23" s="194"/>
      <c r="I23" s="194"/>
      <c r="J23" s="194"/>
      <c r="K23" s="194"/>
      <c r="L23" s="194"/>
      <c r="M23" s="194"/>
      <c r="N23" s="194"/>
      <c r="O23" s="194"/>
      <c r="P23" s="194"/>
      <c r="Q23" s="194"/>
      <c r="R23" s="194"/>
      <c r="S23" s="194"/>
    </row>
    <row r="24" spans="1:19">
      <c r="A24" s="194"/>
      <c r="B24" s="194"/>
      <c r="C24" s="194"/>
      <c r="D24" s="194"/>
      <c r="E24" s="194"/>
      <c r="F24" s="194"/>
      <c r="G24" s="194"/>
      <c r="H24" s="194"/>
      <c r="I24" s="194"/>
      <c r="J24" s="194"/>
      <c r="K24" s="194"/>
      <c r="L24" s="194"/>
      <c r="M24" s="194"/>
      <c r="N24" s="194"/>
      <c r="O24" s="194"/>
      <c r="P24" s="194"/>
      <c r="Q24" s="194"/>
      <c r="R24" s="194"/>
      <c r="S24" s="194"/>
    </row>
    <row r="25" spans="1:19">
      <c r="A25" s="194"/>
      <c r="B25" s="194"/>
      <c r="C25" s="194"/>
      <c r="D25" s="194"/>
      <c r="E25" s="194"/>
      <c r="F25" s="194"/>
      <c r="G25" s="194"/>
      <c r="H25" s="194"/>
      <c r="I25" s="194"/>
      <c r="J25" s="194"/>
      <c r="K25" s="194"/>
      <c r="L25" s="194"/>
      <c r="M25" s="194"/>
      <c r="N25" s="194"/>
      <c r="O25" s="194"/>
      <c r="P25" s="194"/>
      <c r="Q25" s="194"/>
      <c r="R25" s="194"/>
      <c r="S25" s="194"/>
    </row>
    <row r="26" spans="1:19">
      <c r="A26" s="194"/>
      <c r="B26" s="194"/>
      <c r="C26" s="194"/>
      <c r="D26" s="194"/>
      <c r="E26" s="194"/>
      <c r="F26" s="194"/>
      <c r="G26" s="194"/>
      <c r="H26" s="194"/>
      <c r="I26" s="194"/>
      <c r="J26" s="194"/>
      <c r="K26" s="194"/>
      <c r="L26" s="194"/>
      <c r="M26" s="194"/>
      <c r="N26" s="194"/>
      <c r="O26" s="194"/>
      <c r="P26" s="194"/>
      <c r="Q26" s="194"/>
      <c r="R26" s="194"/>
      <c r="S26" s="194"/>
    </row>
    <row r="27" spans="1:19">
      <c r="A27" s="194"/>
      <c r="B27" s="194"/>
      <c r="C27" s="194"/>
      <c r="D27" s="194"/>
      <c r="E27" s="194"/>
      <c r="F27" s="194"/>
      <c r="G27" s="194"/>
      <c r="H27" s="194"/>
      <c r="I27" s="194"/>
      <c r="J27" s="194"/>
      <c r="K27" s="194"/>
      <c r="L27" s="194"/>
      <c r="M27" s="194"/>
      <c r="N27" s="194"/>
      <c r="O27" s="194"/>
      <c r="P27" s="194"/>
      <c r="Q27" s="194"/>
      <c r="R27" s="194"/>
      <c r="S27" s="194"/>
    </row>
    <row r="28" spans="1:19">
      <c r="A28" s="194"/>
      <c r="B28" s="194"/>
      <c r="C28" s="194"/>
      <c r="D28" s="194"/>
      <c r="E28" s="194"/>
      <c r="F28" s="194"/>
      <c r="G28" s="194"/>
      <c r="H28" s="194"/>
      <c r="I28" s="194"/>
      <c r="J28" s="194"/>
      <c r="K28" s="194"/>
      <c r="L28" s="194"/>
      <c r="M28" s="194"/>
      <c r="N28" s="194"/>
      <c r="O28" s="194"/>
      <c r="P28" s="194"/>
      <c r="Q28" s="194"/>
      <c r="R28" s="194"/>
      <c r="S28" s="194"/>
    </row>
    <row r="29" spans="1:19">
      <c r="A29" s="194"/>
      <c r="B29" s="194"/>
      <c r="C29" s="194"/>
      <c r="D29" s="194"/>
      <c r="E29" s="194"/>
      <c r="F29" s="194"/>
      <c r="G29" s="194"/>
      <c r="H29" s="194"/>
      <c r="I29" s="194"/>
      <c r="J29" s="194"/>
      <c r="K29" s="194"/>
      <c r="L29" s="194"/>
      <c r="M29" s="194"/>
      <c r="N29" s="194"/>
      <c r="O29" s="194"/>
      <c r="P29" s="194"/>
      <c r="Q29" s="194"/>
      <c r="R29" s="194"/>
      <c r="S29" s="194"/>
    </row>
    <row r="30" spans="1:19">
      <c r="A30" s="194"/>
      <c r="B30" s="194"/>
      <c r="C30" s="194"/>
      <c r="D30" s="194"/>
      <c r="E30" s="194"/>
      <c r="F30" s="194"/>
      <c r="G30" s="194"/>
      <c r="H30" s="194"/>
      <c r="I30" s="194"/>
      <c r="J30" s="194"/>
      <c r="K30" s="194"/>
      <c r="L30" s="194"/>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2" spans="1:19">
      <c r="A32" s="194"/>
      <c r="B32" s="194"/>
      <c r="C32" s="194"/>
      <c r="D32" s="194"/>
      <c r="E32" s="194"/>
      <c r="F32" s="194"/>
      <c r="G32" s="194"/>
      <c r="H32" s="194"/>
      <c r="I32" s="194"/>
      <c r="J32" s="194"/>
      <c r="K32" s="194"/>
      <c r="L32" s="194"/>
      <c r="M32" s="194"/>
      <c r="N32" s="194"/>
      <c r="O32" s="194"/>
      <c r="P32" s="194"/>
      <c r="Q32" s="194"/>
      <c r="R32" s="194"/>
      <c r="S32" s="194"/>
    </row>
    <row r="33" spans="1:43">
      <c r="A33" s="194"/>
      <c r="B33" s="194"/>
      <c r="C33" s="194"/>
      <c r="D33" s="194"/>
      <c r="F33" s="194"/>
      <c r="G33" s="194"/>
      <c r="H33" s="194"/>
      <c r="I33" s="194"/>
      <c r="J33" s="194"/>
      <c r="K33" s="194"/>
      <c r="L33" s="194"/>
      <c r="M33" s="194"/>
      <c r="N33" s="194"/>
      <c r="O33" s="194"/>
      <c r="P33" s="194"/>
      <c r="Q33" s="194"/>
      <c r="R33" s="194"/>
      <c r="S33" s="194"/>
    </row>
    <row r="34" spans="1:43">
      <c r="A34" s="194"/>
      <c r="B34" s="194"/>
      <c r="C34" s="194"/>
      <c r="D34" s="194"/>
      <c r="E34" s="194"/>
      <c r="F34" s="194"/>
      <c r="G34" s="194"/>
      <c r="H34" s="194"/>
    </row>
    <row r="35" spans="1:43" ht="21">
      <c r="A35" s="195"/>
      <c r="B35" s="195"/>
      <c r="C35" s="195"/>
      <c r="D35" s="195"/>
      <c r="E35" s="194"/>
      <c r="F35" s="194"/>
      <c r="G35" s="194"/>
      <c r="H35" s="194"/>
      <c r="I35" s="8"/>
      <c r="J35" s="194"/>
      <c r="K35" s="194"/>
      <c r="L35" s="194"/>
      <c r="M35" s="194"/>
      <c r="N35" s="195"/>
      <c r="O35" s="189"/>
      <c r="P35" s="189"/>
      <c r="Q35" s="189"/>
      <c r="R35" s="189"/>
      <c r="AH35" s="194"/>
      <c r="AI35" s="194"/>
      <c r="AJ35" s="194"/>
      <c r="AK35" s="194"/>
      <c r="AL35" s="194"/>
      <c r="AM35" s="194"/>
      <c r="AN35" s="194"/>
      <c r="AO35" s="194"/>
      <c r="AP35" s="194"/>
      <c r="AQ35" s="194"/>
    </row>
    <row r="36" spans="1:43">
      <c r="A36" s="221"/>
      <c r="B36" s="221"/>
      <c r="C36" s="221"/>
      <c r="D36" s="221"/>
      <c r="E36" s="221"/>
      <c r="F36" s="221"/>
      <c r="G36" s="221"/>
      <c r="H36" s="221"/>
      <c r="I36" s="221"/>
      <c r="J36" s="221"/>
      <c r="K36" s="221"/>
      <c r="L36" s="194"/>
      <c r="M36" s="194"/>
      <c r="N36" s="195"/>
      <c r="O36" s="195"/>
      <c r="P36" s="195"/>
      <c r="Q36" s="195"/>
      <c r="R36" s="195"/>
    </row>
    <row r="37" spans="1:43">
      <c r="A37" s="221"/>
      <c r="B37" s="221"/>
      <c r="C37" s="221"/>
      <c r="D37" s="46"/>
      <c r="E37" s="221"/>
      <c r="F37" s="221"/>
      <c r="G37" s="221"/>
      <c r="H37" s="221"/>
      <c r="I37" s="221"/>
      <c r="J37" s="221"/>
      <c r="K37" s="221"/>
      <c r="L37" s="194"/>
      <c r="M37" s="194"/>
      <c r="N37" s="195"/>
      <c r="O37" s="195"/>
      <c r="P37" s="195"/>
      <c r="Q37" s="195"/>
      <c r="R37" s="195"/>
    </row>
    <row r="38" spans="1:43">
      <c r="A38" s="221"/>
      <c r="B38" s="221"/>
      <c r="C38" s="221"/>
      <c r="D38" s="221"/>
      <c r="E38" s="221"/>
      <c r="F38" s="221"/>
      <c r="G38" s="221"/>
      <c r="H38" s="221"/>
      <c r="I38" s="221"/>
      <c r="J38" s="221"/>
      <c r="K38" s="221"/>
      <c r="L38" s="194"/>
      <c r="M38" s="194"/>
      <c r="N38" s="195"/>
      <c r="O38" s="195"/>
      <c r="P38" s="195"/>
      <c r="Q38" s="195"/>
      <c r="R38" s="195"/>
    </row>
    <row r="39" spans="1:43">
      <c r="A39" s="221"/>
      <c r="B39" s="221"/>
      <c r="C39" s="221"/>
      <c r="D39" s="221"/>
      <c r="E39" s="221"/>
      <c r="F39" s="221"/>
      <c r="G39" s="221"/>
      <c r="H39" s="221"/>
      <c r="I39" s="221"/>
      <c r="J39" s="221"/>
      <c r="K39" s="221"/>
      <c r="L39" s="194"/>
      <c r="M39" s="194"/>
      <c r="N39" s="195"/>
      <c r="O39" s="195"/>
      <c r="P39" s="195"/>
      <c r="Q39" s="195"/>
      <c r="R39" s="195"/>
    </row>
    <row r="40" spans="1:43">
      <c r="A40" s="221"/>
      <c r="B40" s="221"/>
      <c r="C40" s="221"/>
      <c r="D40" s="221"/>
      <c r="E40" s="221"/>
      <c r="F40" s="221"/>
      <c r="G40" s="221"/>
      <c r="H40" s="221"/>
      <c r="I40" s="221"/>
      <c r="J40" s="221"/>
      <c r="K40" s="221"/>
      <c r="L40" s="194"/>
      <c r="M40" s="194"/>
      <c r="N40" s="195"/>
      <c r="O40" s="195"/>
      <c r="P40" s="195"/>
      <c r="Q40" s="195"/>
      <c r="R40" s="195"/>
    </row>
    <row r="41" spans="1:43">
      <c r="A41" s="221"/>
      <c r="B41" s="221"/>
      <c r="C41" s="221"/>
      <c r="D41" s="221"/>
      <c r="E41" s="221"/>
      <c r="F41" s="221"/>
      <c r="G41" s="221"/>
      <c r="H41" s="221"/>
      <c r="I41" s="221"/>
      <c r="J41" s="221"/>
      <c r="K41" s="221"/>
      <c r="L41" s="194"/>
      <c r="M41" s="194"/>
      <c r="N41" s="194"/>
      <c r="O41" s="194"/>
      <c r="P41" s="194"/>
      <c r="Q41" s="194"/>
      <c r="R41" s="194"/>
    </row>
    <row r="42" spans="1:43">
      <c r="A42" s="221"/>
      <c r="B42" s="221"/>
      <c r="C42" s="221"/>
      <c r="D42" s="221"/>
      <c r="E42" s="221"/>
      <c r="F42" s="221"/>
      <c r="G42" s="221"/>
      <c r="H42" s="221"/>
      <c r="I42" s="221"/>
      <c r="J42" s="221"/>
      <c r="K42" s="221"/>
      <c r="L42" s="194"/>
      <c r="M42" s="194"/>
      <c r="N42" s="194"/>
      <c r="O42" s="194"/>
    </row>
    <row r="43" spans="1:43">
      <c r="A43" s="221"/>
      <c r="B43" s="221"/>
      <c r="C43" s="221"/>
      <c r="D43" s="221"/>
      <c r="E43" s="221"/>
      <c r="F43" s="221"/>
      <c r="G43" s="221"/>
      <c r="H43" s="221"/>
      <c r="I43" s="221"/>
      <c r="J43" s="221"/>
      <c r="K43" s="221"/>
      <c r="L43" s="194"/>
      <c r="M43" s="194"/>
      <c r="N43" s="194"/>
      <c r="O43" s="194"/>
      <c r="P43" s="12"/>
      <c r="Q43" s="12"/>
      <c r="R43" s="12"/>
    </row>
    <row r="44" spans="1:43">
      <c r="A44" s="221"/>
      <c r="B44" s="221"/>
      <c r="C44" s="221"/>
      <c r="D44" s="221"/>
      <c r="E44" s="221"/>
      <c r="F44" s="221"/>
      <c r="G44" s="221"/>
      <c r="H44" s="221"/>
      <c r="I44" s="221"/>
      <c r="J44" s="221"/>
      <c r="K44" s="221"/>
      <c r="L44" s="194"/>
      <c r="M44" s="194"/>
      <c r="N44" s="194"/>
      <c r="O44" s="194"/>
      <c r="P44" s="194"/>
      <c r="Q44" s="194"/>
      <c r="R44" s="194"/>
    </row>
    <row r="45" spans="1:43">
      <c r="A45" s="221"/>
      <c r="B45" s="221"/>
      <c r="C45" s="221"/>
      <c r="D45" s="221"/>
      <c r="E45" s="221"/>
      <c r="F45" s="221"/>
      <c r="G45" s="221"/>
      <c r="H45" s="221"/>
      <c r="I45" s="221"/>
      <c r="J45" s="221"/>
      <c r="K45" s="221"/>
      <c r="L45" s="194"/>
      <c r="M45" s="194"/>
      <c r="N45" s="194"/>
      <c r="O45" s="194"/>
      <c r="P45" s="194"/>
      <c r="Q45" s="194"/>
      <c r="R45" s="194"/>
    </row>
    <row r="46" spans="1:43">
      <c r="A46" s="221"/>
      <c r="B46" s="221"/>
      <c r="C46" s="221"/>
      <c r="D46" s="221"/>
      <c r="E46" s="221"/>
      <c r="F46" s="221"/>
      <c r="G46" s="221"/>
      <c r="H46" s="221"/>
      <c r="I46" s="221"/>
      <c r="J46" s="221"/>
      <c r="K46" s="221"/>
      <c r="L46" s="194"/>
      <c r="M46" s="194"/>
      <c r="N46" s="194"/>
      <c r="O46" s="194"/>
      <c r="P46" s="194"/>
      <c r="Q46" s="194"/>
      <c r="R46" s="194"/>
    </row>
    <row r="47" spans="1:43">
      <c r="A47" s="221"/>
      <c r="B47" s="221"/>
      <c r="C47" s="221"/>
      <c r="D47" s="221"/>
      <c r="E47" s="221"/>
      <c r="F47" s="221"/>
      <c r="G47" s="221"/>
      <c r="H47" s="221"/>
      <c r="I47" s="221"/>
      <c r="J47" s="221"/>
      <c r="K47" s="221"/>
      <c r="L47" s="194"/>
      <c r="M47" s="194"/>
      <c r="Q47" s="194"/>
      <c r="R47" s="194"/>
    </row>
    <row r="48" spans="1:43">
      <c r="A48" s="221"/>
      <c r="B48" s="221"/>
      <c r="C48" s="221"/>
      <c r="D48" s="221"/>
      <c r="E48" s="221"/>
      <c r="F48" s="221"/>
      <c r="G48" s="221"/>
      <c r="H48" s="221"/>
      <c r="I48" s="221"/>
      <c r="J48" s="221"/>
      <c r="K48" s="221"/>
      <c r="L48" s="194"/>
      <c r="M48" s="194"/>
      <c r="P48" s="194"/>
      <c r="Q48" s="194"/>
      <c r="R48" s="194"/>
    </row>
    <row r="49" spans="1:13">
      <c r="A49" s="221"/>
      <c r="B49" s="221"/>
      <c r="C49" s="221"/>
      <c r="D49" s="221"/>
      <c r="E49" s="221"/>
      <c r="F49" s="221"/>
      <c r="G49" s="221"/>
      <c r="H49" s="221"/>
      <c r="I49" s="221"/>
      <c r="J49" s="221"/>
      <c r="K49" s="221"/>
      <c r="L49" s="194"/>
      <c r="M49" s="194"/>
    </row>
    <row r="50" spans="1:13">
      <c r="A50" s="221"/>
      <c r="B50" s="221"/>
      <c r="C50" s="221"/>
      <c r="D50" s="221"/>
      <c r="E50" s="221"/>
      <c r="F50" s="221"/>
      <c r="G50" s="221"/>
      <c r="H50" s="221"/>
      <c r="I50" s="221"/>
      <c r="J50" s="221"/>
      <c r="K50" s="221"/>
      <c r="L50" s="194"/>
      <c r="M50" s="194"/>
    </row>
    <row r="51" spans="1:13">
      <c r="A51" s="221"/>
      <c r="B51" s="221"/>
      <c r="C51" s="221"/>
      <c r="D51" s="221"/>
      <c r="E51" s="221"/>
      <c r="F51" s="221"/>
      <c r="G51" s="221"/>
      <c r="H51" s="221"/>
      <c r="I51" s="221"/>
      <c r="J51" s="221"/>
      <c r="K51" s="221"/>
      <c r="L51" s="194"/>
      <c r="M51" s="194"/>
    </row>
    <row r="52" spans="1:13">
      <c r="A52" s="221"/>
      <c r="B52" s="221"/>
      <c r="C52" s="221"/>
      <c r="D52" s="221"/>
      <c r="E52" s="221"/>
      <c r="F52" s="221"/>
      <c r="G52" s="221"/>
      <c r="H52" s="221"/>
      <c r="I52" s="221"/>
      <c r="J52" s="221"/>
      <c r="K52" s="221"/>
      <c r="L52" s="194"/>
      <c r="M52" s="194"/>
    </row>
    <row r="53" spans="1:13">
      <c r="A53" s="221"/>
      <c r="B53" s="221"/>
      <c r="C53" s="221"/>
      <c r="D53" s="221"/>
      <c r="E53" s="221"/>
      <c r="F53" s="221"/>
      <c r="G53" s="221"/>
      <c r="H53" s="221"/>
      <c r="I53" s="221"/>
      <c r="J53" s="221"/>
      <c r="K53" s="221"/>
      <c r="L53" s="194"/>
      <c r="M53" s="194"/>
    </row>
    <row r="54" spans="1:13">
      <c r="A54" s="221"/>
      <c r="B54" s="221"/>
      <c r="C54" s="221"/>
      <c r="D54" s="221"/>
      <c r="E54" s="221"/>
      <c r="F54" s="221"/>
      <c r="G54" s="221"/>
      <c r="H54" s="221"/>
      <c r="I54" s="221"/>
      <c r="J54" s="221"/>
      <c r="K54" s="221"/>
      <c r="L54" s="194"/>
      <c r="M54" s="194"/>
    </row>
    <row r="55" spans="1:13">
      <c r="A55" s="221"/>
      <c r="B55" s="221"/>
      <c r="C55" s="221"/>
      <c r="D55" s="221"/>
      <c r="E55" s="221"/>
      <c r="F55" s="221"/>
      <c r="G55" s="221"/>
      <c r="H55" s="221"/>
      <c r="I55" s="221"/>
      <c r="J55" s="221"/>
      <c r="K55" s="221"/>
      <c r="L55" s="194"/>
    </row>
    <row r="56" spans="1:13">
      <c r="A56" s="221"/>
      <c r="B56" s="221"/>
      <c r="C56" s="221"/>
      <c r="D56" s="221"/>
      <c r="E56" s="221"/>
      <c r="F56" s="221"/>
      <c r="G56" s="221"/>
      <c r="H56" s="221"/>
      <c r="I56" s="221"/>
      <c r="J56" s="221"/>
      <c r="K56" s="221"/>
      <c r="L56" s="194"/>
    </row>
    <row r="57" spans="1:13">
      <c r="A57" s="221"/>
      <c r="B57" s="221"/>
      <c r="C57" s="221"/>
      <c r="D57" s="221"/>
      <c r="E57" s="504"/>
      <c r="F57" s="504"/>
      <c r="G57" s="504"/>
      <c r="H57" s="504"/>
      <c r="I57" s="221"/>
      <c r="J57" s="221"/>
      <c r="K57" s="221"/>
      <c r="L57" s="194"/>
    </row>
    <row r="58" spans="1:13">
      <c r="A58" s="221"/>
      <c r="B58" s="221"/>
      <c r="C58" s="221"/>
      <c r="D58" s="221"/>
      <c r="E58" s="43"/>
      <c r="F58" s="43"/>
      <c r="G58" s="43"/>
      <c r="H58" s="43"/>
      <c r="I58" s="221"/>
      <c r="J58" s="221"/>
      <c r="K58" s="221"/>
      <c r="L58" s="194"/>
    </row>
    <row r="59" spans="1:13">
      <c r="A59" s="221"/>
      <c r="B59" s="221"/>
      <c r="C59" s="221"/>
      <c r="D59" s="221"/>
      <c r="E59" s="43"/>
      <c r="F59" s="43"/>
      <c r="G59" s="43"/>
      <c r="H59" s="43"/>
      <c r="I59" s="221"/>
      <c r="J59" s="221"/>
      <c r="K59" s="221"/>
    </row>
    <row r="60" spans="1:13">
      <c r="A60" s="221"/>
      <c r="B60" s="221"/>
      <c r="C60" s="221"/>
      <c r="D60" s="221"/>
      <c r="E60" s="43"/>
      <c r="F60" s="43"/>
      <c r="G60" s="43"/>
      <c r="H60" s="43"/>
      <c r="I60" s="221"/>
      <c r="J60" s="221"/>
      <c r="K60" s="221"/>
    </row>
    <row r="61" spans="1:13">
      <c r="A61" s="504"/>
      <c r="B61" s="504"/>
      <c r="C61" s="504"/>
      <c r="D61" s="504"/>
      <c r="E61" s="43"/>
      <c r="F61" s="43"/>
      <c r="G61" s="43"/>
      <c r="H61" s="43"/>
      <c r="I61" s="504"/>
      <c r="J61" s="504"/>
      <c r="K61" s="221"/>
    </row>
    <row r="62" spans="1:13">
      <c r="A62" s="43"/>
      <c r="B62" s="43"/>
      <c r="C62" s="43"/>
      <c r="D62" s="43"/>
      <c r="E62" s="43"/>
      <c r="F62" s="43"/>
      <c r="G62" s="43"/>
      <c r="H62" s="43"/>
      <c r="I62" s="43"/>
      <c r="J62" s="44"/>
      <c r="K62" s="221"/>
    </row>
    <row r="63" spans="1:13">
      <c r="A63" s="43"/>
      <c r="B63" s="43"/>
      <c r="C63" s="43"/>
      <c r="D63" s="43"/>
      <c r="E63" s="43"/>
      <c r="F63" s="43"/>
      <c r="G63" s="43"/>
      <c r="H63" s="43"/>
      <c r="I63" s="43"/>
      <c r="J63" s="44"/>
      <c r="K63" s="221"/>
    </row>
    <row r="64" spans="1:13">
      <c r="A64" s="43"/>
      <c r="B64" s="43"/>
      <c r="C64" s="43"/>
      <c r="D64" s="43"/>
      <c r="E64" s="43"/>
      <c r="F64" s="43"/>
      <c r="G64" s="43"/>
      <c r="H64" s="43"/>
      <c r="I64" s="43"/>
      <c r="J64" s="44"/>
      <c r="K64" s="221"/>
    </row>
    <row r="65" spans="1:11">
      <c r="A65" s="43"/>
      <c r="B65" s="43"/>
      <c r="C65" s="43"/>
      <c r="D65" s="43"/>
      <c r="E65" s="43"/>
      <c r="F65" s="43"/>
      <c r="G65" s="43"/>
      <c r="H65" s="43"/>
      <c r="I65" s="43"/>
      <c r="J65" s="44"/>
      <c r="K65" s="221"/>
    </row>
    <row r="66" spans="1:11">
      <c r="A66" s="43"/>
      <c r="B66" s="43"/>
      <c r="C66" s="43"/>
      <c r="D66" s="43"/>
      <c r="E66" s="43"/>
      <c r="F66" s="43"/>
      <c r="G66" s="43"/>
      <c r="H66" s="43"/>
      <c r="I66" s="43"/>
      <c r="J66" s="44"/>
      <c r="K66" s="221"/>
    </row>
    <row r="67" spans="1:11">
      <c r="A67" s="43"/>
      <c r="B67" s="43"/>
      <c r="C67" s="43"/>
      <c r="D67" s="43"/>
      <c r="E67" s="43"/>
      <c r="F67" s="43"/>
      <c r="G67" s="43"/>
      <c r="H67" s="43"/>
      <c r="I67" s="43"/>
      <c r="J67" s="44"/>
      <c r="K67" s="221"/>
    </row>
    <row r="68" spans="1:11">
      <c r="A68" s="43"/>
      <c r="B68" s="43"/>
      <c r="C68" s="43"/>
      <c r="D68" s="43"/>
      <c r="E68" s="43"/>
      <c r="F68" s="43"/>
      <c r="G68" s="43"/>
      <c r="H68" s="43"/>
      <c r="I68" s="43"/>
      <c r="J68" s="44"/>
      <c r="K68" s="221"/>
    </row>
    <row r="69" spans="1:11">
      <c r="A69" s="43"/>
      <c r="B69" s="43"/>
      <c r="C69" s="43"/>
      <c r="D69" s="43"/>
      <c r="E69" s="43"/>
      <c r="F69" s="43"/>
      <c r="G69" s="43"/>
      <c r="H69" s="43"/>
      <c r="I69" s="43"/>
      <c r="J69" s="44"/>
      <c r="K69" s="221"/>
    </row>
    <row r="70" spans="1:11">
      <c r="A70" s="43"/>
      <c r="B70" s="43"/>
      <c r="C70" s="43"/>
      <c r="D70" s="43"/>
      <c r="E70" s="43"/>
      <c r="F70" s="43"/>
      <c r="G70" s="43"/>
      <c r="H70" s="43"/>
      <c r="I70" s="43"/>
      <c r="J70" s="44"/>
      <c r="K70" s="221"/>
    </row>
    <row r="71" spans="1:11">
      <c r="A71" s="43"/>
      <c r="B71" s="43"/>
      <c r="C71" s="43"/>
      <c r="D71" s="43"/>
      <c r="E71" s="43"/>
      <c r="F71" s="43"/>
      <c r="G71" s="43"/>
      <c r="H71" s="43"/>
      <c r="I71" s="43"/>
      <c r="J71" s="44"/>
      <c r="K71" s="221"/>
    </row>
    <row r="72" spans="1:11">
      <c r="A72" s="43"/>
      <c r="B72" s="43"/>
      <c r="C72" s="43"/>
      <c r="D72" s="43"/>
      <c r="E72" s="43"/>
      <c r="F72" s="43"/>
      <c r="G72" s="43"/>
      <c r="H72" s="43"/>
      <c r="I72" s="43"/>
      <c r="J72" s="44"/>
      <c r="K72" s="221"/>
    </row>
    <row r="73" spans="1:11">
      <c r="A73" s="43"/>
      <c r="B73" s="43"/>
      <c r="C73" s="43"/>
      <c r="D73" s="43"/>
      <c r="E73" s="43"/>
      <c r="F73" s="43"/>
      <c r="G73" s="43"/>
      <c r="H73" s="43"/>
      <c r="I73" s="43"/>
      <c r="J73" s="44"/>
      <c r="K73" s="221"/>
    </row>
    <row r="74" spans="1:11">
      <c r="A74" s="43"/>
      <c r="B74" s="43"/>
      <c r="C74" s="43"/>
      <c r="D74" s="43"/>
      <c r="E74" s="43"/>
      <c r="F74" s="43"/>
      <c r="G74" s="43"/>
      <c r="H74" s="43"/>
      <c r="I74" s="43"/>
      <c r="J74" s="44"/>
      <c r="K74" s="221"/>
    </row>
    <row r="75" spans="1:11">
      <c r="A75" s="43"/>
      <c r="B75" s="43"/>
      <c r="C75" s="43"/>
      <c r="D75" s="43"/>
      <c r="E75" s="43"/>
      <c r="F75" s="43"/>
      <c r="G75" s="43"/>
      <c r="H75" s="43"/>
      <c r="I75" s="43"/>
      <c r="J75" s="44"/>
      <c r="K75" s="221"/>
    </row>
    <row r="76" spans="1:11">
      <c r="A76" s="43"/>
      <c r="B76" s="43"/>
      <c r="C76" s="43"/>
      <c r="D76" s="43"/>
      <c r="E76" s="43"/>
      <c r="F76" s="43"/>
      <c r="G76" s="43"/>
      <c r="H76" s="43"/>
      <c r="I76" s="43"/>
      <c r="J76" s="44"/>
      <c r="K76" s="221"/>
    </row>
    <row r="77" spans="1:11">
      <c r="A77" s="43"/>
      <c r="B77" s="43"/>
      <c r="C77" s="43"/>
      <c r="D77" s="43"/>
      <c r="E77" s="43"/>
      <c r="F77" s="43"/>
      <c r="G77" s="43"/>
      <c r="H77" s="43"/>
      <c r="I77" s="43"/>
      <c r="J77" s="44"/>
      <c r="K77" s="221"/>
    </row>
    <row r="78" spans="1:11">
      <c r="A78" s="43"/>
      <c r="B78" s="43"/>
      <c r="C78" s="43"/>
      <c r="D78" s="43"/>
      <c r="E78" s="43"/>
      <c r="F78" s="43"/>
      <c r="G78" s="43"/>
      <c r="H78" s="43"/>
      <c r="I78" s="43"/>
      <c r="J78" s="44"/>
      <c r="K78" s="221"/>
    </row>
    <row r="79" spans="1:11">
      <c r="A79" s="43"/>
      <c r="B79" s="43"/>
      <c r="C79" s="43"/>
      <c r="D79" s="43"/>
      <c r="E79" s="43"/>
      <c r="F79" s="43"/>
      <c r="G79" s="43"/>
      <c r="H79" s="43"/>
      <c r="I79" s="43"/>
      <c r="J79" s="44"/>
      <c r="K79" s="221"/>
    </row>
    <row r="80" spans="1:11">
      <c r="A80" s="43"/>
      <c r="B80" s="43"/>
      <c r="C80" s="43"/>
      <c r="D80" s="43"/>
      <c r="E80" s="43"/>
      <c r="F80" s="43"/>
      <c r="G80" s="43"/>
      <c r="H80" s="43"/>
      <c r="I80" s="43"/>
      <c r="J80" s="44"/>
      <c r="K80" s="221"/>
    </row>
    <row r="81" spans="1:11">
      <c r="A81" s="43"/>
      <c r="B81" s="43"/>
      <c r="C81" s="43"/>
      <c r="D81" s="43"/>
      <c r="E81" s="43"/>
      <c r="F81" s="43"/>
      <c r="G81" s="43"/>
      <c r="H81" s="43"/>
      <c r="I81" s="43"/>
      <c r="J81" s="44"/>
      <c r="K81" s="221"/>
    </row>
    <row r="82" spans="1:11">
      <c r="A82" s="43"/>
      <c r="B82" s="43"/>
      <c r="C82" s="43"/>
      <c r="D82" s="43"/>
      <c r="E82" s="43"/>
      <c r="F82" s="43"/>
      <c r="G82" s="43"/>
      <c r="H82" s="43"/>
      <c r="I82" s="43"/>
      <c r="J82" s="44"/>
      <c r="K82" s="221"/>
    </row>
    <row r="83" spans="1:11">
      <c r="A83" s="43"/>
      <c r="B83" s="43"/>
      <c r="C83" s="43"/>
      <c r="D83" s="43"/>
      <c r="E83" s="43"/>
      <c r="F83" s="43"/>
      <c r="G83" s="43"/>
      <c r="H83" s="43"/>
      <c r="I83" s="43"/>
      <c r="J83" s="44"/>
      <c r="K83" s="221"/>
    </row>
    <row r="84" spans="1:11">
      <c r="A84" s="43"/>
      <c r="B84" s="43"/>
      <c r="C84" s="43"/>
      <c r="D84" s="43"/>
      <c r="E84" s="43"/>
      <c r="F84" s="43"/>
      <c r="G84" s="43"/>
      <c r="H84" s="43"/>
      <c r="I84" s="43"/>
      <c r="J84" s="44"/>
      <c r="K84" s="221"/>
    </row>
    <row r="85" spans="1:11">
      <c r="A85" s="43"/>
      <c r="B85" s="43"/>
      <c r="C85" s="43"/>
      <c r="D85" s="43"/>
      <c r="E85" s="43"/>
      <c r="F85" s="43"/>
      <c r="G85" s="43"/>
      <c r="H85" s="43"/>
      <c r="I85" s="43"/>
      <c r="J85" s="44"/>
      <c r="K85" s="221"/>
    </row>
    <row r="86" spans="1:11">
      <c r="A86" s="43"/>
      <c r="B86" s="43"/>
      <c r="C86" s="43"/>
      <c r="D86" s="43"/>
      <c r="E86" s="43"/>
      <c r="F86" s="43"/>
      <c r="G86" s="43"/>
      <c r="H86" s="43"/>
      <c r="I86" s="43"/>
      <c r="J86" s="44"/>
      <c r="K86" s="221"/>
    </row>
    <row r="87" spans="1:11">
      <c r="A87" s="43"/>
      <c r="B87" s="43"/>
      <c r="C87" s="43"/>
      <c r="D87" s="43"/>
      <c r="E87" s="43"/>
      <c r="F87" s="43"/>
      <c r="G87" s="43"/>
      <c r="H87" s="43"/>
      <c r="I87" s="43"/>
      <c r="J87" s="44"/>
      <c r="K87" s="221"/>
    </row>
    <row r="88" spans="1:11">
      <c r="A88" s="43"/>
      <c r="B88" s="43"/>
      <c r="C88" s="43"/>
      <c r="D88" s="43"/>
      <c r="E88" s="43"/>
      <c r="F88" s="43"/>
      <c r="G88" s="43"/>
      <c r="H88" s="43"/>
      <c r="I88" s="43"/>
      <c r="J88" s="44"/>
      <c r="K88" s="221"/>
    </row>
    <row r="89" spans="1:11">
      <c r="A89" s="43"/>
      <c r="B89" s="43"/>
      <c r="C89" s="43"/>
      <c r="D89" s="43"/>
      <c r="E89" s="43"/>
      <c r="F89" s="43"/>
      <c r="G89" s="43"/>
      <c r="H89" s="43"/>
      <c r="I89" s="43"/>
      <c r="J89" s="44"/>
      <c r="K89" s="221"/>
    </row>
    <row r="90" spans="1:11">
      <c r="A90" s="43"/>
      <c r="B90" s="43"/>
      <c r="C90" s="43"/>
      <c r="D90" s="43"/>
      <c r="E90" s="43"/>
      <c r="F90" s="43"/>
      <c r="G90" s="43"/>
      <c r="H90" s="43"/>
      <c r="I90" s="43"/>
      <c r="J90" s="44"/>
      <c r="K90" s="221"/>
    </row>
    <row r="91" spans="1:11">
      <c r="A91" s="43"/>
      <c r="B91" s="43"/>
      <c r="C91" s="43"/>
      <c r="D91" s="43"/>
      <c r="E91" s="43"/>
      <c r="F91" s="43"/>
      <c r="G91" s="43"/>
      <c r="H91" s="43"/>
      <c r="I91" s="43"/>
      <c r="J91" s="44"/>
      <c r="K91" s="221"/>
    </row>
    <row r="92" spans="1:11">
      <c r="A92" s="43"/>
      <c r="B92" s="43"/>
      <c r="C92" s="43"/>
      <c r="D92" s="43"/>
      <c r="E92" s="43"/>
      <c r="F92" s="43"/>
      <c r="G92" s="43"/>
      <c r="H92" s="43"/>
      <c r="I92" s="43"/>
      <c r="J92" s="44"/>
      <c r="K92" s="221"/>
    </row>
    <row r="93" spans="1:11">
      <c r="A93" s="43"/>
      <c r="B93" s="43"/>
      <c r="C93" s="43"/>
      <c r="D93" s="43"/>
      <c r="E93" s="43"/>
      <c r="F93" s="43"/>
      <c r="G93" s="43"/>
      <c r="H93" s="43"/>
      <c r="I93" s="43"/>
      <c r="J93" s="44"/>
      <c r="K93" s="221"/>
    </row>
    <row r="94" spans="1:11">
      <c r="A94" s="43"/>
      <c r="B94" s="43"/>
      <c r="C94" s="43"/>
      <c r="D94" s="43"/>
      <c r="E94" s="43"/>
      <c r="F94" s="43"/>
      <c r="G94" s="43"/>
      <c r="H94" s="43"/>
      <c r="I94" s="43"/>
      <c r="J94" s="44"/>
      <c r="K94" s="221"/>
    </row>
    <row r="95" spans="1:11">
      <c r="A95" s="43"/>
      <c r="B95" s="43"/>
      <c r="C95" s="43"/>
      <c r="D95" s="43"/>
      <c r="E95" s="43"/>
      <c r="F95" s="43"/>
      <c r="G95" s="43"/>
      <c r="H95" s="43"/>
      <c r="I95" s="43"/>
      <c r="J95" s="44"/>
      <c r="K95" s="221"/>
    </row>
    <row r="96" spans="1:11">
      <c r="A96" s="43"/>
      <c r="B96" s="43"/>
      <c r="C96" s="43"/>
      <c r="D96" s="43"/>
      <c r="E96" s="43"/>
      <c r="F96" s="43"/>
      <c r="G96" s="43"/>
      <c r="H96" s="43"/>
      <c r="I96" s="43"/>
      <c r="J96" s="44"/>
      <c r="K96" s="221"/>
    </row>
    <row r="97" spans="1:11">
      <c r="A97" s="43"/>
      <c r="B97" s="43"/>
      <c r="C97" s="43"/>
      <c r="D97" s="43"/>
      <c r="E97" s="43"/>
      <c r="F97" s="43"/>
      <c r="G97" s="43"/>
      <c r="H97" s="43"/>
      <c r="I97" s="43"/>
      <c r="J97" s="44"/>
      <c r="K97" s="221"/>
    </row>
    <row r="98" spans="1:11">
      <c r="A98" s="43"/>
      <c r="B98" s="43"/>
      <c r="C98" s="43"/>
      <c r="D98" s="43"/>
      <c r="E98" s="43"/>
      <c r="F98" s="43"/>
      <c r="G98" s="43"/>
      <c r="H98" s="43"/>
      <c r="I98" s="43"/>
      <c r="J98" s="44"/>
      <c r="K98" s="221"/>
    </row>
    <row r="99" spans="1:11">
      <c r="A99" s="43"/>
      <c r="B99" s="43"/>
      <c r="C99" s="43"/>
      <c r="D99" s="43"/>
      <c r="E99" s="43"/>
      <c r="F99" s="43"/>
      <c r="G99" s="43"/>
      <c r="H99" s="43"/>
      <c r="I99" s="43"/>
      <c r="J99" s="44"/>
      <c r="K99" s="221"/>
    </row>
    <row r="100" spans="1:11">
      <c r="A100" s="43"/>
      <c r="B100" s="43"/>
      <c r="C100" s="43"/>
      <c r="D100" s="43"/>
      <c r="E100" s="43"/>
      <c r="F100" s="43"/>
      <c r="G100" s="43"/>
      <c r="H100" s="43"/>
      <c r="I100" s="43"/>
      <c r="J100" s="44"/>
      <c r="K100" s="221"/>
    </row>
    <row r="101" spans="1:11">
      <c r="A101" s="43"/>
      <c r="B101" s="43"/>
      <c r="C101" s="43"/>
      <c r="D101" s="43"/>
      <c r="E101" s="43"/>
      <c r="F101" s="43"/>
      <c r="G101" s="43"/>
      <c r="H101" s="43"/>
      <c r="I101" s="43"/>
      <c r="J101" s="44"/>
      <c r="K101" s="221"/>
    </row>
    <row r="102" spans="1:11">
      <c r="A102" s="43"/>
      <c r="B102" s="43"/>
      <c r="C102" s="43"/>
      <c r="D102" s="43"/>
      <c r="E102" s="43"/>
      <c r="F102" s="43"/>
      <c r="G102" s="43"/>
      <c r="H102" s="43"/>
      <c r="I102" s="43"/>
      <c r="J102" s="44"/>
      <c r="K102" s="221"/>
    </row>
    <row r="103" spans="1:11">
      <c r="A103" s="43"/>
      <c r="B103" s="43"/>
      <c r="C103" s="43"/>
      <c r="D103" s="43"/>
      <c r="E103" s="43"/>
      <c r="F103" s="43"/>
      <c r="G103" s="43"/>
      <c r="H103" s="43"/>
      <c r="I103" s="43"/>
      <c r="J103" s="44"/>
      <c r="K103" s="221"/>
    </row>
    <row r="104" spans="1:11">
      <c r="A104" s="43"/>
      <c r="B104" s="43"/>
      <c r="C104" s="43"/>
      <c r="D104" s="43"/>
      <c r="E104" s="43"/>
      <c r="F104" s="43"/>
      <c r="G104" s="43"/>
      <c r="H104" s="43"/>
      <c r="I104" s="43"/>
      <c r="J104" s="44"/>
      <c r="K104" s="221"/>
    </row>
    <row r="105" spans="1:11">
      <c r="A105" s="43"/>
      <c r="B105" s="43"/>
      <c r="C105" s="43"/>
      <c r="D105" s="43"/>
      <c r="E105" s="43"/>
      <c r="F105" s="43"/>
      <c r="G105" s="43"/>
      <c r="H105" s="43"/>
      <c r="I105" s="43"/>
      <c r="J105" s="44"/>
      <c r="K105" s="221"/>
    </row>
    <row r="106" spans="1:11">
      <c r="A106" s="43"/>
      <c r="B106" s="43"/>
      <c r="C106" s="43"/>
      <c r="D106" s="43"/>
      <c r="E106" s="221"/>
      <c r="F106" s="221"/>
      <c r="G106" s="221"/>
      <c r="H106" s="221"/>
      <c r="I106" s="43"/>
      <c r="J106" s="44"/>
      <c r="K106" s="221"/>
    </row>
    <row r="107" spans="1:11">
      <c r="A107" s="43"/>
      <c r="B107" s="43"/>
      <c r="C107" s="43"/>
      <c r="D107" s="43"/>
      <c r="E107" s="221"/>
      <c r="F107" s="221"/>
      <c r="G107" s="221"/>
      <c r="H107" s="221"/>
      <c r="I107" s="43"/>
      <c r="J107" s="44"/>
      <c r="K107" s="221"/>
    </row>
    <row r="108" spans="1:11">
      <c r="A108" s="43"/>
      <c r="B108" s="43"/>
      <c r="C108" s="43"/>
      <c r="D108" s="43"/>
      <c r="E108" s="221"/>
      <c r="F108" s="221"/>
      <c r="G108" s="221"/>
      <c r="H108" s="221"/>
      <c r="I108" s="43"/>
      <c r="J108" s="44"/>
      <c r="K108" s="221"/>
    </row>
    <row r="109" spans="1:11">
      <c r="A109" s="43"/>
      <c r="B109" s="43"/>
      <c r="C109" s="43"/>
      <c r="D109" s="43"/>
      <c r="E109" s="221"/>
      <c r="F109" s="221"/>
      <c r="G109" s="221"/>
      <c r="H109" s="221"/>
      <c r="I109" s="43"/>
      <c r="J109" s="44"/>
      <c r="K109" s="221"/>
    </row>
    <row r="110" spans="1:11">
      <c r="A110" s="221"/>
      <c r="B110" s="221"/>
      <c r="C110" s="221"/>
      <c r="D110" s="221"/>
      <c r="E110" s="221"/>
      <c r="F110" s="221"/>
      <c r="G110" s="221"/>
      <c r="H110" s="221"/>
      <c r="I110" s="221"/>
      <c r="J110" s="221"/>
      <c r="K110" s="221"/>
    </row>
  </sheetData>
  <mergeCells count="1">
    <mergeCell ref="E5:I5"/>
  </mergeCells>
  <hyperlinks>
    <hyperlink ref="R42:R43" location="'ASHRAE Level I'!AI1" display="NEXT PAG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P46"/>
  <sheetViews>
    <sheetView showGridLines="0" tabSelected="1" view="pageBreakPreview" zoomScaleNormal="100" zoomScaleSheetLayoutView="100" workbookViewId="0">
      <selection activeCell="F10" sqref="F10"/>
    </sheetView>
  </sheetViews>
  <sheetFormatPr defaultColWidth="8.88671875" defaultRowHeight="14.4"/>
  <cols>
    <col min="1" max="1" width="23.5546875" customWidth="1"/>
    <col min="2" max="7" width="20" style="218" customWidth="1"/>
    <col min="8" max="8" width="13.109375" customWidth="1"/>
    <col min="9" max="9" width="6.33203125" customWidth="1"/>
    <col min="10" max="10" width="23.44140625" customWidth="1"/>
    <col min="11" max="11" width="12.88671875" customWidth="1"/>
    <col min="12" max="12" width="12.6640625" customWidth="1"/>
    <col min="13" max="13" width="13.33203125" customWidth="1"/>
    <col min="14" max="14" width="12.33203125" customWidth="1"/>
    <col min="15" max="15" width="13.109375" customWidth="1"/>
    <col min="16" max="16" width="13.33203125" customWidth="1"/>
    <col min="17" max="17" width="16.33203125" customWidth="1"/>
    <col min="18" max="18" width="6" customWidth="1"/>
    <col min="19" max="19" width="5.88671875" customWidth="1"/>
    <col min="20" max="20" width="23.109375" customWidth="1"/>
    <col min="21" max="21" width="12.44140625" customWidth="1"/>
    <col min="22" max="22" width="20.88671875" customWidth="1"/>
    <col min="23" max="23" width="18.6640625" customWidth="1"/>
    <col min="24" max="24" width="17.44140625" customWidth="1"/>
    <col min="25" max="25" width="10.109375" customWidth="1"/>
    <col min="26" max="26" width="11" customWidth="1"/>
    <col min="27" max="27" width="7.33203125" customWidth="1"/>
    <col min="28" max="28" width="7.44140625" customWidth="1"/>
    <col min="29" max="29" width="4.88671875" customWidth="1"/>
    <col min="30" max="30" width="7.6640625" customWidth="1"/>
    <col min="31" max="31" width="8.109375" customWidth="1"/>
    <col min="32" max="32" width="7" customWidth="1"/>
    <col min="33" max="33" width="10.33203125" customWidth="1"/>
    <col min="34" max="34" width="10" customWidth="1"/>
    <col min="35" max="35" width="13.44140625" customWidth="1"/>
    <col min="36" max="36" width="9.44140625" customWidth="1"/>
    <col min="37" max="37" width="12.44140625" customWidth="1"/>
    <col min="38" max="38" width="11.109375" customWidth="1"/>
    <col min="39" max="39" width="12.44140625" customWidth="1"/>
    <col min="40" max="40" width="11.88671875" customWidth="1"/>
    <col min="41" max="41" width="7.88671875" customWidth="1"/>
    <col min="42" max="42" width="2" customWidth="1"/>
    <col min="43" max="43" width="8.33203125" customWidth="1"/>
    <col min="44" max="44" width="8.6640625" customWidth="1"/>
    <col min="45" max="45" width="10.44140625" customWidth="1"/>
    <col min="46" max="46" width="2.109375" customWidth="1"/>
    <col min="47" max="47" width="8.44140625" customWidth="1"/>
    <col min="48" max="49" width="11.44140625" customWidth="1"/>
    <col min="50" max="50" width="1.88671875" customWidth="1"/>
    <col min="51" max="51" width="7.109375" customWidth="1"/>
    <col min="52" max="52" width="9.44140625" customWidth="1"/>
    <col min="53" max="54" width="8.33203125" customWidth="1"/>
    <col min="55" max="57" width="8.44140625" customWidth="1"/>
    <col min="58" max="58" width="9.33203125" customWidth="1"/>
    <col min="59" max="59" width="5" customWidth="1"/>
    <col min="65" max="65" width="11.33203125" customWidth="1"/>
  </cols>
  <sheetData>
    <row r="1" spans="1:11" ht="21">
      <c r="A1" s="118" t="s">
        <v>700</v>
      </c>
      <c r="B1" s="249"/>
      <c r="C1" s="249"/>
      <c r="D1" s="249"/>
      <c r="E1" s="249"/>
      <c r="F1" s="249"/>
      <c r="G1" s="249"/>
      <c r="H1" s="11"/>
      <c r="I1" s="1"/>
      <c r="J1" s="1"/>
      <c r="K1" s="1"/>
    </row>
    <row r="2" spans="1:11">
      <c r="A2" s="1"/>
      <c r="B2" s="219"/>
      <c r="C2" s="219"/>
      <c r="D2" s="219"/>
      <c r="E2" s="185"/>
      <c r="F2" s="185"/>
      <c r="G2" s="185"/>
      <c r="H2" s="2"/>
      <c r="I2" s="1"/>
      <c r="J2" s="1"/>
      <c r="K2" s="1"/>
    </row>
    <row r="3" spans="1:11">
      <c r="A3" s="3" t="s">
        <v>28</v>
      </c>
      <c r="B3" s="219"/>
      <c r="C3" s="219"/>
      <c r="D3" s="219"/>
      <c r="E3" s="219"/>
      <c r="F3" s="219"/>
      <c r="H3" s="1"/>
      <c r="I3" s="1"/>
      <c r="J3" s="1"/>
      <c r="K3" s="1"/>
    </row>
    <row r="4" spans="1:11">
      <c r="A4" s="1"/>
      <c r="B4" s="219"/>
      <c r="C4" s="219"/>
      <c r="D4" s="219"/>
      <c r="E4" s="219"/>
      <c r="F4" s="219"/>
      <c r="G4" s="219"/>
      <c r="H4" s="1"/>
      <c r="I4" s="1"/>
      <c r="J4" s="1"/>
      <c r="K4" s="1"/>
    </row>
    <row r="5" spans="1:11" ht="45.75" customHeight="1">
      <c r="A5" s="29" t="s">
        <v>27</v>
      </c>
      <c r="B5" s="29" t="s">
        <v>22</v>
      </c>
      <c r="C5" s="29" t="s">
        <v>23</v>
      </c>
      <c r="D5" s="29" t="s">
        <v>24</v>
      </c>
      <c r="E5" s="29" t="s">
        <v>25</v>
      </c>
      <c r="F5" s="29" t="s">
        <v>26</v>
      </c>
      <c r="G5" s="41" t="s">
        <v>111</v>
      </c>
      <c r="H5" s="1" t="s">
        <v>732</v>
      </c>
      <c r="I5" s="1"/>
      <c r="J5" s="1"/>
      <c r="K5" s="1"/>
    </row>
    <row r="6" spans="1:11" ht="45.75" customHeight="1">
      <c r="A6" s="37" t="s">
        <v>323</v>
      </c>
      <c r="B6" s="524" t="s">
        <v>161</v>
      </c>
      <c r="C6" s="524" t="s">
        <v>162</v>
      </c>
      <c r="D6" s="524" t="s">
        <v>66</v>
      </c>
      <c r="E6" s="524" t="s">
        <v>175</v>
      </c>
      <c r="F6" s="524" t="s">
        <v>164</v>
      </c>
      <c r="G6" s="524" t="s">
        <v>162</v>
      </c>
      <c r="H6" s="1"/>
      <c r="I6" s="1"/>
      <c r="J6" s="1"/>
      <c r="K6" s="1"/>
    </row>
    <row r="7" spans="1:11" ht="45.75" customHeight="1">
      <c r="A7" s="37" t="s">
        <v>669</v>
      </c>
      <c r="B7" s="524" t="s">
        <v>161</v>
      </c>
      <c r="C7" s="524" t="s">
        <v>161</v>
      </c>
      <c r="D7" s="524" t="s">
        <v>161</v>
      </c>
      <c r="E7" s="524" t="s">
        <v>161</v>
      </c>
      <c r="F7" s="524" t="s">
        <v>161</v>
      </c>
      <c r="G7" s="524" t="s">
        <v>161</v>
      </c>
      <c r="H7" s="1"/>
      <c r="I7" s="1"/>
      <c r="J7" s="1"/>
      <c r="K7" s="1"/>
    </row>
    <row r="8" spans="1:11" ht="45.75" customHeight="1">
      <c r="A8" s="37" t="s">
        <v>324</v>
      </c>
      <c r="B8" s="525">
        <v>1000000</v>
      </c>
      <c r="C8" s="525">
        <v>1000000</v>
      </c>
      <c r="D8" s="525">
        <v>1000000</v>
      </c>
      <c r="E8" s="525">
        <v>1000000</v>
      </c>
      <c r="F8" s="525">
        <v>1000000</v>
      </c>
      <c r="G8" s="525">
        <v>1000000</v>
      </c>
      <c r="H8" s="1"/>
      <c r="I8" s="1"/>
      <c r="J8" s="1"/>
      <c r="K8" s="1"/>
    </row>
    <row r="9" spans="1:11" ht="45.75" customHeight="1">
      <c r="A9" s="37" t="s">
        <v>325</v>
      </c>
      <c r="B9" s="526">
        <v>0.9</v>
      </c>
      <c r="C9" s="526">
        <v>1</v>
      </c>
      <c r="D9" s="526">
        <v>1</v>
      </c>
      <c r="E9" s="526">
        <v>1</v>
      </c>
      <c r="F9" s="526">
        <v>0.9</v>
      </c>
      <c r="G9" s="526">
        <v>1</v>
      </c>
      <c r="H9" s="32"/>
      <c r="I9" s="1"/>
      <c r="J9" s="1"/>
      <c r="K9" s="1"/>
    </row>
    <row r="10" spans="1:11" ht="45.75" customHeight="1">
      <c r="A10" s="37" t="s">
        <v>227</v>
      </c>
      <c r="B10" s="525">
        <v>9999</v>
      </c>
      <c r="C10" s="525">
        <v>9999</v>
      </c>
      <c r="D10" s="525">
        <v>9999</v>
      </c>
      <c r="E10" s="525">
        <v>9999</v>
      </c>
      <c r="F10" s="525">
        <v>9999</v>
      </c>
      <c r="G10" s="525">
        <v>9999</v>
      </c>
      <c r="H10" s="2"/>
      <c r="I10" s="1"/>
      <c r="J10" s="1"/>
      <c r="K10" s="1"/>
    </row>
    <row r="11" spans="1:11" ht="45.75" customHeight="1">
      <c r="A11" s="37" t="s">
        <v>681</v>
      </c>
      <c r="B11" s="626">
        <v>0.85</v>
      </c>
      <c r="C11" s="626">
        <v>0.85</v>
      </c>
      <c r="D11" s="626">
        <v>0.85</v>
      </c>
      <c r="E11" s="626">
        <v>0.85</v>
      </c>
      <c r="F11" s="626">
        <v>0.85</v>
      </c>
      <c r="G11" s="626">
        <v>0.85</v>
      </c>
      <c r="H11" s="2"/>
      <c r="I11" s="1"/>
      <c r="J11" s="1"/>
      <c r="K11" s="1"/>
    </row>
    <row r="12" spans="1:11" ht="45.75" customHeight="1">
      <c r="A12" s="37" t="s">
        <v>228</v>
      </c>
      <c r="B12" s="525">
        <v>60</v>
      </c>
      <c r="C12" s="525">
        <v>60</v>
      </c>
      <c r="D12" s="525">
        <v>60</v>
      </c>
      <c r="E12" s="525">
        <v>60</v>
      </c>
      <c r="F12" s="525">
        <v>60</v>
      </c>
      <c r="G12" s="525">
        <v>60</v>
      </c>
      <c r="H12" s="2"/>
      <c r="I12" s="1"/>
      <c r="J12" s="1"/>
      <c r="K12" s="1"/>
    </row>
    <row r="13" spans="1:11" ht="45.75" customHeight="1">
      <c r="A13" s="37" t="s">
        <v>229</v>
      </c>
      <c r="B13" s="525">
        <v>52</v>
      </c>
      <c r="C13" s="525">
        <v>52</v>
      </c>
      <c r="D13" s="525">
        <v>52</v>
      </c>
      <c r="E13" s="525">
        <v>52</v>
      </c>
      <c r="F13" s="525">
        <v>52</v>
      </c>
      <c r="G13" s="525">
        <v>52</v>
      </c>
      <c r="H13" s="2"/>
      <c r="I13" s="1"/>
      <c r="J13" s="1"/>
      <c r="K13" s="1"/>
    </row>
    <row r="14" spans="1:11" ht="45.75" customHeight="1">
      <c r="A14" s="37" t="s">
        <v>682</v>
      </c>
      <c r="B14" s="527" t="s">
        <v>482</v>
      </c>
      <c r="C14" s="527" t="s">
        <v>482</v>
      </c>
      <c r="D14" s="527" t="s">
        <v>482</v>
      </c>
      <c r="E14" s="527" t="s">
        <v>482</v>
      </c>
      <c r="F14" s="527" t="s">
        <v>482</v>
      </c>
      <c r="G14" s="527" t="s">
        <v>482</v>
      </c>
      <c r="H14" s="2"/>
      <c r="I14" s="1"/>
      <c r="J14" s="1"/>
      <c r="K14" s="1"/>
    </row>
    <row r="15" spans="1:11" ht="45.75" customHeight="1">
      <c r="A15" s="33" t="s">
        <v>683</v>
      </c>
      <c r="B15" s="528" t="s">
        <v>230</v>
      </c>
      <c r="C15" s="528" t="s">
        <v>230</v>
      </c>
      <c r="D15" s="528" t="s">
        <v>230</v>
      </c>
      <c r="E15" s="528" t="s">
        <v>230</v>
      </c>
      <c r="F15" s="528" t="s">
        <v>230</v>
      </c>
      <c r="G15" s="528" t="s">
        <v>230</v>
      </c>
      <c r="H15" s="2"/>
      <c r="I15" s="1"/>
      <c r="J15" s="1"/>
      <c r="K15" s="1"/>
    </row>
    <row r="16" spans="1:11">
      <c r="A16" s="1"/>
      <c r="B16" s="219"/>
      <c r="C16" s="219"/>
      <c r="D16" s="185"/>
      <c r="E16" s="189"/>
      <c r="F16" s="189"/>
      <c r="G16" s="189"/>
      <c r="H16" s="1"/>
      <c r="I16" s="1"/>
      <c r="J16" s="1"/>
      <c r="K16" s="1"/>
    </row>
    <row r="17" spans="1:42" ht="14.25" customHeight="1">
      <c r="A17" s="519" t="s">
        <v>662</v>
      </c>
      <c r="C17" s="219"/>
      <c r="D17" s="185"/>
      <c r="E17" s="185"/>
      <c r="F17" s="185"/>
      <c r="G17" s="185"/>
      <c r="H17" s="1"/>
      <c r="I17" s="1"/>
      <c r="J17" s="1"/>
      <c r="K17" s="1"/>
    </row>
    <row r="18" spans="1:42" ht="15" customHeight="1">
      <c r="A18" s="774" t="s">
        <v>733</v>
      </c>
      <c r="B18" s="774"/>
      <c r="C18" s="774"/>
      <c r="D18" s="774"/>
      <c r="E18" s="774"/>
      <c r="F18" s="774"/>
      <c r="G18" s="774"/>
      <c r="H18" s="1"/>
      <c r="I18" s="1"/>
      <c r="J18" s="1"/>
      <c r="K18" s="1"/>
    </row>
    <row r="19" spans="1:42" ht="15" customHeight="1">
      <c r="A19" s="774"/>
      <c r="B19" s="774"/>
      <c r="C19" s="774"/>
      <c r="D19" s="774"/>
      <c r="E19" s="774"/>
      <c r="F19" s="774"/>
      <c r="G19" s="774"/>
      <c r="H19" s="1"/>
      <c r="I19" s="1"/>
      <c r="J19" s="1"/>
      <c r="K19" s="1"/>
    </row>
    <row r="20" spans="1:42" ht="14.25" customHeight="1">
      <c r="A20" s="38"/>
      <c r="B20" s="219"/>
      <c r="C20" s="219"/>
      <c r="D20" s="250"/>
      <c r="E20" s="250"/>
      <c r="F20" s="250"/>
      <c r="G20" s="185"/>
      <c r="H20" s="1"/>
      <c r="I20" s="1"/>
      <c r="J20" s="1"/>
      <c r="K20" s="1"/>
    </row>
    <row r="21" spans="1:42" ht="15.75" customHeight="1">
      <c r="A21" s="1"/>
      <c r="B21" s="219"/>
      <c r="C21" s="219"/>
      <c r="D21" s="40"/>
      <c r="E21" s="40"/>
      <c r="F21" s="40"/>
      <c r="G21" s="185"/>
      <c r="H21" s="1"/>
      <c r="I21" s="1"/>
      <c r="J21" s="1"/>
      <c r="K21" s="1"/>
    </row>
    <row r="22" spans="1:42">
      <c r="A22" s="1"/>
      <c r="B22" s="219"/>
      <c r="C22" s="219"/>
      <c r="D22" s="250"/>
      <c r="E22" s="250"/>
      <c r="F22" s="250"/>
      <c r="G22" s="185"/>
      <c r="H22" s="1"/>
    </row>
    <row r="23" spans="1:42" ht="30" customHeight="1">
      <c r="A23" s="2"/>
      <c r="B23" s="185"/>
      <c r="C23" s="185"/>
      <c r="D23" s="185"/>
      <c r="E23" s="219"/>
      <c r="F23" s="8"/>
      <c r="G23" s="8"/>
      <c r="H23" s="8"/>
      <c r="I23" s="1"/>
      <c r="J23" s="1"/>
      <c r="K23" s="1"/>
      <c r="L23" s="1"/>
      <c r="M23" s="2"/>
      <c r="N23" s="32"/>
      <c r="O23" s="32"/>
      <c r="P23" s="32"/>
      <c r="Q23" s="32"/>
      <c r="AG23" s="1"/>
      <c r="AH23" s="1"/>
      <c r="AI23" s="1"/>
      <c r="AJ23" s="1"/>
      <c r="AK23" s="1"/>
      <c r="AL23" s="1"/>
      <c r="AM23" s="1"/>
      <c r="AN23" s="1"/>
      <c r="AO23" s="1"/>
      <c r="AP23" s="1"/>
    </row>
    <row r="24" spans="1:42" ht="21" customHeight="1">
      <c r="A24" s="1"/>
      <c r="B24" s="219"/>
      <c r="C24" s="219"/>
      <c r="E24" s="219"/>
      <c r="F24" s="219"/>
      <c r="G24" s="219"/>
      <c r="H24" s="1"/>
      <c r="I24" s="1"/>
      <c r="J24" s="1"/>
      <c r="K24" s="1"/>
      <c r="L24" s="1"/>
      <c r="M24" s="2"/>
      <c r="N24" s="2"/>
      <c r="O24" s="2"/>
      <c r="P24" s="2"/>
      <c r="Q24" s="2"/>
    </row>
    <row r="25" spans="1:42">
      <c r="A25" s="1"/>
      <c r="B25" s="219"/>
      <c r="C25" s="219"/>
      <c r="D25" s="251"/>
      <c r="F25" s="219"/>
      <c r="G25" s="219"/>
      <c r="H25" s="1"/>
      <c r="I25" s="1"/>
      <c r="J25" s="1"/>
      <c r="K25" s="1"/>
      <c r="L25" s="1"/>
      <c r="M25" s="2"/>
      <c r="N25" s="2"/>
      <c r="O25" s="2"/>
      <c r="P25" s="2"/>
      <c r="Q25" s="2"/>
    </row>
    <row r="26" spans="1:42" ht="15" customHeight="1">
      <c r="A26" s="1"/>
      <c r="B26" s="219"/>
      <c r="C26" s="219"/>
      <c r="D26" s="219"/>
      <c r="E26" s="219"/>
      <c r="F26" s="219"/>
      <c r="G26" s="219"/>
      <c r="H26" s="1"/>
      <c r="I26" s="1"/>
      <c r="J26" s="1"/>
      <c r="K26" s="1"/>
      <c r="L26" s="1"/>
      <c r="M26" s="2"/>
      <c r="N26" s="2"/>
      <c r="O26" s="2"/>
      <c r="P26" s="2"/>
      <c r="Q26" s="2"/>
    </row>
    <row r="27" spans="1:42">
      <c r="A27" s="1"/>
      <c r="B27" s="219"/>
      <c r="C27" s="219"/>
      <c r="D27" s="219"/>
      <c r="E27" s="219"/>
      <c r="F27" s="219"/>
      <c r="G27" s="219"/>
      <c r="H27" s="1"/>
      <c r="I27" s="1"/>
      <c r="J27" s="1"/>
      <c r="K27" s="1"/>
      <c r="L27" s="1"/>
      <c r="M27" s="2"/>
      <c r="N27" s="2"/>
      <c r="O27" s="2"/>
      <c r="P27" s="2"/>
      <c r="Q27" s="2"/>
    </row>
    <row r="28" spans="1:42">
      <c r="A28" s="1"/>
      <c r="B28" s="219"/>
      <c r="C28" s="219"/>
      <c r="D28" s="219"/>
      <c r="E28" s="219"/>
      <c r="F28" s="219"/>
      <c r="G28" s="219"/>
      <c r="H28" s="1"/>
      <c r="I28" s="1"/>
      <c r="J28" s="1"/>
      <c r="K28" s="1"/>
      <c r="L28" s="1"/>
      <c r="M28" s="2"/>
      <c r="N28" s="2"/>
      <c r="O28" s="2"/>
      <c r="P28" s="2"/>
      <c r="Q28" s="2"/>
    </row>
    <row r="29" spans="1:42">
      <c r="A29" s="1"/>
      <c r="B29" s="219"/>
      <c r="C29" s="219"/>
      <c r="D29" s="219"/>
      <c r="E29" s="219"/>
      <c r="F29" s="219"/>
      <c r="G29" s="219"/>
      <c r="H29" s="1"/>
      <c r="I29" s="1"/>
      <c r="J29" s="1"/>
      <c r="K29" s="1"/>
      <c r="L29" s="1"/>
      <c r="M29" s="1"/>
      <c r="N29" s="1"/>
      <c r="O29" s="1"/>
      <c r="P29" s="1"/>
      <c r="Q29" s="1"/>
    </row>
    <row r="30" spans="1:42">
      <c r="A30" s="1"/>
      <c r="B30" s="219"/>
      <c r="C30" s="219"/>
      <c r="D30" s="219"/>
      <c r="E30" s="219"/>
      <c r="F30" s="219"/>
      <c r="G30" s="219"/>
      <c r="H30" s="1"/>
      <c r="I30" s="1"/>
      <c r="J30" s="1"/>
      <c r="K30" s="1"/>
      <c r="L30" s="1"/>
      <c r="M30" s="1"/>
      <c r="N30" s="1"/>
    </row>
    <row r="31" spans="1:42" ht="15" customHeight="1">
      <c r="A31" s="1"/>
      <c r="B31" s="219"/>
      <c r="C31" s="219"/>
      <c r="D31" s="252"/>
      <c r="E31" s="219"/>
      <c r="F31" s="219"/>
      <c r="G31" s="219"/>
      <c r="H31" s="1"/>
      <c r="I31" s="1"/>
      <c r="J31" s="1"/>
      <c r="K31" s="1"/>
      <c r="L31" s="1"/>
      <c r="M31" s="1"/>
      <c r="N31" s="1"/>
      <c r="O31" s="12"/>
      <c r="P31" s="12"/>
      <c r="Q31" s="12"/>
    </row>
    <row r="32" spans="1:42">
      <c r="C32" s="219"/>
      <c r="D32" s="219"/>
      <c r="E32" s="219"/>
      <c r="I32" s="1"/>
      <c r="J32" s="1"/>
      <c r="K32" s="1"/>
      <c r="L32" s="1"/>
      <c r="M32" s="1"/>
      <c r="N32" s="1"/>
      <c r="O32" s="1"/>
      <c r="P32" s="1"/>
      <c r="Q32" s="1"/>
    </row>
    <row r="33" spans="10:17">
      <c r="J33" s="1"/>
      <c r="K33" s="1"/>
      <c r="L33" s="1"/>
      <c r="M33" s="1"/>
      <c r="N33" s="1"/>
      <c r="O33" s="1"/>
      <c r="P33" s="1"/>
      <c r="Q33" s="1"/>
    </row>
    <row r="34" spans="10:17">
      <c r="J34" s="1"/>
      <c r="K34" s="1"/>
      <c r="L34" s="1"/>
      <c r="M34" s="1"/>
      <c r="N34" s="1"/>
      <c r="O34" s="1"/>
      <c r="P34" s="1"/>
      <c r="Q34" s="1"/>
    </row>
    <row r="35" spans="10:17">
      <c r="J35" s="1"/>
      <c r="K35" s="1"/>
      <c r="L35" s="1"/>
      <c r="P35" s="1"/>
      <c r="Q35" s="1"/>
    </row>
    <row r="36" spans="10:17">
      <c r="J36" s="1"/>
      <c r="K36" s="1"/>
      <c r="L36" s="1"/>
      <c r="O36" s="1"/>
      <c r="P36" s="1"/>
      <c r="Q36" s="1"/>
    </row>
    <row r="37" spans="10:17">
      <c r="J37" s="1"/>
      <c r="K37" s="1"/>
      <c r="L37" s="1"/>
    </row>
    <row r="38" spans="10:17" ht="15" customHeight="1">
      <c r="J38" s="1"/>
      <c r="K38" s="1"/>
      <c r="L38" s="1"/>
    </row>
    <row r="39" spans="10:17">
      <c r="J39" s="1"/>
      <c r="K39" s="1"/>
      <c r="L39" s="1"/>
    </row>
    <row r="40" spans="10:17">
      <c r="J40" s="1"/>
      <c r="K40" s="1"/>
      <c r="L40" s="1"/>
    </row>
    <row r="41" spans="10:17">
      <c r="J41" s="1"/>
      <c r="K41" s="1"/>
      <c r="L41" s="1"/>
    </row>
    <row r="42" spans="10:17">
      <c r="J42" s="1"/>
      <c r="K42" s="1"/>
      <c r="L42" s="1"/>
    </row>
    <row r="43" spans="10:17">
      <c r="J43" s="1"/>
      <c r="K43" s="1"/>
    </row>
    <row r="44" spans="10:17">
      <c r="J44" s="1"/>
      <c r="K44" s="1"/>
    </row>
    <row r="45" spans="10:17">
      <c r="J45" s="1"/>
      <c r="K45" s="1"/>
    </row>
    <row r="46" spans="10:17">
      <c r="J46" s="1"/>
      <c r="K46" s="1"/>
    </row>
  </sheetData>
  <mergeCells count="1">
    <mergeCell ref="A18:G19"/>
  </mergeCells>
  <hyperlinks>
    <hyperlink ref="Q30:Q31" location="'ASHRAE Level I'!AI1" display="NEXT PAGE"/>
  </hyperlinks>
  <pageMargins left="0.7" right="0.7" top="0.75" bottom="0.75" header="0.3" footer="0.3"/>
  <pageSetup scale="8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Lists'!$A$2:$A$93</xm:f>
          </x14:formula1>
          <xm:sqref>B6:G7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P92"/>
  <sheetViews>
    <sheetView showGridLines="0" view="pageBreakPreview" topLeftCell="A3" zoomScale="85" zoomScaleNormal="85" zoomScaleSheetLayoutView="85" zoomScalePageLayoutView="85" workbookViewId="0">
      <selection activeCell="A8" sqref="A8"/>
    </sheetView>
  </sheetViews>
  <sheetFormatPr defaultColWidth="8.88671875" defaultRowHeight="14.4"/>
  <cols>
    <col min="1" max="1" width="34.6640625" customWidth="1"/>
    <col min="2" max="2" width="16.88671875" customWidth="1"/>
    <col min="3" max="4" width="18" customWidth="1"/>
    <col min="5" max="8" width="11.33203125" customWidth="1"/>
    <col min="9" max="9" width="15.44140625" customWidth="1"/>
    <col min="10" max="12" width="7.6640625" customWidth="1"/>
    <col min="13" max="13" width="13.33203125" customWidth="1"/>
    <col min="14" max="14" width="12.33203125" customWidth="1"/>
    <col min="15" max="15" width="13.109375" customWidth="1"/>
    <col min="16" max="16" width="13.33203125" customWidth="1"/>
    <col min="17" max="17" width="16.33203125" customWidth="1"/>
    <col min="18" max="18" width="6" customWidth="1"/>
    <col min="19" max="19" width="5.88671875" customWidth="1"/>
    <col min="20" max="20" width="23.109375" customWidth="1"/>
    <col min="21" max="21" width="12.44140625" customWidth="1"/>
    <col min="22" max="22" width="20.88671875" customWidth="1"/>
    <col min="23" max="23" width="18.6640625" customWidth="1"/>
    <col min="24" max="24" width="17.44140625" customWidth="1"/>
    <col min="25" max="25" width="10.109375" customWidth="1"/>
    <col min="26" max="26" width="11" customWidth="1"/>
    <col min="27" max="27" width="7.33203125" customWidth="1"/>
    <col min="28" max="28" width="7.44140625" customWidth="1"/>
    <col min="29" max="29" width="4.88671875" customWidth="1"/>
    <col min="30" max="30" width="7.6640625" customWidth="1"/>
    <col min="31" max="31" width="8.109375" customWidth="1"/>
    <col min="32" max="32" width="7" customWidth="1"/>
    <col min="33" max="33" width="10.33203125" customWidth="1"/>
    <col min="34" max="34" width="10" customWidth="1"/>
    <col min="35" max="35" width="13.44140625" customWidth="1"/>
    <col min="36" max="36" width="9.44140625" customWidth="1"/>
    <col min="37" max="37" width="12.44140625" customWidth="1"/>
    <col min="38" max="38" width="11.109375" customWidth="1"/>
    <col min="39" max="39" width="12.44140625" customWidth="1"/>
    <col min="40" max="40" width="11.88671875" customWidth="1"/>
    <col min="41" max="41" width="7.88671875" customWidth="1"/>
    <col min="42" max="42" width="2" customWidth="1"/>
    <col min="43" max="43" width="8.33203125" customWidth="1"/>
    <col min="44" max="44" width="8.6640625" customWidth="1"/>
    <col min="45" max="45" width="10.44140625" customWidth="1"/>
    <col min="46" max="46" width="2.109375" customWidth="1"/>
    <col min="47" max="47" width="8.44140625" customWidth="1"/>
    <col min="48" max="49" width="11.44140625" customWidth="1"/>
    <col min="50" max="50" width="1.88671875" customWidth="1"/>
    <col min="51" max="51" width="7.109375" customWidth="1"/>
    <col min="52" max="52" width="9.44140625" customWidth="1"/>
    <col min="53" max="54" width="8.33203125" customWidth="1"/>
    <col min="55" max="57" width="8.44140625" customWidth="1"/>
    <col min="58" max="58" width="9.33203125" customWidth="1"/>
    <col min="59" max="59" width="5" customWidth="1"/>
    <col min="65" max="65" width="11.33203125" customWidth="1"/>
  </cols>
  <sheetData>
    <row r="1" spans="1:14" ht="18">
      <c r="A1" s="118" t="s">
        <v>231</v>
      </c>
      <c r="B1" s="118"/>
      <c r="C1" s="118"/>
      <c r="D1" s="118"/>
      <c r="E1" s="118"/>
      <c r="F1" s="118"/>
      <c r="G1" s="118"/>
      <c r="H1" s="118"/>
    </row>
    <row r="2" spans="1:14" ht="15.75" customHeight="1">
      <c r="A2" s="1"/>
      <c r="B2" s="1"/>
      <c r="C2" s="1"/>
      <c r="D2" s="1"/>
      <c r="E2" s="1"/>
      <c r="F2" s="1"/>
      <c r="G2" s="1"/>
      <c r="H2" s="1"/>
    </row>
    <row r="3" spans="1:14" ht="43.5" customHeight="1">
      <c r="A3" s="120" t="s">
        <v>411</v>
      </c>
      <c r="B3" s="120" t="s">
        <v>268</v>
      </c>
      <c r="C3" s="120" t="s">
        <v>651</v>
      </c>
      <c r="D3" s="120" t="s">
        <v>650</v>
      </c>
      <c r="E3" s="120" t="s">
        <v>29</v>
      </c>
      <c r="F3" s="120" t="s">
        <v>258</v>
      </c>
      <c r="G3" s="120" t="s">
        <v>30</v>
      </c>
      <c r="H3" s="120" t="s">
        <v>31</v>
      </c>
    </row>
    <row r="4" spans="1:14" ht="72.75" customHeight="1">
      <c r="A4" s="595" t="s">
        <v>232</v>
      </c>
      <c r="B4" s="596" t="s">
        <v>654</v>
      </c>
      <c r="C4" s="596" t="s">
        <v>667</v>
      </c>
      <c r="D4" s="596" t="s">
        <v>667</v>
      </c>
      <c r="E4" s="596" t="s">
        <v>270</v>
      </c>
      <c r="F4" s="596" t="s">
        <v>269</v>
      </c>
      <c r="G4" s="596" t="s">
        <v>269</v>
      </c>
      <c r="H4" s="596" t="s">
        <v>269</v>
      </c>
      <c r="I4" s="1"/>
      <c r="J4" s="169"/>
      <c r="K4" s="1"/>
      <c r="L4" s="1"/>
      <c r="M4" s="1"/>
      <c r="N4" s="1"/>
    </row>
    <row r="5" spans="1:14" ht="72.75" customHeight="1">
      <c r="A5" s="595" t="s">
        <v>233</v>
      </c>
      <c r="B5" s="596" t="s">
        <v>655</v>
      </c>
      <c r="C5" s="596" t="s">
        <v>648</v>
      </c>
      <c r="D5" s="596" t="s">
        <v>667</v>
      </c>
      <c r="E5" s="596" t="s">
        <v>652</v>
      </c>
      <c r="F5" s="596" t="s">
        <v>269</v>
      </c>
      <c r="G5" s="596" t="s">
        <v>652</v>
      </c>
      <c r="H5" s="596" t="s">
        <v>652</v>
      </c>
      <c r="I5" s="1"/>
      <c r="J5" s="169"/>
      <c r="K5" s="1"/>
      <c r="L5" s="1"/>
      <c r="M5" s="1"/>
      <c r="N5" s="1"/>
    </row>
    <row r="6" spans="1:14" ht="72.75" customHeight="1">
      <c r="A6" s="595" t="s">
        <v>234</v>
      </c>
      <c r="B6" s="596" t="s">
        <v>654</v>
      </c>
      <c r="C6" s="596" t="s">
        <v>667</v>
      </c>
      <c r="D6" s="596" t="s">
        <v>667</v>
      </c>
      <c r="E6" s="596" t="s">
        <v>652</v>
      </c>
      <c r="F6" s="596" t="s">
        <v>270</v>
      </c>
      <c r="G6" s="596" t="s">
        <v>652</v>
      </c>
      <c r="H6" s="596" t="s">
        <v>652</v>
      </c>
      <c r="I6" s="1"/>
      <c r="J6" s="169"/>
      <c r="K6" s="1"/>
      <c r="L6" s="1"/>
      <c r="M6" s="1"/>
      <c r="N6" s="1"/>
    </row>
    <row r="7" spans="1:14" ht="72.75" customHeight="1">
      <c r="A7" s="595" t="s">
        <v>649</v>
      </c>
      <c r="B7" s="596" t="s">
        <v>655</v>
      </c>
      <c r="C7" s="596" t="s">
        <v>648</v>
      </c>
      <c r="D7" s="596" t="s">
        <v>668</v>
      </c>
      <c r="E7" s="596" t="s">
        <v>270</v>
      </c>
      <c r="F7" s="596" t="s">
        <v>269</v>
      </c>
      <c r="G7" s="596" t="s">
        <v>269</v>
      </c>
      <c r="H7" s="596" t="s">
        <v>269</v>
      </c>
      <c r="I7" s="1"/>
      <c r="J7" s="1"/>
      <c r="K7" s="1"/>
      <c r="L7" s="1"/>
      <c r="M7" s="1"/>
      <c r="N7" s="1"/>
    </row>
    <row r="8" spans="1:14" ht="28.8">
      <c r="A8" s="120" t="s">
        <v>412</v>
      </c>
      <c r="B8" s="120" t="s">
        <v>268</v>
      </c>
      <c r="C8" s="120" t="s">
        <v>204</v>
      </c>
      <c r="D8" s="120" t="s">
        <v>650</v>
      </c>
      <c r="E8" s="120" t="s">
        <v>29</v>
      </c>
      <c r="F8" s="120" t="s">
        <v>258</v>
      </c>
      <c r="G8" s="120" t="s">
        <v>30</v>
      </c>
      <c r="H8" s="120" t="s">
        <v>31</v>
      </c>
      <c r="I8" s="1"/>
      <c r="J8" s="1"/>
      <c r="K8" s="1"/>
      <c r="L8" s="1"/>
      <c r="M8" s="1"/>
      <c r="N8" s="1"/>
    </row>
    <row r="9" spans="1:14" ht="72.75" customHeight="1">
      <c r="A9" s="595" t="s">
        <v>653</v>
      </c>
      <c r="B9" s="596" t="s">
        <v>655</v>
      </c>
      <c r="C9" s="596" t="s">
        <v>656</v>
      </c>
      <c r="D9" s="596" t="s">
        <v>657</v>
      </c>
      <c r="E9" s="596" t="s">
        <v>269</v>
      </c>
      <c r="F9" s="596" t="s">
        <v>652</v>
      </c>
      <c r="G9" s="596" t="s">
        <v>270</v>
      </c>
      <c r="H9" s="596" t="s">
        <v>652</v>
      </c>
      <c r="I9" s="1"/>
      <c r="J9" s="1"/>
      <c r="K9" s="1"/>
      <c r="L9" s="1"/>
      <c r="M9" s="1"/>
      <c r="N9" s="1"/>
    </row>
    <row r="10" spans="1:14" ht="72.75" customHeight="1">
      <c r="A10" s="595"/>
      <c r="B10" s="596"/>
      <c r="C10" s="596"/>
      <c r="D10" s="596"/>
      <c r="E10" s="596"/>
      <c r="F10" s="596"/>
      <c r="G10" s="596"/>
      <c r="H10" s="596"/>
      <c r="I10" s="1"/>
      <c r="J10" s="1"/>
      <c r="K10" s="1"/>
      <c r="L10" s="1"/>
      <c r="M10" s="1"/>
      <c r="N10" s="1"/>
    </row>
    <row r="11" spans="1:14" ht="72.75" customHeight="1">
      <c r="A11" s="595"/>
      <c r="B11" s="596"/>
      <c r="C11" s="596"/>
      <c r="D11" s="596"/>
      <c r="E11" s="596"/>
      <c r="F11" s="596"/>
      <c r="G11" s="596"/>
      <c r="H11" s="596"/>
      <c r="I11" s="1"/>
      <c r="J11" s="1"/>
      <c r="K11" s="1"/>
      <c r="L11" s="1"/>
      <c r="M11" s="1"/>
      <c r="N11" s="1"/>
    </row>
    <row r="12" spans="1:14" ht="72.75" customHeight="1">
      <c r="A12" s="595"/>
      <c r="B12" s="596"/>
      <c r="C12" s="596"/>
      <c r="D12" s="596"/>
      <c r="E12" s="596"/>
      <c r="F12" s="596"/>
      <c r="G12" s="596"/>
      <c r="H12" s="596"/>
      <c r="I12" s="1"/>
      <c r="J12" s="1"/>
      <c r="K12" s="1"/>
      <c r="L12" s="1"/>
      <c r="M12" s="1"/>
      <c r="N12" s="1"/>
    </row>
    <row r="13" spans="1:14" ht="72.75" customHeight="1">
      <c r="A13" s="595"/>
      <c r="B13" s="596"/>
      <c r="C13" s="596"/>
      <c r="D13" s="596"/>
      <c r="E13" s="596"/>
      <c r="F13" s="596"/>
      <c r="G13" s="596"/>
      <c r="H13" s="596"/>
      <c r="I13" s="1"/>
      <c r="J13" s="1"/>
      <c r="K13" s="1"/>
      <c r="L13" s="1"/>
      <c r="M13" s="1"/>
      <c r="N13" s="1"/>
    </row>
    <row r="14" spans="1:14" ht="14.25" customHeight="1">
      <c r="A14" s="14"/>
      <c r="B14" s="14"/>
      <c r="C14" s="14"/>
      <c r="D14" s="14"/>
      <c r="E14" s="14"/>
      <c r="F14" s="14"/>
      <c r="G14" s="14"/>
      <c r="H14" s="14"/>
      <c r="I14" s="1"/>
      <c r="J14" s="1"/>
      <c r="K14" s="1"/>
      <c r="L14" s="1"/>
      <c r="M14" s="1"/>
      <c r="N14" s="1"/>
    </row>
    <row r="15" spans="1:14" ht="15.75" customHeight="1">
      <c r="A15" s="1"/>
      <c r="B15" s="39"/>
      <c r="C15" s="42"/>
      <c r="D15" s="42"/>
      <c r="E15" s="39"/>
      <c r="F15" s="1"/>
      <c r="G15" s="1"/>
      <c r="H15" s="1"/>
      <c r="I15" s="1"/>
      <c r="J15" s="1"/>
      <c r="K15" s="1"/>
      <c r="L15" s="1"/>
      <c r="M15" s="1"/>
      <c r="N15" s="1"/>
    </row>
    <row r="16" spans="1:14">
      <c r="A16" s="1"/>
      <c r="B16" s="2"/>
      <c r="C16" s="5"/>
      <c r="D16" s="6"/>
      <c r="E16" s="2"/>
      <c r="F16" s="1"/>
      <c r="G16" s="1"/>
      <c r="H16" s="1"/>
    </row>
    <row r="17" spans="1:42" ht="21">
      <c r="A17" s="2"/>
      <c r="B17" s="2"/>
      <c r="C17" s="2"/>
      <c r="D17" s="1"/>
      <c r="E17" s="8"/>
      <c r="F17" s="8"/>
      <c r="G17" s="8"/>
      <c r="H17" s="8"/>
      <c r="I17" s="1"/>
      <c r="J17" s="1"/>
      <c r="K17" s="1"/>
      <c r="L17" s="1"/>
      <c r="M17" s="2"/>
      <c r="N17" s="32"/>
      <c r="O17" s="32"/>
      <c r="P17" s="32"/>
      <c r="Q17" s="32"/>
      <c r="AG17" s="1"/>
      <c r="AH17" s="1"/>
      <c r="AI17" s="1"/>
      <c r="AJ17" s="1"/>
      <c r="AK17" s="1"/>
      <c r="AL17" s="1"/>
      <c r="AM17" s="1"/>
      <c r="AN17" s="1"/>
      <c r="AO17" s="1"/>
      <c r="AP17" s="1"/>
    </row>
    <row r="18" spans="1:42" ht="21" customHeight="1">
      <c r="A18" s="1"/>
      <c r="B18" s="1"/>
      <c r="D18" s="1"/>
      <c r="E18" s="1"/>
      <c r="F18" s="1"/>
      <c r="G18" s="1"/>
      <c r="H18" s="1"/>
      <c r="I18" s="1"/>
      <c r="J18" s="1"/>
      <c r="K18" s="1"/>
      <c r="L18" s="1"/>
      <c r="M18" s="2"/>
      <c r="N18" s="2"/>
      <c r="O18" s="2"/>
      <c r="P18" s="2"/>
      <c r="Q18" s="2"/>
    </row>
    <row r="19" spans="1:42">
      <c r="A19" s="1"/>
      <c r="B19" s="1"/>
      <c r="C19" s="9"/>
      <c r="E19" s="1"/>
      <c r="F19" s="1"/>
      <c r="G19" s="1"/>
      <c r="H19" s="1"/>
      <c r="I19" s="1"/>
      <c r="J19" s="1"/>
      <c r="K19" s="1"/>
      <c r="L19" s="1"/>
      <c r="M19" s="2"/>
      <c r="N19" s="2"/>
      <c r="O19" s="2"/>
      <c r="P19" s="2"/>
      <c r="Q19" s="2"/>
    </row>
    <row r="20" spans="1:42">
      <c r="A20" s="1"/>
      <c r="B20" s="1"/>
      <c r="C20" s="1"/>
      <c r="D20" s="1"/>
      <c r="E20" s="1"/>
      <c r="F20" s="1"/>
      <c r="G20" s="1"/>
      <c r="H20" s="1"/>
      <c r="I20" s="1"/>
      <c r="J20" s="1"/>
      <c r="K20" s="1"/>
      <c r="L20" s="1"/>
      <c r="M20" s="2"/>
      <c r="N20" s="2"/>
      <c r="O20" s="2"/>
      <c r="P20" s="2"/>
      <c r="Q20" s="2"/>
    </row>
    <row r="21" spans="1:42">
      <c r="A21" s="1"/>
      <c r="B21" s="1"/>
      <c r="C21" s="1"/>
      <c r="D21" s="1"/>
      <c r="E21" s="1"/>
      <c r="F21" s="1"/>
      <c r="G21" s="1"/>
      <c r="H21" s="1"/>
      <c r="I21" s="1"/>
      <c r="J21" s="1"/>
      <c r="K21" s="1"/>
      <c r="L21" s="1"/>
      <c r="M21" s="2"/>
      <c r="N21" s="2"/>
      <c r="O21" s="2"/>
      <c r="P21" s="2"/>
      <c r="Q21" s="2"/>
    </row>
    <row r="22" spans="1:42">
      <c r="A22" s="1"/>
      <c r="B22" s="1"/>
      <c r="C22" s="1"/>
      <c r="D22" s="1"/>
      <c r="E22" s="1"/>
      <c r="F22" s="1"/>
      <c r="G22" s="1"/>
      <c r="H22" s="1"/>
      <c r="I22" s="1"/>
      <c r="J22" s="1"/>
      <c r="K22" s="1"/>
      <c r="L22" s="1"/>
      <c r="M22" s="2"/>
      <c r="N22" s="2"/>
      <c r="O22" s="2"/>
      <c r="P22" s="2"/>
      <c r="Q22" s="2"/>
    </row>
    <row r="23" spans="1:42">
      <c r="A23" s="1"/>
      <c r="B23" s="1"/>
      <c r="C23" s="1"/>
      <c r="D23" s="1"/>
      <c r="E23" s="1"/>
      <c r="F23" s="1"/>
      <c r="G23" s="1"/>
      <c r="H23" s="1"/>
      <c r="I23" s="1"/>
      <c r="J23" s="1"/>
      <c r="K23" s="1"/>
      <c r="L23" s="1"/>
      <c r="M23" s="1"/>
      <c r="N23" s="1"/>
      <c r="O23" s="1"/>
      <c r="P23" s="1"/>
      <c r="Q23" s="1"/>
    </row>
    <row r="24" spans="1:42">
      <c r="A24" s="1"/>
      <c r="B24" s="1"/>
      <c r="C24" s="1"/>
      <c r="D24" s="1"/>
      <c r="E24" s="1"/>
      <c r="F24" s="1"/>
      <c r="G24" s="1"/>
      <c r="H24" s="1"/>
      <c r="I24" s="1"/>
      <c r="J24" s="1"/>
      <c r="K24" s="1"/>
      <c r="L24" s="1"/>
      <c r="M24" s="1"/>
      <c r="N24" s="1"/>
    </row>
    <row r="25" spans="1:42">
      <c r="A25" s="1"/>
      <c r="B25" s="1"/>
      <c r="C25" s="10"/>
      <c r="D25" s="1"/>
      <c r="E25" s="1"/>
      <c r="F25" s="1"/>
      <c r="G25" s="1"/>
      <c r="H25" s="1"/>
      <c r="I25" s="1"/>
      <c r="J25" s="1"/>
      <c r="K25" s="1"/>
      <c r="L25" s="1"/>
      <c r="M25" s="1"/>
      <c r="N25" s="1"/>
      <c r="O25" s="12"/>
      <c r="P25" s="12"/>
      <c r="Q25" s="12"/>
    </row>
    <row r="26" spans="1:42">
      <c r="C26" s="1"/>
      <c r="D26" s="1"/>
      <c r="I26" s="1"/>
      <c r="J26" s="1"/>
      <c r="K26" s="1"/>
      <c r="L26" s="1"/>
      <c r="M26" s="1"/>
      <c r="N26" s="1"/>
      <c r="O26" s="1"/>
      <c r="P26" s="1"/>
      <c r="Q26" s="1"/>
    </row>
    <row r="27" spans="1:42">
      <c r="J27" s="1"/>
      <c r="K27" s="1"/>
      <c r="L27" s="1"/>
      <c r="M27" s="1"/>
      <c r="N27" s="1"/>
      <c r="O27" s="1"/>
      <c r="P27" s="1"/>
      <c r="Q27" s="1"/>
    </row>
    <row r="28" spans="1:42">
      <c r="J28" s="1"/>
      <c r="K28" s="1"/>
      <c r="L28" s="1"/>
      <c r="M28" s="1"/>
      <c r="N28" s="1"/>
      <c r="O28" s="1"/>
      <c r="P28" s="1"/>
      <c r="Q28" s="1"/>
    </row>
    <row r="29" spans="1:42">
      <c r="J29" s="1"/>
      <c r="K29" s="1"/>
      <c r="L29" s="1"/>
      <c r="P29" s="1"/>
      <c r="Q29" s="1"/>
    </row>
    <row r="30" spans="1:42">
      <c r="J30" s="1"/>
      <c r="K30" s="1"/>
      <c r="L30" s="1"/>
      <c r="O30" s="1"/>
      <c r="P30" s="1"/>
      <c r="Q30" s="1"/>
    </row>
    <row r="31" spans="1:42">
      <c r="J31" s="1"/>
      <c r="K31" s="1"/>
      <c r="L31" s="1"/>
    </row>
    <row r="32" spans="1:42">
      <c r="J32" s="1"/>
      <c r="K32" s="1"/>
      <c r="L32" s="1"/>
    </row>
    <row r="33" spans="1:12">
      <c r="J33" s="1"/>
      <c r="K33" s="1"/>
      <c r="L33" s="1"/>
    </row>
    <row r="34" spans="1:12">
      <c r="J34" s="1"/>
      <c r="K34" s="1"/>
      <c r="L34" s="1"/>
    </row>
    <row r="35" spans="1:12">
      <c r="J35" s="1"/>
      <c r="K35" s="1"/>
      <c r="L35" s="1"/>
    </row>
    <row r="36" spans="1:12">
      <c r="J36" s="1"/>
      <c r="K36" s="1"/>
      <c r="L36" s="1"/>
    </row>
    <row r="37" spans="1:12">
      <c r="J37" s="1"/>
      <c r="K37" s="1"/>
    </row>
    <row r="38" spans="1:12">
      <c r="J38" s="1"/>
      <c r="K38" s="1"/>
    </row>
    <row r="39" spans="1:12">
      <c r="J39" s="1"/>
      <c r="K39" s="1"/>
    </row>
    <row r="40" spans="1:12">
      <c r="A40" s="39"/>
      <c r="B40" s="39"/>
      <c r="C40" s="39"/>
      <c r="D40" s="39"/>
      <c r="E40" s="39"/>
      <c r="F40" s="39"/>
      <c r="G40" s="39"/>
      <c r="H40" s="39"/>
      <c r="I40" s="39"/>
      <c r="J40" s="1"/>
      <c r="K40" s="1"/>
    </row>
    <row r="41" spans="1:12">
      <c r="A41" s="39"/>
      <c r="B41" s="39"/>
      <c r="C41" s="39"/>
      <c r="D41" s="39"/>
      <c r="E41" s="39"/>
      <c r="F41" s="39"/>
      <c r="G41" s="39"/>
      <c r="H41" s="39"/>
      <c r="I41" s="39"/>
    </row>
    <row r="42" spans="1:12">
      <c r="A42" s="39"/>
      <c r="B42" s="39"/>
      <c r="C42" s="39"/>
      <c r="D42" s="39"/>
      <c r="E42" s="39"/>
      <c r="F42" s="39"/>
      <c r="G42" s="39"/>
      <c r="H42" s="39"/>
      <c r="I42" s="39"/>
    </row>
    <row r="43" spans="1:12">
      <c r="A43" s="786"/>
      <c r="B43" s="786"/>
      <c r="C43" s="786"/>
      <c r="D43" s="786"/>
      <c r="E43" s="786"/>
      <c r="F43" s="786"/>
      <c r="G43" s="786"/>
      <c r="H43" s="786"/>
      <c r="I43" s="786"/>
    </row>
    <row r="44" spans="1:12">
      <c r="A44" s="43"/>
      <c r="B44" s="43"/>
      <c r="C44" s="43"/>
      <c r="D44" s="43"/>
      <c r="E44" s="43"/>
      <c r="F44" s="43"/>
      <c r="G44" s="43"/>
      <c r="H44" s="43"/>
      <c r="I44" s="44"/>
    </row>
    <row r="45" spans="1:12">
      <c r="A45" s="43"/>
      <c r="B45" s="43"/>
      <c r="C45" s="43"/>
      <c r="D45" s="43"/>
      <c r="E45" s="43"/>
      <c r="F45" s="43"/>
      <c r="G45" s="43"/>
      <c r="H45" s="43"/>
      <c r="I45" s="44"/>
    </row>
    <row r="46" spans="1:12">
      <c r="A46" s="43"/>
      <c r="B46" s="43"/>
      <c r="C46" s="43"/>
      <c r="D46" s="43"/>
      <c r="E46" s="43"/>
      <c r="F46" s="43"/>
      <c r="G46" s="43"/>
      <c r="H46" s="43"/>
      <c r="I46" s="44"/>
    </row>
    <row r="47" spans="1:12">
      <c r="A47" s="43"/>
      <c r="B47" s="43"/>
      <c r="C47" s="43"/>
      <c r="D47" s="43"/>
      <c r="E47" s="43"/>
      <c r="F47" s="43"/>
      <c r="G47" s="43"/>
      <c r="H47" s="43"/>
      <c r="I47" s="44"/>
    </row>
    <row r="48" spans="1:12">
      <c r="A48" s="43"/>
      <c r="B48" s="43"/>
      <c r="C48" s="43"/>
      <c r="D48" s="43"/>
      <c r="E48" s="43"/>
      <c r="F48" s="43"/>
      <c r="G48" s="43"/>
      <c r="H48" s="43"/>
      <c r="I48" s="44"/>
    </row>
    <row r="49" spans="1:9">
      <c r="A49" s="43"/>
      <c r="B49" s="43"/>
      <c r="C49" s="43"/>
      <c r="D49" s="43"/>
      <c r="E49" s="43"/>
      <c r="F49" s="43"/>
      <c r="G49" s="43"/>
      <c r="H49" s="43"/>
      <c r="I49" s="44"/>
    </row>
    <row r="50" spans="1:9">
      <c r="A50" s="43"/>
      <c r="B50" s="43"/>
      <c r="C50" s="43"/>
      <c r="D50" s="43"/>
      <c r="E50" s="43"/>
      <c r="F50" s="43"/>
      <c r="G50" s="43"/>
      <c r="H50" s="43"/>
      <c r="I50" s="44"/>
    </row>
    <row r="51" spans="1:9">
      <c r="A51" s="43"/>
      <c r="B51" s="43"/>
      <c r="C51" s="43"/>
      <c r="D51" s="43"/>
      <c r="E51" s="43"/>
      <c r="F51" s="43"/>
      <c r="G51" s="43"/>
      <c r="H51" s="43"/>
      <c r="I51" s="44"/>
    </row>
    <row r="52" spans="1:9">
      <c r="A52" s="43"/>
      <c r="B52" s="43"/>
      <c r="C52" s="43"/>
      <c r="D52" s="43"/>
      <c r="E52" s="43"/>
      <c r="F52" s="43"/>
      <c r="G52" s="43"/>
      <c r="H52" s="43"/>
      <c r="I52" s="44"/>
    </row>
    <row r="53" spans="1:9">
      <c r="A53" s="43"/>
      <c r="B53" s="43"/>
      <c r="C53" s="43"/>
      <c r="D53" s="43"/>
      <c r="E53" s="43"/>
      <c r="F53" s="43"/>
      <c r="G53" s="43"/>
      <c r="H53" s="43"/>
      <c r="I53" s="44"/>
    </row>
    <row r="54" spans="1:9">
      <c r="A54" s="43"/>
      <c r="B54" s="43"/>
      <c r="C54" s="43"/>
      <c r="D54" s="43"/>
      <c r="E54" s="43"/>
      <c r="F54" s="43"/>
      <c r="G54" s="43"/>
      <c r="H54" s="43"/>
      <c r="I54" s="44"/>
    </row>
    <row r="55" spans="1:9">
      <c r="A55" s="43"/>
      <c r="B55" s="43"/>
      <c r="C55" s="43"/>
      <c r="D55" s="43"/>
      <c r="E55" s="43"/>
      <c r="F55" s="43"/>
      <c r="G55" s="43"/>
      <c r="H55" s="43"/>
      <c r="I55" s="44"/>
    </row>
    <row r="56" spans="1:9">
      <c r="A56" s="43"/>
      <c r="B56" s="43"/>
      <c r="C56" s="43"/>
      <c r="D56" s="43"/>
      <c r="E56" s="43"/>
      <c r="F56" s="43"/>
      <c r="G56" s="43"/>
      <c r="H56" s="43"/>
      <c r="I56" s="44"/>
    </row>
    <row r="57" spans="1:9">
      <c r="A57" s="43"/>
      <c r="B57" s="43"/>
      <c r="C57" s="43"/>
      <c r="D57" s="43"/>
      <c r="E57" s="43"/>
      <c r="F57" s="43"/>
      <c r="G57" s="43"/>
      <c r="H57" s="43"/>
      <c r="I57" s="44"/>
    </row>
    <row r="58" spans="1:9">
      <c r="A58" s="43"/>
      <c r="B58" s="43"/>
      <c r="C58" s="43"/>
      <c r="D58" s="43"/>
      <c r="E58" s="43"/>
      <c r="F58" s="43"/>
      <c r="G58" s="43"/>
      <c r="H58" s="43"/>
      <c r="I58" s="44"/>
    </row>
    <row r="59" spans="1:9">
      <c r="A59" s="43"/>
      <c r="B59" s="43"/>
      <c r="C59" s="43"/>
      <c r="D59" s="43"/>
      <c r="E59" s="43"/>
      <c r="F59" s="43"/>
      <c r="G59" s="43"/>
      <c r="H59" s="43"/>
      <c r="I59" s="44"/>
    </row>
    <row r="60" spans="1:9">
      <c r="A60" s="43"/>
      <c r="B60" s="43"/>
      <c r="C60" s="43"/>
      <c r="D60" s="43"/>
      <c r="E60" s="43"/>
      <c r="F60" s="43"/>
      <c r="G60" s="43"/>
      <c r="H60" s="43"/>
      <c r="I60" s="44"/>
    </row>
    <row r="61" spans="1:9">
      <c r="A61" s="43"/>
      <c r="B61" s="43"/>
      <c r="C61" s="43"/>
      <c r="D61" s="43"/>
      <c r="E61" s="43"/>
      <c r="F61" s="43"/>
      <c r="G61" s="43"/>
      <c r="H61" s="43"/>
      <c r="I61" s="44"/>
    </row>
    <row r="62" spans="1:9">
      <c r="A62" s="43"/>
      <c r="B62" s="43"/>
      <c r="C62" s="43"/>
      <c r="D62" s="43"/>
      <c r="E62" s="43"/>
      <c r="F62" s="43"/>
      <c r="G62" s="43"/>
      <c r="H62" s="43"/>
      <c r="I62" s="44"/>
    </row>
    <row r="63" spans="1:9">
      <c r="A63" s="43"/>
      <c r="B63" s="43"/>
      <c r="C63" s="43"/>
      <c r="D63" s="43"/>
      <c r="E63" s="43"/>
      <c r="F63" s="43"/>
      <c r="G63" s="43"/>
      <c r="H63" s="43"/>
      <c r="I63" s="44"/>
    </row>
    <row r="64" spans="1:9">
      <c r="A64" s="43"/>
      <c r="B64" s="43"/>
      <c r="C64" s="43"/>
      <c r="D64" s="43"/>
      <c r="E64" s="43"/>
      <c r="F64" s="43"/>
      <c r="G64" s="43"/>
      <c r="H64" s="43"/>
      <c r="I64" s="44"/>
    </row>
    <row r="65" spans="1:9">
      <c r="A65" s="43"/>
      <c r="B65" s="43"/>
      <c r="C65" s="43"/>
      <c r="D65" s="43"/>
      <c r="E65" s="43"/>
      <c r="F65" s="43"/>
      <c r="G65" s="43"/>
      <c r="H65" s="43"/>
      <c r="I65" s="44"/>
    </row>
    <row r="66" spans="1:9">
      <c r="A66" s="43"/>
      <c r="B66" s="43"/>
      <c r="C66" s="43"/>
      <c r="D66" s="43"/>
      <c r="E66" s="43"/>
      <c r="F66" s="43"/>
      <c r="G66" s="43"/>
      <c r="H66" s="43"/>
      <c r="I66" s="44"/>
    </row>
    <row r="67" spans="1:9">
      <c r="A67" s="43"/>
      <c r="B67" s="43"/>
      <c r="C67" s="43"/>
      <c r="D67" s="43"/>
      <c r="E67" s="43"/>
      <c r="F67" s="43"/>
      <c r="G67" s="43"/>
      <c r="H67" s="43"/>
      <c r="I67" s="44"/>
    </row>
    <row r="68" spans="1:9">
      <c r="A68" s="43"/>
      <c r="B68" s="43"/>
      <c r="C68" s="43"/>
      <c r="D68" s="43"/>
      <c r="E68" s="43"/>
      <c r="F68" s="43"/>
      <c r="G68" s="43"/>
      <c r="H68" s="43"/>
      <c r="I68" s="44"/>
    </row>
    <row r="69" spans="1:9">
      <c r="A69" s="43"/>
      <c r="B69" s="43"/>
      <c r="C69" s="43"/>
      <c r="D69" s="43"/>
      <c r="E69" s="43"/>
      <c r="F69" s="43"/>
      <c r="G69" s="43"/>
      <c r="H69" s="43"/>
      <c r="I69" s="44"/>
    </row>
    <row r="70" spans="1:9">
      <c r="A70" s="43"/>
      <c r="B70" s="43"/>
      <c r="C70" s="43"/>
      <c r="D70" s="43"/>
      <c r="E70" s="43"/>
      <c r="F70" s="43"/>
      <c r="G70" s="43"/>
      <c r="H70" s="43"/>
      <c r="I70" s="44"/>
    </row>
    <row r="71" spans="1:9">
      <c r="A71" s="43"/>
      <c r="B71" s="43"/>
      <c r="C71" s="43"/>
      <c r="D71" s="43"/>
      <c r="E71" s="43"/>
      <c r="F71" s="43"/>
      <c r="G71" s="43"/>
      <c r="H71" s="43"/>
      <c r="I71" s="44"/>
    </row>
    <row r="72" spans="1:9">
      <c r="A72" s="43"/>
      <c r="B72" s="43"/>
      <c r="C72" s="43"/>
      <c r="D72" s="43"/>
      <c r="E72" s="43"/>
      <c r="F72" s="43"/>
      <c r="G72" s="43"/>
      <c r="H72" s="43"/>
      <c r="I72" s="44"/>
    </row>
    <row r="73" spans="1:9">
      <c r="A73" s="43"/>
      <c r="B73" s="43"/>
      <c r="C73" s="43"/>
      <c r="D73" s="43"/>
      <c r="E73" s="43"/>
      <c r="F73" s="43"/>
      <c r="G73" s="43"/>
      <c r="H73" s="43"/>
      <c r="I73" s="44"/>
    </row>
    <row r="74" spans="1:9">
      <c r="A74" s="43"/>
      <c r="B74" s="43"/>
      <c r="C74" s="43"/>
      <c r="D74" s="43"/>
      <c r="E74" s="43"/>
      <c r="F74" s="43"/>
      <c r="G74" s="43"/>
      <c r="H74" s="43"/>
      <c r="I74" s="44"/>
    </row>
    <row r="75" spans="1:9">
      <c r="A75" s="43"/>
      <c r="B75" s="43"/>
      <c r="C75" s="43"/>
      <c r="D75" s="43"/>
      <c r="E75" s="43"/>
      <c r="F75" s="43"/>
      <c r="G75" s="43"/>
      <c r="H75" s="43"/>
      <c r="I75" s="44"/>
    </row>
    <row r="76" spans="1:9">
      <c r="A76" s="43"/>
      <c r="B76" s="43"/>
      <c r="C76" s="43"/>
      <c r="D76" s="43"/>
      <c r="E76" s="43"/>
      <c r="F76" s="43"/>
      <c r="G76" s="43"/>
      <c r="H76" s="43"/>
      <c r="I76" s="44"/>
    </row>
    <row r="77" spans="1:9">
      <c r="A77" s="43"/>
      <c r="B77" s="43"/>
      <c r="C77" s="43"/>
      <c r="D77" s="43"/>
      <c r="E77" s="43"/>
      <c r="F77" s="43"/>
      <c r="G77" s="43"/>
      <c r="H77" s="43"/>
      <c r="I77" s="44"/>
    </row>
    <row r="78" spans="1:9">
      <c r="A78" s="43"/>
      <c r="B78" s="43"/>
      <c r="C78" s="43"/>
      <c r="D78" s="43"/>
      <c r="E78" s="43"/>
      <c r="F78" s="43"/>
      <c r="G78" s="43"/>
      <c r="H78" s="43"/>
      <c r="I78" s="44"/>
    </row>
    <row r="79" spans="1:9">
      <c r="A79" s="43"/>
      <c r="B79" s="43"/>
      <c r="C79" s="43"/>
      <c r="D79" s="43"/>
      <c r="E79" s="43"/>
      <c r="F79" s="43"/>
      <c r="G79" s="43"/>
      <c r="H79" s="43"/>
      <c r="I79" s="44"/>
    </row>
    <row r="80" spans="1:9">
      <c r="A80" s="43"/>
      <c r="B80" s="43"/>
      <c r="C80" s="43"/>
      <c r="D80" s="43"/>
      <c r="E80" s="43"/>
      <c r="F80" s="43"/>
      <c r="G80" s="43"/>
      <c r="H80" s="43"/>
      <c r="I80" s="44"/>
    </row>
    <row r="81" spans="1:9">
      <c r="A81" s="43"/>
      <c r="B81" s="43"/>
      <c r="C81" s="43"/>
      <c r="D81" s="43"/>
      <c r="E81" s="43"/>
      <c r="F81" s="43"/>
      <c r="G81" s="43"/>
      <c r="H81" s="43"/>
      <c r="I81" s="44"/>
    </row>
    <row r="82" spans="1:9">
      <c r="A82" s="43"/>
      <c r="B82" s="43"/>
      <c r="C82" s="43"/>
      <c r="D82" s="43"/>
      <c r="E82" s="43"/>
      <c r="F82" s="43"/>
      <c r="G82" s="43"/>
      <c r="H82" s="43"/>
      <c r="I82" s="44"/>
    </row>
    <row r="83" spans="1:9">
      <c r="A83" s="43"/>
      <c r="B83" s="43"/>
      <c r="C83" s="43"/>
      <c r="D83" s="43"/>
      <c r="E83" s="43"/>
      <c r="F83" s="43"/>
      <c r="G83" s="43"/>
      <c r="H83" s="43"/>
      <c r="I83" s="44"/>
    </row>
    <row r="84" spans="1:9">
      <c r="A84" s="43"/>
      <c r="B84" s="43"/>
      <c r="C84" s="43"/>
      <c r="D84" s="43"/>
      <c r="E84" s="43"/>
      <c r="F84" s="43"/>
      <c r="G84" s="43"/>
      <c r="H84" s="43"/>
      <c r="I84" s="44"/>
    </row>
    <row r="85" spans="1:9">
      <c r="A85" s="43"/>
      <c r="B85" s="43"/>
      <c r="C85" s="43"/>
      <c r="D85" s="43"/>
      <c r="E85" s="43"/>
      <c r="F85" s="43"/>
      <c r="G85" s="43"/>
      <c r="H85" s="43"/>
      <c r="I85" s="44"/>
    </row>
    <row r="86" spans="1:9">
      <c r="A86" s="43"/>
      <c r="B86" s="43"/>
      <c r="C86" s="43"/>
      <c r="D86" s="43"/>
      <c r="E86" s="43"/>
      <c r="F86" s="43"/>
      <c r="G86" s="43"/>
      <c r="H86" s="43"/>
      <c r="I86" s="44"/>
    </row>
    <row r="87" spans="1:9">
      <c r="A87" s="43"/>
      <c r="B87" s="43"/>
      <c r="C87" s="43"/>
      <c r="D87" s="43"/>
      <c r="E87" s="43"/>
      <c r="F87" s="43"/>
      <c r="G87" s="43"/>
      <c r="H87" s="43"/>
      <c r="I87" s="44"/>
    </row>
    <row r="88" spans="1:9">
      <c r="A88" s="43"/>
      <c r="B88" s="43"/>
      <c r="C88" s="43"/>
      <c r="D88" s="43"/>
      <c r="E88" s="43"/>
      <c r="F88" s="43"/>
      <c r="G88" s="43"/>
      <c r="H88" s="43"/>
      <c r="I88" s="44"/>
    </row>
    <row r="89" spans="1:9">
      <c r="A89" s="43"/>
      <c r="B89" s="43"/>
      <c r="C89" s="43"/>
      <c r="D89" s="43"/>
      <c r="E89" s="43"/>
      <c r="F89" s="43"/>
      <c r="G89" s="43"/>
      <c r="H89" s="43"/>
      <c r="I89" s="44"/>
    </row>
    <row r="90" spans="1:9">
      <c r="A90" s="43"/>
      <c r="B90" s="43"/>
      <c r="C90" s="43"/>
      <c r="D90" s="43"/>
      <c r="E90" s="43"/>
      <c r="F90" s="43"/>
      <c r="G90" s="43"/>
      <c r="H90" s="43"/>
      <c r="I90" s="44"/>
    </row>
    <row r="91" spans="1:9">
      <c r="A91" s="43"/>
      <c r="B91" s="43"/>
      <c r="C91" s="43"/>
      <c r="D91" s="43"/>
      <c r="E91" s="43"/>
      <c r="F91" s="43"/>
      <c r="G91" s="43"/>
      <c r="H91" s="43"/>
      <c r="I91" s="44"/>
    </row>
    <row r="92" spans="1:9">
      <c r="A92" s="39"/>
      <c r="B92" s="39"/>
      <c r="C92" s="39"/>
      <c r="D92" s="39"/>
      <c r="E92" s="39"/>
      <c r="F92" s="39"/>
      <c r="G92" s="39"/>
      <c r="H92" s="39"/>
      <c r="I92" s="39"/>
    </row>
  </sheetData>
  <mergeCells count="1">
    <mergeCell ref="A43:I43"/>
  </mergeCells>
  <hyperlinks>
    <hyperlink ref="Q24:Q25" location="'ASHRAE Level I'!AI1" display="NEXT PAGE"/>
  </hyperlinks>
  <pageMargins left="0.7" right="0.7" top="0.75" bottom="0.75" header="0.3" footer="0.3"/>
  <pageSetup scale="68"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59"/>
  <sheetViews>
    <sheetView showGridLines="0" view="pageBreakPreview" zoomScaleNormal="100" zoomScaleSheetLayoutView="100" workbookViewId="0">
      <selection activeCell="E16" sqref="E16"/>
    </sheetView>
  </sheetViews>
  <sheetFormatPr defaultColWidth="8.88671875" defaultRowHeight="14.4"/>
  <cols>
    <col min="1" max="1" width="36.44140625" customWidth="1"/>
    <col min="2" max="2" width="19.88671875" bestFit="1" customWidth="1"/>
    <col min="3" max="3" width="6.33203125" customWidth="1"/>
    <col min="4" max="4" width="7.44140625" customWidth="1"/>
    <col min="5" max="5" width="15.33203125" customWidth="1"/>
    <col min="6" max="6" width="13.44140625" customWidth="1"/>
    <col min="7" max="7" width="15.33203125" customWidth="1"/>
    <col min="8" max="8" width="19.88671875" customWidth="1"/>
    <col min="9" max="9" width="13.109375" customWidth="1"/>
    <col min="10" max="10" width="6.33203125" customWidth="1"/>
    <col min="11" max="11" width="23.44140625" customWidth="1"/>
    <col min="12" max="12" width="12.88671875" customWidth="1"/>
    <col min="13" max="13" width="12.6640625" customWidth="1"/>
    <col min="14" max="14" width="13.33203125" customWidth="1"/>
    <col min="15" max="15" width="12.33203125" customWidth="1"/>
    <col min="16" max="16" width="13.109375" customWidth="1"/>
    <col min="17" max="17" width="13.33203125" customWidth="1"/>
    <col min="18" max="18" width="16.33203125" customWidth="1"/>
    <col min="19" max="19" width="6" customWidth="1"/>
    <col min="20" max="20" width="5.88671875" customWidth="1"/>
    <col min="21" max="21" width="23.44140625" customWidth="1"/>
    <col min="22" max="22" width="12.88671875" customWidth="1"/>
    <col min="23" max="23" width="12.6640625" customWidth="1"/>
    <col min="24" max="24" width="13.33203125" customWidth="1"/>
    <col min="25" max="25" width="12.33203125" customWidth="1"/>
    <col min="26" max="26" width="13.109375" customWidth="1"/>
    <col min="27" max="27" width="13.33203125" customWidth="1"/>
    <col min="28" max="28" width="16.33203125" customWidth="1"/>
    <col min="29" max="29" width="6" customWidth="1"/>
    <col min="30" max="30" width="5.88671875" customWidth="1"/>
    <col min="31" max="31" width="23.44140625" customWidth="1"/>
    <col min="32" max="32" width="12.88671875" customWidth="1"/>
    <col min="33" max="33" width="12.6640625" customWidth="1"/>
    <col min="34" max="34" width="13.33203125" customWidth="1"/>
    <col min="35" max="35" width="12.33203125" customWidth="1"/>
    <col min="36" max="36" width="13.109375" customWidth="1"/>
    <col min="37" max="37" width="13.33203125" customWidth="1"/>
    <col min="38" max="38" width="16.33203125" customWidth="1"/>
    <col min="39" max="39" width="6" customWidth="1"/>
    <col min="40" max="40" width="5.88671875" customWidth="1"/>
    <col min="41" max="41" width="20.109375" customWidth="1"/>
    <col min="42" max="42" width="12.44140625" customWidth="1"/>
    <col min="43" max="43" width="20.88671875" customWidth="1"/>
    <col min="44" max="44" width="18.6640625" customWidth="1"/>
    <col min="45" max="45" width="17.44140625" customWidth="1"/>
    <col min="46" max="46" width="10.109375" customWidth="1"/>
    <col min="47" max="47" width="11" customWidth="1"/>
    <col min="48" max="48" width="7.33203125" customWidth="1"/>
    <col min="49" max="49" width="7.44140625" customWidth="1"/>
    <col min="50" max="50" width="4.88671875" customWidth="1"/>
    <col min="51" max="51" width="9.88671875" customWidth="1"/>
    <col min="52" max="52" width="20.109375" customWidth="1"/>
    <col min="53" max="53" width="12.44140625" customWidth="1"/>
    <col min="54" max="54" width="20.88671875" customWidth="1"/>
    <col min="55" max="55" width="18.6640625" customWidth="1"/>
    <col min="56" max="56" width="17.44140625" customWidth="1"/>
    <col min="57" max="57" width="10.109375" customWidth="1"/>
    <col min="58" max="58" width="7.33203125" customWidth="1"/>
    <col min="59" max="59" width="7.44140625" customWidth="1"/>
    <col min="60" max="60" width="4.88671875" customWidth="1"/>
    <col min="61" max="61" width="23.109375" customWidth="1"/>
    <col min="62" max="62" width="12.44140625" customWidth="1"/>
    <col min="63" max="63" width="20.88671875" customWidth="1"/>
    <col min="64" max="64" width="18.6640625" customWidth="1"/>
    <col min="65" max="65" width="17.44140625" customWidth="1"/>
    <col min="66" max="66" width="10.109375" customWidth="1"/>
    <col min="67" max="67" width="11" customWidth="1"/>
    <col min="68" max="68" width="7.33203125" customWidth="1"/>
    <col min="69" max="69" width="7.44140625" customWidth="1"/>
    <col min="70" max="70" width="4.88671875" customWidth="1"/>
    <col min="71" max="71" width="7.6640625" customWidth="1"/>
    <col min="72" max="72" width="8.109375" customWidth="1"/>
    <col min="73" max="73" width="7" customWidth="1"/>
    <col min="74" max="74" width="10.33203125" customWidth="1"/>
    <col min="75" max="75" width="10" customWidth="1"/>
    <col min="76" max="76" width="13.44140625" customWidth="1"/>
    <col min="77" max="77" width="9.44140625" customWidth="1"/>
    <col min="78" max="78" width="12.44140625" customWidth="1"/>
    <col min="79" max="79" width="11.109375" customWidth="1"/>
    <col min="80" max="80" width="12.44140625" customWidth="1"/>
    <col min="81" max="81" width="11.88671875" customWidth="1"/>
    <col min="82" max="82" width="7.88671875" customWidth="1"/>
    <col min="83" max="83" width="2" customWidth="1"/>
    <col min="84" max="84" width="8.33203125" customWidth="1"/>
    <col min="85" max="85" width="8.6640625" customWidth="1"/>
    <col min="86" max="86" width="10.44140625" customWidth="1"/>
    <col min="87" max="87" width="2.109375" customWidth="1"/>
    <col min="88" max="88" width="8.44140625" customWidth="1"/>
    <col min="89" max="90" width="11.44140625" customWidth="1"/>
    <col min="91" max="91" width="1.88671875" customWidth="1"/>
    <col min="92" max="92" width="7.109375" customWidth="1"/>
    <col min="93" max="93" width="9.44140625" customWidth="1"/>
    <col min="94" max="95" width="8.33203125" customWidth="1"/>
    <col min="96" max="98" width="8.44140625" customWidth="1"/>
    <col min="99" max="99" width="9.33203125" customWidth="1"/>
    <col min="100" max="100" width="5" customWidth="1"/>
    <col min="106" max="106" width="11.33203125" customWidth="1"/>
  </cols>
  <sheetData>
    <row r="1" spans="1:14" ht="21">
      <c r="A1" s="118" t="s">
        <v>243</v>
      </c>
      <c r="B1" s="118"/>
      <c r="C1" s="118"/>
      <c r="D1" s="118"/>
      <c r="E1" s="118"/>
      <c r="F1" s="118"/>
      <c r="G1" s="55"/>
      <c r="H1" s="55"/>
      <c r="I1" s="13"/>
      <c r="J1" s="1"/>
      <c r="K1" s="1"/>
      <c r="L1" s="1"/>
      <c r="M1" s="1"/>
      <c r="N1" s="1"/>
    </row>
    <row r="2" spans="1:14" ht="15.75" customHeight="1">
      <c r="A2" s="2"/>
      <c r="B2" s="2"/>
      <c r="C2" s="2"/>
      <c r="D2" s="2"/>
      <c r="E2" s="2"/>
      <c r="F2" s="2"/>
      <c r="G2" s="2"/>
      <c r="H2" s="2"/>
      <c r="I2" s="1"/>
      <c r="J2" s="1"/>
      <c r="K2" s="1"/>
      <c r="L2" s="1"/>
      <c r="M2" s="1"/>
      <c r="N2" s="1"/>
    </row>
    <row r="3" spans="1:14">
      <c r="A3" s="145" t="s">
        <v>259</v>
      </c>
      <c r="B3" s="141"/>
      <c r="C3" s="2" t="str">
        <f>IF(Instructions!$B$18="IP","sq ft","sq m")</f>
        <v>sq ft</v>
      </c>
      <c r="D3" s="47"/>
      <c r="E3" s="180" t="s">
        <v>264</v>
      </c>
      <c r="F3" s="146"/>
      <c r="G3" s="1"/>
      <c r="H3" s="1"/>
      <c r="I3" s="1"/>
      <c r="J3" s="1"/>
      <c r="K3" s="1"/>
      <c r="L3" s="1"/>
    </row>
    <row r="4" spans="1:14">
      <c r="A4" s="179" t="s">
        <v>266</v>
      </c>
      <c r="B4" s="141"/>
      <c r="C4" s="2" t="str">
        <f>IF(Instructions!$B$18="IP","sq ft","sq m")</f>
        <v>sq ft</v>
      </c>
      <c r="D4" s="166"/>
      <c r="E4" s="180" t="s">
        <v>264</v>
      </c>
      <c r="F4" s="141"/>
      <c r="G4" s="1"/>
      <c r="H4" s="1"/>
      <c r="I4" s="1"/>
      <c r="J4" s="1"/>
      <c r="K4" s="1"/>
      <c r="L4" s="1"/>
    </row>
    <row r="5" spans="1:14">
      <c r="A5" s="117" t="s">
        <v>260</v>
      </c>
      <c r="B5" s="141"/>
      <c r="C5" s="2" t="str">
        <f>IF(Instructions!$B$18="IP","sq ft","sq m")</f>
        <v>sq ft</v>
      </c>
      <c r="D5" s="47"/>
      <c r="E5" s="180" t="s">
        <v>264</v>
      </c>
      <c r="F5" s="146"/>
      <c r="G5" s="1"/>
      <c r="H5" s="1"/>
      <c r="I5" s="1"/>
      <c r="J5" s="1"/>
      <c r="K5" s="1"/>
      <c r="L5" s="1"/>
    </row>
    <row r="6" spans="1:14">
      <c r="A6" s="139" t="s">
        <v>624</v>
      </c>
      <c r="B6" s="627" t="s">
        <v>622</v>
      </c>
      <c r="I6" s="1"/>
      <c r="J6" s="1"/>
      <c r="K6" s="1"/>
      <c r="L6" s="1"/>
    </row>
    <row r="7" spans="1:14">
      <c r="A7" s="117" t="s">
        <v>265</v>
      </c>
      <c r="B7" s="787" t="s">
        <v>714</v>
      </c>
      <c r="C7" s="788"/>
      <c r="D7" s="788"/>
      <c r="E7" s="788"/>
      <c r="F7" s="789"/>
      <c r="G7" s="1"/>
      <c r="H7" s="1"/>
      <c r="I7" s="1"/>
      <c r="J7" s="1"/>
      <c r="K7" s="1"/>
      <c r="L7" s="1"/>
    </row>
    <row r="8" spans="1:14" s="220" customFormat="1">
      <c r="A8" s="139" t="s">
        <v>713</v>
      </c>
      <c r="B8" s="787" t="s">
        <v>794</v>
      </c>
      <c r="C8" s="788"/>
      <c r="D8" s="788"/>
      <c r="E8" s="788"/>
      <c r="F8" s="789"/>
      <c r="I8" s="194"/>
      <c r="J8" s="194"/>
      <c r="K8" s="194"/>
      <c r="L8" s="194"/>
    </row>
    <row r="9" spans="1:14" s="220" customFormat="1">
      <c r="A9" s="139" t="s">
        <v>792</v>
      </c>
      <c r="B9" s="787" t="s">
        <v>793</v>
      </c>
      <c r="C9" s="788"/>
      <c r="D9" s="788"/>
      <c r="E9" s="788"/>
      <c r="F9" s="789"/>
      <c r="I9" s="194"/>
      <c r="J9" s="194"/>
      <c r="K9" s="194"/>
      <c r="L9" s="194"/>
    </row>
    <row r="10" spans="1:14" s="220" customFormat="1">
      <c r="A10" s="139" t="s">
        <v>753</v>
      </c>
      <c r="B10" s="787"/>
      <c r="C10" s="788"/>
      <c r="D10" s="788"/>
      <c r="E10" s="788"/>
      <c r="F10" s="789"/>
      <c r="I10" s="194"/>
      <c r="J10" s="194"/>
      <c r="K10" s="194"/>
      <c r="L10" s="194"/>
    </row>
    <row r="11" spans="1:14">
      <c r="A11" s="215" t="s">
        <v>299</v>
      </c>
      <c r="B11" s="39"/>
      <c r="I11" s="1"/>
      <c r="J11" s="1"/>
      <c r="K11" s="1"/>
      <c r="L11" s="1"/>
    </row>
    <row r="12" spans="1:14">
      <c r="A12" s="147"/>
      <c r="B12" s="148"/>
      <c r="C12" s="39"/>
      <c r="D12" s="149"/>
      <c r="E12" s="147" t="s">
        <v>326</v>
      </c>
      <c r="F12" s="601">
        <v>0.25</v>
      </c>
      <c r="G12" s="1"/>
      <c r="H12" s="1"/>
      <c r="I12" s="1"/>
      <c r="J12" s="1"/>
      <c r="K12" s="1"/>
      <c r="L12" s="1"/>
    </row>
    <row r="13" spans="1:14">
      <c r="E13" s="117" t="str">
        <f>"Above grade wall common area with other conditioned buildings "&amp;IF(Instructions!B18="IP","(ft2)","m2")</f>
        <v>Above grade wall common area with other conditioned buildings (ft2)</v>
      </c>
      <c r="F13" s="141"/>
      <c r="G13" s="1"/>
      <c r="H13" s="1"/>
      <c r="I13" s="1"/>
      <c r="J13" s="1"/>
      <c r="K13" s="1"/>
      <c r="L13" s="1"/>
    </row>
    <row r="14" spans="1:14" ht="15.75" customHeight="1">
      <c r="B14" s="25"/>
      <c r="C14" s="25"/>
      <c r="D14" s="25"/>
      <c r="E14" s="25"/>
      <c r="F14" s="25"/>
      <c r="G14" s="25"/>
      <c r="H14" s="25"/>
      <c r="I14" s="1"/>
      <c r="J14" s="1"/>
      <c r="K14" s="1"/>
      <c r="L14" s="1"/>
      <c r="M14" s="1"/>
      <c r="N14" s="1"/>
    </row>
    <row r="15" spans="1:14">
      <c r="A15" s="26" t="s">
        <v>327</v>
      </c>
      <c r="B15" s="141" t="s">
        <v>245</v>
      </c>
      <c r="C15" s="48"/>
      <c r="D15" s="48"/>
      <c r="E15" s="48"/>
      <c r="F15" s="150"/>
      <c r="G15" s="1"/>
      <c r="H15" s="1"/>
      <c r="I15" s="1"/>
      <c r="J15" s="1"/>
      <c r="K15" s="1"/>
      <c r="L15" s="1"/>
    </row>
    <row r="16" spans="1:14" ht="17.25" customHeight="1">
      <c r="A16" s="25"/>
      <c r="B16" s="25"/>
      <c r="C16" s="25"/>
      <c r="D16" s="25"/>
      <c r="E16" s="25"/>
      <c r="F16" s="25"/>
      <c r="G16" s="25"/>
      <c r="H16" s="25"/>
      <c r="I16" s="1"/>
      <c r="J16" s="1"/>
      <c r="K16" s="1"/>
      <c r="L16" s="1"/>
      <c r="M16" s="1"/>
      <c r="N16" s="1"/>
    </row>
    <row r="17" spans="1:14">
      <c r="A17" s="104" t="s">
        <v>106</v>
      </c>
      <c r="B17" s="48"/>
      <c r="C17" s="48"/>
      <c r="D17" s="48"/>
      <c r="E17" s="48"/>
      <c r="F17" s="48"/>
      <c r="G17" s="48"/>
      <c r="H17" s="47"/>
      <c r="I17" s="1"/>
      <c r="J17" s="1"/>
      <c r="K17" s="1"/>
      <c r="L17" s="1"/>
      <c r="M17" s="1"/>
      <c r="N17" s="1"/>
    </row>
    <row r="18" spans="1:14" ht="17.25" customHeight="1">
      <c r="A18" s="28" t="s">
        <v>328</v>
      </c>
      <c r="B18" s="52" t="s">
        <v>329</v>
      </c>
      <c r="C18" s="53"/>
      <c r="D18" s="53"/>
      <c r="E18" s="52" t="s">
        <v>330</v>
      </c>
      <c r="F18" s="54"/>
      <c r="G18" s="1"/>
      <c r="H18" s="1"/>
      <c r="I18" s="1"/>
      <c r="J18" s="1"/>
      <c r="K18" s="1"/>
      <c r="L18" s="1"/>
    </row>
    <row r="19" spans="1:14">
      <c r="A19" s="132"/>
      <c r="B19" s="143"/>
      <c r="C19" s="144"/>
      <c r="D19" s="142"/>
      <c r="E19" s="143"/>
      <c r="F19" s="142"/>
      <c r="G19" s="1"/>
      <c r="H19" s="1"/>
      <c r="I19" s="1"/>
      <c r="J19" s="1"/>
      <c r="K19" s="1"/>
      <c r="L19" s="1"/>
    </row>
    <row r="20" spans="1:14" ht="15.75" customHeight="1">
      <c r="A20" s="132"/>
      <c r="B20" s="143"/>
      <c r="C20" s="144"/>
      <c r="D20" s="142"/>
      <c r="E20" s="143"/>
      <c r="F20" s="142"/>
      <c r="G20" s="1"/>
      <c r="H20" s="1"/>
      <c r="I20" s="1"/>
      <c r="J20" s="1"/>
      <c r="K20" s="1"/>
      <c r="L20" s="1"/>
    </row>
    <row r="21" spans="1:14" ht="15.75" customHeight="1">
      <c r="A21" s="132"/>
      <c r="B21" s="143"/>
      <c r="C21" s="144"/>
      <c r="D21" s="142"/>
      <c r="E21" s="143"/>
      <c r="F21" s="142"/>
      <c r="G21" s="1"/>
      <c r="H21" s="1"/>
      <c r="I21" s="1"/>
      <c r="J21" s="1"/>
      <c r="K21" s="1"/>
      <c r="L21" s="1"/>
    </row>
    <row r="22" spans="1:14" ht="15" customHeight="1">
      <c r="A22" s="132"/>
      <c r="B22" s="143"/>
      <c r="C22" s="144"/>
      <c r="D22" s="142"/>
      <c r="E22" s="143"/>
      <c r="F22" s="142"/>
      <c r="G22" s="1"/>
      <c r="H22" s="1"/>
      <c r="I22" s="1"/>
      <c r="J22" s="1"/>
      <c r="K22" s="1"/>
      <c r="L22" s="1"/>
    </row>
    <row r="23" spans="1:14">
      <c r="A23" s="132"/>
      <c r="B23" s="143"/>
      <c r="C23" s="144"/>
      <c r="D23" s="142"/>
      <c r="E23" s="143"/>
      <c r="F23" s="142"/>
      <c r="G23" s="1"/>
      <c r="H23" s="1"/>
      <c r="I23" s="1"/>
      <c r="J23" s="1"/>
      <c r="K23" s="1"/>
      <c r="L23" s="1"/>
    </row>
    <row r="24" spans="1:14" ht="15" customHeight="1">
      <c r="A24" s="132"/>
      <c r="B24" s="143"/>
      <c r="C24" s="144"/>
      <c r="D24" s="142"/>
      <c r="E24" s="143"/>
      <c r="F24" s="142"/>
      <c r="G24" s="1"/>
      <c r="H24" s="1"/>
      <c r="I24" s="1"/>
      <c r="J24" s="1"/>
      <c r="K24" s="1"/>
      <c r="L24" s="1"/>
    </row>
    <row r="25" spans="1:14" s="220" customFormat="1" ht="15" customHeight="1">
      <c r="A25" s="186"/>
      <c r="B25" s="246"/>
      <c r="C25" s="247"/>
      <c r="D25" s="248"/>
      <c r="E25" s="143"/>
      <c r="F25" s="142"/>
      <c r="G25" s="194"/>
      <c r="H25" s="194"/>
      <c r="I25" s="194"/>
      <c r="J25" s="194"/>
      <c r="K25" s="194"/>
      <c r="L25" s="194"/>
    </row>
    <row r="26" spans="1:14">
      <c r="A26" s="51" t="s">
        <v>795</v>
      </c>
      <c r="B26" s="791" t="s">
        <v>796</v>
      </c>
      <c r="C26" s="791"/>
      <c r="D26" s="791"/>
      <c r="E26" s="190" t="s">
        <v>331</v>
      </c>
      <c r="F26" s="178"/>
      <c r="H26" s="1"/>
      <c r="I26" s="1"/>
      <c r="J26" s="1"/>
      <c r="K26" s="1"/>
      <c r="L26" s="1"/>
      <c r="M26" s="1"/>
    </row>
    <row r="27" spans="1:14" ht="15.75" customHeight="1">
      <c r="A27" s="132"/>
      <c r="B27" s="790"/>
      <c r="C27" s="790"/>
      <c r="D27" s="790"/>
      <c r="E27" s="177"/>
      <c r="F27" s="176"/>
      <c r="H27" s="1"/>
      <c r="I27" s="1"/>
      <c r="J27" s="1"/>
      <c r="K27" s="1"/>
      <c r="L27" s="1"/>
      <c r="M27" s="1"/>
    </row>
    <row r="28" spans="1:14" ht="15" customHeight="1">
      <c r="A28" s="132"/>
      <c r="B28" s="790"/>
      <c r="C28" s="790"/>
      <c r="D28" s="790"/>
      <c r="E28" s="177"/>
      <c r="F28" s="176"/>
      <c r="H28" s="1"/>
      <c r="I28" s="1"/>
      <c r="J28" s="1"/>
      <c r="K28" s="1"/>
      <c r="L28" s="1"/>
      <c r="M28" s="1"/>
    </row>
    <row r="29" spans="1:14">
      <c r="A29" s="132"/>
      <c r="B29" s="790"/>
      <c r="C29" s="790"/>
      <c r="D29" s="790"/>
      <c r="E29" s="177"/>
      <c r="F29" s="176"/>
      <c r="H29" s="1"/>
      <c r="I29" s="1"/>
      <c r="J29" s="1"/>
      <c r="K29" s="1"/>
      <c r="L29" s="1"/>
      <c r="M29" s="1"/>
    </row>
    <row r="30" spans="1:14" ht="14.25" customHeight="1">
      <c r="A30" s="132"/>
      <c r="B30" s="790"/>
      <c r="C30" s="790"/>
      <c r="D30" s="790"/>
      <c r="E30" s="177"/>
      <c r="F30" s="176"/>
      <c r="H30" s="1"/>
      <c r="I30" s="1"/>
      <c r="J30" s="1"/>
      <c r="K30" s="1"/>
      <c r="L30" s="1"/>
      <c r="M30" s="1"/>
    </row>
    <row r="31" spans="1:14" ht="15.75" customHeight="1">
      <c r="A31" s="132"/>
      <c r="B31" s="790"/>
      <c r="C31" s="790"/>
      <c r="D31" s="790"/>
      <c r="E31" s="241"/>
      <c r="F31" s="142"/>
      <c r="G31" s="175"/>
      <c r="H31" s="1"/>
      <c r="I31" s="1"/>
      <c r="J31" s="1"/>
      <c r="K31" s="1"/>
      <c r="L31" s="1"/>
      <c r="M31" s="1"/>
    </row>
    <row r="32" spans="1:14" s="220" customFormat="1" ht="15.75" customHeight="1">
      <c r="A32" s="186"/>
      <c r="B32" s="790"/>
      <c r="C32" s="790"/>
      <c r="D32" s="790"/>
      <c r="E32" s="143"/>
      <c r="F32" s="142"/>
      <c r="G32" s="175"/>
      <c r="H32" s="194"/>
      <c r="I32" s="194"/>
      <c r="J32" s="194"/>
      <c r="K32" s="194"/>
      <c r="L32" s="194"/>
      <c r="M32" s="194"/>
    </row>
    <row r="33" spans="1:84" s="220" customFormat="1" ht="15" customHeight="1">
      <c r="A33" s="519" t="s">
        <v>662</v>
      </c>
      <c r="B33" s="194"/>
      <c r="C33" s="194"/>
      <c r="D33" s="195"/>
      <c r="E33" s="195"/>
      <c r="F33" s="195"/>
      <c r="G33" s="195"/>
      <c r="H33" s="195"/>
      <c r="I33" s="194"/>
      <c r="J33" s="194"/>
      <c r="K33" s="194"/>
      <c r="L33" s="194"/>
      <c r="M33" s="194"/>
      <c r="N33" s="194"/>
    </row>
    <row r="34" spans="1:84" s="220" customFormat="1" ht="15" customHeight="1">
      <c r="A34" s="519" t="s">
        <v>755</v>
      </c>
      <c r="B34" s="194"/>
      <c r="C34" s="194"/>
      <c r="D34" s="195"/>
      <c r="E34" s="195"/>
      <c r="F34" s="195"/>
      <c r="G34" s="195"/>
      <c r="H34" s="195"/>
      <c r="I34" s="194"/>
      <c r="J34" s="194"/>
      <c r="K34" s="194"/>
      <c r="L34" s="194"/>
      <c r="M34" s="194"/>
      <c r="N34" s="194"/>
    </row>
    <row r="35" spans="1:84" s="220" customFormat="1" ht="15" customHeight="1">
      <c r="A35" s="519" t="s">
        <v>754</v>
      </c>
      <c r="B35" s="194"/>
      <c r="C35" s="194"/>
      <c r="D35" s="195"/>
      <c r="E35" s="195"/>
      <c r="F35" s="195"/>
      <c r="G35" s="195"/>
      <c r="H35" s="195"/>
      <c r="I35" s="194"/>
      <c r="J35" s="194"/>
      <c r="K35" s="194"/>
      <c r="L35" s="194"/>
      <c r="M35" s="194"/>
      <c r="N35" s="194"/>
    </row>
    <row r="36" spans="1:84" ht="14.25" customHeight="1">
      <c r="A36" s="774" t="s">
        <v>671</v>
      </c>
      <c r="B36" s="774"/>
      <c r="C36" s="774"/>
      <c r="D36" s="774"/>
      <c r="E36" s="774"/>
      <c r="F36" s="774"/>
      <c r="G36" s="355"/>
      <c r="H36" s="2"/>
      <c r="I36" s="1"/>
      <c r="J36" s="1"/>
      <c r="K36" s="1"/>
      <c r="L36" s="1"/>
      <c r="M36" s="1"/>
      <c r="N36" s="1"/>
    </row>
    <row r="37" spans="1:84" ht="15.75" customHeight="1">
      <c r="A37" s="774"/>
      <c r="B37" s="774"/>
      <c r="C37" s="774"/>
      <c r="D37" s="774"/>
      <c r="E37" s="774"/>
      <c r="F37" s="774"/>
      <c r="G37" s="355"/>
      <c r="H37" s="2"/>
      <c r="I37" s="1"/>
      <c r="J37" s="1"/>
      <c r="K37" s="1"/>
      <c r="L37" s="1"/>
      <c r="M37" s="1"/>
      <c r="N37" s="1"/>
    </row>
    <row r="38" spans="1:84" ht="34.5" customHeight="1">
      <c r="A38" s="774" t="s">
        <v>684</v>
      </c>
      <c r="B38" s="774"/>
      <c r="C38" s="774"/>
      <c r="D38" s="774"/>
      <c r="E38" s="774"/>
      <c r="F38" s="774"/>
      <c r="G38" s="39"/>
      <c r="H38" s="2"/>
      <c r="I38" s="1"/>
      <c r="K38" s="1"/>
      <c r="L38" s="1"/>
      <c r="M38" s="1"/>
      <c r="O38" s="2"/>
      <c r="P38" s="2"/>
      <c r="Q38" s="2"/>
      <c r="R38" s="2"/>
      <c r="S38" s="1"/>
      <c r="U38" s="1"/>
      <c r="V38" s="2"/>
      <c r="W38" s="5"/>
      <c r="X38" s="5"/>
      <c r="Y38" s="6"/>
      <c r="Z38" s="2"/>
      <c r="AA38" s="1"/>
      <c r="AB38" s="1"/>
      <c r="AC38" s="1"/>
      <c r="AF38" s="1"/>
      <c r="AG38" s="2"/>
      <c r="AH38" s="5"/>
      <c r="AI38" s="5"/>
      <c r="AJ38" s="6"/>
      <c r="AK38" s="2"/>
      <c r="AL38" s="1"/>
      <c r="AM38" s="1"/>
      <c r="AO38" s="1"/>
      <c r="AP38" s="2"/>
      <c r="AQ38" s="5"/>
      <c r="AR38" s="5"/>
      <c r="AS38" s="6"/>
      <c r="AT38" s="2"/>
      <c r="AU38" s="1"/>
      <c r="AV38" s="1"/>
      <c r="AW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ht="21">
      <c r="A39" s="2"/>
      <c r="B39" s="2"/>
      <c r="C39" s="2"/>
      <c r="D39" s="39"/>
      <c r="E39" s="39"/>
      <c r="F39" s="50"/>
      <c r="G39" s="50"/>
      <c r="H39" s="8"/>
      <c r="I39" s="8"/>
      <c r="J39" s="1"/>
      <c r="K39" s="1"/>
      <c r="L39" s="1"/>
      <c r="M39" s="1"/>
      <c r="N39" s="2"/>
      <c r="O39" s="32"/>
      <c r="P39" s="32"/>
      <c r="Q39" s="32"/>
      <c r="R39" s="32"/>
      <c r="U39" s="1"/>
      <c r="V39" s="1"/>
      <c r="W39" s="1"/>
      <c r="X39" s="2"/>
      <c r="Y39" s="32"/>
      <c r="Z39" s="32"/>
      <c r="AA39" s="32"/>
      <c r="AB39" s="32"/>
      <c r="AE39" s="1"/>
      <c r="AF39" s="1"/>
      <c r="AG39" s="1"/>
      <c r="AH39" s="2"/>
      <c r="AI39" s="32"/>
      <c r="AJ39" s="32"/>
      <c r="AK39" s="32"/>
      <c r="AL39" s="32"/>
      <c r="BV39" s="1"/>
      <c r="BW39" s="1"/>
      <c r="BX39" s="1"/>
      <c r="BY39" s="1"/>
      <c r="BZ39" s="1"/>
      <c r="CA39" s="1"/>
      <c r="CB39" s="1"/>
      <c r="CC39" s="1"/>
      <c r="CD39" s="1"/>
      <c r="CE39" s="1"/>
    </row>
    <row r="40" spans="1:84" ht="21" customHeight="1">
      <c r="A40" s="1"/>
      <c r="B40" s="1"/>
      <c r="C40" s="1"/>
      <c r="D40" s="39"/>
      <c r="E40" s="39"/>
      <c r="F40" s="39"/>
      <c r="G40" s="39"/>
      <c r="H40" s="1"/>
      <c r="I40" s="1"/>
      <c r="J40" s="1"/>
      <c r="K40" s="1"/>
      <c r="L40" s="1"/>
      <c r="M40" s="1"/>
      <c r="N40" s="2"/>
      <c r="O40" s="2"/>
      <c r="P40" s="2"/>
      <c r="Q40" s="2"/>
      <c r="R40" s="2"/>
      <c r="U40" s="1"/>
      <c r="V40" s="1"/>
      <c r="W40" s="1"/>
      <c r="X40" s="2"/>
      <c r="Y40" s="2"/>
      <c r="Z40" s="2"/>
      <c r="AA40" s="2"/>
      <c r="AB40" s="2"/>
      <c r="AE40" s="1"/>
      <c r="AF40" s="1"/>
      <c r="AG40" s="1"/>
      <c r="AH40" s="2"/>
      <c r="AI40" s="2"/>
      <c r="AJ40" s="2"/>
      <c r="AK40" s="2"/>
      <c r="AL40" s="2"/>
    </row>
    <row r="41" spans="1:84">
      <c r="A41" s="1"/>
      <c r="B41" s="1"/>
      <c r="C41" s="1"/>
      <c r="D41" s="46"/>
      <c r="E41" s="39"/>
      <c r="F41" s="39"/>
      <c r="G41" s="39"/>
      <c r="H41" s="1"/>
      <c r="I41" s="1"/>
      <c r="J41" s="1"/>
      <c r="K41" s="1"/>
      <c r="L41" s="1"/>
      <c r="M41" s="1"/>
      <c r="N41" s="2"/>
      <c r="O41" s="2"/>
      <c r="P41" s="2"/>
      <c r="Q41" s="2"/>
      <c r="R41" s="2"/>
      <c r="U41" s="1"/>
      <c r="V41" s="1"/>
      <c r="W41" s="1"/>
      <c r="X41" s="2"/>
      <c r="Y41" s="2"/>
      <c r="Z41" s="2"/>
      <c r="AA41" s="2"/>
      <c r="AB41" s="2"/>
      <c r="AE41" s="1"/>
      <c r="AF41" s="1"/>
      <c r="AG41" s="1"/>
      <c r="AH41" s="2"/>
      <c r="AI41" s="2"/>
      <c r="AJ41" s="2"/>
      <c r="AK41" s="2"/>
      <c r="AL41" s="2"/>
    </row>
    <row r="42" spans="1:84">
      <c r="A42" s="1"/>
      <c r="B42" s="1"/>
      <c r="C42" s="1"/>
      <c r="D42" s="1"/>
      <c r="E42" s="1"/>
      <c r="F42" s="1"/>
      <c r="G42" s="1"/>
      <c r="H42" s="1"/>
      <c r="I42" s="1"/>
      <c r="J42" s="1"/>
      <c r="K42" s="1"/>
      <c r="L42" s="1"/>
      <c r="M42" s="1"/>
      <c r="N42" s="2"/>
      <c r="O42" s="2"/>
      <c r="P42" s="2"/>
      <c r="Q42" s="2"/>
      <c r="R42" s="2"/>
      <c r="U42" s="1"/>
      <c r="V42" s="1"/>
      <c r="W42" s="1"/>
      <c r="X42" s="2"/>
      <c r="Y42" s="2"/>
      <c r="Z42" s="2"/>
      <c r="AA42" s="2"/>
      <c r="AB42" s="2"/>
      <c r="AE42" s="1"/>
      <c r="AF42" s="1"/>
      <c r="AG42" s="1"/>
      <c r="AH42" s="2"/>
      <c r="AI42" s="2"/>
      <c r="AJ42" s="2"/>
      <c r="AK42" s="2"/>
      <c r="AL42" s="2"/>
    </row>
    <row r="43" spans="1:84">
      <c r="A43" s="1"/>
      <c r="B43" s="1"/>
      <c r="C43" s="1"/>
      <c r="D43" s="1"/>
      <c r="E43" s="1"/>
      <c r="F43" s="1"/>
      <c r="G43" s="1"/>
      <c r="H43" s="1"/>
      <c r="I43" s="1"/>
      <c r="J43" s="1"/>
      <c r="K43" s="1"/>
      <c r="L43" s="1"/>
      <c r="M43" s="1"/>
      <c r="N43" s="2"/>
      <c r="O43" s="2"/>
      <c r="P43" s="2"/>
      <c r="Q43" s="2"/>
      <c r="R43" s="2"/>
      <c r="U43" s="1"/>
      <c r="V43" s="1"/>
      <c r="W43" s="1"/>
      <c r="X43" s="2"/>
      <c r="Y43" s="2"/>
      <c r="Z43" s="2"/>
      <c r="AA43" s="2"/>
      <c r="AB43" s="2"/>
      <c r="AE43" s="1"/>
      <c r="AF43" s="1"/>
      <c r="AG43" s="1"/>
      <c r="AH43" s="2"/>
      <c r="AI43" s="2"/>
      <c r="AJ43" s="2"/>
      <c r="AK43" s="2"/>
      <c r="AL43" s="2"/>
    </row>
    <row r="44" spans="1:84">
      <c r="A44" s="1"/>
      <c r="B44" s="1"/>
      <c r="C44" s="1"/>
      <c r="D44" s="1"/>
      <c r="E44" s="1"/>
      <c r="F44" s="1"/>
      <c r="G44" s="1"/>
      <c r="H44" s="1"/>
      <c r="I44" s="1"/>
      <c r="J44" s="1"/>
      <c r="K44" s="1"/>
      <c r="L44" s="1"/>
      <c r="M44" s="1"/>
      <c r="N44" s="2"/>
      <c r="O44" s="2"/>
      <c r="P44" s="2"/>
      <c r="Q44" s="2"/>
      <c r="R44" s="2"/>
      <c r="U44" s="1"/>
      <c r="V44" s="1"/>
      <c r="W44" s="1"/>
      <c r="X44" s="2"/>
      <c r="Y44" s="2"/>
      <c r="Z44" s="2"/>
      <c r="AA44" s="2"/>
      <c r="AB44" s="2"/>
      <c r="AE44" s="1"/>
      <c r="AF44" s="1"/>
      <c r="AG44" s="1"/>
      <c r="AH44" s="2"/>
      <c r="AI44" s="2"/>
      <c r="AJ44" s="2"/>
      <c r="AK44" s="2"/>
      <c r="AL44" s="2"/>
    </row>
    <row r="45" spans="1:84">
      <c r="A45" s="1"/>
      <c r="B45" s="1"/>
      <c r="C45" s="1"/>
      <c r="D45" s="1"/>
      <c r="E45" s="1"/>
      <c r="F45" s="1"/>
      <c r="G45" s="1"/>
      <c r="H45" s="1"/>
      <c r="I45" s="1"/>
      <c r="J45" s="1"/>
      <c r="K45" s="1"/>
      <c r="L45" s="1"/>
      <c r="M45" s="1"/>
      <c r="N45" s="1"/>
      <c r="O45" s="1"/>
      <c r="P45" s="1"/>
      <c r="Q45" s="1"/>
      <c r="R45" s="1"/>
      <c r="U45" s="1"/>
      <c r="V45" s="1"/>
      <c r="W45" s="1"/>
      <c r="X45" s="2"/>
      <c r="Y45" s="1"/>
      <c r="Z45" s="1"/>
      <c r="AA45" s="1"/>
      <c r="AB45" s="1"/>
      <c r="AE45" s="1"/>
      <c r="AF45" s="1"/>
      <c r="AG45" s="1"/>
      <c r="AH45" s="2"/>
      <c r="AI45" s="1"/>
      <c r="AJ45" s="1"/>
      <c r="AK45" s="1"/>
      <c r="AL45" s="1"/>
    </row>
    <row r="46" spans="1:84">
      <c r="A46" s="1"/>
      <c r="B46" s="1"/>
      <c r="C46" s="1"/>
      <c r="D46" s="1"/>
      <c r="E46" s="1"/>
      <c r="F46" s="1"/>
      <c r="G46" s="1"/>
      <c r="H46" s="1"/>
      <c r="I46" s="1"/>
      <c r="J46" s="1"/>
      <c r="K46" s="1"/>
      <c r="L46" s="1"/>
      <c r="M46" s="1"/>
      <c r="N46" s="1"/>
      <c r="O46" s="1"/>
      <c r="U46" s="1"/>
      <c r="V46" s="1"/>
      <c r="W46" s="1"/>
      <c r="X46" s="1"/>
      <c r="Y46" s="1"/>
      <c r="AE46" s="1"/>
      <c r="AF46" s="1"/>
      <c r="AG46" s="1"/>
      <c r="AH46" s="1"/>
      <c r="AI46" s="1"/>
    </row>
    <row r="47" spans="1:84">
      <c r="A47" s="1"/>
      <c r="B47" s="1"/>
      <c r="C47" s="1"/>
      <c r="D47" s="10"/>
      <c r="E47" s="1"/>
      <c r="F47" s="1"/>
      <c r="G47" s="1"/>
      <c r="H47" s="1"/>
      <c r="I47" s="1"/>
      <c r="J47" s="1"/>
      <c r="K47" s="1"/>
      <c r="L47" s="1"/>
      <c r="M47" s="1"/>
      <c r="N47" s="1"/>
      <c r="O47" s="1"/>
      <c r="P47" s="12"/>
      <c r="Q47" s="12"/>
      <c r="R47" s="12"/>
      <c r="U47" s="1"/>
      <c r="V47" s="1"/>
      <c r="W47" s="1"/>
      <c r="X47" s="1"/>
      <c r="Y47" s="1"/>
      <c r="Z47" s="12"/>
      <c r="AA47" s="12"/>
      <c r="AB47" s="12"/>
      <c r="AE47" s="1"/>
      <c r="AF47" s="1"/>
      <c r="AG47" s="1"/>
      <c r="AH47" s="1"/>
      <c r="AI47" s="1"/>
      <c r="AJ47" s="12"/>
      <c r="AK47" s="12"/>
      <c r="AL47" s="12"/>
    </row>
    <row r="48" spans="1:84">
      <c r="C48" s="1"/>
      <c r="D48" s="1"/>
      <c r="E48" s="1"/>
      <c r="J48" s="1"/>
      <c r="K48" s="1"/>
      <c r="L48" s="1"/>
      <c r="M48" s="1"/>
      <c r="N48" s="1"/>
      <c r="O48" s="1"/>
      <c r="P48" s="1"/>
      <c r="Q48" s="1"/>
      <c r="R48" s="1"/>
      <c r="U48" s="1"/>
      <c r="V48" s="1"/>
      <c r="W48" s="1"/>
      <c r="X48" s="1"/>
      <c r="Y48" s="1"/>
      <c r="Z48" s="1"/>
      <c r="AA48" s="1"/>
      <c r="AB48" s="1"/>
      <c r="AE48" s="1"/>
      <c r="AF48" s="1"/>
      <c r="AG48" s="1"/>
      <c r="AH48" s="1"/>
      <c r="AI48" s="1"/>
      <c r="AJ48" s="1"/>
      <c r="AK48" s="1"/>
      <c r="AL48" s="1"/>
    </row>
    <row r="49" spans="11:38">
      <c r="K49" s="1"/>
      <c r="L49" s="1"/>
      <c r="M49" s="1"/>
      <c r="N49" s="1"/>
      <c r="O49" s="1"/>
      <c r="P49" s="1"/>
      <c r="Q49" s="1"/>
      <c r="R49" s="1"/>
      <c r="U49" s="1"/>
      <c r="V49" s="1"/>
      <c r="W49" s="1"/>
      <c r="X49" s="1"/>
      <c r="Y49" s="1"/>
      <c r="Z49" s="1"/>
      <c r="AA49" s="1"/>
      <c r="AB49" s="1"/>
      <c r="AE49" s="1"/>
      <c r="AF49" s="1"/>
      <c r="AG49" s="1"/>
      <c r="AH49" s="1"/>
      <c r="AI49" s="1"/>
      <c r="AJ49" s="1"/>
      <c r="AK49" s="1"/>
      <c r="AL49" s="1"/>
    </row>
    <row r="50" spans="11:38">
      <c r="K50" s="1"/>
      <c r="L50" s="1"/>
      <c r="M50" s="1"/>
      <c r="N50" s="1"/>
      <c r="O50" s="1"/>
      <c r="P50" s="1"/>
      <c r="Q50" s="1"/>
      <c r="R50" s="1"/>
      <c r="U50" s="1"/>
      <c r="V50" s="1"/>
      <c r="W50" s="1"/>
      <c r="X50" s="1"/>
      <c r="Y50" s="1"/>
      <c r="Z50" s="1"/>
      <c r="AA50" s="1"/>
      <c r="AB50" s="1"/>
      <c r="AE50" s="1"/>
      <c r="AF50" s="1"/>
      <c r="AG50" s="1"/>
      <c r="AH50" s="1"/>
      <c r="AI50" s="1"/>
      <c r="AJ50" s="1"/>
      <c r="AK50" s="1"/>
      <c r="AL50" s="1"/>
    </row>
    <row r="51" spans="11:38">
      <c r="K51" s="1"/>
      <c r="L51" s="1"/>
      <c r="M51" s="1"/>
      <c r="Q51" s="1"/>
      <c r="R51" s="1"/>
      <c r="U51" s="1"/>
      <c r="V51" s="1"/>
      <c r="W51" s="1"/>
      <c r="X51" s="1"/>
      <c r="AA51" s="1"/>
      <c r="AB51" s="1"/>
      <c r="AE51" s="1"/>
      <c r="AF51" s="1"/>
      <c r="AG51" s="1"/>
      <c r="AH51" s="1"/>
      <c r="AK51" s="1"/>
      <c r="AL51" s="1"/>
    </row>
    <row r="52" spans="11:38">
      <c r="K52" s="1"/>
      <c r="L52" s="1"/>
      <c r="M52" s="1"/>
      <c r="P52" s="1"/>
      <c r="Q52" s="1"/>
      <c r="R52" s="1"/>
      <c r="U52" s="1"/>
      <c r="V52" s="1"/>
      <c r="W52" s="1"/>
      <c r="Z52" s="1"/>
      <c r="AA52" s="1"/>
      <c r="AB52" s="1"/>
      <c r="AE52" s="1"/>
      <c r="AF52" s="1"/>
      <c r="AG52" s="1"/>
      <c r="AJ52" s="1"/>
      <c r="AK52" s="1"/>
      <c r="AL52" s="1"/>
    </row>
    <row r="53" spans="11:38">
      <c r="K53" s="1"/>
      <c r="L53" s="1"/>
      <c r="M53" s="1"/>
      <c r="U53" s="1"/>
      <c r="V53" s="1"/>
      <c r="W53" s="1"/>
      <c r="AE53" s="1"/>
      <c r="AF53" s="1"/>
      <c r="AG53" s="1"/>
    </row>
    <row r="54" spans="11:38">
      <c r="K54" s="1"/>
      <c r="L54" s="1"/>
      <c r="M54" s="1"/>
      <c r="U54" s="1"/>
      <c r="V54" s="1"/>
      <c r="W54" s="1"/>
      <c r="AE54" s="1"/>
      <c r="AF54" s="1"/>
      <c r="AG54" s="1"/>
    </row>
    <row r="55" spans="11:38">
      <c r="K55" s="1"/>
      <c r="L55" s="1"/>
      <c r="M55" s="1"/>
      <c r="U55" s="1"/>
      <c r="V55" s="1"/>
      <c r="W55" s="1"/>
      <c r="AE55" s="1"/>
      <c r="AF55" s="1"/>
      <c r="AG55" s="1"/>
    </row>
    <row r="56" spans="11:38">
      <c r="K56" s="1"/>
      <c r="L56" s="1"/>
      <c r="M56" s="1"/>
      <c r="U56" s="1"/>
      <c r="V56" s="1"/>
      <c r="W56" s="1"/>
      <c r="AE56" s="1"/>
      <c r="AF56" s="1"/>
      <c r="AG56" s="1"/>
    </row>
    <row r="57" spans="11:38">
      <c r="K57" s="1"/>
      <c r="L57" s="1"/>
      <c r="M57" s="1"/>
      <c r="U57" s="1"/>
      <c r="V57" s="1"/>
      <c r="W57" s="1"/>
      <c r="AE57" s="1"/>
      <c r="AF57" s="1"/>
      <c r="AG57" s="1"/>
    </row>
    <row r="58" spans="11:38">
      <c r="K58" s="1"/>
      <c r="L58" s="1"/>
      <c r="M58" s="1"/>
      <c r="U58" s="1"/>
      <c r="V58" s="1"/>
      <c r="W58" s="1"/>
      <c r="AE58" s="1"/>
      <c r="AF58" s="1"/>
      <c r="AG58" s="1"/>
    </row>
    <row r="59" spans="11:38">
      <c r="K59" s="1"/>
      <c r="L59" s="1"/>
      <c r="U59" s="1"/>
      <c r="V59" s="1"/>
      <c r="W59" s="1"/>
      <c r="AE59" s="1"/>
      <c r="AF59" s="1"/>
      <c r="AG59" s="1"/>
    </row>
  </sheetData>
  <mergeCells count="13">
    <mergeCell ref="B7:F7"/>
    <mergeCell ref="B8:F8"/>
    <mergeCell ref="A38:F38"/>
    <mergeCell ref="A36:F37"/>
    <mergeCell ref="B32:D32"/>
    <mergeCell ref="B26:D26"/>
    <mergeCell ref="B30:D30"/>
    <mergeCell ref="B31:D31"/>
    <mergeCell ref="B29:D29"/>
    <mergeCell ref="B28:D28"/>
    <mergeCell ref="B27:D27"/>
    <mergeCell ref="B9:F9"/>
    <mergeCell ref="B10:F10"/>
  </mergeCells>
  <hyperlinks>
    <hyperlink ref="R46:R47" location="'ASHRAE Level I'!AI1" display="NEXT PAGE"/>
    <hyperlink ref="AB46:AB47" location="'ASHRAE Level I'!AI1" display="NEXT PAGE"/>
    <hyperlink ref="AL46:AL47" location="'ASHRAE Level I'!AI1" display="NEXT PAGE"/>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0</xdr:col>
                    <xdr:colOff>30480</xdr:colOff>
                    <xdr:row>18</xdr:row>
                    <xdr:rowOff>121920</xdr:rowOff>
                  </from>
                  <to>
                    <xdr:col>0</xdr:col>
                    <xdr:colOff>2095500</xdr:colOff>
                    <xdr:row>20</xdr:row>
                    <xdr:rowOff>38100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0</xdr:col>
                    <xdr:colOff>30480</xdr:colOff>
                    <xdr:row>17</xdr:row>
                    <xdr:rowOff>198120</xdr:rowOff>
                  </from>
                  <to>
                    <xdr:col>0</xdr:col>
                    <xdr:colOff>2087880</xdr:colOff>
                    <xdr:row>19</xdr:row>
                    <xdr:rowOff>22860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0</xdr:col>
                    <xdr:colOff>38100</xdr:colOff>
                    <xdr:row>20</xdr:row>
                    <xdr:rowOff>0</xdr:rowOff>
                  </from>
                  <to>
                    <xdr:col>0</xdr:col>
                    <xdr:colOff>2049780</xdr:colOff>
                    <xdr:row>21</xdr:row>
                    <xdr:rowOff>30480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0</xdr:col>
                    <xdr:colOff>38100</xdr:colOff>
                    <xdr:row>21</xdr:row>
                    <xdr:rowOff>0</xdr:rowOff>
                  </from>
                  <to>
                    <xdr:col>0</xdr:col>
                    <xdr:colOff>2095500</xdr:colOff>
                    <xdr:row>22</xdr:row>
                    <xdr:rowOff>30480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0</xdr:col>
                    <xdr:colOff>38100</xdr:colOff>
                    <xdr:row>22</xdr:row>
                    <xdr:rowOff>30480</xdr:rowOff>
                  </from>
                  <to>
                    <xdr:col>0</xdr:col>
                    <xdr:colOff>2095500</xdr:colOff>
                    <xdr:row>23</xdr:row>
                    <xdr:rowOff>30480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0</xdr:col>
                    <xdr:colOff>38100</xdr:colOff>
                    <xdr:row>23</xdr:row>
                    <xdr:rowOff>0</xdr:rowOff>
                  </from>
                  <to>
                    <xdr:col>0</xdr:col>
                    <xdr:colOff>2095500</xdr:colOff>
                    <xdr:row>24</xdr:row>
                    <xdr:rowOff>30480</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0</xdr:col>
                    <xdr:colOff>38100</xdr:colOff>
                    <xdr:row>26</xdr:row>
                    <xdr:rowOff>7620</xdr:rowOff>
                  </from>
                  <to>
                    <xdr:col>0</xdr:col>
                    <xdr:colOff>2095500</xdr:colOff>
                    <xdr:row>27</xdr:row>
                    <xdr:rowOff>30480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0</xdr:col>
                    <xdr:colOff>38100</xdr:colOff>
                    <xdr:row>27</xdr:row>
                    <xdr:rowOff>7620</xdr:rowOff>
                  </from>
                  <to>
                    <xdr:col>0</xdr:col>
                    <xdr:colOff>2095500</xdr:colOff>
                    <xdr:row>28</xdr:row>
                    <xdr:rowOff>30480</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0</xdr:col>
                    <xdr:colOff>38100</xdr:colOff>
                    <xdr:row>28</xdr:row>
                    <xdr:rowOff>0</xdr:rowOff>
                  </from>
                  <to>
                    <xdr:col>0</xdr:col>
                    <xdr:colOff>2095500</xdr:colOff>
                    <xdr:row>29</xdr:row>
                    <xdr:rowOff>30480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0</xdr:col>
                    <xdr:colOff>38100</xdr:colOff>
                    <xdr:row>29</xdr:row>
                    <xdr:rowOff>175260</xdr:rowOff>
                  </from>
                  <to>
                    <xdr:col>0</xdr:col>
                    <xdr:colOff>2095500</xdr:colOff>
                    <xdr:row>31</xdr:row>
                    <xdr:rowOff>0</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1</xdr:col>
                    <xdr:colOff>38100</xdr:colOff>
                    <xdr:row>17</xdr:row>
                    <xdr:rowOff>99060</xdr:rowOff>
                  </from>
                  <to>
                    <xdr:col>3</xdr:col>
                    <xdr:colOff>464820</xdr:colOff>
                    <xdr:row>19</xdr:row>
                    <xdr:rowOff>114300</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1</xdr:col>
                    <xdr:colOff>38100</xdr:colOff>
                    <xdr:row>18</xdr:row>
                    <xdr:rowOff>182880</xdr:rowOff>
                  </from>
                  <to>
                    <xdr:col>2</xdr:col>
                    <xdr:colOff>121920</xdr:colOff>
                    <xdr:row>20</xdr:row>
                    <xdr:rowOff>7620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1</xdr:col>
                    <xdr:colOff>38100</xdr:colOff>
                    <xdr:row>19</xdr:row>
                    <xdr:rowOff>190500</xdr:rowOff>
                  </from>
                  <to>
                    <xdr:col>2</xdr:col>
                    <xdr:colOff>121920</xdr:colOff>
                    <xdr:row>21</xdr:row>
                    <xdr:rowOff>7620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38100</xdr:colOff>
                    <xdr:row>21</xdr:row>
                    <xdr:rowOff>0</xdr:rowOff>
                  </from>
                  <to>
                    <xdr:col>2</xdr:col>
                    <xdr:colOff>106680</xdr:colOff>
                    <xdr:row>22</xdr:row>
                    <xdr:rowOff>22860</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1</xdr:col>
                    <xdr:colOff>38100</xdr:colOff>
                    <xdr:row>22</xdr:row>
                    <xdr:rowOff>30480</xdr:rowOff>
                  </from>
                  <to>
                    <xdr:col>2</xdr:col>
                    <xdr:colOff>83820</xdr:colOff>
                    <xdr:row>23</xdr:row>
                    <xdr:rowOff>30480</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1</xdr:col>
                    <xdr:colOff>38100</xdr:colOff>
                    <xdr:row>26</xdr:row>
                    <xdr:rowOff>0</xdr:rowOff>
                  </from>
                  <to>
                    <xdr:col>2</xdr:col>
                    <xdr:colOff>152400</xdr:colOff>
                    <xdr:row>27</xdr:row>
                    <xdr:rowOff>30480</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1</xdr:col>
                    <xdr:colOff>38100</xdr:colOff>
                    <xdr:row>26</xdr:row>
                    <xdr:rowOff>182880</xdr:rowOff>
                  </from>
                  <to>
                    <xdr:col>2</xdr:col>
                    <xdr:colOff>106680</xdr:colOff>
                    <xdr:row>28</xdr:row>
                    <xdr:rowOff>30480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1</xdr:col>
                    <xdr:colOff>38100</xdr:colOff>
                    <xdr:row>27</xdr:row>
                    <xdr:rowOff>182880</xdr:rowOff>
                  </from>
                  <to>
                    <xdr:col>2</xdr:col>
                    <xdr:colOff>160020</xdr:colOff>
                    <xdr:row>29</xdr:row>
                    <xdr:rowOff>30480</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1</xdr:col>
                    <xdr:colOff>38100</xdr:colOff>
                    <xdr:row>29</xdr:row>
                    <xdr:rowOff>0</xdr:rowOff>
                  </from>
                  <to>
                    <xdr:col>2</xdr:col>
                    <xdr:colOff>144780</xdr:colOff>
                    <xdr:row>30</xdr:row>
                    <xdr:rowOff>30480</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4</xdr:col>
                    <xdr:colOff>38100</xdr:colOff>
                    <xdr:row>18</xdr:row>
                    <xdr:rowOff>137160</xdr:rowOff>
                  </from>
                  <to>
                    <xdr:col>5</xdr:col>
                    <xdr:colOff>541020</xdr:colOff>
                    <xdr:row>20</xdr:row>
                    <xdr:rowOff>68580</xdr:rowOff>
                  </to>
                </anchor>
              </controlPr>
            </control>
          </mc:Choice>
        </mc:AlternateContent>
        <mc:AlternateContent xmlns:mc="http://schemas.openxmlformats.org/markup-compatibility/2006">
          <mc:Choice Requires="x14">
            <control shapeId="9237" r:id="rId24" name="Check Box 21">
              <controlPr defaultSize="0" autoFill="0" autoLine="0" autoPict="0">
                <anchor moveWithCells="1">
                  <from>
                    <xdr:col>4</xdr:col>
                    <xdr:colOff>38100</xdr:colOff>
                    <xdr:row>17</xdr:row>
                    <xdr:rowOff>198120</xdr:rowOff>
                  </from>
                  <to>
                    <xdr:col>5</xdr:col>
                    <xdr:colOff>563880</xdr:colOff>
                    <xdr:row>19</xdr:row>
                    <xdr:rowOff>22860</xdr:rowOff>
                  </to>
                </anchor>
              </controlPr>
            </control>
          </mc:Choice>
        </mc:AlternateContent>
        <mc:AlternateContent xmlns:mc="http://schemas.openxmlformats.org/markup-compatibility/2006">
          <mc:Choice Requires="x14">
            <control shapeId="9238" r:id="rId25" name="Check Box 22">
              <controlPr defaultSize="0" autoFill="0" autoLine="0" autoPict="0">
                <anchor moveWithCells="1">
                  <from>
                    <xdr:col>4</xdr:col>
                    <xdr:colOff>38100</xdr:colOff>
                    <xdr:row>20</xdr:row>
                    <xdr:rowOff>0</xdr:rowOff>
                  </from>
                  <to>
                    <xdr:col>6</xdr:col>
                    <xdr:colOff>487680</xdr:colOff>
                    <xdr:row>21</xdr:row>
                    <xdr:rowOff>30480</xdr:rowOff>
                  </to>
                </anchor>
              </controlPr>
            </control>
          </mc:Choice>
        </mc:AlternateContent>
        <mc:AlternateContent xmlns:mc="http://schemas.openxmlformats.org/markup-compatibility/2006">
          <mc:Choice Requires="x14">
            <control shapeId="9239" r:id="rId26" name="Check Box 23">
              <controlPr defaultSize="0" autoFill="0" autoLine="0" autoPict="0">
                <anchor moveWithCells="1">
                  <from>
                    <xdr:col>4</xdr:col>
                    <xdr:colOff>38100</xdr:colOff>
                    <xdr:row>20</xdr:row>
                    <xdr:rowOff>182880</xdr:rowOff>
                  </from>
                  <to>
                    <xdr:col>5</xdr:col>
                    <xdr:colOff>533400</xdr:colOff>
                    <xdr:row>22</xdr:row>
                    <xdr:rowOff>7620</xdr:rowOff>
                  </to>
                </anchor>
              </controlPr>
            </control>
          </mc:Choice>
        </mc:AlternateContent>
        <mc:AlternateContent xmlns:mc="http://schemas.openxmlformats.org/markup-compatibility/2006">
          <mc:Choice Requires="x14">
            <control shapeId="9240" r:id="rId27" name="Check Box 24">
              <controlPr defaultSize="0" autoFill="0" autoLine="0" autoPict="0">
                <anchor moveWithCells="1">
                  <from>
                    <xdr:col>4</xdr:col>
                    <xdr:colOff>38100</xdr:colOff>
                    <xdr:row>21</xdr:row>
                    <xdr:rowOff>175260</xdr:rowOff>
                  </from>
                  <to>
                    <xdr:col>5</xdr:col>
                    <xdr:colOff>525780</xdr:colOff>
                    <xdr:row>23</xdr:row>
                    <xdr:rowOff>7620</xdr:rowOff>
                  </to>
                </anchor>
              </controlPr>
            </control>
          </mc:Choice>
        </mc:AlternateContent>
        <mc:AlternateContent xmlns:mc="http://schemas.openxmlformats.org/markup-compatibility/2006">
          <mc:Choice Requires="x14">
            <control shapeId="9242" r:id="rId28" name="Check Box 26">
              <controlPr defaultSize="0" autoFill="0" autoLine="0" autoPict="0">
                <anchor moveWithCells="1">
                  <from>
                    <xdr:col>1</xdr:col>
                    <xdr:colOff>38100</xdr:colOff>
                    <xdr:row>30</xdr:row>
                    <xdr:rowOff>7620</xdr:rowOff>
                  </from>
                  <to>
                    <xdr:col>2</xdr:col>
                    <xdr:colOff>144780</xdr:colOff>
                    <xdr:row>31</xdr:row>
                    <xdr:rowOff>30480</xdr:rowOff>
                  </to>
                </anchor>
              </controlPr>
            </control>
          </mc:Choice>
        </mc:AlternateContent>
        <mc:AlternateContent xmlns:mc="http://schemas.openxmlformats.org/markup-compatibility/2006">
          <mc:Choice Requires="x14">
            <control shapeId="9243" r:id="rId29" name="Check Box 27">
              <controlPr defaultSize="0" autoFill="0" autoLine="0" autoPict="0">
                <anchor moveWithCells="1">
                  <from>
                    <xdr:col>4</xdr:col>
                    <xdr:colOff>30480</xdr:colOff>
                    <xdr:row>23</xdr:row>
                    <xdr:rowOff>0</xdr:rowOff>
                  </from>
                  <to>
                    <xdr:col>5</xdr:col>
                    <xdr:colOff>198120</xdr:colOff>
                    <xdr:row>24</xdr:row>
                    <xdr:rowOff>7620</xdr:rowOff>
                  </to>
                </anchor>
              </controlPr>
            </control>
          </mc:Choice>
        </mc:AlternateContent>
        <mc:AlternateContent xmlns:mc="http://schemas.openxmlformats.org/markup-compatibility/2006">
          <mc:Choice Requires="x14">
            <control shapeId="9244" r:id="rId30" name="Check Box 28">
              <controlPr defaultSize="0" autoFill="0" autoLine="0" autoPict="0">
                <anchor moveWithCells="1">
                  <from>
                    <xdr:col>4</xdr:col>
                    <xdr:colOff>30480</xdr:colOff>
                    <xdr:row>26</xdr:row>
                    <xdr:rowOff>0</xdr:rowOff>
                  </from>
                  <to>
                    <xdr:col>5</xdr:col>
                    <xdr:colOff>182880</xdr:colOff>
                    <xdr:row>27</xdr:row>
                    <xdr:rowOff>7620</xdr:rowOff>
                  </to>
                </anchor>
              </controlPr>
            </control>
          </mc:Choice>
        </mc:AlternateContent>
        <mc:AlternateContent xmlns:mc="http://schemas.openxmlformats.org/markup-compatibility/2006">
          <mc:Choice Requires="x14">
            <control shapeId="9245" r:id="rId31" name="Check Box 29">
              <controlPr defaultSize="0" autoFill="0" autoLine="0" autoPict="0">
                <anchor moveWithCells="1">
                  <from>
                    <xdr:col>4</xdr:col>
                    <xdr:colOff>30480</xdr:colOff>
                    <xdr:row>27</xdr:row>
                    <xdr:rowOff>0</xdr:rowOff>
                  </from>
                  <to>
                    <xdr:col>5</xdr:col>
                    <xdr:colOff>182880</xdr:colOff>
                    <xdr:row>28</xdr:row>
                    <xdr:rowOff>30480</xdr:rowOff>
                  </to>
                </anchor>
              </controlPr>
            </control>
          </mc:Choice>
        </mc:AlternateContent>
        <mc:AlternateContent xmlns:mc="http://schemas.openxmlformats.org/markup-compatibility/2006">
          <mc:Choice Requires="x14">
            <control shapeId="9246" r:id="rId32" name="Check Box 30">
              <controlPr defaultSize="0" autoFill="0" autoLine="0" autoPict="0">
                <anchor moveWithCells="1">
                  <from>
                    <xdr:col>4</xdr:col>
                    <xdr:colOff>30480</xdr:colOff>
                    <xdr:row>27</xdr:row>
                    <xdr:rowOff>182880</xdr:rowOff>
                  </from>
                  <to>
                    <xdr:col>5</xdr:col>
                    <xdr:colOff>182880</xdr:colOff>
                    <xdr:row>29</xdr:row>
                    <xdr:rowOff>7620</xdr:rowOff>
                  </to>
                </anchor>
              </controlPr>
            </control>
          </mc:Choice>
        </mc:AlternateContent>
        <mc:AlternateContent xmlns:mc="http://schemas.openxmlformats.org/markup-compatibility/2006">
          <mc:Choice Requires="x14">
            <control shapeId="9247" r:id="rId33" name="Check Box 31">
              <controlPr defaultSize="0" autoFill="0" autoLine="0" autoPict="0">
                <anchor moveWithCells="1">
                  <from>
                    <xdr:col>4</xdr:col>
                    <xdr:colOff>30480</xdr:colOff>
                    <xdr:row>29</xdr:row>
                    <xdr:rowOff>0</xdr:rowOff>
                  </from>
                  <to>
                    <xdr:col>5</xdr:col>
                    <xdr:colOff>160020</xdr:colOff>
                    <xdr:row>30</xdr:row>
                    <xdr:rowOff>7620</xdr:rowOff>
                  </to>
                </anchor>
              </controlPr>
            </control>
          </mc:Choice>
        </mc:AlternateContent>
        <mc:AlternateContent xmlns:mc="http://schemas.openxmlformats.org/markup-compatibility/2006">
          <mc:Choice Requires="x14">
            <control shapeId="9248" r:id="rId34" name="Check Box 32">
              <controlPr defaultSize="0" autoFill="0" autoLine="0" autoPict="0">
                <anchor moveWithCells="1">
                  <from>
                    <xdr:col>4</xdr:col>
                    <xdr:colOff>38100</xdr:colOff>
                    <xdr:row>30</xdr:row>
                    <xdr:rowOff>0</xdr:rowOff>
                  </from>
                  <to>
                    <xdr:col>6</xdr:col>
                    <xdr:colOff>182880</xdr:colOff>
                    <xdr:row>31</xdr:row>
                    <xdr:rowOff>0</xdr:rowOff>
                  </to>
                </anchor>
              </controlPr>
            </control>
          </mc:Choice>
        </mc:AlternateContent>
        <mc:AlternateContent xmlns:mc="http://schemas.openxmlformats.org/markup-compatibility/2006">
          <mc:Choice Requires="x14">
            <control shapeId="9252" r:id="rId35" name="Check Box 36">
              <controlPr defaultSize="0" autoFill="0" autoLine="0" autoPict="0">
                <anchor moveWithCells="1">
                  <from>
                    <xdr:col>4</xdr:col>
                    <xdr:colOff>30480</xdr:colOff>
                    <xdr:row>24</xdr:row>
                    <xdr:rowOff>0</xdr:rowOff>
                  </from>
                  <to>
                    <xdr:col>5</xdr:col>
                    <xdr:colOff>388620</xdr:colOff>
                    <xdr:row>24</xdr:row>
                    <xdr:rowOff>182880</xdr:rowOff>
                  </to>
                </anchor>
              </controlPr>
            </control>
          </mc:Choice>
        </mc:AlternateContent>
        <mc:AlternateContent xmlns:mc="http://schemas.openxmlformats.org/markup-compatibility/2006">
          <mc:Choice Requires="x14">
            <control shapeId="9253" r:id="rId36" name="Check Box 37">
              <controlPr defaultSize="0" autoFill="0" autoLine="0" autoPict="0">
                <anchor moveWithCells="1">
                  <from>
                    <xdr:col>1</xdr:col>
                    <xdr:colOff>38100</xdr:colOff>
                    <xdr:row>31</xdr:row>
                    <xdr:rowOff>0</xdr:rowOff>
                  </from>
                  <to>
                    <xdr:col>2</xdr:col>
                    <xdr:colOff>144780</xdr:colOff>
                    <xdr:row>32</xdr:row>
                    <xdr:rowOff>7620</xdr:rowOff>
                  </to>
                </anchor>
              </controlPr>
            </control>
          </mc:Choice>
        </mc:AlternateContent>
        <mc:AlternateContent xmlns:mc="http://schemas.openxmlformats.org/markup-compatibility/2006">
          <mc:Choice Requires="x14">
            <control shapeId="9256" r:id="rId37" name="Check Box 40">
              <controlPr defaultSize="0" autoFill="0" autoLine="0" autoPict="0">
                <anchor moveWithCells="1">
                  <from>
                    <xdr:col>0</xdr:col>
                    <xdr:colOff>38100</xdr:colOff>
                    <xdr:row>28</xdr:row>
                    <xdr:rowOff>175260</xdr:rowOff>
                  </from>
                  <to>
                    <xdr:col>0</xdr:col>
                    <xdr:colOff>2095500</xdr:colOff>
                    <xdr:row>30</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Lists'!$G$2:$G$9</xm:f>
          </x14:formula1>
          <xm:sqref>B15</xm:sqref>
        </x14:dataValidation>
        <x14:dataValidation type="list" allowBlank="1" showInputMessage="1" showErrorMessage="1">
          <x14:formula1>
            <xm:f>'Drop Down Lists'!$AJ$2:$AJ$3</xm:f>
          </x14:formula1>
          <xm:sqref>B6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22</vt:i4>
      </vt:variant>
    </vt:vector>
  </HeadingPairs>
  <TitlesOfParts>
    <vt:vector size="39" baseType="lpstr">
      <vt:lpstr>Instructions</vt:lpstr>
      <vt:lpstr>All - Building</vt:lpstr>
      <vt:lpstr>All - Metered Energy</vt:lpstr>
      <vt:lpstr>All - Delivered Energy</vt:lpstr>
      <vt:lpstr>All - Annual Summary</vt:lpstr>
      <vt:lpstr>All - Graphs</vt:lpstr>
      <vt:lpstr>All - Space Functions</vt:lpstr>
      <vt:lpstr>L1 - EEM Summary</vt:lpstr>
      <vt:lpstr>L2 - Envelope</vt:lpstr>
      <vt:lpstr>L2 - HVAC</vt:lpstr>
      <vt:lpstr>L2 Equipment Inventory</vt:lpstr>
      <vt:lpstr>L2 - Lighting Elec &amp; Plug Loads</vt:lpstr>
      <vt:lpstr>L2 - End Use Breakdown</vt:lpstr>
      <vt:lpstr>L2 - EEM Summary</vt:lpstr>
      <vt:lpstr>L2 - QA-QC</vt:lpstr>
      <vt:lpstr>Asset Score Inputs (optional)</vt:lpstr>
      <vt:lpstr>Drop Down Lists</vt:lpstr>
      <vt:lpstr>'All - Annual Summary'!CostInfo</vt:lpstr>
      <vt:lpstr>EnergyConversionRates</vt:lpstr>
      <vt:lpstr>EnergyPerformance</vt:lpstr>
      <vt:lpstr>EnergyUnits</vt:lpstr>
      <vt:lpstr>'All - Annual Summary'!Print_Area</vt:lpstr>
      <vt:lpstr>'All - Building'!Print_Area</vt:lpstr>
      <vt:lpstr>'All - Delivered Energy'!Print_Area</vt:lpstr>
      <vt:lpstr>'All - Graphs'!Print_Area</vt:lpstr>
      <vt:lpstr>'All - Metered Energy'!Print_Area</vt:lpstr>
      <vt:lpstr>'All - Space Functions'!Print_Area</vt:lpstr>
      <vt:lpstr>'L1 - EEM Summary'!Print_Area</vt:lpstr>
      <vt:lpstr>'L2 - EEM Summary'!Print_Area</vt:lpstr>
      <vt:lpstr>'L2 - End Use Breakdown'!Print_Area</vt:lpstr>
      <vt:lpstr>'L2 - Envelope'!Print_Area</vt:lpstr>
      <vt:lpstr>'L2 - HVAC'!Print_Area</vt:lpstr>
      <vt:lpstr>'L2 - Lighting Elec &amp; Plug Loads'!Print_Area</vt:lpstr>
      <vt:lpstr>'L2 - QA-QC'!Print_Area</vt:lpstr>
      <vt:lpstr>'L2 Equipment Inventory'!Print_Area</vt:lpstr>
      <vt:lpstr>'All - Metered Energy'!Print_Titles</vt:lpstr>
      <vt:lpstr>'L2 - QA-QC'!Print_Titles</vt:lpstr>
      <vt:lpstr>UnitConversionTable</vt:lpstr>
      <vt:lpstr>'All - Annual Summary'!UtilityData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Hirve</dc:creator>
  <cp:lastModifiedBy>Jason W. DeGraw</cp:lastModifiedBy>
  <cp:lastPrinted>2017-03-14T23:08:11Z</cp:lastPrinted>
  <dcterms:created xsi:type="dcterms:W3CDTF">2015-05-21T20:24:11Z</dcterms:created>
  <dcterms:modified xsi:type="dcterms:W3CDTF">2017-09-26T18:32:49Z</dcterms:modified>
</cp:coreProperties>
</file>