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lex\Documents\"/>
    </mc:Choice>
  </mc:AlternateContent>
  <xr:revisionPtr revIDLastSave="0" documentId="13_ncr:1_{EF69090D-2E47-44ED-BDC1-6521EEBC2F15}" xr6:coauthVersionLast="47" xr6:coauthVersionMax="47" xr10:uidLastSave="{00000000-0000-0000-0000-000000000000}"/>
  <bookViews>
    <workbookView xWindow="-120" yWindow="-120" windowWidth="29040" windowHeight="15840" activeTab="3" xr2:uid="{1FF378EF-FE9E-4616-B725-CDBD69C63AD1}"/>
  </bookViews>
  <sheets>
    <sheet name="Settings" sheetId="1" r:id="rId1"/>
    <sheet name="Budget Planning" sheetId="2" r:id="rId2"/>
    <sheet name="Budget Tracking" sheetId="3" r:id="rId3"/>
    <sheet name="Budget Dashboard" sheetId="4" r:id="rId4"/>
    <sheet name="Calculations" sheetId="5"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 localSheetId="4">Calculations!$F1</definedName>
    <definedName name="cc_show_rem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Planning'!$C$39)</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Planning'!$C$25)</definedName>
    <definedName name="is__header" localSheetId="3">'Budget Dashboard'!$E1</definedName>
    <definedName name="is_cat" localSheetId="3">'Budget Dashboard'!$F1</definedName>
    <definedName name="is_empty" localSheetId="3">'Budget Dashboard'!$H1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Settings!$D$27</definedName>
    <definedName name="savings_total_row">ROW('Budget Planning'!$C$53)</definedName>
    <definedName name="selected_period">Calculations!$E$22</definedName>
    <definedName name="selected_period_display">Calculations!$E$23</definedName>
    <definedName name="selected_year">Calculations!$E$21</definedName>
    <definedName name="shift_late_income_starting_date">Settings!$D$23</definedName>
    <definedName name="shift_late_income_starting_day">Settings!$D$23</definedName>
    <definedName name="shift_late_income_status">Settings!$D$21</definedName>
    <definedName name="sort_max_row" localSheetId="3">'Budget Dashboard'!$N1</definedName>
    <definedName name="sort_min_row" localSheetId="3">'Budget Dashboard'!$M1</definedName>
    <definedName name="starting_year">Settings!$D$12</definedName>
    <definedName name="tracked" localSheetId="3">'Budget Dashboard'!$K1</definedName>
    <definedName name="tracked_range" localSheetId="3">'Budget Dashboard'!$O1</definedName>
    <definedName name="tra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5" l="1"/>
  <c r="I59" i="5"/>
  <c r="I60" i="5"/>
  <c r="I62" i="5"/>
  <c r="I63" i="5"/>
  <c r="I64" i="5"/>
  <c r="I66" i="5"/>
  <c r="I67" i="5"/>
  <c r="I68" i="5"/>
  <c r="I70" i="5"/>
  <c r="I71" i="5"/>
  <c r="I72" i="5"/>
  <c r="I74" i="5"/>
  <c r="I75" i="5"/>
  <c r="I76" i="5"/>
  <c r="I78" i="5"/>
  <c r="I79" i="5"/>
  <c r="I80" i="5"/>
  <c r="I82" i="5"/>
  <c r="I83" i="5"/>
  <c r="I84" i="5"/>
  <c r="I86" i="5"/>
  <c r="I87" i="5"/>
  <c r="I88" i="5"/>
  <c r="I90" i="5"/>
  <c r="I91" i="5"/>
  <c r="I92" i="5"/>
  <c r="I94" i="5"/>
  <c r="I95" i="5"/>
  <c r="I96" i="5"/>
  <c r="I98" i="5"/>
  <c r="I99" i="5"/>
  <c r="I100" i="5"/>
  <c r="I55" i="5"/>
  <c r="I56" i="5"/>
  <c r="I54" i="5"/>
  <c r="H58" i="5"/>
  <c r="H59" i="5"/>
  <c r="H60" i="5"/>
  <c r="H62" i="5"/>
  <c r="H63" i="5"/>
  <c r="H64" i="5"/>
  <c r="H66" i="5"/>
  <c r="H67" i="5"/>
  <c r="H68" i="5"/>
  <c r="H70" i="5"/>
  <c r="H71" i="5"/>
  <c r="H72" i="5"/>
  <c r="H74" i="5"/>
  <c r="H75" i="5"/>
  <c r="H76" i="5"/>
  <c r="H78" i="5"/>
  <c r="H79" i="5"/>
  <c r="H80" i="5"/>
  <c r="H82" i="5"/>
  <c r="H83" i="5"/>
  <c r="H84" i="5"/>
  <c r="H86" i="5"/>
  <c r="H87" i="5"/>
  <c r="H88" i="5"/>
  <c r="H90" i="5"/>
  <c r="H91" i="5"/>
  <c r="H92" i="5"/>
  <c r="H94" i="5"/>
  <c r="H95" i="5"/>
  <c r="H96" i="5"/>
  <c r="H98" i="5"/>
  <c r="H99" i="5"/>
  <c r="H100" i="5"/>
  <c r="H56" i="5"/>
  <c r="H55" i="5"/>
  <c r="H54" i="5"/>
  <c r="F39" i="5" a="1"/>
  <c r="F39" i="5" s="1"/>
  <c r="E39" i="5" s="1" a="1"/>
  <c r="E39" i="5" s="1"/>
  <c r="AP35" i="4"/>
  <c r="AI35" i="4"/>
  <c r="AI22" i="4"/>
  <c r="E10" i="5" a="1"/>
  <c r="E10" i="5" s="1"/>
  <c r="H57" i="3" a="1"/>
  <c r="H57" i="3" s="1"/>
  <c r="H58" i="3" a="1"/>
  <c r="H58" i="3" s="1"/>
  <c r="H59" i="3" a="1"/>
  <c r="H59" i="3" s="1"/>
  <c r="H60" i="3" a="1"/>
  <c r="H60" i="3" s="1"/>
  <c r="H61" i="3" a="1"/>
  <c r="H61" i="3" s="1"/>
  <c r="H62" i="3" a="1"/>
  <c r="H62" i="3" s="1"/>
  <c r="H63" i="3" a="1"/>
  <c r="H63" i="3" s="1"/>
  <c r="H64" i="3" a="1"/>
  <c r="H64" i="3" s="1"/>
  <c r="I57" i="3"/>
  <c r="I58" i="3"/>
  <c r="I59" i="3"/>
  <c r="I60" i="3"/>
  <c r="I61" i="3"/>
  <c r="I62" i="3"/>
  <c r="I63" i="3"/>
  <c r="I64" i="3"/>
  <c r="H56" i="3" a="1"/>
  <c r="H56" i="3" s="1"/>
  <c r="I56" i="3"/>
  <c r="H44" i="3" a="1"/>
  <c r="H44" i="3" s="1"/>
  <c r="H45" i="3" a="1"/>
  <c r="H45" i="3" s="1"/>
  <c r="H46" i="3" a="1"/>
  <c r="H46" i="3" s="1"/>
  <c r="H47" i="3" a="1"/>
  <c r="H47" i="3" s="1"/>
  <c r="H48" i="3" a="1"/>
  <c r="H48" i="3" s="1"/>
  <c r="H49" i="3" a="1"/>
  <c r="H49" i="3" s="1"/>
  <c r="H50" i="3" a="1"/>
  <c r="H50" i="3" s="1"/>
  <c r="H51" i="3" a="1"/>
  <c r="H51" i="3" s="1"/>
  <c r="H52" i="3" a="1"/>
  <c r="H52" i="3" s="1"/>
  <c r="H53" i="3" a="1"/>
  <c r="H53" i="3" s="1"/>
  <c r="H54" i="3" a="1"/>
  <c r="H54" i="3" s="1"/>
  <c r="H55" i="3" a="1"/>
  <c r="H55" i="3" s="1"/>
  <c r="I44" i="3"/>
  <c r="I45" i="3"/>
  <c r="I46" i="3"/>
  <c r="I47" i="3"/>
  <c r="I48" i="3"/>
  <c r="I49" i="3"/>
  <c r="I50" i="3"/>
  <c r="I51" i="3"/>
  <c r="I52" i="3"/>
  <c r="I53" i="3"/>
  <c r="I54" i="3"/>
  <c r="I55" i="3"/>
  <c r="H43" i="3" a="1"/>
  <c r="H43" i="3" s="1"/>
  <c r="I43" i="3"/>
  <c r="H33" i="3" a="1"/>
  <c r="H33" i="3" s="1"/>
  <c r="H34" i="3" a="1"/>
  <c r="H34" i="3" s="1"/>
  <c r="H35" i="3" a="1"/>
  <c r="H35" i="3" s="1"/>
  <c r="H36" i="3" a="1"/>
  <c r="H36" i="3" s="1"/>
  <c r="H37" i="3" a="1"/>
  <c r="H37" i="3" s="1"/>
  <c r="H38" i="3" a="1"/>
  <c r="H38" i="3" s="1"/>
  <c r="H39" i="3" a="1"/>
  <c r="H39" i="3" s="1"/>
  <c r="H40" i="3" a="1"/>
  <c r="H40" i="3" s="1"/>
  <c r="H41" i="3" a="1"/>
  <c r="H41" i="3" s="1"/>
  <c r="H42" i="3" a="1"/>
  <c r="H42" i="3" s="1"/>
  <c r="I33" i="3"/>
  <c r="I34" i="3"/>
  <c r="I35" i="3"/>
  <c r="I36" i="3"/>
  <c r="I37" i="3"/>
  <c r="I38" i="3"/>
  <c r="I39" i="3"/>
  <c r="I40" i="3"/>
  <c r="I41" i="3"/>
  <c r="I42" i="3"/>
  <c r="H30" i="3" a="1"/>
  <c r="H30" i="3" s="1"/>
  <c r="H31" i="3" a="1"/>
  <c r="H31" i="3" s="1"/>
  <c r="H32" i="3" a="1"/>
  <c r="H32" i="3" s="1"/>
  <c r="I30" i="3"/>
  <c r="I31" i="3"/>
  <c r="I32" i="3"/>
  <c r="H19" i="3" a="1"/>
  <c r="H19" i="3" s="1"/>
  <c r="H20" i="3" a="1"/>
  <c r="H20" i="3" s="1"/>
  <c r="H21" i="3" a="1"/>
  <c r="H21" i="3" s="1"/>
  <c r="H22" i="3" a="1"/>
  <c r="H22" i="3" s="1"/>
  <c r="H23" i="3" a="1"/>
  <c r="H23" i="3" s="1"/>
  <c r="H24" i="3" a="1"/>
  <c r="H24" i="3" s="1"/>
  <c r="H25" i="3" a="1"/>
  <c r="H25" i="3" s="1"/>
  <c r="H26" i="3" a="1"/>
  <c r="H26" i="3" s="1"/>
  <c r="H27" i="3" a="1"/>
  <c r="H27" i="3" s="1"/>
  <c r="H28" i="3" a="1"/>
  <c r="H28" i="3" s="1"/>
  <c r="H29" i="3" a="1"/>
  <c r="H29" i="3" s="1"/>
  <c r="I19" i="3"/>
  <c r="I20" i="3"/>
  <c r="I21" i="3"/>
  <c r="I22" i="3"/>
  <c r="I23" i="3"/>
  <c r="I24" i="3"/>
  <c r="I25" i="3"/>
  <c r="I26" i="3"/>
  <c r="I27" i="3"/>
  <c r="I28" i="3"/>
  <c r="I29" i="3"/>
  <c r="H18" i="3" a="1"/>
  <c r="H18" i="3" s="1"/>
  <c r="I18" i="3"/>
  <c r="H12" i="3" a="1"/>
  <c r="H12" i="3" s="1"/>
  <c r="H13" i="3" a="1"/>
  <c r="H13" i="3" s="1"/>
  <c r="H14" i="3" a="1"/>
  <c r="H14" i="3" s="1"/>
  <c r="H15" i="3" a="1"/>
  <c r="H15" i="3" s="1"/>
  <c r="H16" i="3" a="1"/>
  <c r="H16" i="3" s="1"/>
  <c r="H17" i="3" a="1"/>
  <c r="H17" i="3" s="1"/>
  <c r="I12" i="3"/>
  <c r="I13" i="3"/>
  <c r="I14" i="3"/>
  <c r="I15" i="3"/>
  <c r="I16" i="3"/>
  <c r="I17" i="3"/>
  <c r="C13" i="4" a="1"/>
  <c r="C13" i="4" s="1"/>
  <c r="C14" i="4" s="1" a="1"/>
  <c r="C14" i="4" s="1"/>
  <c r="J14" i="4" s="1" a="1"/>
  <c r="J14" i="4" s="1"/>
  <c r="E22" i="5" a="1"/>
  <c r="E22" i="5" s="1"/>
  <c r="E21" i="5" a="1"/>
  <c r="E21" i="5" s="1"/>
  <c r="D98" i="5" s="1"/>
  <c r="F100" i="5" s="1"/>
  <c r="EM14" i="2"/>
  <c r="EM15" i="2"/>
  <c r="EM16" i="2"/>
  <c r="EM17" i="2"/>
  <c r="EM18" i="2"/>
  <c r="EM19" i="2"/>
  <c r="EM20" i="2"/>
  <c r="EM21" i="2"/>
  <c r="EM22" i="2"/>
  <c r="EM23" i="2"/>
  <c r="EM24" i="2"/>
  <c r="EM28" i="2"/>
  <c r="EM29" i="2"/>
  <c r="EM30" i="2"/>
  <c r="EM31" i="2"/>
  <c r="EM32" i="2"/>
  <c r="EM33" i="2"/>
  <c r="EM34" i="2"/>
  <c r="EM35" i="2"/>
  <c r="EM36" i="2"/>
  <c r="EM37" i="2"/>
  <c r="EM38" i="2"/>
  <c r="EM42" i="2"/>
  <c r="EM43" i="2"/>
  <c r="EM44" i="2"/>
  <c r="EM45" i="2"/>
  <c r="EM46" i="2"/>
  <c r="EM47" i="2"/>
  <c r="EM48" i="2"/>
  <c r="EM49" i="2"/>
  <c r="EM50" i="2"/>
  <c r="EM51" i="2"/>
  <c r="EM52" i="2"/>
  <c r="DY14" i="2"/>
  <c r="DY15" i="2"/>
  <c r="DY16" i="2"/>
  <c r="DY17" i="2"/>
  <c r="DY18" i="2"/>
  <c r="DY19" i="2"/>
  <c r="DY20" i="2"/>
  <c r="DY21" i="2"/>
  <c r="DY22" i="2"/>
  <c r="DY23" i="2"/>
  <c r="DY24" i="2"/>
  <c r="DY28" i="2"/>
  <c r="DY29" i="2"/>
  <c r="DY30" i="2"/>
  <c r="DY31" i="2"/>
  <c r="DY32" i="2"/>
  <c r="DY33" i="2"/>
  <c r="DY34" i="2"/>
  <c r="DY35" i="2"/>
  <c r="DY36" i="2"/>
  <c r="DY37" i="2"/>
  <c r="DY38" i="2"/>
  <c r="DY42" i="2"/>
  <c r="DY43" i="2"/>
  <c r="DY44" i="2"/>
  <c r="DY45" i="2"/>
  <c r="DY46" i="2"/>
  <c r="DY47" i="2"/>
  <c r="DY48" i="2"/>
  <c r="DY49" i="2"/>
  <c r="DY50" i="2"/>
  <c r="DY51" i="2"/>
  <c r="DY52" i="2"/>
  <c r="C9" i="6"/>
  <c r="C10" i="6" s="1"/>
  <c r="C11" i="6" s="1"/>
  <c r="C12" i="6" s="1"/>
  <c r="C13" i="6" s="1"/>
  <c r="C14" i="6" s="1"/>
  <c r="C15" i="6" s="1"/>
  <c r="C16" i="6" s="1"/>
  <c r="C17" i="6" s="1"/>
  <c r="C18" i="6" s="1"/>
  <c r="E14" i="5" a="1"/>
  <c r="E14" i="5" s="1"/>
  <c r="E13" i="5"/>
  <c r="E11" i="5"/>
  <c r="DK14" i="2"/>
  <c r="DK15" i="2"/>
  <c r="DK16" i="2"/>
  <c r="DK17" i="2"/>
  <c r="DK18" i="2"/>
  <c r="DK19" i="2"/>
  <c r="DK20" i="2"/>
  <c r="DK21" i="2"/>
  <c r="DK22" i="2"/>
  <c r="DK23" i="2"/>
  <c r="DK24" i="2"/>
  <c r="DK28" i="2"/>
  <c r="DK29" i="2"/>
  <c r="DK30" i="2"/>
  <c r="DK31" i="2"/>
  <c r="DK32" i="2"/>
  <c r="DK33" i="2"/>
  <c r="DK34" i="2"/>
  <c r="DK35" i="2"/>
  <c r="DK36" i="2"/>
  <c r="DK37" i="2"/>
  <c r="DK38" i="2"/>
  <c r="DK42" i="2"/>
  <c r="DK43" i="2"/>
  <c r="DK44" i="2"/>
  <c r="DK45" i="2"/>
  <c r="DK46" i="2"/>
  <c r="DK47" i="2"/>
  <c r="DK48" i="2"/>
  <c r="DK49" i="2"/>
  <c r="DK50" i="2"/>
  <c r="DK51" i="2"/>
  <c r="DK52" i="2"/>
  <c r="AS14" i="2"/>
  <c r="BG14" i="2"/>
  <c r="BU14" i="2"/>
  <c r="CI14" i="2"/>
  <c r="CW14" i="2"/>
  <c r="AS15" i="2"/>
  <c r="BG15" i="2"/>
  <c r="BU15" i="2"/>
  <c r="CI15" i="2"/>
  <c r="CW15" i="2"/>
  <c r="AS16" i="2"/>
  <c r="BG16" i="2"/>
  <c r="BU16" i="2"/>
  <c r="CI16" i="2"/>
  <c r="CW16" i="2"/>
  <c r="AS17" i="2"/>
  <c r="BG17" i="2"/>
  <c r="BU17" i="2"/>
  <c r="CI17" i="2"/>
  <c r="CW17" i="2"/>
  <c r="AS18" i="2"/>
  <c r="BG18" i="2"/>
  <c r="BU18" i="2"/>
  <c r="CI18" i="2"/>
  <c r="CW18" i="2"/>
  <c r="AS19" i="2"/>
  <c r="BG19" i="2"/>
  <c r="BU19" i="2"/>
  <c r="CI19" i="2"/>
  <c r="CW19" i="2"/>
  <c r="AS20" i="2"/>
  <c r="BG20" i="2"/>
  <c r="BU20" i="2"/>
  <c r="CI20" i="2"/>
  <c r="CW20" i="2"/>
  <c r="AS21" i="2"/>
  <c r="BG21" i="2"/>
  <c r="BU21" i="2"/>
  <c r="CI21" i="2"/>
  <c r="CW21" i="2"/>
  <c r="AS22" i="2"/>
  <c r="BG22" i="2"/>
  <c r="BU22" i="2"/>
  <c r="CI22" i="2"/>
  <c r="CW22" i="2"/>
  <c r="AS23" i="2"/>
  <c r="BG23" i="2"/>
  <c r="BU23" i="2"/>
  <c r="CI23" i="2"/>
  <c r="CW23" i="2"/>
  <c r="AS24" i="2"/>
  <c r="BG24" i="2"/>
  <c r="BU24" i="2"/>
  <c r="CI24" i="2"/>
  <c r="CW24" i="2"/>
  <c r="AS28" i="2"/>
  <c r="BG28" i="2"/>
  <c r="BU28" i="2"/>
  <c r="CI28" i="2"/>
  <c r="CW28" i="2"/>
  <c r="AS29" i="2"/>
  <c r="BG29" i="2"/>
  <c r="BU29" i="2"/>
  <c r="CI29" i="2"/>
  <c r="CW29" i="2"/>
  <c r="AS30" i="2"/>
  <c r="BG30" i="2"/>
  <c r="BU30" i="2"/>
  <c r="CI30" i="2"/>
  <c r="CW30" i="2"/>
  <c r="AS31" i="2"/>
  <c r="BG31" i="2"/>
  <c r="BU31" i="2"/>
  <c r="CI31" i="2"/>
  <c r="CW31" i="2"/>
  <c r="AS32" i="2"/>
  <c r="BG32" i="2"/>
  <c r="BU32" i="2"/>
  <c r="CI32" i="2"/>
  <c r="CW32" i="2"/>
  <c r="AS33" i="2"/>
  <c r="BG33" i="2"/>
  <c r="BU33" i="2"/>
  <c r="CI33" i="2"/>
  <c r="CW33" i="2"/>
  <c r="AS34" i="2"/>
  <c r="BG34" i="2"/>
  <c r="BU34" i="2"/>
  <c r="CI34" i="2"/>
  <c r="CW34" i="2"/>
  <c r="AS35" i="2"/>
  <c r="BG35" i="2"/>
  <c r="BU35" i="2"/>
  <c r="CI35" i="2"/>
  <c r="CW35" i="2"/>
  <c r="AS36" i="2"/>
  <c r="BG36" i="2"/>
  <c r="BU36" i="2"/>
  <c r="CI36" i="2"/>
  <c r="CW36" i="2"/>
  <c r="AS37" i="2"/>
  <c r="BG37" i="2"/>
  <c r="BU37" i="2"/>
  <c r="CI37" i="2"/>
  <c r="CW37" i="2"/>
  <c r="AS38" i="2"/>
  <c r="BG38" i="2"/>
  <c r="BU38" i="2"/>
  <c r="CI38" i="2"/>
  <c r="CW38" i="2"/>
  <c r="AS42" i="2"/>
  <c r="BG42" i="2"/>
  <c r="BU42" i="2"/>
  <c r="CI42" i="2"/>
  <c r="CW42" i="2"/>
  <c r="AS43" i="2"/>
  <c r="BG43" i="2"/>
  <c r="BU43" i="2"/>
  <c r="CI43" i="2"/>
  <c r="CW43" i="2"/>
  <c r="AS44" i="2"/>
  <c r="BG44" i="2"/>
  <c r="BU44" i="2"/>
  <c r="CI44" i="2"/>
  <c r="CW44" i="2"/>
  <c r="AS45" i="2"/>
  <c r="BG45" i="2"/>
  <c r="BU45" i="2"/>
  <c r="CI45" i="2"/>
  <c r="CW45" i="2"/>
  <c r="AS46" i="2"/>
  <c r="BG46" i="2"/>
  <c r="BU46" i="2"/>
  <c r="CI46" i="2"/>
  <c r="CW46" i="2"/>
  <c r="AS47" i="2"/>
  <c r="BG47" i="2"/>
  <c r="BU47" i="2"/>
  <c r="CI47" i="2"/>
  <c r="CW47" i="2"/>
  <c r="AS48" i="2"/>
  <c r="BG48" i="2"/>
  <c r="BU48" i="2"/>
  <c r="CI48" i="2"/>
  <c r="CW48" i="2"/>
  <c r="AS49" i="2"/>
  <c r="BG49" i="2"/>
  <c r="BU49" i="2"/>
  <c r="CI49" i="2"/>
  <c r="CW49" i="2"/>
  <c r="AS50" i="2"/>
  <c r="BG50" i="2"/>
  <c r="BU50" i="2"/>
  <c r="CI50" i="2"/>
  <c r="CW50" i="2"/>
  <c r="AS51" i="2"/>
  <c r="BG51" i="2"/>
  <c r="BU51" i="2"/>
  <c r="CI51" i="2"/>
  <c r="CW51" i="2"/>
  <c r="AS52" i="2"/>
  <c r="BG52" i="2"/>
  <c r="BU52" i="2"/>
  <c r="CI52" i="2"/>
  <c r="CW52" i="2"/>
  <c r="AE14" i="2"/>
  <c r="AE15" i="2"/>
  <c r="AE16" i="2"/>
  <c r="AE17" i="2"/>
  <c r="AE18" i="2"/>
  <c r="AE19" i="2"/>
  <c r="AE20" i="2"/>
  <c r="AE21" i="2"/>
  <c r="AE22" i="2"/>
  <c r="AE23" i="2"/>
  <c r="AE24" i="2"/>
  <c r="AE28" i="2"/>
  <c r="AE29" i="2"/>
  <c r="AE30" i="2"/>
  <c r="AE31" i="2"/>
  <c r="AE32" i="2"/>
  <c r="AE33" i="2"/>
  <c r="AE34" i="2"/>
  <c r="AE35" i="2"/>
  <c r="AE36" i="2"/>
  <c r="AE37" i="2"/>
  <c r="AE38" i="2"/>
  <c r="AE42" i="2"/>
  <c r="AE43" i="2"/>
  <c r="AE44" i="2"/>
  <c r="AE45" i="2"/>
  <c r="AE46" i="2"/>
  <c r="AE47" i="2"/>
  <c r="AE48" i="2"/>
  <c r="AE49" i="2"/>
  <c r="AE50" i="2"/>
  <c r="AE51" i="2"/>
  <c r="AE52" i="2"/>
  <c r="Q52" i="2"/>
  <c r="Q51" i="2"/>
  <c r="Q50" i="2"/>
  <c r="Q49" i="2"/>
  <c r="Q48" i="2"/>
  <c r="Q47" i="2"/>
  <c r="Q46" i="2"/>
  <c r="Q45" i="2"/>
  <c r="Q44" i="2"/>
  <c r="Q43" i="2"/>
  <c r="Q42" i="2"/>
  <c r="Q38" i="2"/>
  <c r="Q37" i="2"/>
  <c r="Q36" i="2"/>
  <c r="Q35" i="2"/>
  <c r="Q34" i="2"/>
  <c r="Q33" i="2"/>
  <c r="Q32" i="2"/>
  <c r="Q31" i="2"/>
  <c r="Q30" i="2"/>
  <c r="Q29" i="2"/>
  <c r="Q28" i="2"/>
  <c r="Q15" i="2"/>
  <c r="Q16" i="2"/>
  <c r="Q17" i="2"/>
  <c r="Q18" i="2"/>
  <c r="Q19" i="2"/>
  <c r="Q20" i="2"/>
  <c r="Q21" i="2"/>
  <c r="Q22" i="2"/>
  <c r="Q23" i="2"/>
  <c r="Q24" i="2"/>
  <c r="Q14" i="2"/>
  <c r="E8" i="2"/>
  <c r="O27" i="2" s="1"/>
  <c r="F99" i="5" l="1"/>
  <c r="J99" i="5" s="1" a="1"/>
  <c r="J99" i="5" s="1"/>
  <c r="F98" i="5"/>
  <c r="J98" i="5" s="1" a="1"/>
  <c r="J98" i="5" s="1"/>
  <c r="J100" i="5" a="1"/>
  <c r="J100" i="5" s="1"/>
  <c r="E24" i="5"/>
  <c r="E25" i="5" s="1" a="1"/>
  <c r="E25" i="5" s="1"/>
  <c r="E26" i="5" s="1"/>
  <c r="K14" i="4" a="1"/>
  <c r="K14" i="4" s="1"/>
  <c r="G99" i="5"/>
  <c r="G100" i="5"/>
  <c r="D70" i="5"/>
  <c r="D86" i="5"/>
  <c r="D58" i="5"/>
  <c r="D74" i="5"/>
  <c r="D90" i="5"/>
  <c r="D62" i="5"/>
  <c r="D78" i="5"/>
  <c r="D94" i="5"/>
  <c r="D54" i="5"/>
  <c r="D66" i="5"/>
  <c r="D82" i="5"/>
  <c r="E23" i="5"/>
  <c r="AF11" i="4" s="1"/>
  <c r="E15" i="5"/>
  <c r="E16" i="5" s="1"/>
  <c r="G13" i="4" a="1"/>
  <c r="G13" i="4" s="1"/>
  <c r="E13" i="4" a="1"/>
  <c r="E13" i="4" s="1"/>
  <c r="H13" i="4"/>
  <c r="C15" i="4" a="1"/>
  <c r="C15" i="4" s="1"/>
  <c r="J15" i="4" s="1" a="1"/>
  <c r="J15" i="4" s="1"/>
  <c r="G14" i="4" a="1"/>
  <c r="G14" i="4" s="1"/>
  <c r="H14" i="4"/>
  <c r="E14" i="4" a="1"/>
  <c r="E14" i="4" s="1"/>
  <c r="J13" i="4" a="1"/>
  <c r="J13" i="4" s="1"/>
  <c r="E12" i="5"/>
  <c r="S8" i="2"/>
  <c r="Z41" i="2" s="1"/>
  <c r="M41" i="2"/>
  <c r="Q41" i="2"/>
  <c r="E41" i="2"/>
  <c r="I41" i="2"/>
  <c r="J41" i="2"/>
  <c r="G41" i="2"/>
  <c r="K41" i="2"/>
  <c r="O41" i="2"/>
  <c r="F41" i="2"/>
  <c r="N41" i="2"/>
  <c r="H41" i="2"/>
  <c r="L41" i="2"/>
  <c r="P41" i="2"/>
  <c r="K13" i="2"/>
  <c r="H13" i="2"/>
  <c r="L13" i="2"/>
  <c r="P13" i="2"/>
  <c r="H27" i="2"/>
  <c r="L27" i="2"/>
  <c r="P27" i="2"/>
  <c r="E13" i="2"/>
  <c r="I13" i="2"/>
  <c r="M13" i="2"/>
  <c r="Q13" i="2"/>
  <c r="E27" i="2"/>
  <c r="I27" i="2"/>
  <c r="M27" i="2"/>
  <c r="Q27" i="2"/>
  <c r="F13" i="2"/>
  <c r="J13" i="2"/>
  <c r="N13" i="2"/>
  <c r="F27" i="2"/>
  <c r="J27" i="2"/>
  <c r="N27" i="2"/>
  <c r="G13" i="2"/>
  <c r="O13" i="2"/>
  <c r="G27" i="2"/>
  <c r="K27" i="2"/>
  <c r="L14" i="4" l="1" a="1"/>
  <c r="L14" i="4" s="1"/>
  <c r="G98" i="5"/>
  <c r="F56" i="5"/>
  <c r="F55" i="5"/>
  <c r="F54" i="5"/>
  <c r="F90" i="5"/>
  <c r="F91" i="5"/>
  <c r="F92" i="5"/>
  <c r="F70" i="5"/>
  <c r="F71" i="5"/>
  <c r="F72" i="5"/>
  <c r="F95" i="5"/>
  <c r="F96" i="5"/>
  <c r="F94" i="5"/>
  <c r="F84" i="5"/>
  <c r="F82" i="5"/>
  <c r="F83" i="5"/>
  <c r="F79" i="5"/>
  <c r="F78" i="5"/>
  <c r="F80" i="5"/>
  <c r="F58" i="5"/>
  <c r="F60" i="5"/>
  <c r="F59" i="5"/>
  <c r="F74" i="5"/>
  <c r="F76" i="5"/>
  <c r="F75" i="5"/>
  <c r="F68" i="5"/>
  <c r="F66" i="5"/>
  <c r="F67" i="5"/>
  <c r="F63" i="5"/>
  <c r="F64" i="5"/>
  <c r="F62" i="5"/>
  <c r="F87" i="5"/>
  <c r="F88" i="5"/>
  <c r="F86" i="5"/>
  <c r="Y11" i="4"/>
  <c r="AD13" i="4"/>
  <c r="AC13" i="4"/>
  <c r="AA13" i="4"/>
  <c r="Z13" i="4"/>
  <c r="AB13" i="4"/>
  <c r="D13" i="4"/>
  <c r="I13" i="4" s="1" a="1"/>
  <c r="I13" i="4" s="1"/>
  <c r="K13" i="4" a="1"/>
  <c r="K13" i="4" s="1"/>
  <c r="L13" i="4" a="1"/>
  <c r="L13" i="4" s="1"/>
  <c r="F13" i="4"/>
  <c r="C16" i="4" a="1"/>
  <c r="C16" i="4" s="1"/>
  <c r="J16" i="4" s="1" a="1"/>
  <c r="J16" i="4" s="1"/>
  <c r="H15" i="4"/>
  <c r="E15" i="4" a="1"/>
  <c r="E15" i="4" s="1"/>
  <c r="G15" i="4" a="1"/>
  <c r="G15" i="4" s="1"/>
  <c r="D14" i="4"/>
  <c r="I14" i="4" s="1" a="1"/>
  <c r="I14" i="4" s="1"/>
  <c r="F14" i="4"/>
  <c r="AB27" i="2"/>
  <c r="S13" i="2"/>
  <c r="X27" i="2"/>
  <c r="Z13" i="2"/>
  <c r="V41" i="2"/>
  <c r="AD13" i="2"/>
  <c r="AD41" i="2"/>
  <c r="T27" i="2"/>
  <c r="V13" i="2"/>
  <c r="T13" i="2"/>
  <c r="Y13" i="2"/>
  <c r="AE13" i="2"/>
  <c r="S27" i="2"/>
  <c r="Y27" i="2"/>
  <c r="AD27" i="2"/>
  <c r="W41" i="2"/>
  <c r="AB41" i="2"/>
  <c r="W13" i="2"/>
  <c r="V27" i="2"/>
  <c r="Y41" i="2"/>
  <c r="U13" i="2"/>
  <c r="AA13" i="2"/>
  <c r="U27" i="2"/>
  <c r="Z27" i="2"/>
  <c r="AE27" i="2"/>
  <c r="S41" i="2"/>
  <c r="X41" i="2"/>
  <c r="AC41" i="2"/>
  <c r="AB13" i="2"/>
  <c r="AA27" i="2"/>
  <c r="T41" i="2"/>
  <c r="AE41" i="2"/>
  <c r="AG8" i="2"/>
  <c r="AA41" i="2"/>
  <c r="X13" i="2"/>
  <c r="AC13" i="2"/>
  <c r="W27" i="2"/>
  <c r="AC27" i="2"/>
  <c r="U41" i="2"/>
  <c r="J86" i="5" l="1" a="1"/>
  <c r="J86" i="5" s="1"/>
  <c r="G86" i="5"/>
  <c r="J64" i="5" a="1"/>
  <c r="J64" i="5" s="1"/>
  <c r="G64" i="5"/>
  <c r="J68" i="5" a="1"/>
  <c r="J68" i="5" s="1"/>
  <c r="G68" i="5"/>
  <c r="J59" i="5" a="1"/>
  <c r="J59" i="5" s="1"/>
  <c r="G59" i="5"/>
  <c r="J78" i="5" a="1"/>
  <c r="J78" i="5" s="1"/>
  <c r="G78" i="5"/>
  <c r="J84" i="5" a="1"/>
  <c r="J84" i="5" s="1"/>
  <c r="G84" i="5"/>
  <c r="J72" i="5" a="1"/>
  <c r="J72" i="5" s="1"/>
  <c r="G72" i="5"/>
  <c r="J91" i="5" a="1"/>
  <c r="J91" i="5" s="1"/>
  <c r="G91" i="5"/>
  <c r="J56" i="5" a="1"/>
  <c r="J56" i="5" s="1"/>
  <c r="G56" i="5"/>
  <c r="J87" i="5" a="1"/>
  <c r="J87" i="5" s="1"/>
  <c r="G87" i="5"/>
  <c r="J67" i="5" a="1"/>
  <c r="J67" i="5" s="1"/>
  <c r="G67" i="5"/>
  <c r="J76" i="5" a="1"/>
  <c r="J76" i="5" s="1"/>
  <c r="G76" i="5"/>
  <c r="J58" i="5" a="1"/>
  <c r="J58" i="5" s="1"/>
  <c r="G58" i="5"/>
  <c r="J83" i="5" a="1"/>
  <c r="J83" i="5" s="1"/>
  <c r="G83" i="5"/>
  <c r="J96" i="5" a="1"/>
  <c r="J96" i="5" s="1"/>
  <c r="G96" i="5"/>
  <c r="J70" i="5" a="1"/>
  <c r="J70" i="5" s="1"/>
  <c r="G70" i="5"/>
  <c r="J54" i="5" a="1"/>
  <c r="J54" i="5" s="1"/>
  <c r="G54" i="5"/>
  <c r="J62" i="5" a="1"/>
  <c r="J62" i="5" s="1"/>
  <c r="G62" i="5"/>
  <c r="J66" i="5" a="1"/>
  <c r="J66" i="5" s="1"/>
  <c r="G66" i="5"/>
  <c r="J74" i="5" a="1"/>
  <c r="J74" i="5" s="1"/>
  <c r="G74" i="5"/>
  <c r="J80" i="5" a="1"/>
  <c r="J80" i="5" s="1"/>
  <c r="G80" i="5"/>
  <c r="J82" i="5" a="1"/>
  <c r="J82" i="5" s="1"/>
  <c r="G82" i="5"/>
  <c r="J95" i="5" a="1"/>
  <c r="J95" i="5" s="1"/>
  <c r="G95" i="5"/>
  <c r="J92" i="5" a="1"/>
  <c r="J92" i="5" s="1"/>
  <c r="G92" i="5"/>
  <c r="J55" i="5" a="1"/>
  <c r="J55" i="5" s="1"/>
  <c r="G55" i="5"/>
  <c r="J88" i="5" a="1"/>
  <c r="J88" i="5" s="1"/>
  <c r="G88" i="5"/>
  <c r="J63" i="5" a="1"/>
  <c r="J63" i="5" s="1"/>
  <c r="G63" i="5"/>
  <c r="J75" i="5" a="1"/>
  <c r="J75" i="5" s="1"/>
  <c r="G75" i="5"/>
  <c r="J60" i="5" a="1"/>
  <c r="J60" i="5" s="1"/>
  <c r="G60" i="5"/>
  <c r="J79" i="5" a="1"/>
  <c r="J79" i="5" s="1"/>
  <c r="G79" i="5"/>
  <c r="J94" i="5" a="1"/>
  <c r="J94" i="5" s="1"/>
  <c r="G94" i="5"/>
  <c r="J71" i="5" a="1"/>
  <c r="J71" i="5" s="1"/>
  <c r="G71" i="5"/>
  <c r="J90" i="5" a="1"/>
  <c r="J90" i="5" s="1"/>
  <c r="G90" i="5"/>
  <c r="L15" i="4" a="1"/>
  <c r="L15" i="4" s="1"/>
  <c r="M14" i="4" a="1"/>
  <c r="M14" i="4" s="1"/>
  <c r="X13" i="4"/>
  <c r="Y13" i="4" s="1"/>
  <c r="U13" i="4"/>
  <c r="R13" i="4"/>
  <c r="W13" i="4"/>
  <c r="T13" i="4"/>
  <c r="V13" i="4"/>
  <c r="S13" i="4"/>
  <c r="Q13" i="4"/>
  <c r="N13" i="4" a="1"/>
  <c r="N13" i="4" s="1"/>
  <c r="P13" i="4"/>
  <c r="O13" i="4"/>
  <c r="M13" i="4" a="1"/>
  <c r="M13" i="4" s="1"/>
  <c r="D15" i="4"/>
  <c r="I15" i="4" s="1" a="1"/>
  <c r="I15" i="4" s="1"/>
  <c r="K15" i="4" s="1" a="1"/>
  <c r="K15" i="4" s="1"/>
  <c r="F15" i="4"/>
  <c r="C17" i="4" a="1"/>
  <c r="C17" i="4" s="1"/>
  <c r="J17" i="4" s="1" a="1"/>
  <c r="J17" i="4" s="1"/>
  <c r="H16" i="4"/>
  <c r="G16" i="4" a="1"/>
  <c r="G16" i="4" s="1"/>
  <c r="E16" i="4" a="1"/>
  <c r="E16" i="4" s="1"/>
  <c r="AU8" i="2"/>
  <c r="AJ13" i="2"/>
  <c r="AN13" i="2"/>
  <c r="AR13" i="2"/>
  <c r="AJ27" i="2"/>
  <c r="AN27" i="2"/>
  <c r="AR27" i="2"/>
  <c r="AI41" i="2"/>
  <c r="AM41" i="2"/>
  <c r="AQ41" i="2"/>
  <c r="AH13" i="2"/>
  <c r="AP13" i="2"/>
  <c r="AL27" i="2"/>
  <c r="AK41" i="2"/>
  <c r="AI13" i="2"/>
  <c r="AM13" i="2"/>
  <c r="AM27" i="2"/>
  <c r="AH41" i="2"/>
  <c r="AP41" i="2"/>
  <c r="AG13" i="2"/>
  <c r="AK13" i="2"/>
  <c r="AO13" i="2"/>
  <c r="AS13" i="2"/>
  <c r="AG27" i="2"/>
  <c r="AK27" i="2"/>
  <c r="AO27" i="2"/>
  <c r="AS27" i="2"/>
  <c r="AJ41" i="2"/>
  <c r="AN41" i="2"/>
  <c r="AR41" i="2"/>
  <c r="AL13" i="2"/>
  <c r="AH27" i="2"/>
  <c r="AP27" i="2"/>
  <c r="AG41" i="2"/>
  <c r="AO41" i="2"/>
  <c r="AS41" i="2"/>
  <c r="AQ13" i="2"/>
  <c r="AI27" i="2"/>
  <c r="AQ27" i="2"/>
  <c r="AL41" i="2"/>
  <c r="N14" i="4" l="1" a="1"/>
  <c r="N14" i="4" s="1"/>
  <c r="Q14" i="4" s="1"/>
  <c r="N15" i="4" a="1"/>
  <c r="N15" i="4" s="1"/>
  <c r="M15" i="4" a="1"/>
  <c r="M15" i="4" s="1"/>
  <c r="V15" i="4" s="1"/>
  <c r="T14" i="4"/>
  <c r="V14" i="4"/>
  <c r="L16" i="4" a="1"/>
  <c r="L16" i="4" s="1"/>
  <c r="F16" i="4"/>
  <c r="D16" i="4"/>
  <c r="I16" i="4" s="1" a="1"/>
  <c r="I16" i="4" s="1"/>
  <c r="K16" i="4" s="1" a="1"/>
  <c r="K16" i="4" s="1"/>
  <c r="C18" i="4" a="1"/>
  <c r="C18" i="4" s="1"/>
  <c r="J18" i="4" s="1" a="1"/>
  <c r="J18" i="4" s="1"/>
  <c r="H17" i="4"/>
  <c r="G17" i="4" a="1"/>
  <c r="G17" i="4" s="1"/>
  <c r="E17" i="4" a="1"/>
  <c r="E17" i="4" s="1"/>
  <c r="BI8" i="2"/>
  <c r="BA13" i="2"/>
  <c r="AX27" i="2"/>
  <c r="BC27" i="2"/>
  <c r="AV41" i="2"/>
  <c r="AZ41" i="2"/>
  <c r="BD41" i="2"/>
  <c r="AW13" i="2"/>
  <c r="BE13" i="2"/>
  <c r="AU27" i="2"/>
  <c r="AX41" i="2"/>
  <c r="BB41" i="2"/>
  <c r="AX13" i="2"/>
  <c r="AV27" i="2"/>
  <c r="BB27" i="2"/>
  <c r="AY41" i="2"/>
  <c r="BG41" i="2"/>
  <c r="BB13" i="2"/>
  <c r="AY27" i="2"/>
  <c r="BD27" i="2"/>
  <c r="AW41" i="2"/>
  <c r="BA41" i="2"/>
  <c r="BE41" i="2"/>
  <c r="AZ27" i="2"/>
  <c r="BF27" i="2"/>
  <c r="BF41" i="2"/>
  <c r="BF13" i="2"/>
  <c r="BG27" i="2"/>
  <c r="AU41" i="2"/>
  <c r="BC41" i="2"/>
  <c r="AU13" i="2"/>
  <c r="AW27" i="2"/>
  <c r="AZ13" i="2"/>
  <c r="AY13" i="2"/>
  <c r="BA27" i="2"/>
  <c r="BD13" i="2"/>
  <c r="BC13" i="2"/>
  <c r="BE27" i="2"/>
  <c r="BG13" i="2"/>
  <c r="AV13" i="2"/>
  <c r="O14" i="4" l="1"/>
  <c r="T15" i="4"/>
  <c r="N16" i="4" a="1"/>
  <c r="N16" i="4" s="1"/>
  <c r="M16" i="4" a="1"/>
  <c r="M16" i="4" s="1"/>
  <c r="V16" i="4" s="1"/>
  <c r="Q15" i="4"/>
  <c r="L17" i="4" a="1"/>
  <c r="L17" i="4" s="1"/>
  <c r="O15" i="4"/>
  <c r="C19" i="4" a="1"/>
  <c r="C19" i="4" s="1"/>
  <c r="J19" i="4" s="1" a="1"/>
  <c r="J19" i="4" s="1"/>
  <c r="H18" i="4"/>
  <c r="G18" i="4" a="1"/>
  <c r="G18" i="4" s="1"/>
  <c r="E18" i="4" a="1"/>
  <c r="E18" i="4" s="1"/>
  <c r="F17" i="4"/>
  <c r="D17" i="4"/>
  <c r="I17" i="4" s="1" a="1"/>
  <c r="I17" i="4" s="1"/>
  <c r="K17" i="4" s="1" a="1"/>
  <c r="K17" i="4" s="1"/>
  <c r="BW8" i="2"/>
  <c r="BJ13" i="2"/>
  <c r="BK27" i="2"/>
  <c r="BQ27" i="2"/>
  <c r="BI41" i="2"/>
  <c r="BO41" i="2"/>
  <c r="BS41" i="2"/>
  <c r="BM27" i="2"/>
  <c r="BL41" i="2"/>
  <c r="BP27" i="2"/>
  <c r="BR41" i="2"/>
  <c r="BO13" i="2"/>
  <c r="BL27" i="2"/>
  <c r="BS27" i="2"/>
  <c r="BK41" i="2"/>
  <c r="BP41" i="2"/>
  <c r="BT41" i="2"/>
  <c r="BR13" i="2"/>
  <c r="BU27" i="2"/>
  <c r="BQ41" i="2"/>
  <c r="BU41" i="2"/>
  <c r="BM41" i="2"/>
  <c r="BT13" i="2"/>
  <c r="BI13" i="2"/>
  <c r="BK13" i="2"/>
  <c r="BO27" i="2"/>
  <c r="BJ27" i="2"/>
  <c r="BM13" i="2"/>
  <c r="BS13" i="2"/>
  <c r="BT27" i="2"/>
  <c r="BL13" i="2"/>
  <c r="BN27" i="2"/>
  <c r="BQ13" i="2"/>
  <c r="BN13" i="2"/>
  <c r="BJ41" i="2"/>
  <c r="BR27" i="2"/>
  <c r="BU13" i="2"/>
  <c r="BI27" i="2"/>
  <c r="BN41" i="2"/>
  <c r="BP13" i="2"/>
  <c r="P15" i="4"/>
  <c r="P14" i="4"/>
  <c r="R14" i="4"/>
  <c r="R15" i="4"/>
  <c r="S14" i="4" l="1"/>
  <c r="S15" i="4"/>
  <c r="V17" i="4"/>
  <c r="N17" i="4" a="1"/>
  <c r="N17" i="4" s="1"/>
  <c r="M17" i="4" a="1"/>
  <c r="M17" i="4" s="1"/>
  <c r="Q16" i="4"/>
  <c r="O16" i="4"/>
  <c r="T16" i="4"/>
  <c r="D18" i="4"/>
  <c r="I18" i="4" s="1" a="1"/>
  <c r="I18" i="4" s="1"/>
  <c r="K18" i="4" s="1" a="1"/>
  <c r="K18" i="4" s="1"/>
  <c r="F18" i="4"/>
  <c r="C20" i="4" a="1"/>
  <c r="C20" i="4" s="1"/>
  <c r="J20" i="4" s="1" a="1"/>
  <c r="J20" i="4" s="1"/>
  <c r="H19" i="4"/>
  <c r="G19" i="4" a="1"/>
  <c r="G19" i="4" s="1"/>
  <c r="E19" i="4" a="1"/>
  <c r="E19" i="4" s="1"/>
  <c r="CA13" i="2"/>
  <c r="BX27" i="2"/>
  <c r="CF27" i="2"/>
  <c r="BX41" i="2"/>
  <c r="CB41" i="2"/>
  <c r="CF41" i="2"/>
  <c r="CB27" i="2"/>
  <c r="CH41" i="2"/>
  <c r="BX13" i="2"/>
  <c r="BW27" i="2"/>
  <c r="CD27" i="2"/>
  <c r="CF13" i="2"/>
  <c r="CA27" i="2"/>
  <c r="CH27" i="2"/>
  <c r="BY41" i="2"/>
  <c r="CC41" i="2"/>
  <c r="CG41" i="2"/>
  <c r="CI27" i="2"/>
  <c r="BZ41" i="2"/>
  <c r="CD41" i="2"/>
  <c r="BW41" i="2"/>
  <c r="CE41" i="2"/>
  <c r="CI41" i="2"/>
  <c r="CA41" i="2"/>
  <c r="CC13" i="2"/>
  <c r="CH13" i="2"/>
  <c r="BY27" i="2"/>
  <c r="BZ27" i="2"/>
  <c r="CG13" i="2"/>
  <c r="CB13" i="2"/>
  <c r="CC27" i="2"/>
  <c r="CI13" i="2"/>
  <c r="CK8" i="2"/>
  <c r="BZ13" i="2"/>
  <c r="BW13" i="2"/>
  <c r="CG27" i="2"/>
  <c r="BY13" i="2"/>
  <c r="CD13" i="2"/>
  <c r="CE13" i="2"/>
  <c r="CE27" i="2"/>
  <c r="R16" i="4"/>
  <c r="P16" i="4"/>
  <c r="T17" i="4" l="1"/>
  <c r="O17" i="4"/>
  <c r="S16" i="4"/>
  <c r="AD19" i="4"/>
  <c r="AC19" i="4"/>
  <c r="AA19" i="4"/>
  <c r="Y19" i="4"/>
  <c r="AB19" i="4"/>
  <c r="Z19" i="4"/>
  <c r="Q17" i="4"/>
  <c r="K19" i="4" a="1"/>
  <c r="K19" i="4" s="1"/>
  <c r="L19" i="4" a="1"/>
  <c r="L19" i="4" s="1"/>
  <c r="X18" i="4"/>
  <c r="U18" i="4"/>
  <c r="R18" i="4"/>
  <c r="W18" i="4"/>
  <c r="T18" i="4"/>
  <c r="Q18" i="4"/>
  <c r="V18" i="4"/>
  <c r="M18" i="4" a="1"/>
  <c r="M18" i="4" s="1"/>
  <c r="P18" i="4"/>
  <c r="O18" i="4"/>
  <c r="S18" i="4"/>
  <c r="N18" i="4" a="1"/>
  <c r="N18" i="4" s="1"/>
  <c r="C21" i="4" a="1"/>
  <c r="C21" i="4" s="1"/>
  <c r="J21" i="4" s="1" a="1"/>
  <c r="J21" i="4" s="1"/>
  <c r="G20" i="4" a="1"/>
  <c r="G20" i="4" s="1"/>
  <c r="E20" i="4" a="1"/>
  <c r="E20" i="4" s="1"/>
  <c r="H20" i="4"/>
  <c r="D19" i="4"/>
  <c r="I19" i="4" s="1" a="1"/>
  <c r="I19" i="4" s="1"/>
  <c r="F19" i="4"/>
  <c r="CY8" i="2"/>
  <c r="DM8" i="2" s="1"/>
  <c r="CM41" i="2"/>
  <c r="CP41" i="2"/>
  <c r="CV41" i="2"/>
  <c r="CT13" i="2"/>
  <c r="CM13" i="2"/>
  <c r="CS13" i="2"/>
  <c r="CP27" i="2"/>
  <c r="CV27" i="2"/>
  <c r="CW41" i="2"/>
  <c r="CO27" i="2"/>
  <c r="CR27" i="2"/>
  <c r="CT41" i="2"/>
  <c r="CW13" i="2"/>
  <c r="CL13" i="2"/>
  <c r="CQ13" i="2"/>
  <c r="CN13" i="2"/>
  <c r="CT27" i="2"/>
  <c r="CK41" i="2"/>
  <c r="CN27" i="2"/>
  <c r="CR41" i="2"/>
  <c r="CW27" i="2"/>
  <c r="CR13" i="2"/>
  <c r="CU27" i="2"/>
  <c r="CP13" i="2"/>
  <c r="CU13" i="2"/>
  <c r="CV13" i="2"/>
  <c r="CK27" i="2"/>
  <c r="CO41" i="2"/>
  <c r="CS27" i="2"/>
  <c r="CO13" i="2"/>
  <c r="CL41" i="2"/>
  <c r="CN41" i="2"/>
  <c r="CK13" i="2"/>
  <c r="CL27" i="2"/>
  <c r="CQ27" i="2"/>
  <c r="CS41" i="2"/>
  <c r="CQ41" i="2"/>
  <c r="CM27" i="2"/>
  <c r="CU41" i="2"/>
  <c r="R17" i="4"/>
  <c r="P17" i="4"/>
  <c r="S17" i="4" l="1"/>
  <c r="AD20" i="4"/>
  <c r="AC20" i="4"/>
  <c r="AA20" i="4"/>
  <c r="Z20" i="4"/>
  <c r="AB20" i="4"/>
  <c r="K20" i="4" a="1"/>
  <c r="K20" i="4" s="1"/>
  <c r="L20" i="4" a="1"/>
  <c r="L20" i="4" s="1"/>
  <c r="S19" i="4"/>
  <c r="X19" i="4"/>
  <c r="U19" i="4"/>
  <c r="R19" i="4"/>
  <c r="W19" i="4"/>
  <c r="T19" i="4"/>
  <c r="Q19" i="4"/>
  <c r="V19" i="4"/>
  <c r="N19" i="4" a="1"/>
  <c r="N19" i="4" s="1"/>
  <c r="M19" i="4" a="1"/>
  <c r="M19" i="4" s="1"/>
  <c r="P19" i="4"/>
  <c r="O19" i="4"/>
  <c r="F20" i="4"/>
  <c r="D20" i="4"/>
  <c r="I20" i="4" s="1" a="1"/>
  <c r="I20" i="4" s="1"/>
  <c r="C22" i="4" a="1"/>
  <c r="C22" i="4" s="1"/>
  <c r="J22" i="4" s="1" a="1"/>
  <c r="J22" i="4" s="1"/>
  <c r="G21" i="4" a="1"/>
  <c r="G21" i="4" s="1"/>
  <c r="E21" i="4" a="1"/>
  <c r="E21" i="4" s="1"/>
  <c r="H21" i="4"/>
  <c r="DO13" i="2"/>
  <c r="EA8" i="2"/>
  <c r="DR13" i="2"/>
  <c r="DO27" i="2"/>
  <c r="DT27" i="2"/>
  <c r="DY27" i="2"/>
  <c r="DM41" i="2"/>
  <c r="DR41" i="2"/>
  <c r="DW41" i="2"/>
  <c r="DM13" i="2"/>
  <c r="DU13" i="2"/>
  <c r="DP27" i="2"/>
  <c r="DU27" i="2"/>
  <c r="DN41" i="2"/>
  <c r="DS41" i="2"/>
  <c r="DY41" i="2"/>
  <c r="DN13" i="2"/>
  <c r="DV13" i="2"/>
  <c r="DQ27" i="2"/>
  <c r="DW27" i="2"/>
  <c r="DO41" i="2"/>
  <c r="DU41" i="2"/>
  <c r="DQ13" i="2"/>
  <c r="DY13" i="2"/>
  <c r="DM27" i="2"/>
  <c r="DS27" i="2"/>
  <c r="DX27" i="2"/>
  <c r="DQ41" i="2"/>
  <c r="DV41" i="2"/>
  <c r="DX41" i="2"/>
  <c r="DT41" i="2"/>
  <c r="DN27" i="2"/>
  <c r="DW13" i="2"/>
  <c r="DP41" i="2"/>
  <c r="DX13" i="2"/>
  <c r="DS13" i="2"/>
  <c r="DV27" i="2"/>
  <c r="DT13" i="2"/>
  <c r="DR27" i="2"/>
  <c r="DP13" i="2"/>
  <c r="DB13" i="2"/>
  <c r="DC13" i="2"/>
  <c r="DH13" i="2"/>
  <c r="DB27" i="2"/>
  <c r="DG27" i="2"/>
  <c r="CZ41" i="2"/>
  <c r="DD41" i="2"/>
  <c r="DH41" i="2"/>
  <c r="CZ13" i="2"/>
  <c r="DE27" i="2"/>
  <c r="DB41" i="2"/>
  <c r="DJ41" i="2"/>
  <c r="DG13" i="2"/>
  <c r="DA27" i="2"/>
  <c r="DF27" i="2"/>
  <c r="DK27" i="2"/>
  <c r="DC41" i="2"/>
  <c r="DK41" i="2"/>
  <c r="CY13" i="2"/>
  <c r="DD13" i="2"/>
  <c r="DI13" i="2"/>
  <c r="DC27" i="2"/>
  <c r="DI27" i="2"/>
  <c r="DA41" i="2"/>
  <c r="DE41" i="2"/>
  <c r="DI41" i="2"/>
  <c r="DE13" i="2"/>
  <c r="DK13" i="2"/>
  <c r="CY27" i="2"/>
  <c r="DJ27" i="2"/>
  <c r="DF41" i="2"/>
  <c r="DA13" i="2"/>
  <c r="CY41" i="2"/>
  <c r="DG41" i="2"/>
  <c r="DJ13" i="2"/>
  <c r="DH27" i="2"/>
  <c r="DF13" i="2"/>
  <c r="DD27" i="2"/>
  <c r="CZ27" i="2"/>
  <c r="U15" i="4"/>
  <c r="U17" i="4"/>
  <c r="U16" i="4"/>
  <c r="U14" i="4"/>
  <c r="L21" i="4" l="1" a="1"/>
  <c r="L21" i="4" s="1"/>
  <c r="V20" i="4"/>
  <c r="S20" i="4"/>
  <c r="X20" i="4"/>
  <c r="U20" i="4"/>
  <c r="R20" i="4"/>
  <c r="Q20" i="4"/>
  <c r="O20" i="4"/>
  <c r="T20" i="4"/>
  <c r="P20" i="4"/>
  <c r="W20" i="4"/>
  <c r="N20" i="4" a="1"/>
  <c r="N20" i="4" s="1"/>
  <c r="M20" i="4" a="1"/>
  <c r="M20" i="4" s="1"/>
  <c r="F21" i="4"/>
  <c r="D21" i="4"/>
  <c r="I21" i="4" s="1" a="1"/>
  <c r="I21" i="4" s="1"/>
  <c r="K21" i="4" s="1" a="1"/>
  <c r="K21" i="4" s="1"/>
  <c r="C23" i="4" a="1"/>
  <c r="C23" i="4" s="1"/>
  <c r="J23" i="4" s="1" a="1"/>
  <c r="J23" i="4" s="1"/>
  <c r="H22" i="4"/>
  <c r="G22" i="4" a="1"/>
  <c r="G22" i="4" s="1"/>
  <c r="E22" i="4" a="1"/>
  <c r="E22" i="4" s="1"/>
  <c r="EF13" i="2"/>
  <c r="EK13" i="2"/>
  <c r="ED27" i="2"/>
  <c r="EH27" i="2"/>
  <c r="EL27" i="2"/>
  <c r="EB13" i="2"/>
  <c r="EG13" i="2"/>
  <c r="EL13" i="2"/>
  <c r="EA27" i="2"/>
  <c r="EE27" i="2"/>
  <c r="EI27" i="2"/>
  <c r="EM27" i="2"/>
  <c r="EA41" i="2"/>
  <c r="EE41" i="2"/>
  <c r="EI41" i="2"/>
  <c r="EM41" i="2"/>
  <c r="EC13" i="2"/>
  <c r="EH13" i="2"/>
  <c r="EB27" i="2"/>
  <c r="EF27" i="2"/>
  <c r="EJ27" i="2"/>
  <c r="EB41" i="2"/>
  <c r="EF41" i="2"/>
  <c r="EJ41" i="2"/>
  <c r="ED13" i="2"/>
  <c r="EJ13" i="2"/>
  <c r="EC27" i="2"/>
  <c r="EG27" i="2"/>
  <c r="EK27" i="2"/>
  <c r="EC41" i="2"/>
  <c r="EG41" i="2"/>
  <c r="EK41" i="2"/>
  <c r="ED41" i="2"/>
  <c r="EH41" i="2"/>
  <c r="EL41" i="2"/>
  <c r="EM13" i="2"/>
  <c r="EI13" i="2"/>
  <c r="EE13" i="2"/>
  <c r="EA13" i="2"/>
  <c r="W14" i="4"/>
  <c r="W15" i="4"/>
  <c r="W16" i="4"/>
  <c r="W17" i="4"/>
  <c r="X14" i="4" l="1"/>
  <c r="Y14" i="4" s="1"/>
  <c r="X17" i="4"/>
  <c r="X16" i="4"/>
  <c r="X15" i="4"/>
  <c r="F35" i="5" a="1"/>
  <c r="F35" i="5" s="1"/>
  <c r="L22" i="4" a="1"/>
  <c r="L22" i="4" s="1"/>
  <c r="M21" i="4" a="1"/>
  <c r="M21" i="4" s="1"/>
  <c r="C24" i="4" a="1"/>
  <c r="C24" i="4" s="1"/>
  <c r="J24" i="4" s="1" a="1"/>
  <c r="J24" i="4" s="1"/>
  <c r="H23" i="4"/>
  <c r="G23" i="4" a="1"/>
  <c r="G23" i="4" s="1"/>
  <c r="E23" i="4" a="1"/>
  <c r="E23" i="4" s="1"/>
  <c r="F22" i="4"/>
  <c r="D22" i="4"/>
  <c r="I22" i="4" s="1" a="1"/>
  <c r="I22" i="4" s="1"/>
  <c r="K22" i="4" s="1" a="1"/>
  <c r="K22" i="4" s="1"/>
  <c r="Z14" i="4" l="1"/>
  <c r="F41" i="5" a="1"/>
  <c r="F41" i="5" s="1"/>
  <c r="AA14" i="4"/>
  <c r="Y18" i="4"/>
  <c r="Z17" i="4"/>
  <c r="F38" i="5" a="1"/>
  <c r="F38" i="5" s="1"/>
  <c r="E38" i="5" s="1" a="1"/>
  <c r="E38" i="5" s="1"/>
  <c r="AI19" i="4" s="1"/>
  <c r="AA17" i="4"/>
  <c r="Y20" i="4"/>
  <c r="Y15" i="4"/>
  <c r="Y17" i="4"/>
  <c r="F36" i="5" a="1"/>
  <c r="F36" i="5" s="1"/>
  <c r="AJ17" i="4" s="1"/>
  <c r="Z15" i="4"/>
  <c r="Y16" i="4"/>
  <c r="Z18" i="4"/>
  <c r="Z16" i="4"/>
  <c r="AA15" i="4"/>
  <c r="AA16" i="4"/>
  <c r="F37" i="5" a="1"/>
  <c r="F37" i="5" s="1"/>
  <c r="AJ18" i="4" s="1"/>
  <c r="AJ16" i="4"/>
  <c r="E35" i="5" a="1"/>
  <c r="E35" i="5" s="1"/>
  <c r="AI16" i="4" s="1"/>
  <c r="M22" i="4" a="1"/>
  <c r="M22" i="4" s="1"/>
  <c r="V22" i="4" s="1"/>
  <c r="L23" i="4" a="1"/>
  <c r="L23" i="4" s="1"/>
  <c r="V21" i="4"/>
  <c r="F23" i="4"/>
  <c r="D23" i="4"/>
  <c r="I23" i="4" s="1" a="1"/>
  <c r="I23" i="4" s="1"/>
  <c r="K23" i="4" s="1" a="1"/>
  <c r="K23" i="4" s="1"/>
  <c r="C25" i="4" a="1"/>
  <c r="C25" i="4" s="1"/>
  <c r="J25" i="4" s="1" a="1"/>
  <c r="J25" i="4" s="1"/>
  <c r="H24" i="4"/>
  <c r="G24" i="4" a="1"/>
  <c r="G24" i="4" s="1"/>
  <c r="E24" i="4" a="1"/>
  <c r="E24" i="4" s="1"/>
  <c r="AJ22" i="4" l="1"/>
  <c r="AC17" i="4"/>
  <c r="AC14" i="4"/>
  <c r="AD14" i="4"/>
  <c r="AJ19" i="4"/>
  <c r="AB14" i="4"/>
  <c r="AD17" i="4"/>
  <c r="AB17" i="4"/>
  <c r="AD15" i="4"/>
  <c r="AD16" i="4"/>
  <c r="AB15" i="4"/>
  <c r="AC15" i="4"/>
  <c r="E36" i="5" a="1"/>
  <c r="E36" i="5" s="1"/>
  <c r="AI17" i="4" s="1"/>
  <c r="AB16" i="4"/>
  <c r="AC16" i="4"/>
  <c r="E37" i="5" a="1"/>
  <c r="E37" i="5" s="1"/>
  <c r="AI18" i="4" s="1"/>
  <c r="F40" i="5"/>
  <c r="E40" i="5" s="1"/>
  <c r="AI21" i="4" s="1"/>
  <c r="M23" i="4" a="1"/>
  <c r="M23" i="4" s="1"/>
  <c r="L24" i="4" a="1"/>
  <c r="L24" i="4" s="1"/>
  <c r="C26" i="4" a="1"/>
  <c r="C26" i="4" s="1"/>
  <c r="J26" i="4" s="1" a="1"/>
  <c r="J26" i="4" s="1"/>
  <c r="H25" i="4"/>
  <c r="G25" i="4" a="1"/>
  <c r="G25" i="4" s="1"/>
  <c r="E25" i="4" a="1"/>
  <c r="E25" i="4" s="1"/>
  <c r="F24" i="4"/>
  <c r="D24" i="4"/>
  <c r="I24" i="4" s="1" a="1"/>
  <c r="I24" i="4" s="1"/>
  <c r="K24" i="4" s="1" a="1"/>
  <c r="K24" i="4" s="1"/>
  <c r="V23" i="4" l="1"/>
  <c r="L25" i="4" a="1"/>
  <c r="L25" i="4" s="1"/>
  <c r="M24" i="4" a="1"/>
  <c r="M24" i="4" s="1"/>
  <c r="F25" i="4"/>
  <c r="D25" i="4"/>
  <c r="I25" i="4" s="1" a="1"/>
  <c r="I25" i="4" s="1"/>
  <c r="K25" i="4" s="1" a="1"/>
  <c r="K25" i="4" s="1"/>
  <c r="C27" i="4" a="1"/>
  <c r="C27" i="4" s="1"/>
  <c r="J27" i="4" s="1" a="1"/>
  <c r="J27" i="4" s="1"/>
  <c r="G26" i="4" a="1"/>
  <c r="G26" i="4" s="1"/>
  <c r="E26" i="4" a="1"/>
  <c r="E26" i="4" s="1"/>
  <c r="H26" i="4"/>
  <c r="V24" i="4" l="1"/>
  <c r="L26" i="4" a="1"/>
  <c r="L26" i="4" s="1"/>
  <c r="M25" i="4" a="1"/>
  <c r="M25" i="4" s="1"/>
  <c r="V25" i="4" s="1"/>
  <c r="C28" i="4" a="1"/>
  <c r="C28" i="4" s="1"/>
  <c r="J28" i="4" s="1" a="1"/>
  <c r="J28" i="4" s="1"/>
  <c r="H27" i="4"/>
  <c r="G27" i="4" a="1"/>
  <c r="G27" i="4" s="1"/>
  <c r="E27" i="4" a="1"/>
  <c r="E27" i="4" s="1"/>
  <c r="D26" i="4"/>
  <c r="I26" i="4" s="1" a="1"/>
  <c r="I26" i="4" s="1"/>
  <c r="K26" i="4" s="1" a="1"/>
  <c r="K26" i="4" s="1"/>
  <c r="F26" i="4"/>
  <c r="N21" i="4" l="1" a="1"/>
  <c r="N21" i="4" s="1"/>
  <c r="N25" i="4" a="1"/>
  <c r="N25" i="4" s="1"/>
  <c r="T25" i="4" s="1"/>
  <c r="N23" i="4" a="1"/>
  <c r="N23" i="4" s="1"/>
  <c r="N22" i="4" a="1"/>
  <c r="N22" i="4" s="1"/>
  <c r="N24" i="4" a="1"/>
  <c r="N24" i="4" s="1"/>
  <c r="Q25" i="4"/>
  <c r="L27" i="4" a="1"/>
  <c r="L27" i="4" s="1"/>
  <c r="M26" i="4" a="1"/>
  <c r="M26" i="4" s="1"/>
  <c r="N26" i="4" a="1"/>
  <c r="N26" i="4" s="1"/>
  <c r="O26" i="4" s="1"/>
  <c r="D27" i="4"/>
  <c r="I27" i="4" s="1" a="1"/>
  <c r="I27" i="4" s="1"/>
  <c r="K27" i="4" s="1" a="1"/>
  <c r="K27" i="4" s="1"/>
  <c r="F27" i="4"/>
  <c r="C29" i="4" a="1"/>
  <c r="C29" i="4" s="1"/>
  <c r="J29" i="4" s="1" a="1"/>
  <c r="J29" i="4" s="1"/>
  <c r="G28" i="4" a="1"/>
  <c r="G28" i="4" s="1"/>
  <c r="E28" i="4" a="1"/>
  <c r="E28" i="4" s="1"/>
  <c r="H28" i="4"/>
  <c r="O25" i="4" l="1"/>
  <c r="T22" i="4"/>
  <c r="Q22" i="4"/>
  <c r="O22" i="4"/>
  <c r="T26" i="4"/>
  <c r="Q23" i="4"/>
  <c r="T23" i="4"/>
  <c r="O23" i="4"/>
  <c r="V26" i="4"/>
  <c r="O24" i="4"/>
  <c r="Q24" i="4"/>
  <c r="T24" i="4"/>
  <c r="O21" i="4"/>
  <c r="Q21" i="4"/>
  <c r="T21" i="4"/>
  <c r="N27" i="4" a="1"/>
  <c r="N27" i="4" s="1"/>
  <c r="M27" i="4" a="1"/>
  <c r="M27" i="4" s="1"/>
  <c r="Q26" i="4"/>
  <c r="L28" i="4" a="1"/>
  <c r="L28" i="4" s="1"/>
  <c r="F28" i="4"/>
  <c r="C30" i="4" a="1"/>
  <c r="C30" i="4" s="1"/>
  <c r="J30" i="4" s="1" a="1"/>
  <c r="J30" i="4" s="1"/>
  <c r="G29" i="4" a="1"/>
  <c r="G29" i="4" s="1"/>
  <c r="E29" i="4" a="1"/>
  <c r="E29" i="4" s="1"/>
  <c r="H29" i="4"/>
  <c r="D28" i="4"/>
  <c r="I28" i="4" s="1" a="1"/>
  <c r="I28" i="4" s="1"/>
  <c r="K28" i="4" s="1" a="1"/>
  <c r="K28" i="4" s="1"/>
  <c r="R22" i="4"/>
  <c r="R24" i="4"/>
  <c r="P23" i="4"/>
  <c r="P24" i="4"/>
  <c r="P21" i="4"/>
  <c r="R26" i="4"/>
  <c r="R25" i="4"/>
  <c r="P25" i="4"/>
  <c r="P26" i="4"/>
  <c r="R23" i="4"/>
  <c r="R21" i="4"/>
  <c r="P22" i="4"/>
  <c r="O27" i="4" l="1"/>
  <c r="S25" i="4"/>
  <c r="S22" i="4"/>
  <c r="S21" i="4"/>
  <c r="S23" i="4"/>
  <c r="S24" i="4"/>
  <c r="S26" i="4"/>
  <c r="V27" i="4"/>
  <c r="T27" i="4"/>
  <c r="Q27" i="4"/>
  <c r="M28" i="4" a="1"/>
  <c r="M28" i="4" s="1"/>
  <c r="V28" i="4" s="1"/>
  <c r="N28" i="4" a="1"/>
  <c r="N28" i="4" s="1"/>
  <c r="F29" i="4"/>
  <c r="C31" i="4" a="1"/>
  <c r="C31" i="4" s="1"/>
  <c r="J31" i="4" s="1" a="1"/>
  <c r="J31" i="4" s="1"/>
  <c r="H30" i="4"/>
  <c r="G30" i="4" a="1"/>
  <c r="G30" i="4" s="1"/>
  <c r="E30" i="4" a="1"/>
  <c r="E30" i="4" s="1"/>
  <c r="D29" i="4"/>
  <c r="I29" i="4" s="1" a="1"/>
  <c r="I29" i="4" s="1"/>
  <c r="K29" i="4" s="1" a="1"/>
  <c r="K29" i="4" s="1"/>
  <c r="P27" i="4"/>
  <c r="R27" i="4"/>
  <c r="O28" i="4" l="1"/>
  <c r="T28" i="4"/>
  <c r="S27" i="4"/>
  <c r="AB30" i="4"/>
  <c r="Z30" i="4"/>
  <c r="Y30" i="4"/>
  <c r="AD30" i="4"/>
  <c r="AC30" i="4"/>
  <c r="AA30" i="4"/>
  <c r="L30" i="4" a="1"/>
  <c r="L30" i="4" s="1"/>
  <c r="K30" i="4" a="1"/>
  <c r="K30" i="4" s="1"/>
  <c r="W29" i="4"/>
  <c r="T29" i="4"/>
  <c r="V29" i="4"/>
  <c r="S29" i="4"/>
  <c r="P29" i="4"/>
  <c r="X29" i="4"/>
  <c r="U29" i="4"/>
  <c r="O29" i="4"/>
  <c r="R29" i="4"/>
  <c r="M29" i="4" a="1"/>
  <c r="M29" i="4" s="1"/>
  <c r="Q29" i="4"/>
  <c r="N29" i="4" a="1"/>
  <c r="N29" i="4" s="1"/>
  <c r="Q28" i="4"/>
  <c r="F30" i="4"/>
  <c r="D30" i="4"/>
  <c r="I30" i="4" s="1" a="1"/>
  <c r="I30" i="4" s="1"/>
  <c r="C32" i="4" a="1"/>
  <c r="C32" i="4" s="1"/>
  <c r="J32" i="4" s="1" a="1"/>
  <c r="J32" i="4" s="1"/>
  <c r="H31" i="4"/>
  <c r="G31" i="4" a="1"/>
  <c r="G31" i="4" s="1"/>
  <c r="E31" i="4" a="1"/>
  <c r="E31" i="4" s="1"/>
  <c r="P28" i="4"/>
  <c r="R28" i="4"/>
  <c r="S28" i="4" l="1"/>
  <c r="X30" i="4"/>
  <c r="U30" i="4"/>
  <c r="R30" i="4"/>
  <c r="W30" i="4"/>
  <c r="T30" i="4"/>
  <c r="V30" i="4"/>
  <c r="S30" i="4"/>
  <c r="Q30" i="4"/>
  <c r="M30" i="4" a="1"/>
  <c r="M30" i="4" s="1"/>
  <c r="P30" i="4"/>
  <c r="N30" i="4" a="1"/>
  <c r="N30" i="4" s="1"/>
  <c r="O30" i="4"/>
  <c r="AB31" i="4"/>
  <c r="Z31" i="4"/>
  <c r="AA31" i="4"/>
  <c r="AD31" i="4"/>
  <c r="AC31" i="4"/>
  <c r="L31" i="4" a="1"/>
  <c r="L31" i="4" s="1"/>
  <c r="K31" i="4" a="1"/>
  <c r="K31" i="4" s="1"/>
  <c r="C33" i="4" a="1"/>
  <c r="C33" i="4" s="1"/>
  <c r="J33" i="4" s="1" a="1"/>
  <c r="J33" i="4" s="1"/>
  <c r="H32" i="4"/>
  <c r="G32" i="4" a="1"/>
  <c r="G32" i="4" s="1"/>
  <c r="E32" i="4" a="1"/>
  <c r="E32" i="4" s="1"/>
  <c r="D31" i="4"/>
  <c r="I31" i="4" s="1" a="1"/>
  <c r="I31" i="4" s="1"/>
  <c r="F31" i="4"/>
  <c r="U24" i="4"/>
  <c r="U23" i="4"/>
  <c r="U27" i="4"/>
  <c r="U22" i="4"/>
  <c r="U28" i="4"/>
  <c r="U26" i="4"/>
  <c r="U25" i="4"/>
  <c r="U21" i="4"/>
  <c r="S31" i="4" l="1"/>
  <c r="X31" i="4"/>
  <c r="U31" i="4"/>
  <c r="R31" i="4"/>
  <c r="W31" i="4"/>
  <c r="T31" i="4"/>
  <c r="Q31" i="4"/>
  <c r="M31" i="4" a="1"/>
  <c r="M31" i="4" s="1"/>
  <c r="N31" i="4" a="1"/>
  <c r="N31" i="4" s="1"/>
  <c r="P31" i="4"/>
  <c r="V31" i="4"/>
  <c r="O31" i="4"/>
  <c r="L32" i="4" a="1"/>
  <c r="L32" i="4" s="1"/>
  <c r="F32" i="4"/>
  <c r="D32" i="4"/>
  <c r="I32" i="4" s="1" a="1"/>
  <c r="I32" i="4" s="1"/>
  <c r="K32" i="4" s="1" a="1"/>
  <c r="K32" i="4" s="1"/>
  <c r="C34" i="4" a="1"/>
  <c r="C34" i="4" s="1"/>
  <c r="J34" i="4" s="1" a="1"/>
  <c r="J34" i="4" s="1"/>
  <c r="G33" i="4" a="1"/>
  <c r="G33" i="4" s="1"/>
  <c r="H33" i="4"/>
  <c r="E33" i="4" a="1"/>
  <c r="E33" i="4" s="1"/>
  <c r="W26" i="4"/>
  <c r="W27" i="4"/>
  <c r="W23" i="4"/>
  <c r="W21" i="4"/>
  <c r="W24" i="4"/>
  <c r="W25" i="4"/>
  <c r="W28" i="4"/>
  <c r="W22" i="4"/>
  <c r="X21" i="4" l="1"/>
  <c r="Z21" i="4" s="1"/>
  <c r="X27" i="4"/>
  <c r="X25" i="4"/>
  <c r="X24" i="4"/>
  <c r="X23" i="4"/>
  <c r="X26" i="4"/>
  <c r="X22" i="4"/>
  <c r="X28" i="4"/>
  <c r="L33" i="4" a="1"/>
  <c r="L33" i="4" s="1"/>
  <c r="M32" i="4" a="1"/>
  <c r="M32" i="4" s="1"/>
  <c r="C35" i="4" a="1"/>
  <c r="C35" i="4" s="1"/>
  <c r="J35" i="4" s="1" a="1"/>
  <c r="J35" i="4" s="1"/>
  <c r="G34" i="4" a="1"/>
  <c r="G34" i="4" s="1"/>
  <c r="E34" i="4" a="1"/>
  <c r="E34" i="4" s="1"/>
  <c r="H34" i="4"/>
  <c r="F33" i="4"/>
  <c r="D33" i="4"/>
  <c r="I33" i="4" s="1" a="1"/>
  <c r="I33" i="4" s="1"/>
  <c r="K33" i="4" s="1" a="1"/>
  <c r="K33" i="4" s="1"/>
  <c r="J35" i="5" l="1" a="1"/>
  <c r="J35" i="5" s="1"/>
  <c r="AJ29" i="4" s="1"/>
  <c r="J37" i="5" a="1"/>
  <c r="J37" i="5" s="1"/>
  <c r="I37" i="5" s="1" a="1"/>
  <c r="I37" i="5" s="1"/>
  <c r="AI31" i="4" s="1"/>
  <c r="Y22" i="4"/>
  <c r="Y21" i="4"/>
  <c r="Y23" i="4"/>
  <c r="AA22" i="4"/>
  <c r="Y29" i="4"/>
  <c r="AA21" i="4"/>
  <c r="AD21" i="4" s="1"/>
  <c r="J41" i="5" a="1"/>
  <c r="J41" i="5" s="1"/>
  <c r="Z27" i="4"/>
  <c r="AA24" i="4"/>
  <c r="Y28" i="4"/>
  <c r="Z23" i="4"/>
  <c r="J36" i="5" a="1"/>
  <c r="J36" i="5" s="1"/>
  <c r="I36" i="5" s="1" a="1"/>
  <c r="I36" i="5" s="1"/>
  <c r="AI30" i="4" s="1"/>
  <c r="Z29" i="4"/>
  <c r="Z26" i="4"/>
  <c r="Y24" i="4"/>
  <c r="Y26" i="4"/>
  <c r="AA28" i="4"/>
  <c r="Z25" i="4"/>
  <c r="AA23" i="4"/>
  <c r="Z22" i="4"/>
  <c r="AC22" i="4" s="1"/>
  <c r="Y31" i="4"/>
  <c r="Z28" i="4"/>
  <c r="AA27" i="4"/>
  <c r="AA25" i="4"/>
  <c r="Z24" i="4"/>
  <c r="AD24" i="4" s="1"/>
  <c r="J38" i="5" a="1"/>
  <c r="J38" i="5" s="1"/>
  <c r="I38" i="5" s="1" a="1"/>
  <c r="I38" i="5" s="1"/>
  <c r="AI32" i="4" s="1"/>
  <c r="Y27" i="4"/>
  <c r="AA26" i="4"/>
  <c r="Y25" i="4"/>
  <c r="J39" i="5" a="1"/>
  <c r="J39" i="5" s="1"/>
  <c r="I39" i="5" s="1" a="1"/>
  <c r="I39" i="5" s="1"/>
  <c r="AI33" i="4" s="1"/>
  <c r="I35" i="5" a="1"/>
  <c r="I35" i="5" s="1"/>
  <c r="AI29" i="4" s="1"/>
  <c r="M33" i="4" a="1"/>
  <c r="M33" i="4" s="1"/>
  <c r="V32" i="4"/>
  <c r="L34" i="4" a="1"/>
  <c r="L34" i="4" s="1"/>
  <c r="F34" i="4"/>
  <c r="D34" i="4"/>
  <c r="I34" i="4" s="1" a="1"/>
  <c r="I34" i="4" s="1"/>
  <c r="K34" i="4" s="1" a="1"/>
  <c r="K34" i="4" s="1"/>
  <c r="C36" i="4" a="1"/>
  <c r="C36" i="4" s="1"/>
  <c r="J36" i="4" s="1" a="1"/>
  <c r="J36" i="4" s="1"/>
  <c r="H35" i="4"/>
  <c r="G35" i="4" a="1"/>
  <c r="G35" i="4" s="1"/>
  <c r="E35" i="4" a="1"/>
  <c r="E35" i="4" s="1"/>
  <c r="AJ35" i="4" l="1"/>
  <c r="AC23" i="4"/>
  <c r="AC26" i="4"/>
  <c r="AJ31" i="4"/>
  <c r="AB21" i="4"/>
  <c r="AD23" i="4"/>
  <c r="AC21" i="4"/>
  <c r="AD27" i="4"/>
  <c r="AC24" i="4"/>
  <c r="AB23" i="4"/>
  <c r="AB27" i="4"/>
  <c r="AC27" i="4"/>
  <c r="AB28" i="4"/>
  <c r="AD28" i="4"/>
  <c r="AD22" i="4"/>
  <c r="AC28" i="4"/>
  <c r="AJ32" i="4"/>
  <c r="AD25" i="4"/>
  <c r="J40" i="5"/>
  <c r="I40" i="5" s="1"/>
  <c r="AI34" i="4" s="1"/>
  <c r="AB22" i="4"/>
  <c r="AB24" i="4"/>
  <c r="AJ30" i="4"/>
  <c r="AC25" i="4"/>
  <c r="AB25" i="4"/>
  <c r="AB26" i="4"/>
  <c r="AD26" i="4"/>
  <c r="AJ33" i="4"/>
  <c r="N33" i="4" a="1"/>
  <c r="N33" i="4" s="1"/>
  <c r="O33" i="4" s="1"/>
  <c r="N32" i="4" a="1"/>
  <c r="N32" i="4" s="1"/>
  <c r="L35" i="4" a="1"/>
  <c r="L35" i="4" s="1"/>
  <c r="T33" i="4"/>
  <c r="V33" i="4"/>
  <c r="M34" i="4" a="1"/>
  <c r="M34" i="4" s="1"/>
  <c r="V34" i="4" s="1"/>
  <c r="N34" i="4" a="1"/>
  <c r="N34" i="4" s="1"/>
  <c r="C37" i="4" a="1"/>
  <c r="C37" i="4" s="1"/>
  <c r="J37" i="4" s="1" a="1"/>
  <c r="J37" i="4" s="1"/>
  <c r="G36" i="4" a="1"/>
  <c r="G36" i="4" s="1"/>
  <c r="E36" i="4" a="1"/>
  <c r="E36" i="4" s="1"/>
  <c r="H36" i="4"/>
  <c r="D35" i="4"/>
  <c r="I35" i="4" s="1" a="1"/>
  <c r="I35" i="4" s="1"/>
  <c r="K35" i="4" s="1" a="1"/>
  <c r="K35" i="4" s="1"/>
  <c r="F35" i="4"/>
  <c r="AJ34" i="4" l="1"/>
  <c r="Q33" i="4"/>
  <c r="Q32" i="4"/>
  <c r="T32" i="4"/>
  <c r="O32" i="4"/>
  <c r="T34" i="4"/>
  <c r="L36" i="4" a="1"/>
  <c r="L36" i="4" s="1"/>
  <c r="O34" i="4"/>
  <c r="N35" i="4" a="1"/>
  <c r="N35" i="4" s="1"/>
  <c r="M35" i="4" a="1"/>
  <c r="M35" i="4" s="1"/>
  <c r="Q34" i="4"/>
  <c r="D36" i="4"/>
  <c r="I36" i="4" s="1" a="1"/>
  <c r="I36" i="4" s="1"/>
  <c r="K36" i="4" s="1" a="1"/>
  <c r="K36" i="4" s="1"/>
  <c r="F36" i="4"/>
  <c r="C38" i="4" a="1"/>
  <c r="C38" i="4" s="1"/>
  <c r="J38" i="4" s="1" a="1"/>
  <c r="J38" i="4" s="1"/>
  <c r="G37" i="4" a="1"/>
  <c r="G37" i="4" s="1"/>
  <c r="E37" i="4" a="1"/>
  <c r="E37" i="4" s="1"/>
  <c r="H37" i="4"/>
  <c r="R33" i="4"/>
  <c r="P33" i="4"/>
  <c r="P34" i="4"/>
  <c r="R34" i="4"/>
  <c r="R32" i="4"/>
  <c r="P32" i="4"/>
  <c r="Q35" i="4" l="1"/>
  <c r="S33" i="4"/>
  <c r="S32" i="4"/>
  <c r="S34" i="4"/>
  <c r="O35" i="4"/>
  <c r="T35" i="4"/>
  <c r="V35" i="4"/>
  <c r="M36" i="4" a="1"/>
  <c r="M36" i="4" s="1"/>
  <c r="V36" i="4" s="1"/>
  <c r="N36" i="4" a="1"/>
  <c r="N36" i="4" s="1"/>
  <c r="C39" i="4" a="1"/>
  <c r="C39" i="4" s="1"/>
  <c r="J39" i="4" s="1" a="1"/>
  <c r="J39" i="4" s="1"/>
  <c r="H38" i="4"/>
  <c r="G38" i="4" a="1"/>
  <c r="G38" i="4" s="1"/>
  <c r="E38" i="4" a="1"/>
  <c r="E38" i="4" s="1"/>
  <c r="F37" i="4"/>
  <c r="D37" i="4"/>
  <c r="I37" i="4" s="1" a="1"/>
  <c r="I37" i="4" s="1"/>
  <c r="K37" i="4" s="1" a="1"/>
  <c r="K37" i="4" s="1"/>
  <c r="R35" i="4"/>
  <c r="P35" i="4"/>
  <c r="Q36" i="4" l="1"/>
  <c r="T36" i="4"/>
  <c r="O36" i="4"/>
  <c r="S35" i="4"/>
  <c r="T37" i="4"/>
  <c r="V37" i="4"/>
  <c r="S37" i="4"/>
  <c r="X37" i="4"/>
  <c r="U37" i="4"/>
  <c r="R37" i="4"/>
  <c r="O37" i="4"/>
  <c r="Q37" i="4"/>
  <c r="M37" i="4" a="1"/>
  <c r="M37" i="4" s="1"/>
  <c r="W37" i="4"/>
  <c r="P37" i="4"/>
  <c r="N37" i="4" a="1"/>
  <c r="N37" i="4" s="1"/>
  <c r="AD38" i="4"/>
  <c r="AC38" i="4"/>
  <c r="AA38" i="4"/>
  <c r="AB38" i="4"/>
  <c r="Z38" i="4"/>
  <c r="Y38" i="4"/>
  <c r="K38" i="4" a="1"/>
  <c r="K38" i="4" s="1"/>
  <c r="L38" i="4" a="1"/>
  <c r="L38" i="4" s="1"/>
  <c r="D38" i="4"/>
  <c r="I38" i="4" s="1" a="1"/>
  <c r="I38" i="4" s="1"/>
  <c r="F38" i="4"/>
  <c r="C40" i="4" a="1"/>
  <c r="C40" i="4" s="1"/>
  <c r="J40" i="4" s="1" a="1"/>
  <c r="J40" i="4" s="1"/>
  <c r="H39" i="4"/>
  <c r="G39" i="4" a="1"/>
  <c r="G39" i="4" s="1"/>
  <c r="E39" i="4" a="1"/>
  <c r="E39" i="4" s="1"/>
  <c r="R36" i="4"/>
  <c r="P36" i="4"/>
  <c r="S36" i="4" l="1"/>
  <c r="W38" i="4"/>
  <c r="T38" i="4"/>
  <c r="V38" i="4"/>
  <c r="S38" i="4"/>
  <c r="P38" i="4"/>
  <c r="M38" i="4" a="1"/>
  <c r="M38" i="4" s="1"/>
  <c r="N38" i="4" a="1"/>
  <c r="N38" i="4" s="1"/>
  <c r="X38" i="4"/>
  <c r="R38" i="4"/>
  <c r="Q38" i="4"/>
  <c r="U38" i="4"/>
  <c r="O38" i="4"/>
  <c r="AD39" i="4"/>
  <c r="AC39" i="4"/>
  <c r="AA39" i="4"/>
  <c r="AB39" i="4"/>
  <c r="Z39" i="4"/>
  <c r="Y39" i="4"/>
  <c r="K39" i="4" a="1"/>
  <c r="K39" i="4" s="1"/>
  <c r="L39" i="4" a="1"/>
  <c r="L39" i="4" s="1"/>
  <c r="C41" i="4" a="1"/>
  <c r="C41" i="4" s="1"/>
  <c r="J41" i="4" s="1" a="1"/>
  <c r="J41" i="4" s="1"/>
  <c r="H40" i="4"/>
  <c r="G40" i="4" a="1"/>
  <c r="G40" i="4" s="1"/>
  <c r="E40" i="4" a="1"/>
  <c r="E40" i="4" s="1"/>
  <c r="D39" i="4"/>
  <c r="I39" i="4" s="1" a="1"/>
  <c r="I39" i="4" s="1"/>
  <c r="F39" i="4"/>
  <c r="U32" i="4"/>
  <c r="U36" i="4"/>
  <c r="U35" i="4"/>
  <c r="U34" i="4"/>
  <c r="U33" i="4"/>
  <c r="AB40" i="4" l="1"/>
  <c r="Z40" i="4"/>
  <c r="Y40" i="4"/>
  <c r="AD40" i="4"/>
  <c r="AC40" i="4"/>
  <c r="AA40" i="4"/>
  <c r="X39" i="4"/>
  <c r="U39" i="4"/>
  <c r="R39" i="4"/>
  <c r="W39" i="4"/>
  <c r="T39" i="4"/>
  <c r="Q39" i="4"/>
  <c r="V39" i="4"/>
  <c r="S39" i="4"/>
  <c r="P39" i="4"/>
  <c r="M39" i="4" a="1"/>
  <c r="M39" i="4" s="1"/>
  <c r="N39" i="4" a="1"/>
  <c r="N39" i="4" s="1"/>
  <c r="O39" i="4"/>
  <c r="L40" i="4" a="1"/>
  <c r="L40" i="4" s="1"/>
  <c r="K40" i="4" a="1"/>
  <c r="K40" i="4" s="1"/>
  <c r="D40" i="4"/>
  <c r="I40" i="4" s="1" a="1"/>
  <c r="I40" i="4" s="1"/>
  <c r="F40" i="4"/>
  <c r="C42" i="4" a="1"/>
  <c r="C42" i="4" s="1"/>
  <c r="J42" i="4" s="1" a="1"/>
  <c r="J42" i="4" s="1"/>
  <c r="H41" i="4"/>
  <c r="G41" i="4" a="1"/>
  <c r="G41" i="4" s="1"/>
  <c r="E41" i="4" a="1"/>
  <c r="E41" i="4" s="1"/>
  <c r="W32" i="4"/>
  <c r="W34" i="4"/>
  <c r="W35" i="4"/>
  <c r="W33" i="4"/>
  <c r="W36" i="4"/>
  <c r="X35" i="4" l="1"/>
  <c r="X34" i="4"/>
  <c r="X32" i="4"/>
  <c r="X33" i="4"/>
  <c r="X36" i="4"/>
  <c r="AI20" i="4"/>
  <c r="AJ20" i="4"/>
  <c r="AJ21" i="4"/>
  <c r="L41" i="4" a="1"/>
  <c r="L41" i="4" s="1"/>
  <c r="K41" i="4" a="1"/>
  <c r="K41" i="4" s="1"/>
  <c r="V40" i="4"/>
  <c r="S40" i="4"/>
  <c r="X40" i="4"/>
  <c r="U40" i="4"/>
  <c r="R40" i="4"/>
  <c r="W40" i="4"/>
  <c r="T40" i="4"/>
  <c r="O40" i="4"/>
  <c r="N40" i="4" a="1"/>
  <c r="N40" i="4" s="1"/>
  <c r="Q40" i="4"/>
  <c r="P40" i="4"/>
  <c r="M40" i="4" a="1"/>
  <c r="M40" i="4" s="1"/>
  <c r="AB41" i="4"/>
  <c r="Z41" i="4"/>
  <c r="Y41" i="4"/>
  <c r="AC41" i="4"/>
  <c r="AA41" i="4"/>
  <c r="AD41" i="4"/>
  <c r="C43" i="4" a="1"/>
  <c r="C43" i="4" s="1"/>
  <c r="J43" i="4" s="1" a="1"/>
  <c r="J43" i="4" s="1"/>
  <c r="H42" i="4"/>
  <c r="G42" i="4" a="1"/>
  <c r="G42" i="4" s="1"/>
  <c r="E42" i="4" a="1"/>
  <c r="E42" i="4" s="1"/>
  <c r="F41" i="4"/>
  <c r="D41" i="4"/>
  <c r="I41" i="4" s="1" a="1"/>
  <c r="I41" i="4" s="1"/>
  <c r="AA34" i="4" l="1"/>
  <c r="N39" i="5" a="1"/>
  <c r="N39" i="5" s="1"/>
  <c r="M39" i="5" s="1" a="1"/>
  <c r="M39" i="5" s="1"/>
  <c r="AP33" i="4" s="1"/>
  <c r="Y34" i="4"/>
  <c r="Z36" i="4"/>
  <c r="Z34" i="4"/>
  <c r="N37" i="5" a="1"/>
  <c r="N37" i="5" s="1"/>
  <c r="M37" i="5" s="1" a="1"/>
  <c r="M37" i="5" s="1"/>
  <c r="AP31" i="4" s="1"/>
  <c r="AA36" i="4"/>
  <c r="AA32" i="4"/>
  <c r="N36" i="5" a="1"/>
  <c r="N36" i="5" s="1"/>
  <c r="M36" i="5" s="1" a="1"/>
  <c r="M36" i="5" s="1"/>
  <c r="AP30" i="4" s="1"/>
  <c r="Z37" i="4"/>
  <c r="Y35" i="4"/>
  <c r="AA33" i="4"/>
  <c r="AA35" i="4"/>
  <c r="Y32" i="4"/>
  <c r="Z32" i="4"/>
  <c r="Y33" i="4"/>
  <c r="N35" i="5" a="1"/>
  <c r="N35" i="5" s="1"/>
  <c r="M35" i="5" s="1" a="1"/>
  <c r="M35" i="5" s="1"/>
  <c r="AP29" i="4" s="1"/>
  <c r="N41" i="5" a="1"/>
  <c r="N41" i="5" s="1"/>
  <c r="E29" i="5" s="1"/>
  <c r="Y37" i="4"/>
  <c r="Z33" i="4"/>
  <c r="Z35" i="4"/>
  <c r="Y36" i="4"/>
  <c r="N38" i="5" a="1"/>
  <c r="N38" i="5" s="1"/>
  <c r="M38" i="5" s="1" a="1"/>
  <c r="M38" i="5" s="1"/>
  <c r="AP32" i="4" s="1"/>
  <c r="K42" i="4" a="1"/>
  <c r="K42" i="4" s="1"/>
  <c r="L42" i="4" a="1"/>
  <c r="L42" i="4" s="1"/>
  <c r="T41" i="4"/>
  <c r="V41" i="4"/>
  <c r="S41" i="4"/>
  <c r="X41" i="4"/>
  <c r="U41" i="4"/>
  <c r="R41" i="4"/>
  <c r="W41" i="4"/>
  <c r="M41" i="4" a="1"/>
  <c r="M41" i="4" s="1"/>
  <c r="O41" i="4"/>
  <c r="N41" i="4" a="1"/>
  <c r="N41" i="4" s="1"/>
  <c r="P41" i="4"/>
  <c r="Q41" i="4"/>
  <c r="AD42" i="4"/>
  <c r="AC42" i="4"/>
  <c r="AA42" i="4"/>
  <c r="AB42" i="4"/>
  <c r="Z42" i="4"/>
  <c r="Y42" i="4"/>
  <c r="F42" i="4"/>
  <c r="D42" i="4"/>
  <c r="I42" i="4" s="1" a="1"/>
  <c r="I42" i="4" s="1"/>
  <c r="C44" i="4" a="1"/>
  <c r="C44" i="4" s="1"/>
  <c r="J44" i="4" s="1" a="1"/>
  <c r="J44" i="4" s="1"/>
  <c r="H43" i="4"/>
  <c r="G43" i="4" a="1"/>
  <c r="G43" i="4" s="1"/>
  <c r="E43" i="4" a="1"/>
  <c r="E43" i="4" s="1"/>
  <c r="AQ35" i="4" l="1"/>
  <c r="E27" i="5"/>
  <c r="E28" i="5" s="1"/>
  <c r="AD34" i="4"/>
  <c r="AB33" i="4"/>
  <c r="AC35" i="4"/>
  <c r="AB36" i="4"/>
  <c r="AQ33" i="4"/>
  <c r="AB34" i="4"/>
  <c r="AC34" i="4"/>
  <c r="AB32" i="4"/>
  <c r="AD36" i="4"/>
  <c r="AC33" i="4"/>
  <c r="AC36" i="4"/>
  <c r="AC32" i="4"/>
  <c r="AD32" i="4"/>
  <c r="AQ31" i="4"/>
  <c r="AQ32" i="4"/>
  <c r="N40" i="5"/>
  <c r="AQ34" i="4" s="1"/>
  <c r="AQ29" i="4"/>
  <c r="AQ30" i="4"/>
  <c r="AD33" i="4"/>
  <c r="AD35" i="4"/>
  <c r="AB35" i="4"/>
  <c r="K43" i="4" a="1"/>
  <c r="K43" i="4" s="1"/>
  <c r="L43" i="4" a="1"/>
  <c r="L43" i="4" s="1"/>
  <c r="AD43" i="4"/>
  <c r="AC43" i="4"/>
  <c r="AA43" i="4"/>
  <c r="AB43" i="4"/>
  <c r="Z43" i="4"/>
  <c r="Y43" i="4"/>
  <c r="W42" i="4"/>
  <c r="T42" i="4"/>
  <c r="V42" i="4"/>
  <c r="S42" i="4"/>
  <c r="R42" i="4"/>
  <c r="P42" i="4"/>
  <c r="O42" i="4"/>
  <c r="X42" i="4"/>
  <c r="M42" i="4" a="1"/>
  <c r="M42" i="4" s="1"/>
  <c r="U42" i="4"/>
  <c r="Q42" i="4"/>
  <c r="N42" i="4" a="1"/>
  <c r="N42" i="4" s="1"/>
  <c r="C45" i="4" a="1"/>
  <c r="C45" i="4" s="1"/>
  <c r="J45" i="4" s="1" a="1"/>
  <c r="J45" i="4" s="1"/>
  <c r="G44" i="4" a="1"/>
  <c r="G44" i="4" s="1"/>
  <c r="E44" i="4" a="1"/>
  <c r="E44" i="4" s="1"/>
  <c r="H44" i="4"/>
  <c r="D43" i="4"/>
  <c r="I43" i="4" s="1" a="1"/>
  <c r="I43" i="4" s="1"/>
  <c r="F43" i="4"/>
  <c r="M40" i="5" l="1"/>
  <c r="AP34" i="4" s="1"/>
  <c r="AB44" i="4"/>
  <c r="Z44" i="4"/>
  <c r="Y44" i="4"/>
  <c r="AD44" i="4"/>
  <c r="AC44" i="4"/>
  <c r="AA44" i="4"/>
  <c r="L44" i="4" a="1"/>
  <c r="L44" i="4" s="1"/>
  <c r="K44" i="4" a="1"/>
  <c r="K44" i="4" s="1"/>
  <c r="X43" i="4"/>
  <c r="U43" i="4"/>
  <c r="R43" i="4"/>
  <c r="W43" i="4"/>
  <c r="T43" i="4"/>
  <c r="Q43" i="4"/>
  <c r="N43" i="4" a="1"/>
  <c r="N43" i="4" s="1"/>
  <c r="P43" i="4"/>
  <c r="V43" i="4"/>
  <c r="O43" i="4"/>
  <c r="S43" i="4"/>
  <c r="M43" i="4" a="1"/>
  <c r="M43" i="4" s="1"/>
  <c r="F44" i="4"/>
  <c r="D44" i="4"/>
  <c r="I44" i="4" s="1" a="1"/>
  <c r="I44" i="4" s="1"/>
  <c r="C46" i="4" a="1"/>
  <c r="C46" i="4" s="1"/>
  <c r="J46" i="4" s="1" a="1"/>
  <c r="J46" i="4" s="1"/>
  <c r="G45" i="4" a="1"/>
  <c r="G45" i="4" s="1"/>
  <c r="E45" i="4" a="1"/>
  <c r="E45" i="4" s="1"/>
  <c r="H45" i="4"/>
  <c r="V44" i="4" l="1"/>
  <c r="S44" i="4"/>
  <c r="X44" i="4"/>
  <c r="U44" i="4"/>
  <c r="R44" i="4"/>
  <c r="W44" i="4"/>
  <c r="O44" i="4"/>
  <c r="T44" i="4"/>
  <c r="Q44" i="4"/>
  <c r="M44" i="4" a="1"/>
  <c r="M44" i="4" s="1"/>
  <c r="N44" i="4" a="1"/>
  <c r="N44" i="4" s="1"/>
  <c r="P44" i="4"/>
  <c r="L45" i="4" a="1"/>
  <c r="L45" i="4" s="1"/>
  <c r="K45" i="4" a="1"/>
  <c r="K45" i="4" s="1"/>
  <c r="AB45" i="4"/>
  <c r="Z45" i="4"/>
  <c r="Y45" i="4"/>
  <c r="AC45" i="4"/>
  <c r="AD45" i="4"/>
  <c r="AA45" i="4"/>
  <c r="F45" i="4"/>
  <c r="D45" i="4"/>
  <c r="I45" i="4" s="1" a="1"/>
  <c r="I45" i="4" s="1"/>
  <c r="C47" i="4" a="1"/>
  <c r="C47" i="4" s="1"/>
  <c r="J47" i="4" s="1" a="1"/>
  <c r="J47" i="4" s="1"/>
  <c r="H46" i="4"/>
  <c r="E46" i="4" a="1"/>
  <c r="E46" i="4" s="1"/>
  <c r="G46" i="4" a="1"/>
  <c r="G46" i="4" s="1"/>
  <c r="AD46" i="4" l="1"/>
  <c r="AC46" i="4"/>
  <c r="AA46" i="4"/>
  <c r="AB46" i="4"/>
  <c r="Z46" i="4"/>
  <c r="Y46" i="4"/>
  <c r="K46" i="4" a="1"/>
  <c r="K46" i="4" s="1"/>
  <c r="L46" i="4" a="1"/>
  <c r="L46" i="4" s="1"/>
  <c r="T45" i="4"/>
  <c r="V45" i="4"/>
  <c r="S45" i="4"/>
  <c r="X45" i="4"/>
  <c r="U45" i="4"/>
  <c r="R45" i="4"/>
  <c r="W45" i="4"/>
  <c r="O45" i="4"/>
  <c r="Q45" i="4"/>
  <c r="M45" i="4" a="1"/>
  <c r="M45" i="4" s="1"/>
  <c r="N45" i="4" a="1"/>
  <c r="N45" i="4" s="1"/>
  <c r="P45" i="4"/>
  <c r="C48" i="4" a="1"/>
  <c r="C48" i="4" s="1"/>
  <c r="J48" i="4" s="1" a="1"/>
  <c r="J48" i="4" s="1"/>
  <c r="H47" i="4"/>
  <c r="G47" i="4" a="1"/>
  <c r="G47" i="4" s="1"/>
  <c r="E47" i="4" a="1"/>
  <c r="E47" i="4" s="1"/>
  <c r="F46" i="4"/>
  <c r="D46" i="4"/>
  <c r="I46" i="4" s="1" a="1"/>
  <c r="I46" i="4" s="1"/>
  <c r="K47" i="4" l="1" a="1"/>
  <c r="K47" i="4" s="1"/>
  <c r="L47" i="4" a="1"/>
  <c r="L47" i="4" s="1"/>
  <c r="AD47" i="4"/>
  <c r="AC47" i="4"/>
  <c r="AA47" i="4"/>
  <c r="AB47" i="4"/>
  <c r="Z47" i="4"/>
  <c r="Y47" i="4"/>
  <c r="W46" i="4"/>
  <c r="T46" i="4"/>
  <c r="V46" i="4"/>
  <c r="S46" i="4"/>
  <c r="X46" i="4"/>
  <c r="U46" i="4"/>
  <c r="P46" i="4"/>
  <c r="M46" i="4" a="1"/>
  <c r="M46" i="4" s="1"/>
  <c r="R46" i="4"/>
  <c r="N46" i="4" a="1"/>
  <c r="N46" i="4" s="1"/>
  <c r="Q46" i="4"/>
  <c r="O46" i="4"/>
  <c r="D47" i="4"/>
  <c r="I47" i="4" s="1" a="1"/>
  <c r="I47" i="4" s="1"/>
  <c r="F47" i="4"/>
  <c r="C49" i="4" a="1"/>
  <c r="C49" i="4" s="1"/>
  <c r="J49" i="4" s="1" a="1"/>
  <c r="J49" i="4" s="1"/>
  <c r="H48" i="4"/>
  <c r="G48" i="4" a="1"/>
  <c r="G48" i="4" s="1"/>
  <c r="E48" i="4" a="1"/>
  <c r="E48" i="4" s="1"/>
  <c r="EB39" i="2" a="1"/>
  <c r="AB48" i="4" l="1"/>
  <c r="Z48" i="4"/>
  <c r="Y48" i="4"/>
  <c r="AD48" i="4"/>
  <c r="AC48" i="4"/>
  <c r="AA48" i="4"/>
  <c r="L48" i="4" a="1"/>
  <c r="L48" i="4" s="1"/>
  <c r="K48" i="4" a="1"/>
  <c r="K48" i="4" s="1"/>
  <c r="X47" i="4"/>
  <c r="U47" i="4"/>
  <c r="R47" i="4"/>
  <c r="W47" i="4"/>
  <c r="T47" i="4"/>
  <c r="Q47" i="4"/>
  <c r="P47" i="4"/>
  <c r="M47" i="4" a="1"/>
  <c r="M47" i="4" s="1"/>
  <c r="V47" i="4"/>
  <c r="N47" i="4" a="1"/>
  <c r="N47" i="4" s="1"/>
  <c r="S47" i="4"/>
  <c r="O47" i="4"/>
  <c r="C50" i="4" a="1"/>
  <c r="C50" i="4" s="1"/>
  <c r="J50" i="4" s="1" a="1"/>
  <c r="J50" i="4" s="1"/>
  <c r="H49" i="4"/>
  <c r="G49" i="4" a="1"/>
  <c r="G49" i="4" s="1"/>
  <c r="E49" i="4" a="1"/>
  <c r="E49" i="4" s="1"/>
  <c r="D48" i="4"/>
  <c r="I48" i="4" s="1" a="1"/>
  <c r="I48" i="4" s="1"/>
  <c r="F48" i="4"/>
  <c r="EB39" i="2"/>
  <c r="EB25" i="2" a="1"/>
  <c r="L49" i="4" l="1" a="1"/>
  <c r="L49" i="4" s="1"/>
  <c r="K49" i="4" a="1"/>
  <c r="K49" i="4" s="1"/>
  <c r="AB49" i="4"/>
  <c r="Z49" i="4"/>
  <c r="Y49" i="4"/>
  <c r="AD49" i="4"/>
  <c r="AC49" i="4"/>
  <c r="AA49" i="4"/>
  <c r="V48" i="4"/>
  <c r="S48" i="4"/>
  <c r="X48" i="4"/>
  <c r="U48" i="4"/>
  <c r="R48" i="4"/>
  <c r="W48" i="4"/>
  <c r="O48" i="4"/>
  <c r="N48" i="4" a="1"/>
  <c r="N48" i="4" s="1"/>
  <c r="Q48" i="4"/>
  <c r="T48" i="4"/>
  <c r="P48" i="4"/>
  <c r="M48" i="4" a="1"/>
  <c r="M48" i="4" s="1"/>
  <c r="F49" i="4"/>
  <c r="D49" i="4"/>
  <c r="I49" i="4" s="1" a="1"/>
  <c r="I49" i="4" s="1"/>
  <c r="G50" i="4" a="1"/>
  <c r="G50" i="4" s="1"/>
  <c r="E50" i="4" a="1"/>
  <c r="E50" i="4" s="1"/>
  <c r="H50" i="4"/>
  <c r="EB25" i="2"/>
  <c r="EJ39" i="2" a="1"/>
  <c r="K50" i="4" l="1" a="1"/>
  <c r="K50" i="4" s="1"/>
  <c r="L50" i="4" a="1"/>
  <c r="L50" i="4" s="1"/>
  <c r="AD50" i="4"/>
  <c r="AC50" i="4"/>
  <c r="AA50" i="4"/>
  <c r="AB50" i="4"/>
  <c r="Z50" i="4"/>
  <c r="Y50" i="4"/>
  <c r="T49" i="4"/>
  <c r="V49" i="4"/>
  <c r="S49" i="4"/>
  <c r="X49" i="4"/>
  <c r="U49" i="4"/>
  <c r="R49" i="4"/>
  <c r="M49" i="4" a="1"/>
  <c r="M49" i="4" s="1"/>
  <c r="O49" i="4"/>
  <c r="N49" i="4" a="1"/>
  <c r="N49" i="4" s="1"/>
  <c r="W49" i="4"/>
  <c r="P49" i="4"/>
  <c r="Q49" i="4"/>
  <c r="D50" i="4"/>
  <c r="I50" i="4" s="1" a="1"/>
  <c r="I50" i="4" s="1"/>
  <c r="F50" i="4"/>
  <c r="EJ39" i="2"/>
  <c r="EJ25" i="2" a="1"/>
  <c r="W50" i="4" l="1"/>
  <c r="T50" i="4"/>
  <c r="V50" i="4"/>
  <c r="S50" i="4"/>
  <c r="P50" i="4"/>
  <c r="X50" i="4"/>
  <c r="U50" i="4"/>
  <c r="O50" i="4"/>
  <c r="M50" i="4" a="1"/>
  <c r="M50" i="4" s="1"/>
  <c r="N50" i="4" a="1"/>
  <c r="N50" i="4" s="1"/>
  <c r="R50" i="4"/>
  <c r="Q50" i="4"/>
  <c r="EJ25" i="2"/>
  <c r="EF53" i="2" a="1"/>
  <c r="EF53" i="2" l="1"/>
  <c r="EC39" i="2" a="1"/>
  <c r="EC39" i="2" l="1"/>
  <c r="EC25" i="2" a="1"/>
  <c r="EC25" i="2" l="1"/>
  <c r="EK53" i="2" a="1"/>
  <c r="EK53" i="2" l="1"/>
  <c r="EA39" i="2" a="1"/>
  <c r="EA39" i="2" l="1"/>
  <c r="EA25" i="2" a="1"/>
  <c r="EA25" i="2" l="1"/>
  <c r="EM39" i="2" a="1"/>
  <c r="EM39" i="2" l="1"/>
  <c r="EM25" i="2" a="1"/>
  <c r="EM25" i="2" l="1"/>
  <c r="EM53" i="2" a="1"/>
  <c r="EM53" i="2" l="1"/>
  <c r="EM10" i="2" s="1"/>
  <c r="EM9" i="2" s="1"/>
  <c r="DN53" i="2" a="1"/>
  <c r="DN53" i="2" l="1"/>
  <c r="DM53" i="2" a="1"/>
  <c r="DM53" i="2" l="1"/>
  <c r="DM39" i="2" a="1"/>
  <c r="DM39" i="2" l="1"/>
  <c r="DM25" i="2" a="1"/>
  <c r="DM25" i="2" l="1"/>
  <c r="DM10" i="2" s="1"/>
  <c r="DM9" i="2" s="1"/>
  <c r="DY39" i="2" a="1"/>
  <c r="DY39" i="2" l="1"/>
  <c r="DY25" i="2" a="1"/>
  <c r="DY25" i="2" l="1"/>
  <c r="DT39" i="2" a="1"/>
  <c r="DT39" i="2" l="1"/>
  <c r="DT25" i="2" a="1"/>
  <c r="DT25" i="2" l="1"/>
  <c r="DV39" i="2" a="1"/>
  <c r="DV39" i="2" l="1"/>
  <c r="DV25" i="2" a="1"/>
  <c r="DV25" i="2" l="1"/>
  <c r="DR39" i="2" a="1"/>
  <c r="DR39" i="2" l="1"/>
  <c r="DR25" i="2" a="1"/>
  <c r="DR25" i="2" l="1"/>
  <c r="DX53" i="2" a="1"/>
  <c r="DX53" i="2" l="1"/>
  <c r="DW53" i="2" a="1"/>
  <c r="DW53" i="2" l="1"/>
  <c r="ED39" i="2" a="1"/>
  <c r="ED39" i="2" l="1"/>
  <c r="ED25" i="2" a="1"/>
  <c r="ED25" i="2" l="1"/>
  <c r="EL39" i="2" a="1"/>
  <c r="EL39" i="2" l="1"/>
  <c r="EL25" i="2" a="1"/>
  <c r="EL25" i="2" l="1"/>
  <c r="EH53" i="2" a="1"/>
  <c r="EH53" i="2" l="1"/>
  <c r="EK39" i="2" a="1"/>
  <c r="EK39" i="2" l="1"/>
  <c r="EK25" i="2" a="1"/>
  <c r="EK25" i="2" l="1"/>
  <c r="EK10" i="2" s="1"/>
  <c r="EK9" i="2" s="1"/>
  <c r="EE39" i="2" a="1"/>
  <c r="EE39" i="2" l="1"/>
  <c r="EE25" i="2" a="1"/>
  <c r="EE25" i="2" l="1"/>
  <c r="EA53" i="2" a="1"/>
  <c r="EA53" i="2" l="1"/>
  <c r="EA10" i="2" s="1"/>
  <c r="EA9" i="2" s="1"/>
  <c r="DR53" i="2" a="1"/>
  <c r="DR53" i="2" l="1"/>
  <c r="DR10" i="2" s="1"/>
  <c r="DR9" i="2" s="1"/>
  <c r="DS53" i="2" a="1"/>
  <c r="DS53" i="2" l="1"/>
  <c r="DO39" i="2" a="1"/>
  <c r="DO39" i="2" l="1"/>
  <c r="DO25" i="2" a="1"/>
  <c r="DO25" i="2" l="1"/>
  <c r="DP53" i="2" a="1"/>
  <c r="DP53" i="2" l="1"/>
  <c r="DQ53" i="2" a="1"/>
  <c r="DQ53" i="2" l="1"/>
  <c r="DX39" i="2" a="1"/>
  <c r="DX39" i="2" l="1"/>
  <c r="DX25" i="2" a="1"/>
  <c r="DX25" i="2" l="1"/>
  <c r="DX10" i="2" s="1"/>
  <c r="DX9" i="2" s="1"/>
  <c r="EF39" i="2" a="1"/>
  <c r="EF39" i="2" l="1"/>
  <c r="EF25" i="2" a="1"/>
  <c r="EF25" i="2" l="1"/>
  <c r="EF10" i="2" s="1"/>
  <c r="EF9" i="2" s="1"/>
  <c r="EB53" i="2" a="1"/>
  <c r="EB53" i="2" l="1"/>
  <c r="EB10" i="2" s="1"/>
  <c r="EB9" i="2" s="1"/>
  <c r="EJ53" i="2" a="1"/>
  <c r="EJ53" i="2" l="1"/>
  <c r="EJ10" i="2" s="1"/>
  <c r="EJ9" i="2" s="1"/>
  <c r="EC53" i="2" a="1"/>
  <c r="EC53" i="2" l="1"/>
  <c r="EC10" i="2" s="1"/>
  <c r="EC9" i="2" s="1"/>
  <c r="EG39" i="2" a="1"/>
  <c r="EG39" i="2" l="1"/>
  <c r="EG25" i="2" a="1"/>
  <c r="EG25" i="2" l="1"/>
  <c r="EE53" i="2" a="1"/>
  <c r="EE53" i="2" l="1"/>
  <c r="EE10" i="2" s="1"/>
  <c r="EE9" i="2" s="1"/>
  <c r="DS39" i="2" a="1"/>
  <c r="DS39" i="2" l="1"/>
  <c r="DS25" i="2" a="1"/>
  <c r="DS25" i="2" l="1"/>
  <c r="DS10" i="2" s="1"/>
  <c r="DS9" i="2" s="1"/>
  <c r="DV53" i="2" a="1"/>
  <c r="DV53" i="2" l="1"/>
  <c r="DV10" i="2" s="1"/>
  <c r="DV9" i="2" s="1"/>
  <c r="DY53" i="2" a="1"/>
  <c r="DY53" i="2" l="1"/>
  <c r="DY10" i="2" s="1"/>
  <c r="DY9" i="2" s="1"/>
  <c r="DQ39" i="2" a="1"/>
  <c r="DQ39" i="2" l="1"/>
  <c r="DQ25" i="2" a="1"/>
  <c r="DQ25" i="2" l="1"/>
  <c r="DQ10" i="2" s="1"/>
  <c r="DQ9" i="2" s="1"/>
  <c r="DT53" i="2" a="1"/>
  <c r="DT53" i="2" l="1"/>
  <c r="DT10" i="2" s="1"/>
  <c r="DT9" i="2" s="1"/>
  <c r="DU53" i="2" a="1"/>
  <c r="DU53" i="2" l="1"/>
  <c r="DN39" i="2" a="1"/>
  <c r="DN39" i="2" l="1"/>
  <c r="DN25" i="2" a="1"/>
  <c r="DN25" i="2" l="1"/>
  <c r="DN10" i="2" s="1"/>
  <c r="DN9" i="2" s="1"/>
  <c r="DO53" i="2" a="1"/>
  <c r="DO53" i="2" l="1"/>
  <c r="DO10" i="2" s="1"/>
  <c r="DO9" i="2" s="1"/>
  <c r="EH39" i="2" a="1"/>
  <c r="EH39" i="2" l="1"/>
  <c r="EH25" i="2" a="1"/>
  <c r="EH25" i="2" l="1"/>
  <c r="EH10" i="2" s="1"/>
  <c r="EH9" i="2" s="1"/>
  <c r="ED53" i="2" a="1"/>
  <c r="ED53" i="2" l="1"/>
  <c r="ED10" i="2" s="1"/>
  <c r="ED9" i="2" s="1"/>
  <c r="EL53" i="2" a="1"/>
  <c r="EL53" i="2" l="1"/>
  <c r="EL10" i="2" s="1"/>
  <c r="EL9" i="2" s="1"/>
  <c r="EG53" i="2" a="1"/>
  <c r="EG53" i="2" l="1"/>
  <c r="EG10" i="2" s="1"/>
  <c r="EG9" i="2" s="1"/>
  <c r="EI39" i="2" a="1"/>
  <c r="EI39" i="2" l="1"/>
  <c r="EI25" i="2" a="1"/>
  <c r="EI25" i="2" l="1"/>
  <c r="EI53" i="2" a="1"/>
  <c r="EI53" i="2" l="1"/>
  <c r="EI10" i="2" s="1"/>
  <c r="EI9" i="2" s="1"/>
  <c r="DW39" i="2" a="1"/>
  <c r="DW39" i="2" l="1"/>
  <c r="DW25" i="2" a="1"/>
  <c r="DW25" i="2" l="1"/>
  <c r="DW10" i="2" s="1"/>
  <c r="DW9" i="2" s="1"/>
  <c r="DU39" i="2" a="1"/>
  <c r="DU39" i="2" l="1"/>
  <c r="DU25" i="2" a="1"/>
  <c r="DU25" i="2" l="1"/>
  <c r="DU10" i="2" s="1"/>
  <c r="DU9" i="2" s="1"/>
  <c r="DP39" i="2" a="1"/>
  <c r="DP39" i="2" l="1"/>
  <c r="DP25" i="2" a="1"/>
  <c r="DP25" i="2" l="1"/>
  <c r="DP10" i="2" s="1"/>
  <c r="DP9" i="2" s="1"/>
  <c r="BY53" i="2" a="1"/>
  <c r="BY53" i="2" l="1"/>
  <c r="BF53" i="2" a="1"/>
  <c r="BF53" i="2" l="1"/>
  <c r="DD53" i="2" a="1"/>
  <c r="DD53" i="2" l="1"/>
  <c r="P53" i="2" a="1"/>
  <c r="P53" i="2" l="1"/>
  <c r="BG39" i="2" a="1"/>
  <c r="BG39" i="2" l="1"/>
  <c r="BG25" i="2" a="1"/>
  <c r="BG25" i="2" l="1"/>
  <c r="BP39" i="2" a="1"/>
  <c r="BP39" i="2" l="1"/>
  <c r="BP25" i="2" a="1"/>
  <c r="BP25" i="2" l="1"/>
  <c r="DK53" i="2" a="1"/>
  <c r="DK53" i="2" l="1"/>
  <c r="CF53" i="2" a="1"/>
  <c r="CF53" i="2" l="1"/>
  <c r="L39" i="2" a="1"/>
  <c r="L39" i="2" l="1"/>
  <c r="L25" i="2" a="1"/>
  <c r="L25" i="2" l="1"/>
  <c r="CW39" i="2" a="1"/>
  <c r="CW39" i="2" l="1"/>
  <c r="CW25" i="2" a="1"/>
  <c r="CW25" i="2" l="1"/>
  <c r="BR39" i="2" a="1"/>
  <c r="BR39" i="2" l="1"/>
  <c r="BR25" i="2" a="1"/>
  <c r="BR25" i="2" l="1"/>
  <c r="AI53" i="2" a="1"/>
  <c r="AI53" i="2" l="1"/>
  <c r="CK53" i="2" a="1"/>
  <c r="CK53" i="2" l="1"/>
  <c r="BT39" i="2" a="1"/>
  <c r="BT39" i="2" l="1"/>
  <c r="BT25" i="2" a="1"/>
  <c r="BT25" i="2" l="1"/>
  <c r="X53" i="2" a="1"/>
  <c r="X53" i="2" l="1"/>
  <c r="BK53" i="2" a="1"/>
  <c r="BK53" i="2" l="1"/>
  <c r="CC39" i="2" a="1"/>
  <c r="CC39" i="2" l="1"/>
  <c r="CC25" i="2" a="1"/>
  <c r="CC25" i="2" l="1"/>
  <c r="M39" i="2" a="1"/>
  <c r="M39" i="2" l="1"/>
  <c r="M25" i="2" a="1"/>
  <c r="M25" i="2" l="1"/>
  <c r="CI39" i="2" a="1"/>
  <c r="CI39" i="2" l="1"/>
  <c r="CI25" i="2" a="1"/>
  <c r="CI25" i="2" l="1"/>
  <c r="AL53" i="2" a="1"/>
  <c r="AL53" i="2" l="1"/>
  <c r="AU39" i="2" a="1"/>
  <c r="AU39" i="2" l="1"/>
  <c r="AU25" i="2" a="1"/>
  <c r="AU25" i="2" l="1"/>
  <c r="DE53" i="2" a="1"/>
  <c r="DE53" i="2" l="1"/>
  <c r="V39" i="2" a="1"/>
  <c r="V39" i="2" l="1"/>
  <c r="V25" i="2" a="1"/>
  <c r="V25" i="2" l="1"/>
  <c r="Z53" i="2" a="1"/>
  <c r="Z53" i="2" l="1"/>
  <c r="AP39" i="2" a="1"/>
  <c r="AP39" i="2" l="1"/>
  <c r="AP25" i="2" a="1"/>
  <c r="AP25" i="2" l="1"/>
  <c r="AB39" i="2" a="1"/>
  <c r="AB39" i="2" l="1"/>
  <c r="AB25" i="2" a="1"/>
  <c r="AB25" i="2" l="1"/>
  <c r="Y53" i="2" a="1"/>
  <c r="Y53" i="2" l="1"/>
  <c r="CR53" i="2" a="1"/>
  <c r="CR53" i="2" l="1"/>
  <c r="AB53" i="2" a="1"/>
  <c r="AB53" i="2" l="1"/>
  <c r="AB10" i="2" s="1"/>
  <c r="AB9" i="2" s="1"/>
  <c r="BP53" i="2" a="1"/>
  <c r="BP53" i="2" l="1"/>
  <c r="BP10" i="2" s="1"/>
  <c r="BP9" i="2" s="1"/>
  <c r="N53" i="2" a="1"/>
  <c r="N53" i="2" l="1"/>
  <c r="K92" i="5" s="1" a="1"/>
  <c r="K92" i="5" s="1"/>
  <c r="BA39" i="2" a="1"/>
  <c r="M92" i="5" l="1"/>
  <c r="P92" i="5"/>
  <c r="L92" i="5"/>
  <c r="BA39" i="2"/>
  <c r="BA25" i="2" a="1"/>
  <c r="O92" i="5" l="1"/>
  <c r="R92" i="5"/>
  <c r="Q92" i="5"/>
  <c r="N92" i="5"/>
  <c r="BA25" i="2"/>
  <c r="DH53" i="2" a="1"/>
  <c r="DH53" i="2" l="1"/>
  <c r="BN39" i="2" a="1"/>
  <c r="BN39" i="2" l="1"/>
  <c r="BN25" i="2" a="1"/>
  <c r="BN25" i="2" l="1"/>
  <c r="AY39" i="2" a="1"/>
  <c r="AY39" i="2" l="1"/>
  <c r="AY25" i="2" a="1"/>
  <c r="AY25" i="2" l="1"/>
  <c r="L53" i="2" a="1"/>
  <c r="L53" i="2" l="1"/>
  <c r="T53" i="2" a="1"/>
  <c r="L10" i="2" l="1"/>
  <c r="L9" i="2" s="1"/>
  <c r="K84" i="5" a="1"/>
  <c r="K84" i="5" s="1"/>
  <c r="T53" i="2"/>
  <c r="AP53" i="2" a="1"/>
  <c r="M84" i="5" l="1"/>
  <c r="P84" i="5"/>
  <c r="L84" i="5"/>
  <c r="AP53" i="2"/>
  <c r="AP10" i="2" s="1"/>
  <c r="AP9" i="2" s="1"/>
  <c r="BN53" i="2" a="1"/>
  <c r="O84" i="5" l="1"/>
  <c r="Q84" i="5"/>
  <c r="R84" i="5"/>
  <c r="N84" i="5"/>
  <c r="BN53" i="2"/>
  <c r="BN10" i="2" s="1"/>
  <c r="BN9" i="2" s="1"/>
  <c r="T39" i="2" a="1"/>
  <c r="T39" i="2" l="1"/>
  <c r="T25" i="2" a="1"/>
  <c r="T25" i="2" l="1"/>
  <c r="T10" i="2" s="1"/>
  <c r="T9" i="2" s="1"/>
  <c r="BX53" i="2" a="1"/>
  <c r="BX53" i="2" l="1"/>
  <c r="BX39" i="2" a="1"/>
  <c r="BX39" i="2" l="1"/>
  <c r="BX25" i="2" a="1"/>
  <c r="BX25" i="2" l="1"/>
  <c r="BX10" i="2" s="1"/>
  <c r="BX9" i="2" s="1"/>
  <c r="CV53" i="2" a="1"/>
  <c r="CV53" i="2" l="1"/>
  <c r="S39" i="2" a="1"/>
  <c r="S39" i="2" l="1"/>
  <c r="S25" i="2" a="1"/>
  <c r="S25" i="2" l="1"/>
  <c r="AK53" i="2" a="1"/>
  <c r="AK53" i="2" l="1"/>
  <c r="V53" i="2" a="1"/>
  <c r="V53" i="2" l="1"/>
  <c r="V10" i="2" s="1"/>
  <c r="V9" i="2" s="1"/>
  <c r="CH39" i="2" a="1"/>
  <c r="CH39" i="2" l="1"/>
  <c r="CH25" i="2" a="1"/>
  <c r="CH25" i="2" l="1"/>
  <c r="DJ39" i="2" a="1"/>
  <c r="DJ39" i="2" l="1"/>
  <c r="DJ25" i="2" a="1"/>
  <c r="DJ25" i="2" l="1"/>
  <c r="E39" i="2" a="1"/>
  <c r="E39" i="2" l="1"/>
  <c r="K55" i="5" s="1" a="1"/>
  <c r="K55" i="5" s="1"/>
  <c r="E25" i="2" a="1"/>
  <c r="M55" i="5" l="1"/>
  <c r="P55" i="5"/>
  <c r="L55" i="5"/>
  <c r="E25" i="2"/>
  <c r="CP39" i="2" a="1"/>
  <c r="Q55" i="5" l="1"/>
  <c r="R55" i="5"/>
  <c r="N55" i="5"/>
  <c r="O55" i="5"/>
  <c r="K54" i="5" a="1"/>
  <c r="K54" i="5" s="1"/>
  <c r="P54" i="5" s="1"/>
  <c r="CP39" i="2"/>
  <c r="CP25" i="2" a="1"/>
  <c r="M54" i="5" l="1"/>
  <c r="L54" i="5"/>
  <c r="CP25" i="2"/>
  <c r="O39" i="2" a="1"/>
  <c r="Q54" i="5" l="1"/>
  <c r="R54" i="5"/>
  <c r="N54" i="5"/>
  <c r="O54" i="5"/>
  <c r="O39" i="2"/>
  <c r="O25" i="2" a="1"/>
  <c r="O25" i="2" l="1"/>
  <c r="AV53" i="2" a="1"/>
  <c r="AV53" i="2" l="1"/>
  <c r="DA39" i="2" a="1"/>
  <c r="DA39" i="2" l="1"/>
  <c r="DA25" i="2" a="1"/>
  <c r="DA25" i="2" l="1"/>
  <c r="AV39" i="2" a="1"/>
  <c r="AV39" i="2" l="1"/>
  <c r="AV25" i="2" a="1"/>
  <c r="AV25" i="2" l="1"/>
  <c r="AV10" i="2" s="1"/>
  <c r="AV9" i="2" s="1"/>
  <c r="BZ39" i="2" a="1"/>
  <c r="BZ39" i="2" l="1"/>
  <c r="BZ25" i="2" a="1"/>
  <c r="BZ25" i="2" l="1"/>
  <c r="CP53" i="2" a="1"/>
  <c r="CP53" i="2" l="1"/>
  <c r="CP10" i="2" s="1"/>
  <c r="CP9" i="2" s="1"/>
  <c r="BO53" i="2" a="1"/>
  <c r="BO53" i="2" l="1"/>
  <c r="BM53" i="2" a="1"/>
  <c r="BM53" i="2" l="1"/>
  <c r="DF39" i="2" a="1"/>
  <c r="DF39" i="2" l="1"/>
  <c r="DF25" i="2" a="1"/>
  <c r="DF25" i="2" l="1"/>
  <c r="BS39" i="2" a="1"/>
  <c r="BS39" i="2" l="1"/>
  <c r="BS25" i="2" a="1"/>
  <c r="BS25" i="2" l="1"/>
  <c r="BG53" i="2" a="1"/>
  <c r="BG53" i="2" l="1"/>
  <c r="BG10" i="2" s="1"/>
  <c r="BG9" i="2" s="1"/>
  <c r="AO53" i="2" a="1"/>
  <c r="AO53" i="2" l="1"/>
  <c r="CA53" i="2" a="1"/>
  <c r="CA53" i="2" l="1"/>
  <c r="AN39" i="2" a="1"/>
  <c r="AN39" i="2" l="1"/>
  <c r="AN25" i="2" a="1"/>
  <c r="AN25" i="2" l="1"/>
  <c r="BU39" i="2" a="1"/>
  <c r="BU39" i="2" l="1"/>
  <c r="BU25" i="2" a="1"/>
  <c r="BU25" i="2" l="1"/>
  <c r="CL53" i="2" a="1"/>
  <c r="CL53" i="2" l="1"/>
  <c r="CS53" i="2" a="1"/>
  <c r="CS53" i="2" l="1"/>
  <c r="AO39" i="2" a="1"/>
  <c r="AO39" i="2" l="1"/>
  <c r="AO25" i="2" a="1"/>
  <c r="AO25" i="2" l="1"/>
  <c r="AO10" i="2" s="1"/>
  <c r="AO9" i="2" s="1"/>
  <c r="BR53" i="2" a="1"/>
  <c r="BR53" i="2" l="1"/>
  <c r="BR10" i="2" s="1"/>
  <c r="BR9" i="2" s="1"/>
  <c r="BA53" i="2" a="1"/>
  <c r="BA53" i="2" l="1"/>
  <c r="BA10" i="2" s="1"/>
  <c r="BA9" i="2" s="1"/>
  <c r="CB39" i="2" a="1"/>
  <c r="CB39" i="2" l="1"/>
  <c r="CB25" i="2" a="1"/>
  <c r="CB25" i="2" l="1"/>
  <c r="G39" i="2" a="1"/>
  <c r="G39" i="2" l="1"/>
  <c r="G25" i="2" a="1"/>
  <c r="G25" i="2" l="1"/>
  <c r="I53" i="2" a="1"/>
  <c r="I53" i="2" l="1"/>
  <c r="I39" i="2" a="1"/>
  <c r="I39" i="2" l="1"/>
  <c r="I25" i="2" a="1"/>
  <c r="I25" i="2" l="1"/>
  <c r="AJ53" i="2" a="1"/>
  <c r="I10" i="2" l="1"/>
  <c r="I9" i="2" s="1"/>
  <c r="AJ53" i="2"/>
  <c r="G53" i="2" a="1"/>
  <c r="G53" i="2" l="1"/>
  <c r="BD53" i="2" a="1"/>
  <c r="G10" i="2" l="1"/>
  <c r="G9" i="2" s="1"/>
  <c r="BD53" i="2"/>
  <c r="CZ53" i="2" a="1"/>
  <c r="CZ53" i="2" l="1"/>
  <c r="DB39" i="2" a="1"/>
  <c r="DB39" i="2" l="1"/>
  <c r="DB25" i="2" a="1"/>
  <c r="DB25" i="2" l="1"/>
  <c r="K39" i="2" a="1"/>
  <c r="K39" i="2" l="1"/>
  <c r="K25" i="2" a="1"/>
  <c r="K25" i="2" l="1"/>
  <c r="CG39" i="2" a="1"/>
  <c r="CG39" i="2" l="1"/>
  <c r="CG25" i="2" a="1"/>
  <c r="CG25" i="2" l="1"/>
  <c r="AM53" i="2" a="1"/>
  <c r="AM53" i="2" l="1"/>
  <c r="M53" i="2" a="1"/>
  <c r="M53" i="2" l="1"/>
  <c r="AZ53" i="2" a="1"/>
  <c r="M10" i="2" l="1"/>
  <c r="M9" i="2" s="1"/>
  <c r="AZ53" i="2"/>
  <c r="BD39" i="2" a="1"/>
  <c r="BD39" i="2" l="1"/>
  <c r="BD25" i="2" a="1"/>
  <c r="BD25" i="2" l="1"/>
  <c r="BD10" i="2" s="1"/>
  <c r="BD9" i="2" s="1"/>
  <c r="AQ53" i="2" a="1"/>
  <c r="AQ53" i="2" l="1"/>
  <c r="AR53" i="2" a="1"/>
  <c r="AR53" i="2" l="1"/>
  <c r="DJ53" i="2" a="1"/>
  <c r="DJ53" i="2" l="1"/>
  <c r="DJ10" i="2" s="1"/>
  <c r="DJ9" i="2" s="1"/>
  <c r="Z39" i="2" a="1"/>
  <c r="Z39" i="2" l="1"/>
  <c r="K83" i="5" s="1" a="1"/>
  <c r="K83" i="5" s="1"/>
  <c r="Z25" i="2" a="1"/>
  <c r="M83" i="5" l="1"/>
  <c r="P83" i="5"/>
  <c r="L83" i="5"/>
  <c r="Z25" i="2"/>
  <c r="CT53" i="2" a="1"/>
  <c r="O83" i="5" l="1"/>
  <c r="R83" i="5"/>
  <c r="N83" i="5"/>
  <c r="Q83" i="5"/>
  <c r="Z10" i="2"/>
  <c r="Z9" i="2" s="1"/>
  <c r="K82" i="5" a="1"/>
  <c r="K82" i="5" s="1"/>
  <c r="CT53" i="2"/>
  <c r="BJ39" i="2" a="1"/>
  <c r="P82" i="5" l="1"/>
  <c r="L82" i="5"/>
  <c r="M82" i="5"/>
  <c r="BJ39" i="2"/>
  <c r="BJ25" i="2" a="1"/>
  <c r="O82" i="5" l="1"/>
  <c r="R82" i="5"/>
  <c r="Q82" i="5"/>
  <c r="N82" i="5"/>
  <c r="BJ25" i="2"/>
  <c r="DG39" i="2" a="1"/>
  <c r="DG39" i="2" l="1"/>
  <c r="DG25" i="2" a="1"/>
  <c r="DG25" i="2" l="1"/>
  <c r="CM53" i="2" a="1"/>
  <c r="CM53" i="2" l="1"/>
  <c r="CO53" i="2" a="1"/>
  <c r="CO53" i="2" l="1"/>
  <c r="AH39" i="2" a="1"/>
  <c r="AH39" i="2" l="1"/>
  <c r="AH25" i="2" a="1"/>
  <c r="AH25" i="2" l="1"/>
  <c r="BL39" i="2" a="1"/>
  <c r="BL39" i="2" l="1"/>
  <c r="BL25" i="2" a="1"/>
  <c r="BL25" i="2" l="1"/>
  <c r="H53" i="2" a="1"/>
  <c r="H53" i="2" l="1"/>
  <c r="K68" i="5" s="1" a="1"/>
  <c r="K68" i="5" s="1"/>
  <c r="N39" i="2" a="1"/>
  <c r="M68" i="5" l="1"/>
  <c r="P68" i="5"/>
  <c r="L68" i="5"/>
  <c r="N39" i="2"/>
  <c r="K91" i="5" s="1" a="1"/>
  <c r="K91" i="5" s="1"/>
  <c r="N25" i="2" a="1"/>
  <c r="M91" i="5" l="1"/>
  <c r="P91" i="5"/>
  <c r="O68" i="5"/>
  <c r="Q68" i="5"/>
  <c r="R68" i="5"/>
  <c r="N68" i="5"/>
  <c r="L91" i="5"/>
  <c r="N25" i="2"/>
  <c r="BQ39" i="2" a="1"/>
  <c r="O91" i="5" l="1"/>
  <c r="Q91" i="5"/>
  <c r="R91" i="5"/>
  <c r="N91" i="5"/>
  <c r="N10" i="2"/>
  <c r="N9" i="2" s="1"/>
  <c r="K90" i="5" a="1"/>
  <c r="K90" i="5" s="1"/>
  <c r="BQ39" i="2"/>
  <c r="BQ25" i="2" a="1"/>
  <c r="M90" i="5" l="1"/>
  <c r="P90" i="5"/>
  <c r="L90" i="5"/>
  <c r="BQ25" i="2"/>
  <c r="CT39" i="2" a="1"/>
  <c r="O90" i="5" l="1"/>
  <c r="Q90" i="5"/>
  <c r="R90" i="5"/>
  <c r="N90" i="5"/>
  <c r="CT39" i="2"/>
  <c r="CT25" i="2" a="1"/>
  <c r="CT25" i="2" l="1"/>
  <c r="CT10" i="2" s="1"/>
  <c r="CT9" i="2" s="1"/>
  <c r="P39" i="2" a="1"/>
  <c r="P39" i="2" l="1"/>
  <c r="P25" i="2" a="1"/>
  <c r="P25" i="2" l="1"/>
  <c r="DB53" i="2" a="1"/>
  <c r="P10" i="2" l="1"/>
  <c r="P9" i="2" s="1"/>
  <c r="DB53" i="2"/>
  <c r="DB10" i="2" s="1"/>
  <c r="DB9" i="2" s="1"/>
  <c r="AI39" i="2" a="1"/>
  <c r="AI39" i="2" l="1"/>
  <c r="AI25" i="2" a="1"/>
  <c r="AI25" i="2" l="1"/>
  <c r="AI10" i="2" s="1"/>
  <c r="AI9" i="2" s="1"/>
  <c r="U39" i="2" a="1"/>
  <c r="U39" i="2" l="1"/>
  <c r="K63" i="5" s="1" a="1"/>
  <c r="K63" i="5" s="1"/>
  <c r="U25" i="2" a="1"/>
  <c r="M63" i="5" l="1"/>
  <c r="P63" i="5"/>
  <c r="L63" i="5"/>
  <c r="U25" i="2"/>
  <c r="K62" i="5" s="1" a="1"/>
  <c r="K62" i="5" s="1"/>
  <c r="CN53" i="2" a="1"/>
  <c r="O63" i="5" l="1"/>
  <c r="Q63" i="5"/>
  <c r="N63" i="5"/>
  <c r="R63" i="5"/>
  <c r="M62" i="5"/>
  <c r="P62" i="5"/>
  <c r="L62" i="5"/>
  <c r="CN53" i="2"/>
  <c r="AM39" i="2" a="1"/>
  <c r="R62" i="5" l="1"/>
  <c r="Q62" i="5"/>
  <c r="N62" i="5"/>
  <c r="O62" i="5"/>
  <c r="AM39" i="2"/>
  <c r="AM25" i="2" a="1"/>
  <c r="AM25" i="2" l="1"/>
  <c r="AM10" i="2" s="1"/>
  <c r="AM9" i="2" s="1"/>
  <c r="AC39" i="2" a="1"/>
  <c r="AC39" i="2" l="1"/>
  <c r="K95" i="5" s="1" a="1"/>
  <c r="K95" i="5" s="1"/>
  <c r="AC25" i="2" a="1"/>
  <c r="M95" i="5" l="1"/>
  <c r="P95" i="5"/>
  <c r="L95" i="5"/>
  <c r="AC25" i="2"/>
  <c r="K94" i="5" s="1" a="1"/>
  <c r="K94" i="5" s="1"/>
  <c r="AE39" i="2" a="1"/>
  <c r="L94" i="5" l="1"/>
  <c r="M94" i="5"/>
  <c r="P94" i="5"/>
  <c r="Q95" i="5"/>
  <c r="R95" i="5"/>
  <c r="N95" i="5"/>
  <c r="O95" i="5"/>
  <c r="AE39" i="2"/>
  <c r="AE25" i="2" a="1"/>
  <c r="O94" i="5" l="1"/>
  <c r="R94" i="5"/>
  <c r="N94" i="5"/>
  <c r="Q94" i="5"/>
  <c r="AE25" i="2"/>
  <c r="X39" i="2" a="1"/>
  <c r="X39" i="2" l="1"/>
  <c r="X25" i="2" a="1"/>
  <c r="X25" i="2" l="1"/>
  <c r="X10" i="2" s="1"/>
  <c r="X9" i="2" s="1"/>
  <c r="BE39" i="2" a="1"/>
  <c r="BE39" i="2" l="1"/>
  <c r="BE25" i="2" a="1"/>
  <c r="BE25" i="2" l="1"/>
  <c r="BF39" i="2" a="1"/>
  <c r="BF39" i="2" l="1"/>
  <c r="BF25" i="2" a="1"/>
  <c r="BF25" i="2" l="1"/>
  <c r="BF10" i="2" s="1"/>
  <c r="BF9" i="2" s="1"/>
  <c r="CK39" i="2" a="1"/>
  <c r="CK39" i="2" l="1"/>
  <c r="CK25" i="2" a="1"/>
  <c r="CK25" i="2" l="1"/>
  <c r="CK10" i="2" s="1"/>
  <c r="CK9" i="2" s="1"/>
  <c r="CQ53" i="2" a="1"/>
  <c r="CQ53" i="2" l="1"/>
  <c r="AJ39" i="2" a="1"/>
  <c r="AJ39" i="2" l="1"/>
  <c r="AJ25" i="2" a="1"/>
  <c r="AJ25" i="2" l="1"/>
  <c r="AJ10" i="2" s="1"/>
  <c r="AJ9" i="2" s="1"/>
  <c r="BW53" i="2" a="1"/>
  <c r="BW53" i="2" l="1"/>
  <c r="BI53" i="2" a="1"/>
  <c r="BI53" i="2" l="1"/>
  <c r="CS39" i="2" a="1"/>
  <c r="CS39" i="2" l="1"/>
  <c r="CS25" i="2" a="1"/>
  <c r="CS25" i="2" l="1"/>
  <c r="CS10" i="2" s="1"/>
  <c r="CS9" i="2" s="1"/>
  <c r="S53" i="2" a="1"/>
  <c r="S53" i="2" l="1"/>
  <c r="S10" i="2" s="1"/>
  <c r="S9" i="2" s="1"/>
  <c r="CY53" i="2" a="1"/>
  <c r="CY53" i="2" l="1"/>
  <c r="AG39" i="2" a="1"/>
  <c r="AG39" i="2" l="1"/>
  <c r="AG25" i="2" a="1"/>
  <c r="AG25" i="2" l="1"/>
  <c r="BT53" i="2" a="1"/>
  <c r="BT53" i="2" l="1"/>
  <c r="BT10" i="2" s="1"/>
  <c r="BT9" i="2" s="1"/>
  <c r="H39" i="2" a="1"/>
  <c r="H39" i="2" l="1"/>
  <c r="K67" i="5" s="1" a="1"/>
  <c r="K67" i="5" s="1"/>
  <c r="H25" i="2" a="1"/>
  <c r="M67" i="5" l="1"/>
  <c r="P67" i="5"/>
  <c r="L67" i="5"/>
  <c r="H25" i="2"/>
  <c r="E53" i="2" a="1"/>
  <c r="O67" i="5" l="1"/>
  <c r="R67" i="5"/>
  <c r="Q67" i="5"/>
  <c r="N67" i="5"/>
  <c r="H10" i="2"/>
  <c r="H9" i="2" s="1"/>
  <c r="K66" i="5" a="1"/>
  <c r="K66" i="5" s="1"/>
  <c r="E53" i="2"/>
  <c r="K56" i="5" s="1" a="1"/>
  <c r="K56" i="5" s="1"/>
  <c r="CY39" i="2" a="1"/>
  <c r="M66" i="5" l="1"/>
  <c r="P66" i="5"/>
  <c r="M56" i="5"/>
  <c r="P56" i="5"/>
  <c r="L66" i="5"/>
  <c r="L56" i="5"/>
  <c r="E10" i="2"/>
  <c r="E9" i="2" s="1"/>
  <c r="CY39" i="2"/>
  <c r="CY25" i="2" a="1"/>
  <c r="O66" i="5" l="1"/>
  <c r="R66" i="5"/>
  <c r="Q66" i="5"/>
  <c r="Q56" i="5"/>
  <c r="R56" i="5"/>
  <c r="N56" i="5"/>
  <c r="O56" i="5"/>
  <c r="N66" i="5"/>
  <c r="CY25" i="2"/>
  <c r="CY10" i="2" s="1"/>
  <c r="CY9" i="2" s="1"/>
  <c r="F39" i="2" a="1"/>
  <c r="F39" i="2" l="1"/>
  <c r="K59" i="5" s="1" a="1"/>
  <c r="K59" i="5" s="1"/>
  <c r="F25" i="2" a="1"/>
  <c r="M59" i="5" l="1"/>
  <c r="P59" i="5"/>
  <c r="L59" i="5"/>
  <c r="F25" i="2"/>
  <c r="K58" i="5" s="1" a="1"/>
  <c r="K58" i="5" s="1"/>
  <c r="CU39" i="2" a="1"/>
  <c r="M58" i="5" l="1"/>
  <c r="P58" i="5"/>
  <c r="Q59" i="5"/>
  <c r="R59" i="5"/>
  <c r="N59" i="5"/>
  <c r="O59" i="5"/>
  <c r="L58" i="5"/>
  <c r="CU39" i="2"/>
  <c r="CU25" i="2" a="1"/>
  <c r="Q58" i="5" l="1"/>
  <c r="R58" i="5"/>
  <c r="N58" i="5"/>
  <c r="O58" i="5"/>
  <c r="CU25" i="2"/>
  <c r="BE53" i="2" a="1"/>
  <c r="BE53" i="2" l="1"/>
  <c r="BE10" i="2" s="1"/>
  <c r="BE9" i="2" s="1"/>
  <c r="F53" i="2" a="1"/>
  <c r="F53" i="2" l="1"/>
  <c r="DC39" i="2" a="1"/>
  <c r="F10" i="2" l="1"/>
  <c r="F9" i="2" s="1"/>
  <c r="K60" i="5" a="1"/>
  <c r="K60" i="5" s="1"/>
  <c r="DC39" i="2"/>
  <c r="DC25" i="2" a="1"/>
  <c r="M60" i="5" l="1"/>
  <c r="P60" i="5"/>
  <c r="L60" i="5"/>
  <c r="DC25" i="2"/>
  <c r="AE53" i="2" a="1"/>
  <c r="R60" i="5" l="1"/>
  <c r="Q60" i="5"/>
  <c r="N60" i="5"/>
  <c r="O60" i="5"/>
  <c r="AE53" i="2"/>
  <c r="AE10" i="2" s="1"/>
  <c r="AE9" i="2" s="1"/>
  <c r="DA53" i="2" a="1"/>
  <c r="DA53" i="2" l="1"/>
  <c r="DA10" i="2" s="1"/>
  <c r="DA9" i="2" s="1"/>
  <c r="AK39" i="2" a="1"/>
  <c r="AK39" i="2" l="1"/>
  <c r="AK25" i="2" a="1"/>
  <c r="AK25" i="2" l="1"/>
  <c r="AK10" i="2" s="1"/>
  <c r="AK9" i="2" s="1"/>
  <c r="DC53" i="2" a="1"/>
  <c r="DC53" i="2" l="1"/>
  <c r="DC10" i="2" s="1"/>
  <c r="DC9" i="2" s="1"/>
  <c r="BK39" i="2" a="1"/>
  <c r="BK39" i="2" l="1"/>
  <c r="BK25" i="2" a="1"/>
  <c r="BK25" i="2" l="1"/>
  <c r="BK10" i="2" s="1"/>
  <c r="BK9" i="2" s="1"/>
  <c r="CB53" i="2" a="1"/>
  <c r="CB53" i="2" l="1"/>
  <c r="CB10" i="2" s="1"/>
  <c r="CB9" i="2" s="1"/>
  <c r="BQ53" i="2" a="1"/>
  <c r="BQ53" i="2" l="1"/>
  <c r="BQ10" i="2" s="1"/>
  <c r="BQ9" i="2" s="1"/>
  <c r="K53" i="2" a="1"/>
  <c r="K53" i="2" l="1"/>
  <c r="BJ53" i="2" a="1"/>
  <c r="K10" i="2" l="1"/>
  <c r="K9" i="2" s="1"/>
  <c r="K80" i="5" a="1"/>
  <c r="K80" i="5" s="1"/>
  <c r="BJ53" i="2"/>
  <c r="BJ10" i="2" s="1"/>
  <c r="BJ9" i="2" s="1"/>
  <c r="AG53" i="2" a="1"/>
  <c r="M80" i="5" l="1"/>
  <c r="P80" i="5"/>
  <c r="L80" i="5"/>
  <c r="AG53" i="2"/>
  <c r="AG10" i="2" s="1"/>
  <c r="AG9" i="2" s="1"/>
  <c r="W39" i="2" a="1"/>
  <c r="O80" i="5" l="1"/>
  <c r="Q80" i="5"/>
  <c r="R80" i="5"/>
  <c r="N80" i="5"/>
  <c r="W39" i="2"/>
  <c r="K71" i="5" s="1" a="1"/>
  <c r="K71" i="5" s="1"/>
  <c r="W25" i="2" a="1"/>
  <c r="M71" i="5" l="1"/>
  <c r="P71" i="5"/>
  <c r="L71" i="5"/>
  <c r="W25" i="2"/>
  <c r="K70" i="5" s="1" a="1"/>
  <c r="K70" i="5" s="1"/>
  <c r="Y39" i="2" a="1"/>
  <c r="M70" i="5" l="1"/>
  <c r="P70" i="5"/>
  <c r="L70" i="5"/>
  <c r="O71" i="5"/>
  <c r="Q71" i="5"/>
  <c r="N71" i="5"/>
  <c r="R71" i="5"/>
  <c r="Y39" i="2"/>
  <c r="K79" i="5" s="1" a="1"/>
  <c r="K79" i="5" s="1"/>
  <c r="Y25" i="2" a="1"/>
  <c r="M79" i="5" l="1"/>
  <c r="P79" i="5"/>
  <c r="L79" i="5"/>
  <c r="O70" i="5"/>
  <c r="R70" i="5"/>
  <c r="N70" i="5"/>
  <c r="Q70" i="5"/>
  <c r="Y25" i="2"/>
  <c r="CE39" i="2" a="1"/>
  <c r="Y10" i="2" l="1"/>
  <c r="Y9" i="2" s="1"/>
  <c r="K78" i="5" a="1"/>
  <c r="K78" i="5" s="1"/>
  <c r="Q79" i="5"/>
  <c r="R79" i="5"/>
  <c r="N79" i="5"/>
  <c r="O79" i="5"/>
  <c r="CE39" i="2"/>
  <c r="CE25" i="2" a="1"/>
  <c r="M78" i="5" l="1"/>
  <c r="P78" i="5"/>
  <c r="L78" i="5"/>
  <c r="CE25" i="2"/>
  <c r="BM39" i="2" a="1"/>
  <c r="R78" i="5" l="1"/>
  <c r="N78" i="5"/>
  <c r="Q78" i="5"/>
  <c r="O78" i="5"/>
  <c r="BM39" i="2"/>
  <c r="BM25" i="2" a="1"/>
  <c r="BM25" i="2" l="1"/>
  <c r="BM10" i="2" s="1"/>
  <c r="BM9" i="2" s="1"/>
  <c r="CH53" i="2" a="1"/>
  <c r="CH53" i="2" l="1"/>
  <c r="CH10" i="2" s="1"/>
  <c r="CH9" i="2" s="1"/>
  <c r="CE53" i="2" a="1"/>
  <c r="CE53" i="2" l="1"/>
  <c r="CE10" i="2" s="1"/>
  <c r="CE9" i="2" s="1"/>
  <c r="CV39" i="2" a="1"/>
  <c r="CV39" i="2" l="1"/>
  <c r="CV25" i="2" a="1"/>
  <c r="CV25" i="2" l="1"/>
  <c r="CV10" i="2" s="1"/>
  <c r="CV9" i="2" s="1"/>
  <c r="AQ39" i="2" a="1"/>
  <c r="AQ39" i="2" l="1"/>
  <c r="AQ25" i="2" a="1"/>
  <c r="AQ25" i="2" l="1"/>
  <c r="AQ10" i="2" s="1"/>
  <c r="AQ9" i="2" s="1"/>
  <c r="CC53" i="2" a="1"/>
  <c r="CC53" i="2" l="1"/>
  <c r="CC10" i="2" s="1"/>
  <c r="CC9" i="2" s="1"/>
  <c r="CG53" i="2" a="1"/>
  <c r="CG53" i="2" l="1"/>
  <c r="CG10" i="2" s="1"/>
  <c r="CG9" i="2" s="1"/>
  <c r="BB53" i="2" a="1"/>
  <c r="BB53" i="2" l="1"/>
  <c r="AW53" i="2" a="1"/>
  <c r="AW53" i="2" l="1"/>
  <c r="CI53" i="2" a="1"/>
  <c r="CI53" i="2" l="1"/>
  <c r="CI10" i="2" s="1"/>
  <c r="CI9" i="2" s="1"/>
  <c r="AN53" i="2" a="1"/>
  <c r="AN53" i="2" l="1"/>
  <c r="AN10" i="2" s="1"/>
  <c r="AN9" i="2" s="1"/>
  <c r="W53" i="2" a="1"/>
  <c r="W53" i="2" l="1"/>
  <c r="AR39" i="2" a="1"/>
  <c r="W10" i="2" l="1"/>
  <c r="W9" i="2" s="1"/>
  <c r="K72" i="5" a="1"/>
  <c r="K72" i="5" s="1"/>
  <c r="AR39" i="2"/>
  <c r="AR25" i="2" a="1"/>
  <c r="M72" i="5" l="1"/>
  <c r="P72" i="5"/>
  <c r="L72" i="5"/>
  <c r="AR25" i="2"/>
  <c r="AR10" i="2" s="1"/>
  <c r="AR9" i="2" s="1"/>
  <c r="AA39" i="2" a="1"/>
  <c r="O72" i="5" l="1"/>
  <c r="R72" i="5"/>
  <c r="N72" i="5"/>
  <c r="Q72" i="5"/>
  <c r="AA39" i="2"/>
  <c r="K87" i="5" s="1" a="1"/>
  <c r="K87" i="5" s="1"/>
  <c r="AA25" i="2" a="1"/>
  <c r="M87" i="5" l="1"/>
  <c r="P87" i="5"/>
  <c r="L87" i="5"/>
  <c r="AA25" i="2"/>
  <c r="K86" i="5" s="1" a="1"/>
  <c r="K86" i="5" s="1"/>
  <c r="U53" i="2" a="1"/>
  <c r="M86" i="5" l="1"/>
  <c r="P86" i="5"/>
  <c r="L86" i="5"/>
  <c r="R87" i="5"/>
  <c r="Q87" i="5"/>
  <c r="N87" i="5"/>
  <c r="O87" i="5"/>
  <c r="U53" i="2"/>
  <c r="AZ39" i="2" a="1"/>
  <c r="U10" i="2" l="1"/>
  <c r="U9" i="2" s="1"/>
  <c r="K64" i="5" a="1"/>
  <c r="K64" i="5" s="1"/>
  <c r="O86" i="5"/>
  <c r="Q86" i="5"/>
  <c r="R86" i="5"/>
  <c r="N86" i="5"/>
  <c r="AZ39" i="2"/>
  <c r="AZ25" i="2" a="1"/>
  <c r="M64" i="5" l="1"/>
  <c r="P64" i="5"/>
  <c r="L64" i="5"/>
  <c r="AZ25" i="2"/>
  <c r="AZ10" i="2" s="1"/>
  <c r="AZ9" i="2" s="1"/>
  <c r="BO39" i="2" a="1"/>
  <c r="O64" i="5" l="1"/>
  <c r="R64" i="5"/>
  <c r="Q64" i="5"/>
  <c r="N64" i="5"/>
  <c r="BO39" i="2"/>
  <c r="BO25" i="2" a="1"/>
  <c r="BO25" i="2" l="1"/>
  <c r="BO10" i="2" s="1"/>
  <c r="BO9" i="2" s="1"/>
  <c r="BU53" i="2" a="1"/>
  <c r="BU53" i="2" l="1"/>
  <c r="BU10" i="2" s="1"/>
  <c r="BU9" i="2" s="1"/>
  <c r="DG53" i="2" a="1"/>
  <c r="DG53" i="2" l="1"/>
  <c r="DG10" i="2" s="1"/>
  <c r="DG9" i="2" s="1"/>
  <c r="Q53" i="2" a="1"/>
  <c r="Q53" i="2" l="1"/>
  <c r="CD53" i="2" a="1"/>
  <c r="CD53" i="2" l="1"/>
  <c r="AU53" i="2" a="1"/>
  <c r="AU53" i="2" l="1"/>
  <c r="AU10" i="2" s="1"/>
  <c r="AU9" i="2" s="1"/>
  <c r="CU53" i="2" a="1"/>
  <c r="CU53" i="2" l="1"/>
  <c r="CU10" i="2" s="1"/>
  <c r="CU9" i="2" s="1"/>
  <c r="DD39" i="2" a="1"/>
  <c r="DD39" i="2" l="1"/>
  <c r="DD25" i="2" a="1"/>
  <c r="DD25" i="2" l="1"/>
  <c r="DD10" i="2" s="1"/>
  <c r="DD9" i="2" s="1"/>
  <c r="AS39" i="2" a="1"/>
  <c r="AS39" i="2" l="1"/>
  <c r="AS25" i="2" a="1"/>
  <c r="AS25" i="2" l="1"/>
  <c r="CO39" i="2" a="1"/>
  <c r="CO39" i="2" l="1"/>
  <c r="CO25" i="2" a="1"/>
  <c r="CO25" i="2" l="1"/>
  <c r="CO10" i="2" s="1"/>
  <c r="CO9" i="2" s="1"/>
  <c r="AW39" i="2" a="1"/>
  <c r="AW39" i="2" l="1"/>
  <c r="AW25" i="2" a="1"/>
  <c r="AW25" i="2" l="1"/>
  <c r="AW10" i="2" s="1"/>
  <c r="AW9" i="2" s="1"/>
  <c r="CW53" i="2" a="1"/>
  <c r="CW53" i="2" l="1"/>
  <c r="CW10" i="2" s="1"/>
  <c r="CW9" i="2" s="1"/>
  <c r="BI39" i="2" a="1"/>
  <c r="BI39" i="2" l="1"/>
  <c r="BI25" i="2" a="1"/>
  <c r="BI25" i="2" l="1"/>
  <c r="BI10" i="2" s="1"/>
  <c r="BI9" i="2" s="1"/>
  <c r="Q39" i="2" a="1"/>
  <c r="Q39" i="2" l="1"/>
  <c r="Q25" i="2" a="1"/>
  <c r="Q25" i="2" l="1"/>
  <c r="DI39" i="2" a="1"/>
  <c r="Q10" i="2" l="1"/>
  <c r="Q9" i="2" s="1"/>
  <c r="DI39" i="2"/>
  <c r="DI25" i="2" a="1"/>
  <c r="DI25" i="2" l="1"/>
  <c r="AY53" i="2" a="1"/>
  <c r="AY53" i="2" l="1"/>
  <c r="AY10" i="2" s="1"/>
  <c r="AY9" i="2" s="1"/>
  <c r="CM39" i="2" a="1"/>
  <c r="CM39" i="2" l="1"/>
  <c r="CM25" i="2" a="1"/>
  <c r="CM25" i="2" l="1"/>
  <c r="CM10" i="2" s="1"/>
  <c r="CM9" i="2" s="1"/>
  <c r="CZ39" i="2" a="1"/>
  <c r="CZ39" i="2" l="1"/>
  <c r="CZ25" i="2" a="1"/>
  <c r="CZ25" i="2" l="1"/>
  <c r="CZ10" i="2" s="1"/>
  <c r="CZ9" i="2" s="1"/>
  <c r="AS53" i="2" a="1"/>
  <c r="AS53" i="2" l="1"/>
  <c r="AS10" i="2" s="1"/>
  <c r="AS9" i="2" s="1"/>
  <c r="DI53" i="2" a="1"/>
  <c r="DI53" i="2" l="1"/>
  <c r="DI10" i="2" s="1"/>
  <c r="DI9" i="2" s="1"/>
  <c r="CQ39" i="2" a="1"/>
  <c r="CQ39" i="2" l="1"/>
  <c r="CQ25" i="2" a="1"/>
  <c r="CQ25" i="2" l="1"/>
  <c r="CQ10" i="2" s="1"/>
  <c r="CQ9" i="2" s="1"/>
  <c r="O53" i="2" a="1"/>
  <c r="O53" i="2" l="1"/>
  <c r="BW39" i="2" a="1"/>
  <c r="O10" i="2" l="1"/>
  <c r="O9" i="2" s="1"/>
  <c r="BW39" i="2"/>
  <c r="BW25" i="2" a="1"/>
  <c r="BW25" i="2" l="1"/>
  <c r="BW10" i="2" s="1"/>
  <c r="BW9" i="2" s="1"/>
  <c r="CA39" i="2" a="1"/>
  <c r="CA39" i="2" l="1"/>
  <c r="CA25" i="2" a="1"/>
  <c r="CA25" i="2" l="1"/>
  <c r="CA10" i="2" s="1"/>
  <c r="CA9" i="2" s="1"/>
  <c r="BB39" i="2" a="1"/>
  <c r="BB39" i="2" l="1"/>
  <c r="BB25" i="2" a="1"/>
  <c r="BB25" i="2" l="1"/>
  <c r="BB10" i="2" s="1"/>
  <c r="BB9" i="2" s="1"/>
  <c r="BZ53" i="2" a="1"/>
  <c r="BZ53" i="2" l="1"/>
  <c r="BZ10" i="2" s="1"/>
  <c r="BZ9" i="2" s="1"/>
  <c r="BS53" i="2" a="1"/>
  <c r="BS53" i="2" l="1"/>
  <c r="BS10" i="2" s="1"/>
  <c r="BS9" i="2" s="1"/>
  <c r="DF53" i="2" a="1"/>
  <c r="DF53" i="2" l="1"/>
  <c r="DF10" i="2" s="1"/>
  <c r="DF9" i="2" s="1"/>
  <c r="BL53" i="2" a="1"/>
  <c r="BL53" i="2" l="1"/>
  <c r="BL10" i="2" s="1"/>
  <c r="BL9" i="2" s="1"/>
  <c r="AD39" i="2" a="1"/>
  <c r="AD39" i="2" l="1"/>
  <c r="K99" i="5" s="1" a="1"/>
  <c r="K99" i="5" s="1"/>
  <c r="AD25" i="2" a="1"/>
  <c r="M99" i="5" l="1"/>
  <c r="L99" i="5"/>
  <c r="P99" i="5"/>
  <c r="AD25" i="2"/>
  <c r="K98" i="5" s="1" a="1"/>
  <c r="K98" i="5" s="1"/>
  <c r="BC53" i="2" a="1"/>
  <c r="M98" i="5" l="1"/>
  <c r="P98" i="5"/>
  <c r="L98" i="5"/>
  <c r="O99" i="5"/>
  <c r="N99" i="5"/>
  <c r="Q99" i="5"/>
  <c r="R99" i="5"/>
  <c r="BC53" i="2"/>
  <c r="AC53" i="2" a="1"/>
  <c r="O98" i="5" l="1"/>
  <c r="R98" i="5"/>
  <c r="Q98" i="5"/>
  <c r="N98" i="5"/>
  <c r="AC53" i="2"/>
  <c r="BY39" i="2" a="1"/>
  <c r="AC10" i="2" l="1"/>
  <c r="AC9" i="2" s="1"/>
  <c r="K96" i="5" a="1"/>
  <c r="K96" i="5" s="1"/>
  <c r="BY39" i="2"/>
  <c r="BY25" i="2" a="1"/>
  <c r="M96" i="5" l="1"/>
  <c r="P96" i="5"/>
  <c r="L96" i="5"/>
  <c r="BY25" i="2"/>
  <c r="BY10" i="2" s="1"/>
  <c r="BY9" i="2" s="1"/>
  <c r="J39" i="2" a="1"/>
  <c r="O96" i="5" l="1"/>
  <c r="Q96" i="5"/>
  <c r="R96" i="5"/>
  <c r="N96" i="5"/>
  <c r="J39" i="2"/>
  <c r="J25" i="2" a="1"/>
  <c r="L29" i="4" l="1" a="1"/>
  <c r="L29" i="4" s="1"/>
  <c r="AA29" i="4" s="1"/>
  <c r="AD29" i="4" s="1"/>
  <c r="K75" i="5" a="1"/>
  <c r="K75" i="5" s="1"/>
  <c r="J25" i="2"/>
  <c r="AX53" i="2" a="1"/>
  <c r="M75" i="5" l="1"/>
  <c r="P75" i="5"/>
  <c r="L75" i="5"/>
  <c r="AC29" i="4"/>
  <c r="AB29" i="4"/>
  <c r="L18" i="4" a="1"/>
  <c r="L18" i="4" s="1"/>
  <c r="AA18" i="4" s="1"/>
  <c r="AD18" i="4" s="1"/>
  <c r="K74" i="5" a="1"/>
  <c r="K74" i="5" s="1"/>
  <c r="AX53" i="2"/>
  <c r="DK39" i="2" a="1"/>
  <c r="M74" i="5" l="1"/>
  <c r="P74" i="5"/>
  <c r="O75" i="5"/>
  <c r="Q75" i="5"/>
  <c r="R75" i="5"/>
  <c r="N75" i="5"/>
  <c r="L74" i="5"/>
  <c r="AC18" i="4"/>
  <c r="AB18" i="4"/>
  <c r="DK39" i="2"/>
  <c r="DK25" i="2" a="1"/>
  <c r="O74" i="5" l="1"/>
  <c r="Q74" i="5"/>
  <c r="R74" i="5"/>
  <c r="N74" i="5"/>
  <c r="DK25" i="2"/>
  <c r="DK10" i="2" s="1"/>
  <c r="DK9" i="2" s="1"/>
  <c r="DE39" i="2" a="1"/>
  <c r="DE39" i="2" l="1"/>
  <c r="DE25" i="2" a="1"/>
  <c r="DE25" i="2" l="1"/>
  <c r="DE10" i="2" s="1"/>
  <c r="DE9" i="2" s="1"/>
  <c r="AH53" i="2" a="1"/>
  <c r="AH53" i="2" l="1"/>
  <c r="AH10" i="2" s="1"/>
  <c r="AH9" i="2" s="1"/>
  <c r="AX39" i="2" a="1"/>
  <c r="AX39" i="2" l="1"/>
  <c r="AX25" i="2" a="1"/>
  <c r="AX25" i="2" l="1"/>
  <c r="AX10" i="2" s="1"/>
  <c r="AX9" i="2" s="1"/>
  <c r="BC39" i="2" a="1"/>
  <c r="BC39" i="2" l="1"/>
  <c r="BC25" i="2" a="1"/>
  <c r="BC25" i="2" l="1"/>
  <c r="BC10" i="2" s="1"/>
  <c r="BC9" i="2" s="1"/>
  <c r="CD39" i="2" a="1"/>
  <c r="CD39" i="2" l="1"/>
  <c r="CD25" i="2" a="1"/>
  <c r="CD25" i="2" l="1"/>
  <c r="CD10" i="2" s="1"/>
  <c r="CD9" i="2" s="1"/>
  <c r="CF39" i="2" a="1"/>
  <c r="CF39" i="2" l="1"/>
  <c r="CF25" i="2" a="1"/>
  <c r="CF25" i="2" l="1"/>
  <c r="CF10" i="2" s="1"/>
  <c r="CF9" i="2" s="1"/>
  <c r="CL39" i="2" a="1"/>
  <c r="CL39" i="2" l="1"/>
  <c r="CL25" i="2" a="1"/>
  <c r="CL25" i="2" l="1"/>
  <c r="CL10" i="2" s="1"/>
  <c r="CL9" i="2" s="1"/>
  <c r="AD53" i="2" a="1"/>
  <c r="AD53" i="2" l="1"/>
  <c r="DH39" i="2" a="1"/>
  <c r="AD10" i="2" l="1"/>
  <c r="AD9" i="2" s="1"/>
  <c r="K100" i="5" a="1"/>
  <c r="K100" i="5" s="1"/>
  <c r="DH39" i="2"/>
  <c r="DH25" i="2" a="1"/>
  <c r="M100" i="5" l="1"/>
  <c r="P100" i="5"/>
  <c r="L100" i="5"/>
  <c r="DH25" i="2"/>
  <c r="DH10" i="2" s="1"/>
  <c r="DH9" i="2" s="1"/>
  <c r="AA53" i="2" a="1"/>
  <c r="Q100" i="5" l="1"/>
  <c r="R100" i="5"/>
  <c r="N100" i="5"/>
  <c r="O100" i="5"/>
  <c r="AA53" i="2"/>
  <c r="AL39" i="2" a="1"/>
  <c r="AA10" i="2" l="1"/>
  <c r="AA9" i="2" s="1"/>
  <c r="K88" i="5" a="1"/>
  <c r="K88" i="5" s="1"/>
  <c r="AL39" i="2"/>
  <c r="AL25" i="2" a="1"/>
  <c r="M88" i="5" l="1"/>
  <c r="L88" i="5"/>
  <c r="P88" i="5"/>
  <c r="AL25" i="2"/>
  <c r="AL10" i="2" s="1"/>
  <c r="AL9" i="2" s="1"/>
  <c r="CN39" i="2" a="1"/>
  <c r="O88" i="5" l="1"/>
  <c r="R88" i="5"/>
  <c r="Q88" i="5"/>
  <c r="N88" i="5"/>
  <c r="CN39" i="2"/>
  <c r="CN25" i="2" a="1"/>
  <c r="CN25" i="2" l="1"/>
  <c r="CN10" i="2" s="1"/>
  <c r="CN9" i="2" s="1"/>
  <c r="CR39" i="2" a="1"/>
  <c r="CR39" i="2" l="1"/>
  <c r="CR25" i="2" a="1"/>
  <c r="CR25" i="2" l="1"/>
  <c r="CR10" i="2" s="1"/>
  <c r="CR9" i="2" s="1"/>
  <c r="J53" i="2" a="1"/>
  <c r="J53" i="2" l="1"/>
  <c r="K76" i="5" s="1" a="1"/>
  <c r="K76" i="5" s="1"/>
  <c r="M76" i="5" l="1"/>
  <c r="P76" i="5"/>
  <c r="L76" i="5"/>
  <c r="J10" i="2"/>
  <c r="J9" i="2" s="1"/>
  <c r="L37" i="4" a="1"/>
  <c r="L37" i="4" s="1"/>
  <c r="AA37" i="4" s="1"/>
  <c r="O76" i="5" l="1"/>
  <c r="R76" i="5"/>
  <c r="Q76" i="5"/>
  <c r="N76" i="5"/>
  <c r="AD37" i="4"/>
  <c r="AB37" i="4"/>
  <c r="AC3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<sst xmlns="http://schemas.openxmlformats.org/spreadsheetml/2006/main" count="294" uniqueCount="118">
  <si>
    <t>Settings</t>
  </si>
  <si>
    <t>Budget Planing</t>
  </si>
  <si>
    <t>Budget Traking</t>
  </si>
  <si>
    <t>Budget Dashboard</t>
  </si>
  <si>
    <t>Calculations</t>
  </si>
  <si>
    <t>Dropdown Data</t>
  </si>
  <si>
    <t>General</t>
  </si>
  <si>
    <t>Starting Year :</t>
  </si>
  <si>
    <t>Set the starting year  (yyyy) onceat the beginning and do not change it again</t>
  </si>
  <si>
    <t>Income</t>
  </si>
  <si>
    <t>Enter Income Category …</t>
  </si>
  <si>
    <t>Total</t>
  </si>
  <si>
    <t>Employment(Net)</t>
  </si>
  <si>
    <t>Side Hustle(Net)</t>
  </si>
  <si>
    <t>Dividends</t>
  </si>
  <si>
    <t>Define starting year in Settings -&gt;</t>
  </si>
  <si>
    <t>Expenses</t>
  </si>
  <si>
    <t>Housing</t>
  </si>
  <si>
    <t>Utilities</t>
  </si>
  <si>
    <t>Groceries</t>
  </si>
  <si>
    <t>Enter Expenses Category …</t>
  </si>
  <si>
    <t>Savings</t>
  </si>
  <si>
    <t>Emergency funs</t>
  </si>
  <si>
    <t xml:space="preserve"> Stock Hold</t>
  </si>
  <si>
    <t>Enter Savings Category</t>
  </si>
  <si>
    <t>To be alocated:</t>
  </si>
  <si>
    <t>Date</t>
  </si>
  <si>
    <t>Type</t>
  </si>
  <si>
    <t>Category</t>
  </si>
  <si>
    <t>Amount</t>
  </si>
  <si>
    <t>Details</t>
  </si>
  <si>
    <t>Balance</t>
  </si>
  <si>
    <t>Effective Date</t>
  </si>
  <si>
    <t>Budget Tracking &amp; Dashboard</t>
  </si>
  <si>
    <t xml:space="preserve"> Late Monthly Income</t>
  </si>
  <si>
    <t xml:space="preserve">Shift Late Income: </t>
  </si>
  <si>
    <t>Active</t>
  </si>
  <si>
    <t>Starting on day x in month:</t>
  </si>
  <si>
    <t>Activate this option to treat late income received on or aftert a certain day of the month of income for next month. This especially recommended in case you receive your monthly paycheck towards the end  of the month and prefer to consider that income as the dispasable income for the next month.</t>
  </si>
  <si>
    <t>Worksheet: Budget Tracking</t>
  </si>
  <si>
    <t>Today:</t>
  </si>
  <si>
    <t>Last Record:</t>
  </si>
  <si>
    <t xml:space="preserve"> Delta Last Record:</t>
  </si>
  <si>
    <t xml:space="preserve"># Records: </t>
  </si>
  <si>
    <t xml:space="preserve"># Records this year: </t>
  </si>
  <si>
    <t xml:space="preserve"> Traking Balance: </t>
  </si>
  <si>
    <t xml:space="preserve">Balance: </t>
  </si>
  <si>
    <t>Year</t>
  </si>
  <si>
    <t>Select the year to preview -&gt;</t>
  </si>
  <si>
    <t>Period</t>
  </si>
  <si>
    <t>Select the period to preview -&gt;</t>
  </si>
  <si>
    <t>Year Dropdown</t>
  </si>
  <si>
    <t>Current Year</t>
  </si>
  <si>
    <t>Period Dropdown</t>
  </si>
  <si>
    <t>Total Year</t>
  </si>
  <si>
    <t>Current Month</t>
  </si>
  <si>
    <t xml:space="preserve">Selected Year: </t>
  </si>
  <si>
    <t>Selected Period:</t>
  </si>
  <si>
    <t>Selected Period(Display):</t>
  </si>
  <si>
    <t>row_id</t>
  </si>
  <si>
    <t>header_row_id</t>
  </si>
  <si>
    <t>is _header</t>
  </si>
  <si>
    <t>is_cat</t>
  </si>
  <si>
    <t>is_total</t>
  </si>
  <si>
    <t>is_empty</t>
  </si>
  <si>
    <t>type</t>
  </si>
  <si>
    <t>item</t>
  </si>
  <si>
    <t>tracked</t>
  </si>
  <si>
    <t>budget</t>
  </si>
  <si>
    <t>Scolarship</t>
  </si>
  <si>
    <t>Shoes</t>
  </si>
  <si>
    <t>Wear</t>
  </si>
  <si>
    <t>Apps</t>
  </si>
  <si>
    <t>Trips</t>
  </si>
  <si>
    <t>Vacations</t>
  </si>
  <si>
    <t>House</t>
  </si>
  <si>
    <t>Car</t>
  </si>
  <si>
    <t>Gifts</t>
  </si>
  <si>
    <t>sort_min_row</t>
  </si>
  <si>
    <t>sort_max_row</t>
  </si>
  <si>
    <t>tracked_range</t>
  </si>
  <si>
    <t>traked_rank</t>
  </si>
  <si>
    <t>budget_range</t>
  </si>
  <si>
    <t>budget_rank</t>
  </si>
  <si>
    <t>comb_rank</t>
  </si>
  <si>
    <t>comb_rank_range</t>
  </si>
  <si>
    <t>comb_rank_norm</t>
  </si>
  <si>
    <t>comb_rank_unique</t>
  </si>
  <si>
    <t>comb_rank_norm_run_range</t>
  </si>
  <si>
    <t>sorted_row_id[Lookup]</t>
  </si>
  <si>
    <r>
      <t>Chart Calculations:</t>
    </r>
    <r>
      <rPr>
        <sz val="11"/>
        <color theme="3" tint="0.249977111117893"/>
        <rFont val="Aptos Narrow"/>
        <family val="2"/>
        <scheme val="minor"/>
      </rPr>
      <t xml:space="preserve"> Category Distribution Chart</t>
    </r>
  </si>
  <si>
    <r>
      <t>Chart Calculations:</t>
    </r>
    <r>
      <rPr>
        <sz val="11"/>
        <color theme="3" tint="0.249977111117893"/>
        <rFont val="Aptos Narrow"/>
        <family val="2"/>
        <scheme val="minor"/>
      </rPr>
      <t xml:space="preserve"> Tracked (vs. Budget)</t>
    </r>
    <r>
      <rPr>
        <b/>
        <sz val="11"/>
        <color theme="3" tint="0.249977111117893"/>
        <rFont val="Aptos Narrow"/>
        <family val="2"/>
        <scheme val="minor"/>
      </rPr>
      <t xml:space="preserve"> </t>
    </r>
    <r>
      <rPr>
        <sz val="11"/>
        <color theme="3" tint="0.249977111117893"/>
        <rFont val="Aptos Narrow"/>
        <family val="2"/>
        <scheme val="minor"/>
      </rPr>
      <t>Chart</t>
    </r>
  </si>
  <si>
    <t>Month</t>
  </si>
  <si>
    <t>Month Num</t>
  </si>
  <si>
    <t>In Focus</t>
  </si>
  <si>
    <t>Show Type</t>
  </si>
  <si>
    <t>Show Rem. Budget</t>
  </si>
  <si>
    <t>Tracked</t>
  </si>
  <si>
    <t>Budget</t>
  </si>
  <si>
    <t>Delta</t>
  </si>
  <si>
    <t>Period in Focus</t>
  </si>
  <si>
    <t>In Budget</t>
  </si>
  <si>
    <t>Remaining:</t>
  </si>
  <si>
    <t>Excess</t>
  </si>
  <si>
    <t>Period not in Focus</t>
  </si>
  <si>
    <t>Show Income:</t>
  </si>
  <si>
    <t xml:space="preserve">Show Expenses: </t>
  </si>
  <si>
    <t xml:space="preserve">Show Savings: </t>
  </si>
  <si>
    <t xml:space="preserve">Show rem. Budget: </t>
  </si>
  <si>
    <t>Days passed in Period:</t>
  </si>
  <si>
    <t>Days in Period:</t>
  </si>
  <si>
    <t>Days passed in Period %:</t>
  </si>
  <si>
    <t>Period Tracking Balance:</t>
  </si>
  <si>
    <t>Period Saving Rate:</t>
  </si>
  <si>
    <t>KPI Calculation Dashboard</t>
  </si>
  <si>
    <t>Savings Rate as % of Income</t>
  </si>
  <si>
    <t>% allocated to Savings</t>
  </si>
  <si>
    <t>Choose how you want the savings rate (SR) to be calculated in the dashboard  KPI tiles:
1) Active Option (% allocated to Savings)                     SR= Savings /Income
2) Passive Option ( % not allocated to Expenses):         SR= (Income-Expenses)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</si>
</sst>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mm"/>
    <numFmt numFmtId="165" formatCode="_(* #,##0_);_(* \(#,##0\);_(* &quot;-&quot;??_);_(@_)"/>
    <numFmt numFmtId="166" formatCode="mmmm"/>
  </numFmts>
  <fonts count="3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sz val="22"/>
      <color theme="0"/>
      <name val="Aptos Narrow"/>
      <family val="2"/>
      <scheme val="minor"/>
    </font>
    <font>
      <b/>
      <sz val="22"/>
      <color theme="1"/>
      <name val="Aptos Narrow"/>
      <family val="2"/>
      <scheme val="minor"/>
    </font>
    <font>
      <sz val="10"/>
      <color theme="1"/>
      <name val="Aptos Narrow"/>
      <family val="2"/>
      <scheme val="minor"/>
    </font>
    <font>
      <sz val="9"/>
      <color theme="1"/>
      <name val="Aptos Narrow"/>
      <family val="2"/>
      <scheme val="minor"/>
    </font>
    <font>
      <i/>
      <sz val="9"/>
      <color theme="0" tint="-0.499984740745262"/>
      <name val="Aptos Narrow"/>
      <family val="2"/>
      <scheme val="minor"/>
    </font>
    <font>
      <b/>
      <sz val="12"/>
      <color theme="0"/>
      <name val="Aptos Narrow"/>
      <family val="2"/>
      <scheme val="minor"/>
    </font>
    <font>
      <i/>
      <sz val="11"/>
      <color theme="0" tint="-0.34998626667073579"/>
      <name val="Aptos Narrow"/>
      <family val="2"/>
      <scheme val="minor"/>
    </font>
    <font>
      <b/>
      <sz val="10"/>
      <color theme="0"/>
      <name val="Aptos Narrow"/>
      <family val="2"/>
      <scheme val="minor"/>
    </font>
    <font>
      <sz val="10"/>
      <color theme="0" tint="-0.34998626667073579"/>
      <name val="Aptos Narrow"/>
      <family val="2"/>
      <scheme val="minor"/>
    </font>
    <font>
      <sz val="9"/>
      <color theme="0" tint="-0.34998626667073579"/>
      <name val="Aptos Narrow"/>
      <family val="2"/>
      <scheme val="minor"/>
    </font>
    <font>
      <b/>
      <sz val="9"/>
      <color theme="1"/>
      <name val="Aptos Narrow"/>
      <family val="2"/>
      <scheme val="minor"/>
    </font>
    <font>
      <b/>
      <sz val="9"/>
      <color theme="0" tint="-0.34998626667073579"/>
      <name val="Aptos Narrow"/>
      <family val="2"/>
      <scheme val="minor"/>
    </font>
    <font>
      <i/>
      <sz val="11"/>
      <color theme="1"/>
      <name val="Aptos Narrow"/>
      <family val="2"/>
      <scheme val="minor"/>
    </font>
    <font>
      <b/>
      <sz val="11"/>
      <color theme="0"/>
      <name val="Aptos Narrow"/>
      <family val="2"/>
      <scheme val="minor"/>
    </font>
    <font>
      <sz val="11"/>
      <color theme="0" tint="-0.499984740745262"/>
      <name val="Aptos Narrow"/>
      <family val="2"/>
      <scheme val="minor"/>
    </font>
    <font>
      <b/>
      <sz val="11"/>
      <color theme="0" tint="-0.499984740745262"/>
      <name val="Aptos Narrow"/>
      <family val="2"/>
      <scheme val="minor"/>
    </font>
    <font>
      <b/>
      <sz val="11"/>
      <color theme="8" tint="-0.249977111117893"/>
      <name val="Aptos Narrow"/>
      <family val="2"/>
      <scheme val="minor"/>
    </font>
    <font>
      <sz val="11"/>
      <color theme="0" tint="-0.14999847407452621"/>
      <name val="Aptos Narrow"/>
      <family val="2"/>
      <scheme val="minor"/>
    </font>
    <font>
      <sz val="9"/>
      <color theme="0"/>
      <name val="Aptos Narrow"/>
      <family val="2"/>
      <scheme val="minor"/>
    </font>
    <font>
      <b/>
      <sz val="9"/>
      <color theme="0"/>
      <name val="Aptos Narrow"/>
      <family val="2"/>
      <scheme val="minor"/>
    </font>
    <font>
      <sz val="10"/>
      <name val="Aptos Narrow"/>
      <family val="2"/>
      <scheme val="minor"/>
    </font>
    <font>
      <sz val="10"/>
      <color theme="0" tint="-0.499984740745262"/>
      <name val="Aptos Narrow"/>
      <family val="2"/>
      <scheme val="minor"/>
    </font>
    <font>
      <sz val="8"/>
      <color theme="1"/>
      <name val="Aptos Narrow"/>
      <family val="2"/>
      <scheme val="minor"/>
    </font>
    <font>
      <sz val="10.7"/>
      <color theme="1"/>
      <name val="Aptos Narrow"/>
      <family val="2"/>
      <scheme val="minor"/>
    </font>
    <font>
      <sz val="11"/>
      <color theme="3" tint="0.249977111117893"/>
      <name val="Aptos Narrow"/>
      <family val="2"/>
      <scheme val="minor"/>
    </font>
    <font>
      <b/>
      <sz val="11"/>
      <color theme="3" tint="0.249977111117893"/>
      <name val="Aptos Narrow"/>
      <family val="2"/>
      <scheme val="minor"/>
    </font>
    <font>
      <sz val="8"/>
      <name val="Aptos Narrow"/>
      <family val="2"/>
      <scheme val="minor"/>
    </font>
    <font>
      <b/>
      <sz val="10"/>
      <color theme="0" tint="-0.14999847407452621"/>
      <name val="Aptos Narrow"/>
      <family val="2"/>
      <scheme val="minor"/>
    </font>
    <font>
      <b/>
      <sz val="10"/>
      <color theme="1"/>
      <name val="Aptos Narrow"/>
      <family val="2"/>
      <scheme val="minor"/>
    </font>
    <font>
      <sz val="8"/>
      <color rgb="FF000000"/>
      <name val="Segoe UI"/>
      <family val="2"/>
    </font>
  </fonts>
  <fills count="17">
    <fill>
      <patternFill patternType="none"/>
    </fill>
    <fill>
      <patternFill patternType="gray125"/>
    </fill>
    <fill>
      <patternFill patternType="solid">
        <fgColor theme="3" tint="9.9978637043366805E-2"/>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9"/>
        <bgColor indexed="64"/>
      </patternFill>
    </fill>
    <fill>
      <patternFill patternType="solid">
        <fgColor rgb="FF960000"/>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0.249977111117893"/>
        <bgColor indexed="64"/>
      </patternFill>
    </fill>
  </fills>
  <borders count="25">
    <border>
      <left/>
      <right/>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ashed">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thin">
        <color auto="1"/>
      </top>
      <bottom/>
      <diagonal/>
    </border>
    <border>
      <left/>
      <right/>
      <top style="hair">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4">
    <xf numFmtId="0" fontId="0" fillId="0" borderId="0" xfId="0"/>
    <xf numFmtId="0" fontId="0" fillId="2" borderId="0" xfId="0" applyFill="1"/>
    <xf numFmtId="0" fontId="4" fillId="2" borderId="0" xfId="0" applyFont="1" applyFill="1"/>
    <xf numFmtId="0" fontId="3" fillId="2" borderId="0" xfId="0" applyFont="1" applyFill="1"/>
    <xf numFmtId="0" fontId="0" fillId="3" borderId="0" xfId="0" applyFill="1"/>
    <xf numFmtId="0" fontId="5" fillId="3"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6" fillId="4" borderId="0" xfId="0" applyFont="1" applyFill="1" applyAlignment="1">
      <alignment horizontal="center" vertical="center"/>
    </xf>
    <xf numFmtId="0" fontId="8" fillId="0" borderId="0" xfId="0" applyFont="1"/>
    <xf numFmtId="0" fontId="0" fillId="0" borderId="6" xfId="0" applyBorder="1"/>
    <xf numFmtId="0" fontId="10" fillId="0" borderId="0" xfId="0" applyFont="1" applyAlignment="1">
      <alignment horizontal="right" vertical="center"/>
    </xf>
    <xf numFmtId="0" fontId="2" fillId="0" borderId="0" xfId="0" applyFont="1" applyAlignment="1">
      <alignment horizontal="left" indent="1"/>
    </xf>
    <xf numFmtId="0" fontId="2" fillId="0" borderId="6" xfId="0" applyFont="1" applyBorder="1" applyAlignment="1">
      <alignment horizontal="left" indent="1"/>
    </xf>
    <xf numFmtId="0" fontId="11" fillId="5" borderId="0" xfId="0" applyFont="1" applyFill="1" applyAlignment="1">
      <alignment horizontal="center" vertical="center"/>
    </xf>
    <xf numFmtId="164" fontId="11" fillId="5" borderId="0" xfId="0" applyNumberFormat="1" applyFont="1" applyFill="1" applyAlignment="1">
      <alignment horizontal="center" vertical="center"/>
    </xf>
    <xf numFmtId="0" fontId="12" fillId="0" borderId="0" xfId="0" applyFont="1" applyAlignment="1">
      <alignment horizontal="left" indent="1"/>
    </xf>
    <xf numFmtId="165" fontId="13" fillId="0" borderId="6" xfId="1" applyNumberFormat="1" applyFont="1" applyBorder="1"/>
    <xf numFmtId="165" fontId="14" fillId="0" borderId="6" xfId="1" applyNumberFormat="1" applyFont="1" applyBorder="1"/>
    <xf numFmtId="165" fontId="15" fillId="0" borderId="6" xfId="1" applyNumberFormat="1" applyFont="1" applyBorder="1"/>
    <xf numFmtId="164" fontId="11" fillId="6" borderId="0" xfId="0" applyNumberFormat="1" applyFont="1" applyFill="1" applyAlignment="1">
      <alignment horizontal="center" vertical="center"/>
    </xf>
    <xf numFmtId="0" fontId="11" fillId="6" borderId="0" xfId="0" applyFont="1" applyFill="1" applyAlignment="1">
      <alignment horizontal="center" vertical="center"/>
    </xf>
    <xf numFmtId="164" fontId="11" fillId="7" borderId="0" xfId="0" applyNumberFormat="1" applyFont="1" applyFill="1" applyAlignment="1">
      <alignment horizontal="center" vertical="center"/>
    </xf>
    <xf numFmtId="0" fontId="11" fillId="7" borderId="0" xfId="0" applyFont="1" applyFill="1" applyAlignment="1">
      <alignment horizontal="center" vertical="center"/>
    </xf>
    <xf numFmtId="0" fontId="16" fillId="0" borderId="0" xfId="0" applyFont="1" applyAlignment="1">
      <alignment horizontal="right"/>
    </xf>
    <xf numFmtId="165" fontId="7" fillId="0" borderId="6" xfId="0" applyNumberFormat="1" applyFont="1" applyBorder="1"/>
    <xf numFmtId="165" fontId="14" fillId="0" borderId="6" xfId="0" applyNumberFormat="1" applyFont="1" applyBorder="1"/>
    <xf numFmtId="0" fontId="2" fillId="0" borderId="0" xfId="0" applyFont="1" applyAlignment="1">
      <alignment horizontal="left" vertical="center" indent="1"/>
    </xf>
    <xf numFmtId="0" fontId="0" fillId="0" borderId="0" xfId="0" applyAlignment="1">
      <alignment horizontal="left" indent="1"/>
    </xf>
    <xf numFmtId="15" fontId="0" fillId="0" borderId="0" xfId="0" applyNumberFormat="1" applyAlignment="1">
      <alignment horizontal="left" indent="1"/>
    </xf>
    <xf numFmtId="15" fontId="0" fillId="0" borderId="0" xfId="0" applyNumberFormat="1"/>
    <xf numFmtId="165" fontId="0" fillId="0" borderId="0" xfId="1" applyNumberFormat="1" applyFont="1" applyAlignment="1">
      <alignment horizontal="left" indent="1"/>
    </xf>
    <xf numFmtId="0" fontId="18" fillId="0" borderId="0" xfId="0" applyFont="1" applyAlignment="1">
      <alignment horizontal="left" indent="1"/>
    </xf>
    <xf numFmtId="0" fontId="19" fillId="8" borderId="0" xfId="0" applyFont="1" applyFill="1" applyAlignment="1">
      <alignment horizontal="left" vertical="center" indent="1"/>
    </xf>
    <xf numFmtId="165" fontId="18" fillId="8" borderId="0" xfId="1" applyNumberFormat="1" applyFont="1" applyFill="1" applyAlignment="1">
      <alignment horizontal="left" indent="1"/>
    </xf>
    <xf numFmtId="0" fontId="0" fillId="9" borderId="0" xfId="0" applyFill="1" applyAlignment="1">
      <alignment horizontal="center" vertical="center"/>
    </xf>
    <xf numFmtId="0" fontId="0" fillId="9" borderId="2" xfId="0" applyFill="1" applyBorder="1" applyAlignment="1">
      <alignment horizontal="center" vertical="center"/>
    </xf>
    <xf numFmtId="0" fontId="17" fillId="9" borderId="0" xfId="0" applyFont="1" applyFill="1" applyAlignment="1">
      <alignment horizontal="center" vertical="center"/>
    </xf>
    <xf numFmtId="0" fontId="20" fillId="9" borderId="0" xfId="0" applyFont="1" applyFill="1" applyAlignment="1">
      <alignment horizontal="left" vertical="center"/>
    </xf>
    <xf numFmtId="15" fontId="21" fillId="8" borderId="0" xfId="0" applyNumberFormat="1" applyFont="1" applyFill="1" applyAlignment="1">
      <alignment horizontal="right" indent="1"/>
    </xf>
    <xf numFmtId="165" fontId="0" fillId="0" borderId="0" xfId="1" applyNumberFormat="1" applyFont="1"/>
    <xf numFmtId="0" fontId="3" fillId="12" borderId="0" xfId="0" applyFont="1" applyFill="1"/>
    <xf numFmtId="0" fontId="4" fillId="12" borderId="0" xfId="0" applyFont="1" applyFill="1"/>
    <xf numFmtId="0" fontId="0" fillId="12" borderId="0" xfId="0" applyFill="1"/>
    <xf numFmtId="0" fontId="18" fillId="0" borderId="0" xfId="0" applyFont="1"/>
    <xf numFmtId="0" fontId="17" fillId="12" borderId="0" xfId="0" applyFont="1" applyFill="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166" fontId="6" fillId="0" borderId="11" xfId="0" applyNumberFormat="1" applyFont="1" applyBorder="1" applyAlignment="1">
      <alignment horizontal="center" vertical="center"/>
    </xf>
    <xf numFmtId="166" fontId="6" fillId="0" borderId="10" xfId="0" applyNumberFormat="1" applyFont="1" applyBorder="1" applyAlignment="1">
      <alignment horizontal="center" vertical="center"/>
    </xf>
    <xf numFmtId="0" fontId="2" fillId="0" borderId="12" xfId="0" applyFont="1"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6" fillId="14" borderId="13" xfId="0" applyFont="1" applyFill="1" applyBorder="1" applyAlignment="1">
      <alignment horizontal="center" vertical="center"/>
    </xf>
    <xf numFmtId="0" fontId="26" fillId="14" borderId="14" xfId="0" applyFont="1" applyFill="1" applyBorder="1" applyAlignment="1">
      <alignment horizontal="center" vertical="center"/>
    </xf>
    <xf numFmtId="0" fontId="26" fillId="14" borderId="0" xfId="0" applyFont="1" applyFill="1" applyAlignment="1">
      <alignment horizontal="center" vertical="center"/>
    </xf>
    <xf numFmtId="165" fontId="0" fillId="0" borderId="0" xfId="0" applyNumberFormat="1"/>
    <xf numFmtId="165" fontId="0" fillId="0" borderId="0" xfId="0" applyNumberFormat="1" applyAlignment="1">
      <alignment horizontal="left" indent="2"/>
    </xf>
    <xf numFmtId="165" fontId="0" fillId="0" borderId="14" xfId="1" applyNumberFormat="1" applyFont="1" applyBorder="1"/>
    <xf numFmtId="0" fontId="0" fillId="11" borderId="0" xfId="0" applyFill="1"/>
    <xf numFmtId="165" fontId="0" fillId="0" borderId="17" xfId="1" applyNumberFormat="1" applyFont="1" applyBorder="1"/>
    <xf numFmtId="165" fontId="0" fillId="0" borderId="16" xfId="1" applyNumberFormat="1" applyFont="1" applyBorder="1"/>
    <xf numFmtId="0" fontId="0" fillId="0" borderId="11" xfId="0" applyBorder="1"/>
    <xf numFmtId="0" fontId="27" fillId="0" borderId="0" xfId="0" applyFont="1" applyAlignment="1">
      <alignment vertical="center"/>
    </xf>
    <xf numFmtId="9" fontId="27" fillId="0" borderId="0" xfId="2" applyFont="1" applyAlignment="1">
      <alignment horizontal="center" vertical="center"/>
    </xf>
    <xf numFmtId="9" fontId="0" fillId="0" borderId="0" xfId="2" applyFont="1" applyAlignment="1">
      <alignment horizontal="center"/>
    </xf>
    <xf numFmtId="165" fontId="27" fillId="0" borderId="0" xfId="1" applyNumberFormat="1" applyFont="1" applyAlignment="1">
      <alignment horizontal="center" vertical="center"/>
    </xf>
    <xf numFmtId="165" fontId="0" fillId="0" borderId="0" xfId="1" applyNumberFormat="1" applyFont="1" applyAlignment="1">
      <alignment horizontal="center"/>
    </xf>
    <xf numFmtId="165" fontId="18" fillId="8" borderId="0" xfId="1" applyNumberFormat="1" applyFont="1" applyFill="1" applyBorder="1" applyAlignment="1">
      <alignment horizontal="left" indent="1"/>
    </xf>
    <xf numFmtId="0" fontId="0" fillId="0" borderId="18" xfId="0" applyBorder="1"/>
    <xf numFmtId="0" fontId="0" fillId="0" borderId="9" xfId="0" applyBorder="1"/>
    <xf numFmtId="0" fontId="0" fillId="0" borderId="19" xfId="0" applyBorder="1"/>
    <xf numFmtId="0" fontId="0" fillId="0" borderId="20" xfId="0" applyBorder="1"/>
    <xf numFmtId="0" fontId="29" fillId="0" borderId="20" xfId="0" applyFont="1" applyBorder="1"/>
    <xf numFmtId="0" fontId="2" fillId="0" borderId="21" xfId="0" applyFont="1" applyBorder="1" applyAlignment="1">
      <alignment horizontal="center"/>
    </xf>
    <xf numFmtId="0" fontId="0" fillId="0" borderId="0" xfId="0" applyAlignment="1">
      <alignment horizontal="center"/>
    </xf>
    <xf numFmtId="0" fontId="0" fillId="0" borderId="22" xfId="0" applyBorder="1" applyAlignment="1">
      <alignment horizontal="center"/>
    </xf>
    <xf numFmtId="0" fontId="2" fillId="0" borderId="0" xfId="0" applyFont="1" applyAlignment="1">
      <alignment horizontal="center"/>
    </xf>
    <xf numFmtId="165" fontId="2" fillId="0" borderId="0" xfId="1" applyNumberFormat="1" applyFont="1" applyAlignment="1">
      <alignment horizontal="center"/>
    </xf>
    <xf numFmtId="165" fontId="0" fillId="0" borderId="22" xfId="1" applyNumberFormat="1" applyFont="1" applyBorder="1" applyAlignment="1">
      <alignment horizontal="center"/>
    </xf>
    <xf numFmtId="0" fontId="6" fillId="0" borderId="0" xfId="0" applyFont="1"/>
    <xf numFmtId="0" fontId="7" fillId="0" borderId="0" xfId="0" applyFont="1" applyAlignment="1">
      <alignment horizontal="left" indent="1"/>
    </xf>
    <xf numFmtId="165" fontId="7" fillId="0" borderId="0" xfId="1" applyNumberFormat="1" applyFont="1"/>
    <xf numFmtId="0" fontId="14" fillId="0" borderId="24" xfId="0" applyFont="1" applyBorder="1" applyAlignment="1">
      <alignment horizontal="left" indent="1"/>
    </xf>
    <xf numFmtId="165" fontId="14" fillId="0" borderId="24" xfId="1" applyNumberFormat="1" applyFont="1" applyBorder="1"/>
    <xf numFmtId="165" fontId="7" fillId="0" borderId="0" xfId="1" applyNumberFormat="1" applyFont="1" applyAlignment="1">
      <alignment horizontal="left" indent="1"/>
    </xf>
    <xf numFmtId="165" fontId="14" fillId="0" borderId="24" xfId="1" applyNumberFormat="1" applyFont="1" applyBorder="1" applyAlignment="1">
      <alignment horizontal="left" indent="1"/>
    </xf>
    <xf numFmtId="0" fontId="2" fillId="0" borderId="21" xfId="0" applyFont="1" applyBorder="1" applyAlignment="1">
      <alignment horizontal="center" vertical="center"/>
    </xf>
    <xf numFmtId="0" fontId="0" fillId="0" borderId="23" xfId="0" applyBorder="1" applyAlignment="1">
      <alignment horizontal="center"/>
    </xf>
    <xf numFmtId="0" fontId="0" fillId="0" borderId="21" xfId="0" applyBorder="1" applyAlignment="1">
      <alignment horizontal="center"/>
    </xf>
    <xf numFmtId="165" fontId="0" fillId="0" borderId="0" xfId="1" applyNumberFormat="1" applyFont="1" applyBorder="1" applyAlignment="1">
      <alignment horizontal="center"/>
    </xf>
    <xf numFmtId="165" fontId="0" fillId="0" borderId="21" xfId="1" applyNumberFormat="1" applyFont="1" applyBorder="1" applyAlignment="1">
      <alignment horizontal="center"/>
    </xf>
    <xf numFmtId="0" fontId="32" fillId="0" borderId="0" xfId="0" applyFont="1"/>
    <xf numFmtId="165" fontId="18" fillId="9" borderId="0" xfId="1" applyNumberFormat="1" applyFont="1" applyFill="1" applyBorder="1" applyAlignment="1">
      <alignment horizontal="left" indent="1"/>
    </xf>
    <xf numFmtId="15" fontId="21" fillId="9" borderId="0" xfId="0" applyNumberFormat="1" applyFont="1" applyFill="1" applyAlignment="1">
      <alignment horizontal="right" indent="1"/>
    </xf>
    <xf numFmtId="0" fontId="0" fillId="0" borderId="12" xfId="0" applyBorder="1" applyAlignment="1">
      <alignment horizontal="right"/>
    </xf>
    <xf numFmtId="9" fontId="0" fillId="0" borderId="0" xfId="2" applyFont="1"/>
    <xf numFmtId="0" fontId="20" fillId="0" borderId="0" xfId="0" applyFont="1"/>
    <xf numFmtId="0" fontId="17" fillId="2" borderId="0" xfId="0" applyFont="1" applyFill="1" applyAlignment="1">
      <alignment horizontal="center"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8" fillId="0" borderId="0" xfId="0" applyFont="1" applyAlignment="1">
      <alignment horizontal="left" vertical="top" wrapText="1"/>
    </xf>
    <xf numFmtId="0" fontId="9" fillId="2" borderId="0" xfId="0" applyFont="1" applyFill="1" applyAlignment="1">
      <alignment horizontal="center" vertical="center"/>
    </xf>
    <xf numFmtId="0" fontId="11" fillId="11" borderId="0" xfId="0" applyFont="1" applyFill="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4" fillId="13" borderId="9" xfId="0" applyFont="1" applyFill="1" applyBorder="1" applyAlignment="1">
      <alignment horizontal="center" vertical="center"/>
    </xf>
    <xf numFmtId="0" fontId="25" fillId="0" borderId="0" xfId="0" applyFont="1" applyAlignment="1">
      <alignment horizontal="right" vertical="center" indent="1"/>
    </xf>
    <xf numFmtId="166" fontId="24" fillId="13" borderId="9" xfId="0" applyNumberFormat="1" applyFont="1" applyFill="1" applyBorder="1" applyAlignment="1">
      <alignment horizontal="center" vertical="center"/>
    </xf>
    <xf numFmtId="0" fontId="23" fillId="10" borderId="0" xfId="0" applyFont="1" applyFill="1" applyAlignment="1">
      <alignment horizontal="left" vertical="center" indent="1"/>
    </xf>
    <xf numFmtId="0" fontId="22" fillId="10" borderId="0" xfId="0" applyFont="1" applyFill="1" applyAlignment="1">
      <alignment horizontal="left" vertical="center" indent="1"/>
    </xf>
    <xf numFmtId="0" fontId="31" fillId="15" borderId="0" xfId="0" applyFont="1" applyFill="1" applyAlignment="1">
      <alignment horizontal="center" vertical="center"/>
    </xf>
    <xf numFmtId="0" fontId="32" fillId="16" borderId="0" xfId="0" applyFont="1" applyFill="1" applyAlignment="1">
      <alignment horizontal="center" vertical="center"/>
    </xf>
    <xf numFmtId="164" fontId="0" fillId="0" borderId="0" xfId="0" applyNumberFormat="1" applyAlignment="1">
      <alignment horizontal="center" vertical="center"/>
    </xf>
    <xf numFmtId="164" fontId="0" fillId="0" borderId="21" xfId="0" applyNumberFormat="1" applyBorder="1" applyAlignment="1">
      <alignment horizontal="center" vertical="center"/>
    </xf>
    <xf numFmtId="164" fontId="0" fillId="0" borderId="23" xfId="0" applyNumberFormat="1" applyBorder="1" applyAlignment="1">
      <alignment horizontal="center" vertical="center"/>
    </xf>
  </cellXfs>
  <cellStyles count="3">
    <cellStyle name="Comma" xfId="1" builtinId="3"/>
    <cellStyle name="Normal" xfId="0" builtinId="0"/>
    <cellStyle name="Percent" xfId="2" builtinId="5"/>
  </cellStyles>
  <dxfs count="62">
    <dxf>
      <fill>
        <patternFill>
          <bgColor theme="0" tint="-4.9989318521683403E-2"/>
        </patternFill>
      </fill>
    </dxf>
    <dxf>
      <fill>
        <patternFill>
          <bgColor theme="3" tint="0.89996032593768116"/>
        </patternFill>
      </fill>
    </dxf>
    <dxf>
      <fill>
        <patternFill>
          <bgColor theme="3" tint="0.749961851863155"/>
        </patternFill>
      </fill>
    </dxf>
    <dxf>
      <fill>
        <patternFill>
          <bgColor theme="3" tint="0.499984740745262"/>
        </patternFill>
      </fill>
    </dxf>
    <dxf>
      <fill>
        <patternFill>
          <bgColor theme="3" tint="0.24994659260841701"/>
        </patternFill>
      </fill>
    </dxf>
    <dxf>
      <fill>
        <patternFill>
          <bgColor theme="3" tint="9.9948118533890809E-2"/>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patternFill>
      </fill>
    </dxf>
    <dxf>
      <fill>
        <patternFill>
          <bgColor theme="5" tint="-0.24994659260841701"/>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4" tint="0.59996337778862885"/>
        </patternFill>
      </fill>
    </dxf>
    <dxf>
      <fill>
        <patternFill>
          <bgColor theme="5" tint="0.39994506668294322"/>
        </patternFill>
      </fill>
    </dxf>
    <dxf>
      <fill>
        <patternFill>
          <bgColor theme="9" tint="0.59996337778862885"/>
        </patternFill>
      </fill>
    </dxf>
    <dxf>
      <font>
        <b/>
        <i val="0"/>
      </font>
      <fill>
        <patternFill>
          <bgColor theme="0" tint="-0.14996795556505021"/>
        </patternFill>
      </fill>
      <border>
        <top style="thin">
          <color auto="1"/>
        </top>
      </border>
    </dxf>
    <dxf>
      <font>
        <b/>
        <i val="0"/>
        <color theme="0"/>
      </font>
      <fill>
        <patternFill>
          <bgColor theme="3" tint="0.499984740745262"/>
        </patternFill>
      </fill>
    </dxf>
    <dxf>
      <font>
        <b/>
        <i val="0"/>
        <color theme="0"/>
      </font>
      <fill>
        <patternFill>
          <bgColor rgb="FFD8601E"/>
        </patternFill>
      </fill>
    </dxf>
    <dxf>
      <font>
        <b/>
        <i val="0"/>
        <color theme="0"/>
      </font>
      <fill>
        <patternFill>
          <bgColor rgb="FF7CBF33"/>
        </patternFill>
      </fill>
    </dxf>
    <dxf>
      <font>
        <color rgb="FF5F5F5F"/>
      </font>
      <numFmt numFmtId="167" formatCode="\-\&gt;\ d\-mmm\-yy"/>
    </dxf>
    <dxf>
      <font>
        <b/>
        <i val="0"/>
        <color theme="9" tint="-0.24994659260841701"/>
      </font>
      <numFmt numFmtId="5" formatCode="#,##0_);\(#,##0\)"/>
    </dxf>
    <dxf>
      <font>
        <color rgb="FFFF0000"/>
      </font>
    </dxf>
    <dxf>
      <font>
        <color rgb="FFFF0000"/>
      </font>
    </dxf>
    <dxf>
      <font>
        <color theme="6" tint="0.39994506668294322"/>
      </font>
    </dxf>
    <dxf>
      <font>
        <color theme="0" tint="-0.34998626667073579"/>
      </font>
      <border>
        <vertical/>
        <horizontal/>
      </border>
    </dxf>
    <dxf>
      <font>
        <color rgb="FF000000"/>
      </font>
      <fill>
        <patternFill>
          <bgColor theme="3" tint="0.89996032593768116"/>
        </patternFill>
      </fill>
    </dxf>
    <dxf>
      <font>
        <color rgb="FF000000"/>
      </font>
      <fill>
        <patternFill>
          <bgColor rgb="FFF9C9C9"/>
        </patternFill>
      </fill>
    </dxf>
    <dxf>
      <font>
        <color rgb="FF000000"/>
      </font>
      <fill>
        <patternFill>
          <bgColor theme="9" tint="0.79998168889431442"/>
        </patternFill>
      </fill>
    </dxf>
    <dxf>
      <font>
        <color theme="0" tint="-4.9989318521683403E-2"/>
      </font>
      <fill>
        <patternFill>
          <bgColor theme="0" tint="-0.34998626667073579"/>
        </patternFill>
      </fill>
    </dxf>
    <dxf>
      <font>
        <strike val="0"/>
        <outline val="0"/>
        <shadow val="0"/>
        <u val="none"/>
        <vertAlign val="baseline"/>
        <sz val="11"/>
        <color theme="0" tint="-0.14999847407452621"/>
        <name val="Aptos Narrow"/>
        <family val="2"/>
        <scheme val="minor"/>
      </font>
      <numFmt numFmtId="20" formatCode="d\-mmm\-yy"/>
      <fill>
        <patternFill patternType="solid">
          <fgColor indexed="64"/>
          <bgColor theme="0" tint="-4.9989318521683403E-2"/>
        </patternFill>
      </fill>
      <alignment horizontal="right" vertical="bottom" textRotation="0" wrapText="0" indent="1" justifyLastLine="0" shrinkToFit="0" readingOrder="0"/>
    </dxf>
    <dxf>
      <font>
        <strike val="0"/>
        <outline val="0"/>
        <shadow val="0"/>
        <u val="none"/>
        <vertAlign val="baseline"/>
        <sz val="11"/>
        <color theme="0" tint="-0.499984740745262"/>
        <name val="Aptos Narrow"/>
        <family val="2"/>
        <scheme val="minor"/>
      </font>
      <numFmt numFmtId="165" formatCode="_(* #,##0_);_(* \(#,##0\);_(* &quot;-&quot;??_);_(@_)"/>
      <fill>
        <patternFill patternType="solid">
          <fgColor indexed="64"/>
          <bgColor theme="0" tint="-4.9989318521683403E-2"/>
        </patternFill>
      </fill>
      <alignment horizontal="left" vertical="bottom" textRotation="0" wrapText="0" relativeIndent="1" justifyLastLine="0" shrinkToFit="0" readingOrder="0"/>
    </dxf>
    <dxf>
      <font>
        <strike val="0"/>
        <outline val="0"/>
        <shadow val="0"/>
        <u val="none"/>
        <vertAlign val="baseline"/>
        <sz val="11"/>
        <color theme="0" tint="-0.499984740745262"/>
        <name val="Aptos Narrow"/>
        <family val="2"/>
        <scheme val="minor"/>
      </font>
      <alignment horizontal="left" vertical="bottom" textRotation="0" wrapText="0" relativeIndent="1" justifyLastLine="0" shrinkToFit="0" readingOrder="0"/>
    </dxf>
    <dxf>
      <numFmt numFmtId="165" formatCode="_(* #,##0_);_(* \(#,##0\);_(* &quot;-&quot;??_);_(@_)"/>
      <alignment horizontal="left" vertical="bottom" textRotation="0" wrapText="0" relative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20" formatCode="d\-mmm\-yy"/>
      <alignment horizontal="left" vertical="bottom" textRotation="0" wrapText="0" relativeIndent="1" justifyLastLine="0" shrinkToFit="0" readingOrder="0"/>
    </dxf>
    <dxf>
      <alignment horizontal="left" vertical="bottom" textRotation="0" wrapText="0" relativeIndent="1" justifyLastLine="0" shrinkToFit="0" readingOrder="0"/>
    </dxf>
    <dxf>
      <font>
        <b/>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ill>
        <patternFill>
          <bgColor theme="0" tint="-4.9989318521683403E-2"/>
        </patternFill>
      </fill>
    </dxf>
    <dxf>
      <font>
        <color theme="0"/>
      </font>
      <fill>
        <patternFill>
          <bgColor theme="4" tint="-0.24994659260841701"/>
        </patternFill>
      </fill>
      <border>
        <left style="thin">
          <color theme="0" tint="-0.34998626667073579"/>
        </lef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horizontal/>
      </border>
    </dxf>
    <dxf>
      <font>
        <b/>
        <i val="0"/>
        <color theme="0"/>
      </font>
      <fill>
        <patternFill>
          <bgColor theme="3" tint="0.499984740745262"/>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9"/>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96000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2" pivot="0" count="2" xr9:uid="{3FA8C076-20FF-4131-8420-DFCB5583AFCB}">
      <tableStyleElement type="wholeTable" dxfId="61"/>
      <tableStyleElement type="headerRow" dxfId="60"/>
    </tableStyle>
    <tableStyle name="Income Table Style" pivot="0" count="2" xr9:uid="{DCAA142D-4D83-48D1-91D7-DB402D6523D8}">
      <tableStyleElement type="wholeTable" dxfId="59"/>
      <tableStyleElement type="headerRow" dxfId="58"/>
    </tableStyle>
    <tableStyle name="Savings Table Style " pivot="0" count="2" xr9:uid="{33C4A573-323C-498B-9099-F23266004BB2}">
      <tableStyleElement type="wholeTable" dxfId="57"/>
      <tableStyleElement type="headerRow" dxfId="56"/>
    </tableStyle>
    <tableStyle name="Tracking Table Style" pivot="0" count="3" xr9:uid="{24560AB9-D529-41E1-871D-EBA0BB1C8DFC}">
      <tableStyleElement type="wholeTable" dxfId="55"/>
      <tableStyleElement type="headerRow" dxfId="54"/>
      <tableStyleElement type="firstRowStripe" dxfId="53"/>
    </tableStyle>
  </tableStyles>
  <colors>
    <mruColors>
      <color rgb="FFD3D3D3"/>
      <color rgb="FFD7D7D7"/>
      <color rgb="FFF0F0F0"/>
      <color rgb="FFE6E6E6"/>
      <color rgb="FFDCDCDC"/>
      <color rgb="FFD9D9D9"/>
      <color rgb="FFE0E0E0"/>
      <color rgb="FFD8601E"/>
      <color rgb="FF7CBF33"/>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B9D-4C01-9D2A-CFEE80C04F2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B9D-4C01-9D2A-CFEE80C04F28}"/>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6B9D-4C01-9D2A-CFEE80C04F28}"/>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6B9D-4C01-9D2A-CFEE80C04F28}"/>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6B9D-4C01-9D2A-CFEE80C04F28}"/>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6B9D-4C01-9D2A-CFEE80C04F28}"/>
              </c:ext>
            </c:extLst>
          </c:dPt>
          <c:cat>
            <c:strRef>
              <c:f>Calculations!$E$35:$E$40</c:f>
              <c:strCache>
                <c:ptCount val="3"/>
                <c:pt idx="0">
                  <c:v>Employment(Net)</c:v>
                </c:pt>
                <c:pt idx="1">
                  <c:v>Side Hustle(Net)</c:v>
                </c:pt>
                <c:pt idx="2">
                  <c:v>Dividends</c:v>
                </c:pt>
              </c:strCache>
            </c:strRef>
          </c:cat>
          <c:val>
            <c:numRef>
              <c:f>Calculations!$F$35:$F$40</c:f>
              <c:numCache>
                <c:formatCode>_(* #,##0_);_(* \(#,##0\);_(* "-"??_);_(@_)</c:formatCode>
                <c:ptCount val="6"/>
                <c:pt idx="0">
                  <c:v>15000</c:v>
                </c:pt>
                <c:pt idx="1">
                  <c:v>900</c:v>
                </c:pt>
                <c:pt idx="2">
                  <c:v>800</c:v>
                </c:pt>
                <c:pt idx="3">
                  <c:v>0</c:v>
                </c:pt>
                <c:pt idx="4">
                  <c:v>0</c:v>
                </c:pt>
                <c:pt idx="5">
                  <c:v>0</c:v>
                </c:pt>
              </c:numCache>
            </c:numRef>
          </c:val>
          <c:extLst>
            <c:ext xmlns:c16="http://schemas.microsoft.com/office/drawing/2014/chart" uri="{C3380CC4-5D6E-409C-BE32-E72D297353CC}">
              <c16:uniqueId val="{0000000C-6B9D-4C01-9D2A-CFEE80C04F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3759-4E82-9883-787F56EAD7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59-4E82-9883-787F56EAD729}"/>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3759-4E82-9883-787F56EAD729}"/>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3759-4E82-9883-787F56EAD729}"/>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3759-4E82-9883-787F56EAD72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3759-4E82-9883-787F56EAD729}"/>
              </c:ext>
            </c:extLst>
          </c:dPt>
          <c:cat>
            <c:strRef>
              <c:f>Calculations!$I$35:$I$40</c:f>
              <c:strCache>
                <c:ptCount val="5"/>
                <c:pt idx="0">
                  <c:v>Housing</c:v>
                </c:pt>
                <c:pt idx="1">
                  <c:v>Groceries</c:v>
                </c:pt>
                <c:pt idx="2">
                  <c:v>Shoes</c:v>
                </c:pt>
                <c:pt idx="3">
                  <c:v>Utilities</c:v>
                </c:pt>
                <c:pt idx="4">
                  <c:v>Wear</c:v>
                </c:pt>
              </c:strCache>
            </c:strRef>
          </c:cat>
          <c:val>
            <c:numRef>
              <c:f>Calculations!$J$35:$J$40</c:f>
              <c:numCache>
                <c:formatCode>_(* #,##0_);_(* \(#,##0\);_(* "-"??_);_(@_)</c:formatCode>
                <c:ptCount val="6"/>
                <c:pt idx="0">
                  <c:v>9000</c:v>
                </c:pt>
                <c:pt idx="1">
                  <c:v>2000</c:v>
                </c:pt>
                <c:pt idx="2">
                  <c:v>1500</c:v>
                </c:pt>
                <c:pt idx="3">
                  <c:v>1500</c:v>
                </c:pt>
                <c:pt idx="4">
                  <c:v>500</c:v>
                </c:pt>
                <c:pt idx="5">
                  <c:v>0</c:v>
                </c:pt>
              </c:numCache>
            </c:numRef>
          </c:val>
          <c:extLst>
            <c:ext xmlns:c16="http://schemas.microsoft.com/office/drawing/2014/chart" uri="{C3380CC4-5D6E-409C-BE32-E72D297353CC}">
              <c16:uniqueId val="{0000000C-3759-4E82-9883-787F56EAD7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chemeClr val="tx2">
                  <a:lumMod val="90000"/>
                  <a:lumOff val="10000"/>
                </a:schemeClr>
              </a:solidFill>
              <a:ln w="19050">
                <a:solidFill>
                  <a:schemeClr val="lt1"/>
                </a:solidFill>
              </a:ln>
              <a:effectLst/>
            </c:spPr>
            <c:extLst>
              <c:ext xmlns:c16="http://schemas.microsoft.com/office/drawing/2014/chart" uri="{C3380CC4-5D6E-409C-BE32-E72D297353CC}">
                <c16:uniqueId val="{00000001-BE13-4373-932F-C9EA1772EC52}"/>
              </c:ext>
            </c:extLst>
          </c:dPt>
          <c:dPt>
            <c:idx val="1"/>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3-BE13-4373-932F-C9EA1772EC52}"/>
              </c:ext>
            </c:extLst>
          </c:dPt>
          <c:dPt>
            <c:idx val="2"/>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5-BE13-4373-932F-C9EA1772EC52}"/>
              </c:ext>
            </c:extLst>
          </c:dPt>
          <c:dPt>
            <c:idx val="3"/>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7-BE13-4373-932F-C9EA1772EC52}"/>
              </c:ext>
            </c:extLst>
          </c:dPt>
          <c:dPt>
            <c:idx val="4"/>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9-BE13-4373-932F-C9EA1772EC52}"/>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BE13-4373-932F-C9EA1772EC52}"/>
              </c:ext>
            </c:extLst>
          </c:dPt>
          <c:cat>
            <c:strRef>
              <c:f>Calculations!$M$35:$M$40</c:f>
              <c:strCache>
                <c:ptCount val="1"/>
                <c:pt idx="0">
                  <c:v> Stock Hold</c:v>
                </c:pt>
              </c:strCache>
            </c:strRef>
          </c:cat>
          <c:val>
            <c:numRef>
              <c:f>Calculations!$N$35:$N$40</c:f>
              <c:numCache>
                <c:formatCode>_(* #,##0_);_(* \(#,##0\);_(* "-"??_);_(@_)</c:formatCode>
                <c:ptCount val="6"/>
                <c:pt idx="0">
                  <c:v>500</c:v>
                </c:pt>
                <c:pt idx="1">
                  <c:v>0</c:v>
                </c:pt>
                <c:pt idx="2">
                  <c:v>0</c:v>
                </c:pt>
                <c:pt idx="3">
                  <c:v>0</c:v>
                </c:pt>
                <c:pt idx="4">
                  <c:v>0</c:v>
                </c:pt>
                <c:pt idx="5">
                  <c:v>0</c:v>
                </c:pt>
              </c:numCache>
            </c:numRef>
          </c:val>
          <c:extLst>
            <c:ext xmlns:c16="http://schemas.microsoft.com/office/drawing/2014/chart" uri="{C3380CC4-5D6E-409C-BE32-E72D297353CC}">
              <c16:uniqueId val="{0000000C-BE13-4373-932F-C9EA1772EC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75000"/>
              </a:schemeClr>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F3F3-43A3-9BA8-70F6F80D4182}"/>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F3F3-43A3-9BA8-70F6F80D4182}"/>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F3F3-43A3-9BA8-70F6F80D4182}"/>
              </c:ext>
            </c:extLst>
          </c:dPt>
          <c:dPt>
            <c:idx val="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F3F3-43A3-9BA8-70F6F80D4182}"/>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9-F3F3-43A3-9BA8-70F6F80D4182}"/>
              </c:ext>
            </c:extLst>
          </c:dPt>
          <c:dPt>
            <c:idx val="1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B-F3F3-43A3-9BA8-70F6F80D4182}"/>
              </c:ext>
            </c:extLst>
          </c:dPt>
          <c:dPt>
            <c:idx val="13"/>
            <c:invertIfNegative val="0"/>
            <c:bubble3D val="0"/>
            <c:spPr>
              <a:solidFill>
                <a:schemeClr val="accent2"/>
              </a:solidFill>
              <a:ln>
                <a:noFill/>
              </a:ln>
              <a:effectLst/>
            </c:spPr>
            <c:extLst>
              <c:ext xmlns:c16="http://schemas.microsoft.com/office/drawing/2014/chart" uri="{C3380CC4-5D6E-409C-BE32-E72D297353CC}">
                <c16:uniqueId val="{0000000D-F3F3-43A3-9BA8-70F6F80D4182}"/>
              </c:ext>
            </c:extLst>
          </c:dPt>
          <c:dPt>
            <c:idx val="1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F-F3F3-43A3-9BA8-70F6F80D4182}"/>
              </c:ext>
            </c:extLst>
          </c:dPt>
          <c:dPt>
            <c:idx val="17"/>
            <c:invertIfNegative val="0"/>
            <c:bubble3D val="0"/>
            <c:spPr>
              <a:solidFill>
                <a:schemeClr val="accent2"/>
              </a:solidFill>
              <a:ln>
                <a:noFill/>
              </a:ln>
              <a:effectLst/>
            </c:spPr>
            <c:extLst>
              <c:ext xmlns:c16="http://schemas.microsoft.com/office/drawing/2014/chart" uri="{C3380CC4-5D6E-409C-BE32-E72D297353CC}">
                <c16:uniqueId val="{00000011-F3F3-43A3-9BA8-70F6F80D4182}"/>
              </c:ext>
            </c:extLst>
          </c:dPt>
          <c:dPt>
            <c:idx val="18"/>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3-F3F3-43A3-9BA8-70F6F80D4182}"/>
              </c:ext>
            </c:extLst>
          </c:dPt>
          <c:dPt>
            <c:idx val="21"/>
            <c:invertIfNegative val="0"/>
            <c:bubble3D val="0"/>
            <c:spPr>
              <a:solidFill>
                <a:schemeClr val="accent2"/>
              </a:solidFill>
              <a:ln>
                <a:noFill/>
              </a:ln>
              <a:effectLst/>
            </c:spPr>
            <c:extLst>
              <c:ext xmlns:c16="http://schemas.microsoft.com/office/drawing/2014/chart" uri="{C3380CC4-5D6E-409C-BE32-E72D297353CC}">
                <c16:uniqueId val="{00000015-F3F3-43A3-9BA8-70F6F80D4182}"/>
              </c:ext>
            </c:extLst>
          </c:dPt>
          <c:dPt>
            <c:idx val="2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7-F3F3-43A3-9BA8-70F6F80D4182}"/>
              </c:ext>
            </c:extLst>
          </c:dPt>
          <c:dPt>
            <c:idx val="25"/>
            <c:invertIfNegative val="0"/>
            <c:bubble3D val="0"/>
            <c:spPr>
              <a:solidFill>
                <a:schemeClr val="accent2"/>
              </a:solidFill>
              <a:ln>
                <a:noFill/>
              </a:ln>
              <a:effectLst/>
            </c:spPr>
            <c:extLst>
              <c:ext xmlns:c16="http://schemas.microsoft.com/office/drawing/2014/chart" uri="{C3380CC4-5D6E-409C-BE32-E72D297353CC}">
                <c16:uniqueId val="{00000019-F3F3-43A3-9BA8-70F6F80D4182}"/>
              </c:ext>
            </c:extLst>
          </c:dPt>
          <c:dPt>
            <c:idx val="2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B-F3F3-43A3-9BA8-70F6F80D4182}"/>
              </c:ext>
            </c:extLst>
          </c:dPt>
          <c:dPt>
            <c:idx val="29"/>
            <c:invertIfNegative val="0"/>
            <c:bubble3D val="0"/>
            <c:spPr>
              <a:solidFill>
                <a:schemeClr val="accent2"/>
              </a:solidFill>
              <a:ln>
                <a:noFill/>
              </a:ln>
              <a:effectLst/>
            </c:spPr>
            <c:extLst>
              <c:ext xmlns:c16="http://schemas.microsoft.com/office/drawing/2014/chart" uri="{C3380CC4-5D6E-409C-BE32-E72D297353CC}">
                <c16:uniqueId val="{0000001D-F3F3-43A3-9BA8-70F6F80D4182}"/>
              </c:ext>
            </c:extLst>
          </c:dPt>
          <c:dPt>
            <c:idx val="3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F-F3F3-43A3-9BA8-70F6F80D4182}"/>
              </c:ext>
            </c:extLst>
          </c:dPt>
          <c:dPt>
            <c:idx val="33"/>
            <c:invertIfNegative val="0"/>
            <c:bubble3D val="0"/>
            <c:spPr>
              <a:solidFill>
                <a:schemeClr val="accent2"/>
              </a:solidFill>
              <a:ln>
                <a:noFill/>
              </a:ln>
              <a:effectLst/>
            </c:spPr>
            <c:extLst>
              <c:ext xmlns:c16="http://schemas.microsoft.com/office/drawing/2014/chart" uri="{C3380CC4-5D6E-409C-BE32-E72D297353CC}">
                <c16:uniqueId val="{00000021-F3F3-43A3-9BA8-70F6F80D4182}"/>
              </c:ext>
            </c:extLst>
          </c:dPt>
          <c:dPt>
            <c:idx val="3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3-F3F3-43A3-9BA8-70F6F80D4182}"/>
              </c:ext>
            </c:extLst>
          </c:dPt>
          <c:dPt>
            <c:idx val="37"/>
            <c:invertIfNegative val="0"/>
            <c:bubble3D val="0"/>
            <c:spPr>
              <a:solidFill>
                <a:schemeClr val="accent2"/>
              </a:solidFill>
              <a:ln>
                <a:noFill/>
              </a:ln>
              <a:effectLst/>
            </c:spPr>
            <c:extLst>
              <c:ext xmlns:c16="http://schemas.microsoft.com/office/drawing/2014/chart" uri="{C3380CC4-5D6E-409C-BE32-E72D297353CC}">
                <c16:uniqueId val="{00000025-F3F3-43A3-9BA8-70F6F80D4182}"/>
              </c:ext>
            </c:extLst>
          </c:dPt>
          <c:dPt>
            <c:idx val="38"/>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7-F3F3-43A3-9BA8-70F6F80D4182}"/>
              </c:ext>
            </c:extLst>
          </c:dPt>
          <c:dPt>
            <c:idx val="41"/>
            <c:invertIfNegative val="0"/>
            <c:bubble3D val="0"/>
            <c:spPr>
              <a:solidFill>
                <a:schemeClr val="accent2"/>
              </a:solidFill>
              <a:ln>
                <a:noFill/>
              </a:ln>
              <a:effectLst/>
            </c:spPr>
            <c:extLst>
              <c:ext xmlns:c16="http://schemas.microsoft.com/office/drawing/2014/chart" uri="{C3380CC4-5D6E-409C-BE32-E72D297353CC}">
                <c16:uniqueId val="{00000029-F3F3-43A3-9BA8-70F6F80D4182}"/>
              </c:ext>
            </c:extLst>
          </c:dPt>
          <c:dPt>
            <c:idx val="4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B-F3F3-43A3-9BA8-70F6F80D4182}"/>
              </c:ext>
            </c:extLst>
          </c:dPt>
          <c:dPt>
            <c:idx val="45"/>
            <c:invertIfNegative val="0"/>
            <c:bubble3D val="0"/>
            <c:spPr>
              <a:solidFill>
                <a:schemeClr val="accent2"/>
              </a:solidFill>
              <a:ln>
                <a:noFill/>
              </a:ln>
              <a:effectLst/>
            </c:spPr>
            <c:extLst>
              <c:ext xmlns:c16="http://schemas.microsoft.com/office/drawing/2014/chart" uri="{C3380CC4-5D6E-409C-BE32-E72D297353CC}">
                <c16:uniqueId val="{0000002D-F3F3-43A3-9BA8-70F6F80D4182}"/>
              </c:ext>
            </c:extLst>
          </c:dPt>
          <c:dPt>
            <c:idx val="4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F-F3F3-43A3-9BA8-70F6F80D4182}"/>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Calculations!$M$54:$M$101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16700</c:v>
                </c:pt>
                <c:pt idx="41">
                  <c:v>14500</c:v>
                </c:pt>
                <c:pt idx="42">
                  <c:v>500</c:v>
                </c:pt>
                <c:pt idx="44">
                  <c:v>0</c:v>
                </c:pt>
                <c:pt idx="45">
                  <c:v>0</c:v>
                </c:pt>
                <c:pt idx="46">
                  <c:v>0</c:v>
                </c:pt>
              </c:numCache>
            </c:numRef>
          </c:val>
          <c:extLst>
            <c:ext xmlns:c16="http://schemas.microsoft.com/office/drawing/2014/chart" uri="{C3380CC4-5D6E-409C-BE32-E72D297353CC}">
              <c16:uniqueId val="{00000030-F3F3-43A3-9BA8-70F6F80D4182}"/>
            </c:ext>
          </c:extLst>
        </c:ser>
        <c:ser>
          <c:idx val="1"/>
          <c:order val="1"/>
          <c:spPr>
            <a:solidFill>
              <a:schemeClr val="accent6">
                <a:lumMod val="40000"/>
                <a:lumOff val="60000"/>
              </a:schemeClr>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2-F3F3-43A3-9BA8-70F6F80D4182}"/>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4-F3F3-43A3-9BA8-70F6F80D4182}"/>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6-F3F3-43A3-9BA8-70F6F80D4182}"/>
              </c:ext>
            </c:extLst>
          </c:dPt>
          <c:dPt>
            <c:idx val="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8-F3F3-43A3-9BA8-70F6F80D4182}"/>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A-F3F3-43A3-9BA8-70F6F80D4182}"/>
              </c:ext>
            </c:extLst>
          </c:dPt>
          <c:dPt>
            <c:idx val="1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C-F3F3-43A3-9BA8-70F6F80D4182}"/>
              </c:ext>
            </c:extLst>
          </c:dPt>
          <c:dPt>
            <c:idx val="1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E-F3F3-43A3-9BA8-70F6F80D4182}"/>
              </c:ext>
            </c:extLst>
          </c:dPt>
          <c:dPt>
            <c:idx val="1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0-F3F3-43A3-9BA8-70F6F80D4182}"/>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42-F3F3-43A3-9BA8-70F6F80D4182}"/>
              </c:ext>
            </c:extLst>
          </c:dPt>
          <c:dPt>
            <c:idx val="18"/>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4-F3F3-43A3-9BA8-70F6F80D4182}"/>
              </c:ext>
            </c:extLst>
          </c:dPt>
          <c:dPt>
            <c:idx val="2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46-F3F3-43A3-9BA8-70F6F80D4182}"/>
              </c:ext>
            </c:extLst>
          </c:dPt>
          <c:dPt>
            <c:idx val="22"/>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8-F3F3-43A3-9BA8-70F6F80D4182}"/>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4A-F3F3-43A3-9BA8-70F6F80D4182}"/>
              </c:ext>
            </c:extLst>
          </c:dPt>
          <c:dPt>
            <c:idx val="2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C-F3F3-43A3-9BA8-70F6F80D4182}"/>
              </c:ext>
            </c:extLst>
          </c:dPt>
          <c:dPt>
            <c:idx val="2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4E-F3F3-43A3-9BA8-70F6F80D4182}"/>
              </c:ext>
            </c:extLst>
          </c:dPt>
          <c:dPt>
            <c:idx val="3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0-F3F3-43A3-9BA8-70F6F80D4182}"/>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52-F3F3-43A3-9BA8-70F6F80D4182}"/>
              </c:ext>
            </c:extLst>
          </c:dPt>
          <c:dPt>
            <c:idx val="3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4-F3F3-43A3-9BA8-70F6F80D4182}"/>
              </c:ext>
            </c:extLst>
          </c:dPt>
          <c:dPt>
            <c:idx val="3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56-F3F3-43A3-9BA8-70F6F80D4182}"/>
              </c:ext>
            </c:extLst>
          </c:dPt>
          <c:dPt>
            <c:idx val="38"/>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8-F3F3-43A3-9BA8-70F6F80D4182}"/>
              </c:ext>
            </c:extLst>
          </c:dPt>
          <c:dPt>
            <c:idx val="4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5A-F3F3-43A3-9BA8-70F6F80D4182}"/>
              </c:ext>
            </c:extLst>
          </c:dPt>
          <c:dPt>
            <c:idx val="42"/>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C-F3F3-43A3-9BA8-70F6F80D4182}"/>
              </c:ext>
            </c:extLst>
          </c:dPt>
          <c:dPt>
            <c:idx val="4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5E-F3F3-43A3-9BA8-70F6F80D4182}"/>
              </c:ext>
            </c:extLst>
          </c:dPt>
          <c:dPt>
            <c:idx val="4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60-F3F3-43A3-9BA8-70F6F80D4182}"/>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Calculations!$N$54:$N$101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1700</c:v>
                </c:pt>
                <c:pt idx="41">
                  <c:v>1050</c:v>
                </c:pt>
                <c:pt idx="42">
                  <c:v>2000</c:v>
                </c:pt>
                <c:pt idx="44">
                  <c:v>0</c:v>
                </c:pt>
                <c:pt idx="45">
                  <c:v>0</c:v>
                </c:pt>
                <c:pt idx="46">
                  <c:v>0</c:v>
                </c:pt>
              </c:numCache>
            </c:numRef>
          </c:val>
          <c:extLst>
            <c:ext xmlns:c16="http://schemas.microsoft.com/office/drawing/2014/chart" uri="{C3380CC4-5D6E-409C-BE32-E72D297353CC}">
              <c16:uniqueId val="{00000061-F3F3-43A3-9BA8-70F6F80D4182}"/>
            </c:ext>
          </c:extLst>
        </c:ser>
        <c:ser>
          <c:idx val="2"/>
          <c:order val="2"/>
          <c:spPr>
            <a:solidFill>
              <a:schemeClr val="accent3"/>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63-F3F3-43A3-9BA8-70F6F80D4182}"/>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65-F3F3-43A3-9BA8-70F6F80D4182}"/>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67-F3F3-43A3-9BA8-70F6F80D4182}"/>
              </c:ext>
            </c:extLst>
          </c:dPt>
          <c:dPt>
            <c:idx val="6"/>
            <c:invertIfNegative val="0"/>
            <c:bubble3D val="0"/>
            <c:spPr>
              <a:solidFill>
                <a:schemeClr val="accent4">
                  <a:lumMod val="75000"/>
                </a:schemeClr>
              </a:solidFill>
              <a:ln>
                <a:noFill/>
              </a:ln>
              <a:effectLst/>
            </c:spPr>
            <c:extLst>
              <c:ext xmlns:c16="http://schemas.microsoft.com/office/drawing/2014/chart" uri="{C3380CC4-5D6E-409C-BE32-E72D297353CC}">
                <c16:uniqueId val="{00000069-F3F3-43A3-9BA8-70F6F80D4182}"/>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6B-F3F3-43A3-9BA8-70F6F80D4182}"/>
              </c:ext>
            </c:extLst>
          </c:dPt>
          <c:dPt>
            <c:idx val="10"/>
            <c:invertIfNegative val="0"/>
            <c:bubble3D val="0"/>
            <c:spPr>
              <a:solidFill>
                <a:schemeClr val="accent4">
                  <a:lumMod val="75000"/>
                </a:schemeClr>
              </a:solidFill>
              <a:ln>
                <a:noFill/>
              </a:ln>
              <a:effectLst/>
            </c:spPr>
            <c:extLst>
              <c:ext xmlns:c16="http://schemas.microsoft.com/office/drawing/2014/chart" uri="{C3380CC4-5D6E-409C-BE32-E72D297353CC}">
                <c16:uniqueId val="{0000006D-F3F3-43A3-9BA8-70F6F80D4182}"/>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6F-F3F3-43A3-9BA8-70F6F80D4182}"/>
              </c:ext>
            </c:extLst>
          </c:dPt>
          <c:dPt>
            <c:idx val="14"/>
            <c:invertIfNegative val="0"/>
            <c:bubble3D val="0"/>
            <c:spPr>
              <a:solidFill>
                <a:schemeClr val="accent4">
                  <a:lumMod val="75000"/>
                </a:schemeClr>
              </a:solidFill>
              <a:ln>
                <a:noFill/>
              </a:ln>
              <a:effectLst/>
            </c:spPr>
            <c:extLst>
              <c:ext xmlns:c16="http://schemas.microsoft.com/office/drawing/2014/chart" uri="{C3380CC4-5D6E-409C-BE32-E72D297353CC}">
                <c16:uniqueId val="{00000071-F3F3-43A3-9BA8-70F6F80D4182}"/>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73-F3F3-43A3-9BA8-70F6F80D4182}"/>
              </c:ext>
            </c:extLst>
          </c:dPt>
          <c:dPt>
            <c:idx val="18"/>
            <c:invertIfNegative val="0"/>
            <c:bubble3D val="0"/>
            <c:spPr>
              <a:solidFill>
                <a:schemeClr val="accent4">
                  <a:lumMod val="75000"/>
                </a:schemeClr>
              </a:solidFill>
              <a:ln>
                <a:noFill/>
              </a:ln>
              <a:effectLst/>
            </c:spPr>
            <c:extLst>
              <c:ext xmlns:c16="http://schemas.microsoft.com/office/drawing/2014/chart" uri="{C3380CC4-5D6E-409C-BE32-E72D297353CC}">
                <c16:uniqueId val="{00000075-F3F3-43A3-9BA8-70F6F80D4182}"/>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77-F3F3-43A3-9BA8-70F6F80D4182}"/>
              </c:ext>
            </c:extLst>
          </c:dPt>
          <c:dPt>
            <c:idx val="22"/>
            <c:invertIfNegative val="0"/>
            <c:bubble3D val="0"/>
            <c:spPr>
              <a:solidFill>
                <a:schemeClr val="accent4">
                  <a:lumMod val="75000"/>
                </a:schemeClr>
              </a:solidFill>
              <a:ln>
                <a:noFill/>
              </a:ln>
              <a:effectLst/>
            </c:spPr>
            <c:extLst>
              <c:ext xmlns:c16="http://schemas.microsoft.com/office/drawing/2014/chart" uri="{C3380CC4-5D6E-409C-BE32-E72D297353CC}">
                <c16:uniqueId val="{00000079-F3F3-43A3-9BA8-70F6F80D4182}"/>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7B-F3F3-43A3-9BA8-70F6F80D4182}"/>
              </c:ext>
            </c:extLst>
          </c:dPt>
          <c:dPt>
            <c:idx val="26"/>
            <c:invertIfNegative val="0"/>
            <c:bubble3D val="0"/>
            <c:spPr>
              <a:solidFill>
                <a:schemeClr val="accent4">
                  <a:lumMod val="75000"/>
                </a:schemeClr>
              </a:solidFill>
              <a:ln>
                <a:noFill/>
              </a:ln>
              <a:effectLst/>
            </c:spPr>
            <c:extLst>
              <c:ext xmlns:c16="http://schemas.microsoft.com/office/drawing/2014/chart" uri="{C3380CC4-5D6E-409C-BE32-E72D297353CC}">
                <c16:uniqueId val="{0000007D-F3F3-43A3-9BA8-70F6F80D4182}"/>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7F-F3F3-43A3-9BA8-70F6F80D4182}"/>
              </c:ext>
            </c:extLst>
          </c:dPt>
          <c:dPt>
            <c:idx val="30"/>
            <c:invertIfNegative val="0"/>
            <c:bubble3D val="0"/>
            <c:spPr>
              <a:solidFill>
                <a:schemeClr val="accent4">
                  <a:lumMod val="75000"/>
                </a:schemeClr>
              </a:solidFill>
              <a:ln>
                <a:noFill/>
              </a:ln>
              <a:effectLst/>
            </c:spPr>
            <c:extLst>
              <c:ext xmlns:c16="http://schemas.microsoft.com/office/drawing/2014/chart" uri="{C3380CC4-5D6E-409C-BE32-E72D297353CC}">
                <c16:uniqueId val="{00000081-F3F3-43A3-9BA8-70F6F80D4182}"/>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83-F3F3-43A3-9BA8-70F6F80D4182}"/>
              </c:ext>
            </c:extLst>
          </c:dPt>
          <c:dPt>
            <c:idx val="34"/>
            <c:invertIfNegative val="0"/>
            <c:bubble3D val="0"/>
            <c:spPr>
              <a:solidFill>
                <a:schemeClr val="accent4">
                  <a:lumMod val="75000"/>
                </a:schemeClr>
              </a:solidFill>
              <a:ln>
                <a:noFill/>
              </a:ln>
              <a:effectLst/>
            </c:spPr>
            <c:extLst>
              <c:ext xmlns:c16="http://schemas.microsoft.com/office/drawing/2014/chart" uri="{C3380CC4-5D6E-409C-BE32-E72D297353CC}">
                <c16:uniqueId val="{00000085-F3F3-43A3-9BA8-70F6F80D4182}"/>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87-F3F3-43A3-9BA8-70F6F80D4182}"/>
              </c:ext>
            </c:extLst>
          </c:dPt>
          <c:dPt>
            <c:idx val="38"/>
            <c:invertIfNegative val="0"/>
            <c:bubble3D val="0"/>
            <c:spPr>
              <a:solidFill>
                <a:schemeClr val="accent4">
                  <a:lumMod val="75000"/>
                </a:schemeClr>
              </a:solidFill>
              <a:ln>
                <a:noFill/>
              </a:ln>
              <a:effectLst/>
            </c:spPr>
            <c:extLst>
              <c:ext xmlns:c16="http://schemas.microsoft.com/office/drawing/2014/chart" uri="{C3380CC4-5D6E-409C-BE32-E72D297353CC}">
                <c16:uniqueId val="{00000089-F3F3-43A3-9BA8-70F6F80D4182}"/>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8B-F3F3-43A3-9BA8-70F6F80D4182}"/>
              </c:ext>
            </c:extLst>
          </c:dPt>
          <c:dPt>
            <c:idx val="42"/>
            <c:invertIfNegative val="0"/>
            <c:bubble3D val="0"/>
            <c:spPr>
              <a:solidFill>
                <a:schemeClr val="accent4">
                  <a:lumMod val="75000"/>
                </a:schemeClr>
              </a:solidFill>
              <a:ln>
                <a:noFill/>
              </a:ln>
              <a:effectLst/>
            </c:spPr>
            <c:extLst>
              <c:ext xmlns:c16="http://schemas.microsoft.com/office/drawing/2014/chart" uri="{C3380CC4-5D6E-409C-BE32-E72D297353CC}">
                <c16:uniqueId val="{0000008D-F3F3-43A3-9BA8-70F6F80D4182}"/>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8F-F3F3-43A3-9BA8-70F6F80D4182}"/>
              </c:ext>
            </c:extLst>
          </c:dPt>
          <c:dPt>
            <c:idx val="46"/>
            <c:invertIfNegative val="0"/>
            <c:bubble3D val="0"/>
            <c:spPr>
              <a:solidFill>
                <a:schemeClr val="accent4">
                  <a:lumMod val="75000"/>
                </a:schemeClr>
              </a:solidFill>
              <a:ln>
                <a:noFill/>
              </a:ln>
              <a:effectLst/>
            </c:spPr>
            <c:extLst>
              <c:ext xmlns:c16="http://schemas.microsoft.com/office/drawing/2014/chart" uri="{C3380CC4-5D6E-409C-BE32-E72D297353CC}">
                <c16:uniqueId val="{00000091-F3F3-43A3-9BA8-70F6F80D4182}"/>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Calculations!$O$54:$O$101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F3F3-43A3-9BA8-70F6F80D4182}"/>
            </c:ext>
          </c:extLst>
        </c:ser>
        <c:ser>
          <c:idx val="3"/>
          <c:order val="3"/>
          <c:spPr>
            <a:solidFill>
              <a:srgbClr val="D9D9D9"/>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Calculations!$P$54:$P$101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14000</c:v>
                </c:pt>
                <c:pt idx="29">
                  <c:v>12500</c:v>
                </c:pt>
                <c:pt idx="30">
                  <c:v>800</c:v>
                </c:pt>
                <c:pt idx="32">
                  <c:v>17400</c:v>
                </c:pt>
                <c:pt idx="33">
                  <c:v>15138</c:v>
                </c:pt>
                <c:pt idx="34">
                  <c:v>1950</c:v>
                </c:pt>
                <c:pt idx="36">
                  <c:v>18800</c:v>
                </c:pt>
                <c:pt idx="37">
                  <c:v>10267</c:v>
                </c:pt>
                <c:pt idx="38">
                  <c:v>1250</c:v>
                </c:pt>
                <c:pt idx="40">
                  <c:v>0</c:v>
                </c:pt>
                <c:pt idx="41">
                  <c:v>0</c:v>
                </c:pt>
                <c:pt idx="42">
                  <c:v>0</c:v>
                </c:pt>
                <c:pt idx="44">
                  <c:v>0</c:v>
                </c:pt>
                <c:pt idx="45">
                  <c:v>0</c:v>
                </c:pt>
                <c:pt idx="46">
                  <c:v>0</c:v>
                </c:pt>
              </c:numCache>
            </c:numRef>
          </c:val>
          <c:extLst>
            <c:ext xmlns:c16="http://schemas.microsoft.com/office/drawing/2014/chart" uri="{C3380CC4-5D6E-409C-BE32-E72D297353CC}">
              <c16:uniqueId val="{00000093-F3F3-43A3-9BA8-70F6F80D4182}"/>
            </c:ext>
          </c:extLst>
        </c:ser>
        <c:ser>
          <c:idx val="4"/>
          <c:order val="4"/>
          <c:spPr>
            <a:solidFill>
              <a:srgbClr val="E6E6E6"/>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Calculations!$Q$54:$Q$101</c:f>
              <c:numCache>
                <c:formatCode>_(* #,##0_);_(* \(#,##0\);_(* "-"??_);_(@_)</c:formatCode>
                <c:ptCount val="48"/>
                <c:pt idx="0">
                  <c:v>17400</c:v>
                </c:pt>
                <c:pt idx="1">
                  <c:v>15550</c:v>
                </c:pt>
                <c:pt idx="2">
                  <c:v>1200</c:v>
                </c:pt>
                <c:pt idx="4">
                  <c:v>19400</c:v>
                </c:pt>
                <c:pt idx="5">
                  <c:v>15550</c:v>
                </c:pt>
                <c:pt idx="6">
                  <c:v>1200</c:v>
                </c:pt>
                <c:pt idx="8">
                  <c:v>17900</c:v>
                </c:pt>
                <c:pt idx="9">
                  <c:v>15550</c:v>
                </c:pt>
                <c:pt idx="10">
                  <c:v>1200</c:v>
                </c:pt>
                <c:pt idx="12">
                  <c:v>21600</c:v>
                </c:pt>
                <c:pt idx="13">
                  <c:v>15550</c:v>
                </c:pt>
                <c:pt idx="14">
                  <c:v>1200</c:v>
                </c:pt>
                <c:pt idx="16">
                  <c:v>17800</c:v>
                </c:pt>
                <c:pt idx="17">
                  <c:v>15550</c:v>
                </c:pt>
                <c:pt idx="18">
                  <c:v>1200</c:v>
                </c:pt>
                <c:pt idx="20">
                  <c:v>17900</c:v>
                </c:pt>
                <c:pt idx="21">
                  <c:v>15550</c:v>
                </c:pt>
                <c:pt idx="22">
                  <c:v>1200</c:v>
                </c:pt>
                <c:pt idx="24">
                  <c:v>18156</c:v>
                </c:pt>
                <c:pt idx="25">
                  <c:v>15550</c:v>
                </c:pt>
                <c:pt idx="26">
                  <c:v>1200</c:v>
                </c:pt>
                <c:pt idx="28">
                  <c:v>4400</c:v>
                </c:pt>
                <c:pt idx="29">
                  <c:v>3050</c:v>
                </c:pt>
                <c:pt idx="30">
                  <c:v>1700</c:v>
                </c:pt>
                <c:pt idx="32">
                  <c:v>2000</c:v>
                </c:pt>
                <c:pt idx="33">
                  <c:v>412</c:v>
                </c:pt>
                <c:pt idx="34">
                  <c:v>550</c:v>
                </c:pt>
                <c:pt idx="36">
                  <c:v>0</c:v>
                </c:pt>
                <c:pt idx="37">
                  <c:v>5283</c:v>
                </c:pt>
                <c:pt idx="38">
                  <c:v>1250</c:v>
                </c:pt>
                <c:pt idx="40">
                  <c:v>0</c:v>
                </c:pt>
                <c:pt idx="41">
                  <c:v>0</c:v>
                </c:pt>
                <c:pt idx="42">
                  <c:v>0</c:v>
                </c:pt>
                <c:pt idx="44">
                  <c:v>18400</c:v>
                </c:pt>
                <c:pt idx="45">
                  <c:v>15550</c:v>
                </c:pt>
                <c:pt idx="46">
                  <c:v>2500</c:v>
                </c:pt>
              </c:numCache>
            </c:numRef>
          </c:val>
          <c:extLst>
            <c:ext xmlns:c16="http://schemas.microsoft.com/office/drawing/2014/chart" uri="{C3380CC4-5D6E-409C-BE32-E72D297353CC}">
              <c16:uniqueId val="{00000094-F3F3-43A3-9BA8-70F6F80D4182}"/>
            </c:ext>
          </c:extLst>
        </c:ser>
        <c:ser>
          <c:idx val="5"/>
          <c:order val="5"/>
          <c:spPr>
            <a:solidFill>
              <a:srgbClr val="D3D3D3"/>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Calculations!$R$54:$R$101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50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F3F3-43A3-9BA8-70F6F80D4182}"/>
            </c:ext>
          </c:extLst>
        </c:ser>
        <c:dLbls>
          <c:showLegendKey val="0"/>
          <c:showVal val="0"/>
          <c:showCatName val="0"/>
          <c:showSerName val="0"/>
          <c:showPercent val="0"/>
          <c:showBubbleSize val="0"/>
        </c:dLbls>
        <c:gapWidth val="15"/>
        <c:overlap val="100"/>
        <c:axId val="1685659295"/>
        <c:axId val="1685655935"/>
      </c:barChart>
      <c:catAx>
        <c:axId val="1685659295"/>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lumMod val="65000"/>
                  </a:schemeClr>
                </a:solidFill>
                <a:latin typeface="+mn-lt"/>
                <a:ea typeface="+mn-ea"/>
                <a:cs typeface="+mn-cs"/>
              </a:defRPr>
            </a:pPr>
            <a:endParaRPr lang="en-US"/>
          </a:p>
        </c:txPr>
        <c:crossAx val="1685655935"/>
        <c:crosses val="autoZero"/>
        <c:auto val="0"/>
        <c:lblAlgn val="ctr"/>
        <c:lblOffset val="100"/>
        <c:noMultiLvlLbl val="0"/>
      </c:catAx>
      <c:valAx>
        <c:axId val="168565593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crossAx val="168565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3DC5-4C81-80B7-FE3DD30DDDE8}"/>
              </c:ext>
            </c:extLst>
          </c:dPt>
          <c:val>
            <c:numRef>
              <c:f>Calculations!$E$26</c:f>
              <c:numCache>
                <c:formatCode>0%</c:formatCode>
                <c:ptCount val="1"/>
                <c:pt idx="0">
                  <c:v>0.8</c:v>
                </c:pt>
              </c:numCache>
            </c:numRef>
          </c:val>
          <c:extLst>
            <c:ext xmlns:c16="http://schemas.microsoft.com/office/drawing/2014/chart" uri="{C3380CC4-5D6E-409C-BE32-E72D297353CC}">
              <c16:uniqueId val="{00000002-3DC5-4C81-80B7-FE3DD30DDDE8}"/>
            </c:ext>
          </c:extLst>
        </c:ser>
        <c:dLbls>
          <c:showLegendKey val="0"/>
          <c:showVal val="0"/>
          <c:showCatName val="0"/>
          <c:showSerName val="0"/>
          <c:showPercent val="0"/>
          <c:showBubbleSize val="0"/>
        </c:dLbls>
        <c:gapWidth val="0"/>
        <c:axId val="1142010912"/>
        <c:axId val="1142011392"/>
      </c:barChart>
      <c:catAx>
        <c:axId val="1142010912"/>
        <c:scaling>
          <c:orientation val="minMax"/>
        </c:scaling>
        <c:delete val="1"/>
        <c:axPos val="l"/>
        <c:majorTickMark val="none"/>
        <c:minorTickMark val="none"/>
        <c:tickLblPos val="nextTo"/>
        <c:crossAx val="1142011392"/>
        <c:crosses val="autoZero"/>
        <c:auto val="1"/>
        <c:lblAlgn val="ctr"/>
        <c:lblOffset val="100"/>
        <c:noMultiLvlLbl val="0"/>
      </c:catAx>
      <c:valAx>
        <c:axId val="1142011392"/>
        <c:scaling>
          <c:orientation val="minMax"/>
          <c:max val="1"/>
          <c:min val="0"/>
        </c:scaling>
        <c:delete val="1"/>
        <c:axPos val="b"/>
        <c:numFmt formatCode="0%" sourceLinked="1"/>
        <c:majorTickMark val="none"/>
        <c:minorTickMark val="none"/>
        <c:tickLblPos val="nextTo"/>
        <c:crossAx val="114201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75000"/>
              </a:schemeClr>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6-469E-47B6-B8A6-4DD65D5B79FA}"/>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9-469E-47B6-B8A6-4DD65D5B79FA}"/>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C-469E-47B6-B8A6-4DD65D5B79FA}"/>
              </c:ext>
            </c:extLst>
          </c:dPt>
          <c:dPt>
            <c:idx val="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7-469E-47B6-B8A6-4DD65D5B79FA}"/>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D-469E-47B6-B8A6-4DD65D5B79FA}"/>
              </c:ext>
            </c:extLst>
          </c:dPt>
          <c:dPt>
            <c:idx val="1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8-469E-47B6-B8A6-4DD65D5B79FA}"/>
              </c:ext>
            </c:extLst>
          </c:dPt>
          <c:dPt>
            <c:idx val="13"/>
            <c:invertIfNegative val="0"/>
            <c:bubble3D val="0"/>
            <c:spPr>
              <a:solidFill>
                <a:schemeClr val="accent2"/>
              </a:solidFill>
              <a:ln>
                <a:noFill/>
              </a:ln>
              <a:effectLst/>
            </c:spPr>
            <c:extLst>
              <c:ext xmlns:c16="http://schemas.microsoft.com/office/drawing/2014/chart" uri="{C3380CC4-5D6E-409C-BE32-E72D297353CC}">
                <c16:uniqueId val="{0000000E-469E-47B6-B8A6-4DD65D5B79FA}"/>
              </c:ext>
            </c:extLst>
          </c:dPt>
          <c:dPt>
            <c:idx val="1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9-469E-47B6-B8A6-4DD65D5B79FA}"/>
              </c:ext>
            </c:extLst>
          </c:dPt>
          <c:dPt>
            <c:idx val="17"/>
            <c:invertIfNegative val="0"/>
            <c:bubble3D val="0"/>
            <c:spPr>
              <a:solidFill>
                <a:schemeClr val="accent2"/>
              </a:solidFill>
              <a:ln>
                <a:noFill/>
              </a:ln>
              <a:effectLst/>
            </c:spPr>
            <c:extLst>
              <c:ext xmlns:c16="http://schemas.microsoft.com/office/drawing/2014/chart" uri="{C3380CC4-5D6E-409C-BE32-E72D297353CC}">
                <c16:uniqueId val="{0000000F-469E-47B6-B8A6-4DD65D5B79FA}"/>
              </c:ext>
            </c:extLst>
          </c:dPt>
          <c:dPt>
            <c:idx val="18"/>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A-469E-47B6-B8A6-4DD65D5B79FA}"/>
              </c:ext>
            </c:extLst>
          </c:dPt>
          <c:dPt>
            <c:idx val="21"/>
            <c:invertIfNegative val="0"/>
            <c:bubble3D val="0"/>
            <c:spPr>
              <a:solidFill>
                <a:schemeClr val="accent2"/>
              </a:solidFill>
              <a:ln>
                <a:noFill/>
              </a:ln>
              <a:effectLst/>
            </c:spPr>
            <c:extLst>
              <c:ext xmlns:c16="http://schemas.microsoft.com/office/drawing/2014/chart" uri="{C3380CC4-5D6E-409C-BE32-E72D297353CC}">
                <c16:uniqueId val="{00000010-469E-47B6-B8A6-4DD65D5B79FA}"/>
              </c:ext>
            </c:extLst>
          </c:dPt>
          <c:dPt>
            <c:idx val="2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B-469E-47B6-B8A6-4DD65D5B79FA}"/>
              </c:ext>
            </c:extLst>
          </c:dPt>
          <c:dPt>
            <c:idx val="25"/>
            <c:invertIfNegative val="0"/>
            <c:bubble3D val="0"/>
            <c:spPr>
              <a:solidFill>
                <a:schemeClr val="accent2"/>
              </a:solidFill>
              <a:ln>
                <a:noFill/>
              </a:ln>
              <a:effectLst/>
            </c:spPr>
            <c:extLst>
              <c:ext xmlns:c16="http://schemas.microsoft.com/office/drawing/2014/chart" uri="{C3380CC4-5D6E-409C-BE32-E72D297353CC}">
                <c16:uniqueId val="{00000011-469E-47B6-B8A6-4DD65D5B79FA}"/>
              </c:ext>
            </c:extLst>
          </c:dPt>
          <c:dPt>
            <c:idx val="2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C-469E-47B6-B8A6-4DD65D5B79FA}"/>
              </c:ext>
            </c:extLst>
          </c:dPt>
          <c:dPt>
            <c:idx val="29"/>
            <c:invertIfNegative val="0"/>
            <c:bubble3D val="0"/>
            <c:spPr>
              <a:solidFill>
                <a:schemeClr val="accent2"/>
              </a:solidFill>
              <a:ln>
                <a:noFill/>
              </a:ln>
              <a:effectLst/>
            </c:spPr>
            <c:extLst>
              <c:ext xmlns:c16="http://schemas.microsoft.com/office/drawing/2014/chart" uri="{C3380CC4-5D6E-409C-BE32-E72D297353CC}">
                <c16:uniqueId val="{00000012-469E-47B6-B8A6-4DD65D5B79FA}"/>
              </c:ext>
            </c:extLst>
          </c:dPt>
          <c:dPt>
            <c:idx val="3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D-469E-47B6-B8A6-4DD65D5B79FA}"/>
              </c:ext>
            </c:extLst>
          </c:dPt>
          <c:dPt>
            <c:idx val="33"/>
            <c:invertIfNegative val="0"/>
            <c:bubble3D val="0"/>
            <c:spPr>
              <a:solidFill>
                <a:schemeClr val="accent2"/>
              </a:solidFill>
              <a:ln>
                <a:noFill/>
              </a:ln>
              <a:effectLst/>
            </c:spPr>
            <c:extLst>
              <c:ext xmlns:c16="http://schemas.microsoft.com/office/drawing/2014/chart" uri="{C3380CC4-5D6E-409C-BE32-E72D297353CC}">
                <c16:uniqueId val="{00000013-469E-47B6-B8A6-4DD65D5B79FA}"/>
              </c:ext>
            </c:extLst>
          </c:dPt>
          <c:dPt>
            <c:idx val="3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E-469E-47B6-B8A6-4DD65D5B79FA}"/>
              </c:ext>
            </c:extLst>
          </c:dPt>
          <c:dPt>
            <c:idx val="37"/>
            <c:invertIfNegative val="0"/>
            <c:bubble3D val="0"/>
            <c:spPr>
              <a:solidFill>
                <a:schemeClr val="accent2"/>
              </a:solidFill>
              <a:ln>
                <a:noFill/>
              </a:ln>
              <a:effectLst/>
            </c:spPr>
            <c:extLst>
              <c:ext xmlns:c16="http://schemas.microsoft.com/office/drawing/2014/chart" uri="{C3380CC4-5D6E-409C-BE32-E72D297353CC}">
                <c16:uniqueId val="{00000014-469E-47B6-B8A6-4DD65D5B79FA}"/>
              </c:ext>
            </c:extLst>
          </c:dPt>
          <c:dPt>
            <c:idx val="38"/>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F-469E-47B6-B8A6-4DD65D5B79FA}"/>
              </c:ext>
            </c:extLst>
          </c:dPt>
          <c:dPt>
            <c:idx val="41"/>
            <c:invertIfNegative val="0"/>
            <c:bubble3D val="0"/>
            <c:spPr>
              <a:solidFill>
                <a:schemeClr val="accent2"/>
              </a:solidFill>
              <a:ln>
                <a:noFill/>
              </a:ln>
              <a:effectLst/>
            </c:spPr>
            <c:extLst>
              <c:ext xmlns:c16="http://schemas.microsoft.com/office/drawing/2014/chart" uri="{C3380CC4-5D6E-409C-BE32-E72D297353CC}">
                <c16:uniqueId val="{00000015-469E-47B6-B8A6-4DD65D5B79FA}"/>
              </c:ext>
            </c:extLst>
          </c:dPt>
          <c:dPt>
            <c:idx val="4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0-469E-47B6-B8A6-4DD65D5B79FA}"/>
              </c:ext>
            </c:extLst>
          </c:dPt>
          <c:dPt>
            <c:idx val="45"/>
            <c:invertIfNegative val="0"/>
            <c:bubble3D val="0"/>
            <c:spPr>
              <a:solidFill>
                <a:schemeClr val="accent2"/>
              </a:solidFill>
              <a:ln>
                <a:noFill/>
              </a:ln>
              <a:effectLst/>
            </c:spPr>
            <c:extLst>
              <c:ext xmlns:c16="http://schemas.microsoft.com/office/drawing/2014/chart" uri="{C3380CC4-5D6E-409C-BE32-E72D297353CC}">
                <c16:uniqueId val="{00000016-469E-47B6-B8A6-4DD65D5B79FA}"/>
              </c:ext>
            </c:extLst>
          </c:dPt>
          <c:dPt>
            <c:idx val="46"/>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1-469E-47B6-B8A6-4DD65D5B79FA}"/>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Calculations!$M$54:$M$101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16700</c:v>
                </c:pt>
                <c:pt idx="41">
                  <c:v>14500</c:v>
                </c:pt>
                <c:pt idx="42">
                  <c:v>500</c:v>
                </c:pt>
                <c:pt idx="44">
                  <c:v>0</c:v>
                </c:pt>
                <c:pt idx="45">
                  <c:v>0</c:v>
                </c:pt>
                <c:pt idx="46">
                  <c:v>0</c:v>
                </c:pt>
              </c:numCache>
            </c:numRef>
          </c:val>
          <c:extLst>
            <c:ext xmlns:c16="http://schemas.microsoft.com/office/drawing/2014/chart" uri="{C3380CC4-5D6E-409C-BE32-E72D297353CC}">
              <c16:uniqueId val="{00000000-469E-47B6-B8A6-4DD65D5B79FA}"/>
            </c:ext>
          </c:extLst>
        </c:ser>
        <c:ser>
          <c:idx val="1"/>
          <c:order val="1"/>
          <c:spPr>
            <a:solidFill>
              <a:schemeClr val="accent6">
                <a:lumMod val="40000"/>
                <a:lumOff val="60000"/>
              </a:schemeClr>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469E-47B6-B8A6-4DD65D5B79FA}"/>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A-469E-47B6-B8A6-4DD65D5B79FA}"/>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2-469E-47B6-B8A6-4DD65D5B79FA}"/>
              </c:ext>
            </c:extLst>
          </c:dPt>
          <c:dPt>
            <c:idx val="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2D-469E-47B6-B8A6-4DD65D5B79FA}"/>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3-469E-47B6-B8A6-4DD65D5B79FA}"/>
              </c:ext>
            </c:extLst>
          </c:dPt>
          <c:dPt>
            <c:idx val="1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2E-469E-47B6-B8A6-4DD65D5B79FA}"/>
              </c:ext>
            </c:extLst>
          </c:dPt>
          <c:dPt>
            <c:idx val="1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4-469E-47B6-B8A6-4DD65D5B79FA}"/>
              </c:ext>
            </c:extLst>
          </c:dPt>
          <c:dPt>
            <c:idx val="1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2F-469E-47B6-B8A6-4DD65D5B79FA}"/>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5-469E-47B6-B8A6-4DD65D5B79FA}"/>
              </c:ext>
            </c:extLst>
          </c:dPt>
          <c:dPt>
            <c:idx val="18"/>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0-469E-47B6-B8A6-4DD65D5B79FA}"/>
              </c:ext>
            </c:extLst>
          </c:dPt>
          <c:dPt>
            <c:idx val="2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6-469E-47B6-B8A6-4DD65D5B79FA}"/>
              </c:ext>
            </c:extLst>
          </c:dPt>
          <c:dPt>
            <c:idx val="22"/>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1-469E-47B6-B8A6-4DD65D5B79FA}"/>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7-469E-47B6-B8A6-4DD65D5B79FA}"/>
              </c:ext>
            </c:extLst>
          </c:dPt>
          <c:dPt>
            <c:idx val="2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2-469E-47B6-B8A6-4DD65D5B79FA}"/>
              </c:ext>
            </c:extLst>
          </c:dPt>
          <c:dPt>
            <c:idx val="2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8-469E-47B6-B8A6-4DD65D5B79FA}"/>
              </c:ext>
            </c:extLst>
          </c:dPt>
          <c:dPt>
            <c:idx val="3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3-469E-47B6-B8A6-4DD65D5B79FA}"/>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9-469E-47B6-B8A6-4DD65D5B79FA}"/>
              </c:ext>
            </c:extLst>
          </c:dPt>
          <c:dPt>
            <c:idx val="3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4-469E-47B6-B8A6-4DD65D5B79FA}"/>
              </c:ext>
            </c:extLst>
          </c:dPt>
          <c:dPt>
            <c:idx val="3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A-469E-47B6-B8A6-4DD65D5B79FA}"/>
              </c:ext>
            </c:extLst>
          </c:dPt>
          <c:dPt>
            <c:idx val="38"/>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5-469E-47B6-B8A6-4DD65D5B79FA}"/>
              </c:ext>
            </c:extLst>
          </c:dPt>
          <c:dPt>
            <c:idx val="4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B-469E-47B6-B8A6-4DD65D5B79FA}"/>
              </c:ext>
            </c:extLst>
          </c:dPt>
          <c:dPt>
            <c:idx val="42"/>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6-469E-47B6-B8A6-4DD65D5B79FA}"/>
              </c:ext>
            </c:extLst>
          </c:dPt>
          <c:dPt>
            <c:idx val="4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C-469E-47B6-B8A6-4DD65D5B79FA}"/>
              </c:ext>
            </c:extLst>
          </c:dPt>
          <c:dPt>
            <c:idx val="4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7-469E-47B6-B8A6-4DD65D5B79FA}"/>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Calculations!$N$54:$N$101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1700</c:v>
                </c:pt>
                <c:pt idx="41">
                  <c:v>1050</c:v>
                </c:pt>
                <c:pt idx="42">
                  <c:v>2000</c:v>
                </c:pt>
                <c:pt idx="44">
                  <c:v>0</c:v>
                </c:pt>
                <c:pt idx="45">
                  <c:v>0</c:v>
                </c:pt>
                <c:pt idx="46">
                  <c:v>0</c:v>
                </c:pt>
              </c:numCache>
            </c:numRef>
          </c:val>
          <c:extLst>
            <c:ext xmlns:c16="http://schemas.microsoft.com/office/drawing/2014/chart" uri="{C3380CC4-5D6E-409C-BE32-E72D297353CC}">
              <c16:uniqueId val="{00000001-469E-47B6-B8A6-4DD65D5B79FA}"/>
            </c:ext>
          </c:extLst>
        </c:ser>
        <c:ser>
          <c:idx val="2"/>
          <c:order val="2"/>
          <c:spPr>
            <a:solidFill>
              <a:schemeClr val="accent3"/>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8-469E-47B6-B8A6-4DD65D5B79FA}"/>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B-469E-47B6-B8A6-4DD65D5B79FA}"/>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38-469E-47B6-B8A6-4DD65D5B79FA}"/>
              </c:ext>
            </c:extLst>
          </c:dPt>
          <c:dPt>
            <c:idx val="6"/>
            <c:invertIfNegative val="0"/>
            <c:bubble3D val="0"/>
            <c:spPr>
              <a:solidFill>
                <a:schemeClr val="accent4">
                  <a:lumMod val="75000"/>
                </a:schemeClr>
              </a:solidFill>
              <a:ln>
                <a:noFill/>
              </a:ln>
              <a:effectLst/>
            </c:spPr>
            <c:extLst>
              <c:ext xmlns:c16="http://schemas.microsoft.com/office/drawing/2014/chart" uri="{C3380CC4-5D6E-409C-BE32-E72D297353CC}">
                <c16:uniqueId val="{00000043-469E-47B6-B8A6-4DD65D5B79FA}"/>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39-469E-47B6-B8A6-4DD65D5B79FA}"/>
              </c:ext>
            </c:extLst>
          </c:dPt>
          <c:dPt>
            <c:idx val="10"/>
            <c:invertIfNegative val="0"/>
            <c:bubble3D val="0"/>
            <c:spPr>
              <a:solidFill>
                <a:schemeClr val="accent4">
                  <a:lumMod val="75000"/>
                </a:schemeClr>
              </a:solidFill>
              <a:ln>
                <a:noFill/>
              </a:ln>
              <a:effectLst/>
            </c:spPr>
            <c:extLst>
              <c:ext xmlns:c16="http://schemas.microsoft.com/office/drawing/2014/chart" uri="{C3380CC4-5D6E-409C-BE32-E72D297353CC}">
                <c16:uniqueId val="{00000044-469E-47B6-B8A6-4DD65D5B79FA}"/>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3A-469E-47B6-B8A6-4DD65D5B79FA}"/>
              </c:ext>
            </c:extLst>
          </c:dPt>
          <c:dPt>
            <c:idx val="14"/>
            <c:invertIfNegative val="0"/>
            <c:bubble3D val="0"/>
            <c:spPr>
              <a:solidFill>
                <a:schemeClr val="accent4">
                  <a:lumMod val="75000"/>
                </a:schemeClr>
              </a:solidFill>
              <a:ln>
                <a:noFill/>
              </a:ln>
              <a:effectLst/>
            </c:spPr>
            <c:extLst>
              <c:ext xmlns:c16="http://schemas.microsoft.com/office/drawing/2014/chart" uri="{C3380CC4-5D6E-409C-BE32-E72D297353CC}">
                <c16:uniqueId val="{00000045-469E-47B6-B8A6-4DD65D5B79FA}"/>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3B-469E-47B6-B8A6-4DD65D5B79FA}"/>
              </c:ext>
            </c:extLst>
          </c:dPt>
          <c:dPt>
            <c:idx val="18"/>
            <c:invertIfNegative val="0"/>
            <c:bubble3D val="0"/>
            <c:spPr>
              <a:solidFill>
                <a:schemeClr val="accent4">
                  <a:lumMod val="75000"/>
                </a:schemeClr>
              </a:solidFill>
              <a:ln>
                <a:noFill/>
              </a:ln>
              <a:effectLst/>
            </c:spPr>
            <c:extLst>
              <c:ext xmlns:c16="http://schemas.microsoft.com/office/drawing/2014/chart" uri="{C3380CC4-5D6E-409C-BE32-E72D297353CC}">
                <c16:uniqueId val="{00000046-469E-47B6-B8A6-4DD65D5B79FA}"/>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3C-469E-47B6-B8A6-4DD65D5B79FA}"/>
              </c:ext>
            </c:extLst>
          </c:dPt>
          <c:dPt>
            <c:idx val="22"/>
            <c:invertIfNegative val="0"/>
            <c:bubble3D val="0"/>
            <c:spPr>
              <a:solidFill>
                <a:schemeClr val="accent4">
                  <a:lumMod val="75000"/>
                </a:schemeClr>
              </a:solidFill>
              <a:ln>
                <a:noFill/>
              </a:ln>
              <a:effectLst/>
            </c:spPr>
            <c:extLst>
              <c:ext xmlns:c16="http://schemas.microsoft.com/office/drawing/2014/chart" uri="{C3380CC4-5D6E-409C-BE32-E72D297353CC}">
                <c16:uniqueId val="{00000047-469E-47B6-B8A6-4DD65D5B79FA}"/>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3D-469E-47B6-B8A6-4DD65D5B79FA}"/>
              </c:ext>
            </c:extLst>
          </c:dPt>
          <c:dPt>
            <c:idx val="26"/>
            <c:invertIfNegative val="0"/>
            <c:bubble3D val="0"/>
            <c:spPr>
              <a:solidFill>
                <a:schemeClr val="accent4">
                  <a:lumMod val="75000"/>
                </a:schemeClr>
              </a:solidFill>
              <a:ln>
                <a:noFill/>
              </a:ln>
              <a:effectLst/>
            </c:spPr>
            <c:extLst>
              <c:ext xmlns:c16="http://schemas.microsoft.com/office/drawing/2014/chart" uri="{C3380CC4-5D6E-409C-BE32-E72D297353CC}">
                <c16:uniqueId val="{00000048-469E-47B6-B8A6-4DD65D5B79FA}"/>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3E-469E-47B6-B8A6-4DD65D5B79FA}"/>
              </c:ext>
            </c:extLst>
          </c:dPt>
          <c:dPt>
            <c:idx val="30"/>
            <c:invertIfNegative val="0"/>
            <c:bubble3D val="0"/>
            <c:spPr>
              <a:solidFill>
                <a:schemeClr val="accent4">
                  <a:lumMod val="75000"/>
                </a:schemeClr>
              </a:solidFill>
              <a:ln>
                <a:noFill/>
              </a:ln>
              <a:effectLst/>
            </c:spPr>
            <c:extLst>
              <c:ext xmlns:c16="http://schemas.microsoft.com/office/drawing/2014/chart" uri="{C3380CC4-5D6E-409C-BE32-E72D297353CC}">
                <c16:uniqueId val="{00000049-469E-47B6-B8A6-4DD65D5B79FA}"/>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3F-469E-47B6-B8A6-4DD65D5B79FA}"/>
              </c:ext>
            </c:extLst>
          </c:dPt>
          <c:dPt>
            <c:idx val="34"/>
            <c:invertIfNegative val="0"/>
            <c:bubble3D val="0"/>
            <c:spPr>
              <a:solidFill>
                <a:schemeClr val="accent4">
                  <a:lumMod val="75000"/>
                </a:schemeClr>
              </a:solidFill>
              <a:ln>
                <a:noFill/>
              </a:ln>
              <a:effectLst/>
            </c:spPr>
            <c:extLst>
              <c:ext xmlns:c16="http://schemas.microsoft.com/office/drawing/2014/chart" uri="{C3380CC4-5D6E-409C-BE32-E72D297353CC}">
                <c16:uniqueId val="{0000004A-469E-47B6-B8A6-4DD65D5B79FA}"/>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40-469E-47B6-B8A6-4DD65D5B79FA}"/>
              </c:ext>
            </c:extLst>
          </c:dPt>
          <c:dPt>
            <c:idx val="38"/>
            <c:invertIfNegative val="0"/>
            <c:bubble3D val="0"/>
            <c:spPr>
              <a:solidFill>
                <a:schemeClr val="accent4">
                  <a:lumMod val="75000"/>
                </a:schemeClr>
              </a:solidFill>
              <a:ln>
                <a:noFill/>
              </a:ln>
              <a:effectLst/>
            </c:spPr>
            <c:extLst>
              <c:ext xmlns:c16="http://schemas.microsoft.com/office/drawing/2014/chart" uri="{C3380CC4-5D6E-409C-BE32-E72D297353CC}">
                <c16:uniqueId val="{0000004B-469E-47B6-B8A6-4DD65D5B79FA}"/>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41-469E-47B6-B8A6-4DD65D5B79FA}"/>
              </c:ext>
            </c:extLst>
          </c:dPt>
          <c:dPt>
            <c:idx val="42"/>
            <c:invertIfNegative val="0"/>
            <c:bubble3D val="0"/>
            <c:spPr>
              <a:solidFill>
                <a:schemeClr val="accent4">
                  <a:lumMod val="75000"/>
                </a:schemeClr>
              </a:solidFill>
              <a:ln>
                <a:noFill/>
              </a:ln>
              <a:effectLst/>
            </c:spPr>
            <c:extLst>
              <c:ext xmlns:c16="http://schemas.microsoft.com/office/drawing/2014/chart" uri="{C3380CC4-5D6E-409C-BE32-E72D297353CC}">
                <c16:uniqueId val="{0000004C-469E-47B6-B8A6-4DD65D5B79FA}"/>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42-469E-47B6-B8A6-4DD65D5B79FA}"/>
              </c:ext>
            </c:extLst>
          </c:dPt>
          <c:dPt>
            <c:idx val="46"/>
            <c:invertIfNegative val="0"/>
            <c:bubble3D val="0"/>
            <c:spPr>
              <a:solidFill>
                <a:schemeClr val="accent4">
                  <a:lumMod val="75000"/>
                </a:schemeClr>
              </a:solidFill>
              <a:ln>
                <a:noFill/>
              </a:ln>
              <a:effectLst/>
            </c:spPr>
            <c:extLst>
              <c:ext xmlns:c16="http://schemas.microsoft.com/office/drawing/2014/chart" uri="{C3380CC4-5D6E-409C-BE32-E72D297353CC}">
                <c16:uniqueId val="{0000004D-469E-47B6-B8A6-4DD65D5B79FA}"/>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Calculations!$O$54:$O$101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2-469E-47B6-B8A6-4DD65D5B79FA}"/>
            </c:ext>
          </c:extLst>
        </c:ser>
        <c:ser>
          <c:idx val="3"/>
          <c:order val="3"/>
          <c:spPr>
            <a:solidFill>
              <a:srgbClr val="D9D9D9"/>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Calculations!$P$54:$P$101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14000</c:v>
                </c:pt>
                <c:pt idx="29">
                  <c:v>12500</c:v>
                </c:pt>
                <c:pt idx="30">
                  <c:v>800</c:v>
                </c:pt>
                <c:pt idx="32">
                  <c:v>17400</c:v>
                </c:pt>
                <c:pt idx="33">
                  <c:v>15138</c:v>
                </c:pt>
                <c:pt idx="34">
                  <c:v>1950</c:v>
                </c:pt>
                <c:pt idx="36">
                  <c:v>18800</c:v>
                </c:pt>
                <c:pt idx="37">
                  <c:v>10267</c:v>
                </c:pt>
                <c:pt idx="38">
                  <c:v>1250</c:v>
                </c:pt>
                <c:pt idx="40">
                  <c:v>0</c:v>
                </c:pt>
                <c:pt idx="41">
                  <c:v>0</c:v>
                </c:pt>
                <c:pt idx="42">
                  <c:v>0</c:v>
                </c:pt>
                <c:pt idx="44">
                  <c:v>0</c:v>
                </c:pt>
                <c:pt idx="45">
                  <c:v>0</c:v>
                </c:pt>
                <c:pt idx="46">
                  <c:v>0</c:v>
                </c:pt>
              </c:numCache>
            </c:numRef>
          </c:val>
          <c:extLst>
            <c:ext xmlns:c16="http://schemas.microsoft.com/office/drawing/2014/chart" uri="{C3380CC4-5D6E-409C-BE32-E72D297353CC}">
              <c16:uniqueId val="{00000003-469E-47B6-B8A6-4DD65D5B79FA}"/>
            </c:ext>
          </c:extLst>
        </c:ser>
        <c:ser>
          <c:idx val="4"/>
          <c:order val="4"/>
          <c:spPr>
            <a:solidFill>
              <a:srgbClr val="E6E6E6"/>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Calculations!$Q$54:$Q$101</c:f>
              <c:numCache>
                <c:formatCode>_(* #,##0_);_(* \(#,##0\);_(* "-"??_);_(@_)</c:formatCode>
                <c:ptCount val="48"/>
                <c:pt idx="0">
                  <c:v>17400</c:v>
                </c:pt>
                <c:pt idx="1">
                  <c:v>15550</c:v>
                </c:pt>
                <c:pt idx="2">
                  <c:v>1200</c:v>
                </c:pt>
                <c:pt idx="4">
                  <c:v>19400</c:v>
                </c:pt>
                <c:pt idx="5">
                  <c:v>15550</c:v>
                </c:pt>
                <c:pt idx="6">
                  <c:v>1200</c:v>
                </c:pt>
                <c:pt idx="8">
                  <c:v>17900</c:v>
                </c:pt>
                <c:pt idx="9">
                  <c:v>15550</c:v>
                </c:pt>
                <c:pt idx="10">
                  <c:v>1200</c:v>
                </c:pt>
                <c:pt idx="12">
                  <c:v>21600</c:v>
                </c:pt>
                <c:pt idx="13">
                  <c:v>15550</c:v>
                </c:pt>
                <c:pt idx="14">
                  <c:v>1200</c:v>
                </c:pt>
                <c:pt idx="16">
                  <c:v>17800</c:v>
                </c:pt>
                <c:pt idx="17">
                  <c:v>15550</c:v>
                </c:pt>
                <c:pt idx="18">
                  <c:v>1200</c:v>
                </c:pt>
                <c:pt idx="20">
                  <c:v>17900</c:v>
                </c:pt>
                <c:pt idx="21">
                  <c:v>15550</c:v>
                </c:pt>
                <c:pt idx="22">
                  <c:v>1200</c:v>
                </c:pt>
                <c:pt idx="24">
                  <c:v>18156</c:v>
                </c:pt>
                <c:pt idx="25">
                  <c:v>15550</c:v>
                </c:pt>
                <c:pt idx="26">
                  <c:v>1200</c:v>
                </c:pt>
                <c:pt idx="28">
                  <c:v>4400</c:v>
                </c:pt>
                <c:pt idx="29">
                  <c:v>3050</c:v>
                </c:pt>
                <c:pt idx="30">
                  <c:v>1700</c:v>
                </c:pt>
                <c:pt idx="32">
                  <c:v>2000</c:v>
                </c:pt>
                <c:pt idx="33">
                  <c:v>412</c:v>
                </c:pt>
                <c:pt idx="34">
                  <c:v>550</c:v>
                </c:pt>
                <c:pt idx="36">
                  <c:v>0</c:v>
                </c:pt>
                <c:pt idx="37">
                  <c:v>5283</c:v>
                </c:pt>
                <c:pt idx="38">
                  <c:v>1250</c:v>
                </c:pt>
                <c:pt idx="40">
                  <c:v>0</c:v>
                </c:pt>
                <c:pt idx="41">
                  <c:v>0</c:v>
                </c:pt>
                <c:pt idx="42">
                  <c:v>0</c:v>
                </c:pt>
                <c:pt idx="44">
                  <c:v>18400</c:v>
                </c:pt>
                <c:pt idx="45">
                  <c:v>15550</c:v>
                </c:pt>
                <c:pt idx="46">
                  <c:v>2500</c:v>
                </c:pt>
              </c:numCache>
            </c:numRef>
          </c:val>
          <c:extLst>
            <c:ext xmlns:c16="http://schemas.microsoft.com/office/drawing/2014/chart" uri="{C3380CC4-5D6E-409C-BE32-E72D297353CC}">
              <c16:uniqueId val="{00000004-469E-47B6-B8A6-4DD65D5B79FA}"/>
            </c:ext>
          </c:extLst>
        </c:ser>
        <c:ser>
          <c:idx val="5"/>
          <c:order val="5"/>
          <c:spPr>
            <a:solidFill>
              <a:srgbClr val="D3D3D3"/>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Calculations!$R$54:$R$101</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50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5-469E-47B6-B8A6-4DD65D5B79FA}"/>
            </c:ext>
          </c:extLst>
        </c:ser>
        <c:dLbls>
          <c:showLegendKey val="0"/>
          <c:showVal val="0"/>
          <c:showCatName val="0"/>
          <c:showSerName val="0"/>
          <c:showPercent val="0"/>
          <c:showBubbleSize val="0"/>
        </c:dLbls>
        <c:gapWidth val="15"/>
        <c:overlap val="100"/>
        <c:axId val="1685659295"/>
        <c:axId val="1685655935"/>
      </c:barChart>
      <c:catAx>
        <c:axId val="1685659295"/>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655935"/>
        <c:crosses val="autoZero"/>
        <c:auto val="0"/>
        <c:lblAlgn val="ctr"/>
        <c:lblOffset val="100"/>
        <c:noMultiLvlLbl val="0"/>
      </c:catAx>
      <c:valAx>
        <c:axId val="168565593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65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FAB9-4A64-9379-2C1ABE5FDA51}"/>
              </c:ext>
            </c:extLst>
          </c:dPt>
          <c:val>
            <c:numRef>
              <c:f>Calculations!$E$26</c:f>
              <c:numCache>
                <c:formatCode>0%</c:formatCode>
                <c:ptCount val="1"/>
                <c:pt idx="0">
                  <c:v>0.8</c:v>
                </c:pt>
              </c:numCache>
            </c:numRef>
          </c:val>
          <c:extLst>
            <c:ext xmlns:c16="http://schemas.microsoft.com/office/drawing/2014/chart" uri="{C3380CC4-5D6E-409C-BE32-E72D297353CC}">
              <c16:uniqueId val="{00000000-FAB9-4A64-9379-2C1ABE5FDA51}"/>
            </c:ext>
          </c:extLst>
        </c:ser>
        <c:dLbls>
          <c:showLegendKey val="0"/>
          <c:showVal val="0"/>
          <c:showCatName val="0"/>
          <c:showSerName val="0"/>
          <c:showPercent val="0"/>
          <c:showBubbleSize val="0"/>
        </c:dLbls>
        <c:gapWidth val="182"/>
        <c:axId val="1142010912"/>
        <c:axId val="1142011392"/>
      </c:barChart>
      <c:catAx>
        <c:axId val="1142010912"/>
        <c:scaling>
          <c:orientation val="minMax"/>
        </c:scaling>
        <c:delete val="1"/>
        <c:axPos val="l"/>
        <c:majorTickMark val="none"/>
        <c:minorTickMark val="none"/>
        <c:tickLblPos val="nextTo"/>
        <c:crossAx val="1142011392"/>
        <c:crosses val="autoZero"/>
        <c:auto val="1"/>
        <c:lblAlgn val="ctr"/>
        <c:lblOffset val="100"/>
        <c:noMultiLvlLbl val="0"/>
      </c:catAx>
      <c:valAx>
        <c:axId val="1142011392"/>
        <c:scaling>
          <c:orientation val="minMax"/>
          <c:max val="1"/>
          <c:min val="0"/>
        </c:scaling>
        <c:delete val="1"/>
        <c:axPos val="b"/>
        <c:numFmt formatCode="0%" sourceLinked="1"/>
        <c:majorTickMark val="none"/>
        <c:minorTickMark val="none"/>
        <c:tickLblPos val="nextTo"/>
        <c:crossAx val="114201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8" lockText="1" noThreeD="1"/>
</file>

<file path=xl/ctrlProps/ctrlProp2.xml><?xml version="1.0" encoding="utf-8"?>
<formControlPr xmlns="http://schemas.microsoft.com/office/spreadsheetml/2009/9/main" objectType="CheckBox" checked="Checked" fmlaLink="Calculations!$E$49"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1" lockText="1" noThreeD="1"/>
</file>

<file path=xl/ctrlProps/ctrlProp5.xml><?xml version="1.0" encoding="utf-8"?>
<formControlPr xmlns="http://schemas.microsoft.com/office/spreadsheetml/2009/9/main" objectType="CheckBox" checked="Checked" fmlaLink="$E$48" lockText="1" noThreeD="1"/>
</file>

<file path=xl/ctrlProps/ctrlProp6.xml><?xml version="1.0" encoding="utf-8"?>
<formControlPr xmlns="http://schemas.microsoft.com/office/spreadsheetml/2009/9/main" objectType="CheckBox" checked="Checked" fmlaLink="$E$49" lockText="1" noThreeD="1"/>
</file>

<file path=xl/ctrlProps/ctrlProp7.xml><?xml version="1.0" encoding="utf-8"?>
<formControlPr xmlns="http://schemas.microsoft.com/office/spreadsheetml/2009/9/main" objectType="CheckBox" checked="Checked" fmlaLink="$E$50" lockText="1" noThreeD="1"/>
</file>

<file path=xl/ctrlProps/ctrlProp8.xml><?xml version="1.0" encoding="utf-8"?>
<formControlPr xmlns="http://schemas.microsoft.com/office/spreadsheetml/2009/9/main" objectType="CheckBox" checked="Checked" fmlaLink="$E$51"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2</xdr:col>
      <xdr:colOff>171449</xdr:colOff>
      <xdr:row>5</xdr:row>
      <xdr:rowOff>171450</xdr:rowOff>
    </xdr:from>
    <xdr:to>
      <xdr:col>3</xdr:col>
      <xdr:colOff>596264</xdr:colOff>
      <xdr:row>9</xdr:row>
      <xdr:rowOff>49530</xdr:rowOff>
    </xdr:to>
    <xdr:grpSp>
      <xdr:nvGrpSpPr>
        <xdr:cNvPr id="21" name="Group 20">
          <a:extLst>
            <a:ext uri="{FF2B5EF4-FFF2-40B4-BE49-F238E27FC236}">
              <a16:creationId xmlns:a16="http://schemas.microsoft.com/office/drawing/2014/main" id="{CB26B45D-9128-81EF-ABC4-E9D8016E539C}"/>
            </a:ext>
          </a:extLst>
        </xdr:cNvPr>
        <xdr:cNvGrpSpPr/>
      </xdr:nvGrpSpPr>
      <xdr:grpSpPr>
        <a:xfrm>
          <a:off x="1390649" y="1295400"/>
          <a:ext cx="1463040" cy="640080"/>
          <a:chOff x="1390649" y="1295400"/>
          <a:chExt cx="1463040" cy="640080"/>
        </a:xfrm>
      </xdr:grpSpPr>
      <xdr:sp macro="" textlink="">
        <xdr:nvSpPr>
          <xdr:cNvPr id="2" name="Rectangle: Rounded Corners 1">
            <a:extLst>
              <a:ext uri="{FF2B5EF4-FFF2-40B4-BE49-F238E27FC236}">
                <a16:creationId xmlns:a16="http://schemas.microsoft.com/office/drawing/2014/main" id="{DE7FB387-1DDF-CB52-658D-10EBAD0D89BA}"/>
              </a:ext>
            </a:extLst>
          </xdr:cNvPr>
          <xdr:cNvSpPr/>
        </xdr:nvSpPr>
        <xdr:spPr>
          <a:xfrm>
            <a:off x="1390649" y="1295400"/>
            <a:ext cx="1463040" cy="64008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6EF91550-39BA-0CE7-307E-A0AC940A5628}"/>
              </a:ext>
            </a:extLst>
          </xdr:cNvPr>
          <xdr:cNvSpPr txBox="1"/>
        </xdr:nvSpPr>
        <xdr:spPr>
          <a:xfrm>
            <a:off x="1581149" y="1390650"/>
            <a:ext cx="10382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Date of today :</a:t>
            </a:r>
          </a:p>
        </xdr:txBody>
      </xdr:sp>
      <xdr:sp macro="" textlink="Calculations!E10">
        <xdr:nvSpPr>
          <xdr:cNvPr id="4" name="TextBox 3">
            <a:extLst>
              <a:ext uri="{FF2B5EF4-FFF2-40B4-BE49-F238E27FC236}">
                <a16:creationId xmlns:a16="http://schemas.microsoft.com/office/drawing/2014/main" id="{AFCA3C29-B9FA-4943-90BD-1F8BB5031EC8}"/>
              </a:ext>
            </a:extLst>
          </xdr:cNvPr>
          <xdr:cNvSpPr txBox="1"/>
        </xdr:nvSpPr>
        <xdr:spPr>
          <a:xfrm>
            <a:off x="1581149" y="1609725"/>
            <a:ext cx="10382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3451328-8518-429A-99DE-EEE98B8F333A}" type="TxLink">
              <a:rPr lang="en-US" sz="1200" b="1" i="0" u="none" strike="noStrike">
                <a:solidFill>
                  <a:srgbClr val="000000"/>
                </a:solidFill>
                <a:latin typeface="Aptos Narrow"/>
              </a:rPr>
              <a:pPr algn="l"/>
              <a:t>24-Nov-24</a:t>
            </a:fld>
            <a:endParaRPr lang="en-US" sz="1200" b="1"/>
          </a:p>
        </xdr:txBody>
      </xdr:sp>
    </xdr:grpSp>
    <xdr:clientData/>
  </xdr:twoCellAnchor>
  <xdr:twoCellAnchor editAs="absolute">
    <xdr:from>
      <xdr:col>3</xdr:col>
      <xdr:colOff>790573</xdr:colOff>
      <xdr:row>5</xdr:row>
      <xdr:rowOff>171450</xdr:rowOff>
    </xdr:from>
    <xdr:to>
      <xdr:col>5</xdr:col>
      <xdr:colOff>285749</xdr:colOff>
      <xdr:row>9</xdr:row>
      <xdr:rowOff>49530</xdr:rowOff>
    </xdr:to>
    <xdr:grpSp>
      <xdr:nvGrpSpPr>
        <xdr:cNvPr id="22" name="Group 21">
          <a:extLst>
            <a:ext uri="{FF2B5EF4-FFF2-40B4-BE49-F238E27FC236}">
              <a16:creationId xmlns:a16="http://schemas.microsoft.com/office/drawing/2014/main" id="{95EA69EA-5691-8B18-E68E-DE4BC8B731A0}"/>
            </a:ext>
          </a:extLst>
        </xdr:cNvPr>
        <xdr:cNvGrpSpPr/>
      </xdr:nvGrpSpPr>
      <xdr:grpSpPr>
        <a:xfrm>
          <a:off x="3047998" y="1295400"/>
          <a:ext cx="1771651" cy="640080"/>
          <a:chOff x="3047998" y="1295400"/>
          <a:chExt cx="1771651" cy="640080"/>
        </a:xfrm>
      </xdr:grpSpPr>
      <xdr:sp macro="" textlink="">
        <xdr:nvSpPr>
          <xdr:cNvPr id="5" name="Rectangle: Rounded Corners 4">
            <a:extLst>
              <a:ext uri="{FF2B5EF4-FFF2-40B4-BE49-F238E27FC236}">
                <a16:creationId xmlns:a16="http://schemas.microsoft.com/office/drawing/2014/main" id="{43129839-F52A-4279-9B4C-083CE8AA439C}"/>
              </a:ext>
            </a:extLst>
          </xdr:cNvPr>
          <xdr:cNvSpPr/>
        </xdr:nvSpPr>
        <xdr:spPr>
          <a:xfrm>
            <a:off x="3047998" y="1295400"/>
            <a:ext cx="1771651" cy="64008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08DE6CC8-EC70-44BC-A863-5F7D136F99EA}"/>
              </a:ext>
            </a:extLst>
          </xdr:cNvPr>
          <xdr:cNvSpPr txBox="1"/>
        </xdr:nvSpPr>
        <xdr:spPr>
          <a:xfrm>
            <a:off x="3238499" y="1390650"/>
            <a:ext cx="1390651"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Date of last record : </a:t>
            </a:r>
          </a:p>
        </xdr:txBody>
      </xdr:sp>
      <xdr:sp macro="" textlink="Calculations!E11">
        <xdr:nvSpPr>
          <xdr:cNvPr id="7" name="TextBox 6">
            <a:extLst>
              <a:ext uri="{FF2B5EF4-FFF2-40B4-BE49-F238E27FC236}">
                <a16:creationId xmlns:a16="http://schemas.microsoft.com/office/drawing/2014/main" id="{09FC62FF-8950-4B93-93A7-F2669A0A72DD}"/>
              </a:ext>
            </a:extLst>
          </xdr:cNvPr>
          <xdr:cNvSpPr txBox="1"/>
        </xdr:nvSpPr>
        <xdr:spPr>
          <a:xfrm>
            <a:off x="3238499" y="1609725"/>
            <a:ext cx="742951"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8C40864-FDBC-456C-B817-C73499F3906C}" type="TxLink">
              <a:rPr lang="en-US" sz="1200" b="1" i="0" u="none" strike="noStrike">
                <a:solidFill>
                  <a:srgbClr val="000000"/>
                </a:solidFill>
                <a:latin typeface="Aptos Narrow"/>
              </a:rPr>
              <a:pPr algn="l"/>
              <a:t>9-Nov-24</a:t>
            </a:fld>
            <a:endParaRPr lang="en-US" sz="1400" b="1"/>
          </a:p>
        </xdr:txBody>
      </xdr:sp>
      <xdr:sp macro="" textlink="Calculations!E12">
        <xdr:nvSpPr>
          <xdr:cNvPr id="8" name="TextBox 7">
            <a:extLst>
              <a:ext uri="{FF2B5EF4-FFF2-40B4-BE49-F238E27FC236}">
                <a16:creationId xmlns:a16="http://schemas.microsoft.com/office/drawing/2014/main" id="{F724B3C6-0814-44A4-983C-445E4D1B53CF}"/>
              </a:ext>
            </a:extLst>
          </xdr:cNvPr>
          <xdr:cNvSpPr txBox="1"/>
        </xdr:nvSpPr>
        <xdr:spPr>
          <a:xfrm>
            <a:off x="3886198" y="1600200"/>
            <a:ext cx="923927"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E3422FE-B5E5-4423-B62E-405D21E5E7C3}" type="TxLink">
              <a:rPr lang="en-US" sz="1000" b="0" i="0" u="none" strike="noStrike">
                <a:solidFill>
                  <a:srgbClr val="000000"/>
                </a:solidFill>
                <a:latin typeface="Aptos Narrow"/>
              </a:rPr>
              <a:pPr algn="l"/>
              <a:t>(15 days ago)</a:t>
            </a:fld>
            <a:endParaRPr lang="en-US" sz="1100" b="1"/>
          </a:p>
        </xdr:txBody>
      </xdr:sp>
    </xdr:grpSp>
    <xdr:clientData/>
  </xdr:twoCellAnchor>
  <xdr:twoCellAnchor editAs="absolute">
    <xdr:from>
      <xdr:col>5</xdr:col>
      <xdr:colOff>504823</xdr:colOff>
      <xdr:row>5</xdr:row>
      <xdr:rowOff>171450</xdr:rowOff>
    </xdr:from>
    <xdr:to>
      <xdr:col>7</xdr:col>
      <xdr:colOff>152399</xdr:colOff>
      <xdr:row>9</xdr:row>
      <xdr:rowOff>49530</xdr:rowOff>
    </xdr:to>
    <xdr:grpSp>
      <xdr:nvGrpSpPr>
        <xdr:cNvPr id="23" name="Group 22">
          <a:extLst>
            <a:ext uri="{FF2B5EF4-FFF2-40B4-BE49-F238E27FC236}">
              <a16:creationId xmlns:a16="http://schemas.microsoft.com/office/drawing/2014/main" id="{75802A58-ECC0-A76D-3889-42A9A6A34D89}"/>
            </a:ext>
          </a:extLst>
        </xdr:cNvPr>
        <xdr:cNvGrpSpPr/>
      </xdr:nvGrpSpPr>
      <xdr:grpSpPr>
        <a:xfrm>
          <a:off x="5038723" y="1295400"/>
          <a:ext cx="1771651" cy="640080"/>
          <a:chOff x="5038723" y="1295400"/>
          <a:chExt cx="1771651" cy="640080"/>
        </a:xfrm>
      </xdr:grpSpPr>
      <xdr:sp macro="" textlink="">
        <xdr:nvSpPr>
          <xdr:cNvPr id="9" name="Rectangle: Rounded Corners 8">
            <a:extLst>
              <a:ext uri="{FF2B5EF4-FFF2-40B4-BE49-F238E27FC236}">
                <a16:creationId xmlns:a16="http://schemas.microsoft.com/office/drawing/2014/main" id="{05E66BA5-F4CD-4E94-9ECF-4AF3EDA88EBA}"/>
              </a:ext>
            </a:extLst>
          </xdr:cNvPr>
          <xdr:cNvSpPr/>
        </xdr:nvSpPr>
        <xdr:spPr>
          <a:xfrm>
            <a:off x="5038723" y="1295400"/>
            <a:ext cx="1771651" cy="64008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E96FA083-15DF-4A44-856D-823CE27215A9}"/>
              </a:ext>
            </a:extLst>
          </xdr:cNvPr>
          <xdr:cNvSpPr txBox="1"/>
        </xdr:nvSpPr>
        <xdr:spPr>
          <a:xfrm>
            <a:off x="5229224" y="1390650"/>
            <a:ext cx="1457326"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No</a:t>
            </a:r>
            <a:r>
              <a:rPr lang="en-US" sz="1100" b="1" baseline="0"/>
              <a:t> of Traked Records:</a:t>
            </a:r>
            <a:endParaRPr lang="en-US" sz="1100" b="1"/>
          </a:p>
        </xdr:txBody>
      </xdr:sp>
      <xdr:sp macro="" textlink="Calculations!E13">
        <xdr:nvSpPr>
          <xdr:cNvPr id="11" name="TextBox 10">
            <a:extLst>
              <a:ext uri="{FF2B5EF4-FFF2-40B4-BE49-F238E27FC236}">
                <a16:creationId xmlns:a16="http://schemas.microsoft.com/office/drawing/2014/main" id="{595B38CC-D253-4CE2-8923-F96E4A8148EF}"/>
              </a:ext>
            </a:extLst>
          </xdr:cNvPr>
          <xdr:cNvSpPr txBox="1"/>
        </xdr:nvSpPr>
        <xdr:spPr>
          <a:xfrm>
            <a:off x="5229224" y="1609725"/>
            <a:ext cx="742951"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2A78844-BC79-44BC-90D9-58BA84FCA6B8}" type="TxLink">
              <a:rPr lang="en-US" sz="1100" b="1" i="0" u="none" strike="noStrike">
                <a:solidFill>
                  <a:srgbClr val="000000"/>
                </a:solidFill>
                <a:latin typeface="Aptos Narrow"/>
              </a:rPr>
              <a:pPr algn="l"/>
              <a:t>53</a:t>
            </a:fld>
            <a:endParaRPr lang="en-US" sz="1400" b="1"/>
          </a:p>
        </xdr:txBody>
      </xdr:sp>
      <xdr:sp macro="" textlink="Calculations!E14">
        <xdr:nvSpPr>
          <xdr:cNvPr id="12" name="TextBox 11">
            <a:extLst>
              <a:ext uri="{FF2B5EF4-FFF2-40B4-BE49-F238E27FC236}">
                <a16:creationId xmlns:a16="http://schemas.microsoft.com/office/drawing/2014/main" id="{C1D6FC78-9712-47DC-9027-4ECCA3519C8F}"/>
              </a:ext>
            </a:extLst>
          </xdr:cNvPr>
          <xdr:cNvSpPr txBox="1"/>
        </xdr:nvSpPr>
        <xdr:spPr>
          <a:xfrm>
            <a:off x="5495923" y="1590675"/>
            <a:ext cx="1009652"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7092431-C35B-475F-BF11-9DC085DA9478}" type="TxLink">
              <a:rPr lang="en-US" sz="1100" b="0" i="0" u="none" strike="noStrike">
                <a:solidFill>
                  <a:srgbClr val="000000"/>
                </a:solidFill>
                <a:latin typeface="Aptos Narrow"/>
              </a:rPr>
              <a:pPr algn="l"/>
              <a:t>53 this year</a:t>
            </a:fld>
            <a:endParaRPr lang="en-US" sz="1100" b="1"/>
          </a:p>
        </xdr:txBody>
      </xdr:sp>
    </xdr:grpSp>
    <xdr:clientData/>
  </xdr:twoCellAnchor>
  <xdr:twoCellAnchor editAs="absolute">
    <xdr:from>
      <xdr:col>7</xdr:col>
      <xdr:colOff>438147</xdr:colOff>
      <xdr:row>5</xdr:row>
      <xdr:rowOff>161925</xdr:rowOff>
    </xdr:from>
    <xdr:to>
      <xdr:col>11</xdr:col>
      <xdr:colOff>285750</xdr:colOff>
      <xdr:row>9</xdr:row>
      <xdr:rowOff>40005</xdr:rowOff>
    </xdr:to>
    <xdr:grpSp>
      <xdr:nvGrpSpPr>
        <xdr:cNvPr id="24" name="Group 23">
          <a:extLst>
            <a:ext uri="{FF2B5EF4-FFF2-40B4-BE49-F238E27FC236}">
              <a16:creationId xmlns:a16="http://schemas.microsoft.com/office/drawing/2014/main" id="{277ED469-2026-26E8-B0D0-EAE86E7720F1}"/>
            </a:ext>
          </a:extLst>
        </xdr:cNvPr>
        <xdr:cNvGrpSpPr/>
      </xdr:nvGrpSpPr>
      <xdr:grpSpPr>
        <a:xfrm>
          <a:off x="7096122" y="1285875"/>
          <a:ext cx="3543303" cy="640080"/>
          <a:chOff x="7010397" y="1295400"/>
          <a:chExt cx="2924177" cy="640080"/>
        </a:xfrm>
      </xdr:grpSpPr>
      <xdr:sp macro="" textlink="">
        <xdr:nvSpPr>
          <xdr:cNvPr id="17" name="Rectangle: Rounded Corners 16">
            <a:extLst>
              <a:ext uri="{FF2B5EF4-FFF2-40B4-BE49-F238E27FC236}">
                <a16:creationId xmlns:a16="http://schemas.microsoft.com/office/drawing/2014/main" id="{BBFB1393-F910-48F8-A905-700088DFF3E6}"/>
              </a:ext>
            </a:extLst>
          </xdr:cNvPr>
          <xdr:cNvSpPr/>
        </xdr:nvSpPr>
        <xdr:spPr>
          <a:xfrm>
            <a:off x="7010397" y="1295400"/>
            <a:ext cx="2924177" cy="64008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TextBox 17">
            <a:extLst>
              <a:ext uri="{FF2B5EF4-FFF2-40B4-BE49-F238E27FC236}">
                <a16:creationId xmlns:a16="http://schemas.microsoft.com/office/drawing/2014/main" id="{449A85E2-35FE-4D1F-A3E7-845AE36FAC12}"/>
              </a:ext>
            </a:extLst>
          </xdr:cNvPr>
          <xdr:cNvSpPr txBox="1"/>
        </xdr:nvSpPr>
        <xdr:spPr>
          <a:xfrm>
            <a:off x="7134225" y="1390650"/>
            <a:ext cx="15240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Total Trakcing</a:t>
            </a:r>
            <a:r>
              <a:rPr lang="en-US" sz="1100" b="1" baseline="0"/>
              <a:t> Balance:</a:t>
            </a:r>
            <a:endParaRPr lang="en-US" sz="1100" b="1"/>
          </a:p>
        </xdr:txBody>
      </xdr:sp>
      <xdr:sp macro="" textlink="Calculations!E15">
        <xdr:nvSpPr>
          <xdr:cNvPr id="19" name="TextBox 18">
            <a:extLst>
              <a:ext uri="{FF2B5EF4-FFF2-40B4-BE49-F238E27FC236}">
                <a16:creationId xmlns:a16="http://schemas.microsoft.com/office/drawing/2014/main" id="{72A39D55-30D2-4592-BD1F-AEA3513B687D}"/>
              </a:ext>
            </a:extLst>
          </xdr:cNvPr>
          <xdr:cNvSpPr txBox="1"/>
        </xdr:nvSpPr>
        <xdr:spPr>
          <a:xfrm>
            <a:off x="7105649" y="1609726"/>
            <a:ext cx="533401"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EEBC0DD-FC06-4C4D-A99D-91C10FEFDFDD}" type="TxLink">
              <a:rPr lang="en-US" sz="1100" b="1" i="0" u="none" strike="noStrike">
                <a:solidFill>
                  <a:srgbClr val="000000"/>
                </a:solidFill>
                <a:latin typeface="Aptos Narrow"/>
              </a:rPr>
              <a:pPr algn="l"/>
              <a:t> 10,045 </a:t>
            </a:fld>
            <a:endParaRPr lang="en-US" sz="1400" b="1"/>
          </a:p>
        </xdr:txBody>
      </xdr:sp>
      <xdr:sp macro="" textlink="Calculations!E16">
        <xdr:nvSpPr>
          <xdr:cNvPr id="20" name="TextBox 19">
            <a:extLst>
              <a:ext uri="{FF2B5EF4-FFF2-40B4-BE49-F238E27FC236}">
                <a16:creationId xmlns:a16="http://schemas.microsoft.com/office/drawing/2014/main" id="{65354200-BB4C-42D7-9E02-03ED0E3C9F2A}"/>
              </a:ext>
            </a:extLst>
          </xdr:cNvPr>
          <xdr:cNvSpPr txBox="1"/>
        </xdr:nvSpPr>
        <xdr:spPr>
          <a:xfrm>
            <a:off x="7600949" y="1590675"/>
            <a:ext cx="19716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884B1E6-CEC5-4820-A3F9-7F7609C3B0E0}" type="TxLink">
              <a:rPr lang="en-US" sz="1100" b="0" i="0" u="none" strike="noStrike">
                <a:solidFill>
                  <a:srgbClr val="000000"/>
                </a:solidFill>
                <a:latin typeface="Aptos Narrow"/>
              </a:rPr>
              <a:pPr algn="l"/>
              <a:t> of traked income to be alocated</a:t>
            </a:fld>
            <a:endParaRPr lang="en-US"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57978</xdr:colOff>
      <xdr:row>12</xdr:row>
      <xdr:rowOff>124239</xdr:rowOff>
    </xdr:from>
    <xdr:to>
      <xdr:col>33</xdr:col>
      <xdr:colOff>25978</xdr:colOff>
      <xdr:row>14</xdr:row>
      <xdr:rowOff>41412</xdr:rowOff>
    </xdr:to>
    <xdr:sp macro="" textlink="">
      <xdr:nvSpPr>
        <xdr:cNvPr id="2" name="TextBox 1">
          <a:extLst>
            <a:ext uri="{FF2B5EF4-FFF2-40B4-BE49-F238E27FC236}">
              <a16:creationId xmlns:a16="http://schemas.microsoft.com/office/drawing/2014/main" id="{39112540-1ED9-82DD-1FD1-6A8AD4DE0084}"/>
            </a:ext>
          </a:extLst>
        </xdr:cNvPr>
        <xdr:cNvSpPr txBox="1"/>
      </xdr:nvSpPr>
      <xdr:spPr>
        <a:xfrm>
          <a:off x="6592956" y="2584174"/>
          <a:ext cx="1856435"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7CBF33"/>
              </a:solidFill>
            </a:rPr>
            <a:t>Income</a:t>
          </a:r>
          <a:r>
            <a:rPr lang="en-US" sz="1100" b="1"/>
            <a:t> Categories (Tracked)</a:t>
          </a:r>
        </a:p>
      </xdr:txBody>
    </xdr:sp>
    <xdr:clientData/>
  </xdr:twoCellAnchor>
  <xdr:twoCellAnchor editAs="oneCell">
    <xdr:from>
      <xdr:col>31</xdr:col>
      <xdr:colOff>181729</xdr:colOff>
      <xdr:row>14</xdr:row>
      <xdr:rowOff>56473</xdr:rowOff>
    </xdr:from>
    <xdr:to>
      <xdr:col>32</xdr:col>
      <xdr:colOff>819489</xdr:colOff>
      <xdr:row>22</xdr:row>
      <xdr:rowOff>73038</xdr:rowOff>
    </xdr:to>
    <xdr:graphicFrame macro="">
      <xdr:nvGraphicFramePr>
        <xdr:cNvPr id="7" name="Chart 6">
          <a:extLst>
            <a:ext uri="{FF2B5EF4-FFF2-40B4-BE49-F238E27FC236}">
              <a16:creationId xmlns:a16="http://schemas.microsoft.com/office/drawing/2014/main" id="{BAADB203-C0D0-4BBD-B6DA-B6E9DF51A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57977</xdr:colOff>
      <xdr:row>25</xdr:row>
      <xdr:rowOff>124239</xdr:rowOff>
    </xdr:from>
    <xdr:ext cx="1959591" cy="298173"/>
    <xdr:sp macro="" textlink="">
      <xdr:nvSpPr>
        <xdr:cNvPr id="8" name="TextBox 7">
          <a:extLst>
            <a:ext uri="{FF2B5EF4-FFF2-40B4-BE49-F238E27FC236}">
              <a16:creationId xmlns:a16="http://schemas.microsoft.com/office/drawing/2014/main" id="{760400F8-742C-4576-9D86-621CBEC75031}"/>
            </a:ext>
          </a:extLst>
        </xdr:cNvPr>
        <xdr:cNvSpPr txBox="1"/>
      </xdr:nvSpPr>
      <xdr:spPr>
        <a:xfrm>
          <a:off x="6578272" y="5059921"/>
          <a:ext cx="1959591"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8601E"/>
              </a:solidFill>
            </a:rPr>
            <a:t>Expenses</a:t>
          </a:r>
          <a:r>
            <a:rPr lang="en-US" sz="1100" b="1"/>
            <a:t> Categories (Tracked)</a:t>
          </a:r>
        </a:p>
      </xdr:txBody>
    </xdr:sp>
    <xdr:clientData/>
  </xdr:oneCellAnchor>
  <xdr:oneCellAnchor>
    <xdr:from>
      <xdr:col>31</xdr:col>
      <xdr:colOff>181729</xdr:colOff>
      <xdr:row>27</xdr:row>
      <xdr:rowOff>56473</xdr:rowOff>
    </xdr:from>
    <xdr:ext cx="1581601" cy="1540565"/>
    <xdr:graphicFrame macro="">
      <xdr:nvGraphicFramePr>
        <xdr:cNvPr id="9" name="Chart 8">
          <a:extLst>
            <a:ext uri="{FF2B5EF4-FFF2-40B4-BE49-F238E27FC236}">
              <a16:creationId xmlns:a16="http://schemas.microsoft.com/office/drawing/2014/main" id="{56B4D4E9-EC39-4555-B895-D5363DD70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57977</xdr:colOff>
      <xdr:row>25</xdr:row>
      <xdr:rowOff>124239</xdr:rowOff>
    </xdr:from>
    <xdr:ext cx="1959591" cy="298173"/>
    <xdr:sp macro="" textlink="">
      <xdr:nvSpPr>
        <xdr:cNvPr id="10" name="TextBox 9">
          <a:extLst>
            <a:ext uri="{FF2B5EF4-FFF2-40B4-BE49-F238E27FC236}">
              <a16:creationId xmlns:a16="http://schemas.microsoft.com/office/drawing/2014/main" id="{EC0E5269-834A-4058-AA9B-ABDF41C165D1}"/>
            </a:ext>
          </a:extLst>
        </xdr:cNvPr>
        <xdr:cNvSpPr txBox="1"/>
      </xdr:nvSpPr>
      <xdr:spPr>
        <a:xfrm>
          <a:off x="10742542" y="5060674"/>
          <a:ext cx="1959591"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2">
                  <a:lumMod val="50000"/>
                  <a:lumOff val="50000"/>
                </a:schemeClr>
              </a:solidFill>
            </a:rPr>
            <a:t>Savings</a:t>
          </a:r>
          <a:r>
            <a:rPr lang="en-US" sz="1100" b="1"/>
            <a:t> Categories (Tracked)</a:t>
          </a:r>
        </a:p>
      </xdr:txBody>
    </xdr:sp>
    <xdr:clientData/>
  </xdr:oneCellAnchor>
  <xdr:oneCellAnchor>
    <xdr:from>
      <xdr:col>38</xdr:col>
      <xdr:colOff>181729</xdr:colOff>
      <xdr:row>27</xdr:row>
      <xdr:rowOff>56473</xdr:rowOff>
    </xdr:from>
    <xdr:ext cx="1581601" cy="1540565"/>
    <xdr:graphicFrame macro="">
      <xdr:nvGraphicFramePr>
        <xdr:cNvPr id="11" name="Chart 10">
          <a:extLst>
            <a:ext uri="{FF2B5EF4-FFF2-40B4-BE49-F238E27FC236}">
              <a16:creationId xmlns:a16="http://schemas.microsoft.com/office/drawing/2014/main" id="{2796CAD5-1DBB-4AF9-99AE-3D9438ABC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57977</xdr:colOff>
      <xdr:row>12</xdr:row>
      <xdr:rowOff>124239</xdr:rowOff>
    </xdr:from>
    <xdr:to>
      <xdr:col>39</xdr:col>
      <xdr:colOff>540024</xdr:colOff>
      <xdr:row>14</xdr:row>
      <xdr:rowOff>41412</xdr:rowOff>
    </xdr:to>
    <xdr:sp macro="" textlink="">
      <xdr:nvSpPr>
        <xdr:cNvPr id="13" name="TextBox 12">
          <a:extLst>
            <a:ext uri="{FF2B5EF4-FFF2-40B4-BE49-F238E27FC236}">
              <a16:creationId xmlns:a16="http://schemas.microsoft.com/office/drawing/2014/main" id="{D0F4E4F0-3150-43F3-BE83-40CBE0C1D3C5}"/>
            </a:ext>
          </a:extLst>
        </xdr:cNvPr>
        <xdr:cNvSpPr txBox="1"/>
      </xdr:nvSpPr>
      <xdr:spPr>
        <a:xfrm>
          <a:off x="10742542" y="2584174"/>
          <a:ext cx="1426265"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Tracked</a:t>
          </a:r>
          <a:r>
            <a:rPr lang="en-US" sz="1100" b="1" baseline="0">
              <a:solidFill>
                <a:sysClr val="windowText" lastClr="000000"/>
              </a:solidFill>
            </a:rPr>
            <a:t> (vs. Budget)</a:t>
          </a:r>
          <a:endParaRPr lang="en-US" sz="1100" b="1">
            <a:solidFill>
              <a:sysClr val="windowText" lastClr="000000"/>
            </a:solidFill>
          </a:endParaRPr>
        </a:p>
      </xdr:txBody>
    </xdr:sp>
    <xdr:clientData/>
  </xdr:twoCellAnchor>
  <xdr:twoCellAnchor>
    <xdr:from>
      <xdr:col>38</xdr:col>
      <xdr:colOff>256761</xdr:colOff>
      <xdr:row>14</xdr:row>
      <xdr:rowOff>107675</xdr:rowOff>
    </xdr:from>
    <xdr:to>
      <xdr:col>42</xdr:col>
      <xdr:colOff>601902</xdr:colOff>
      <xdr:row>22</xdr:row>
      <xdr:rowOff>183875</xdr:rowOff>
    </xdr:to>
    <xdr:graphicFrame macro="">
      <xdr:nvGraphicFramePr>
        <xdr:cNvPr id="3" name="Chart 2">
          <a:extLst>
            <a:ext uri="{FF2B5EF4-FFF2-40B4-BE49-F238E27FC236}">
              <a16:creationId xmlns:a16="http://schemas.microsoft.com/office/drawing/2014/main" id="{F4F51B07-8B08-461C-8CC5-FFE02323B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85725</xdr:colOff>
          <xdr:row>12</xdr:row>
          <xdr:rowOff>47625</xdr:rowOff>
        </xdr:from>
        <xdr:to>
          <xdr:col>43</xdr:col>
          <xdr:colOff>0</xdr:colOff>
          <xdr:row>13</xdr:row>
          <xdr:rowOff>57150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85725</xdr:colOff>
          <xdr:row>13</xdr:row>
          <xdr:rowOff>47625</xdr:rowOff>
        </xdr:from>
        <xdr:to>
          <xdr:col>43</xdr:col>
          <xdr:colOff>0</xdr:colOff>
          <xdr:row>14</xdr:row>
          <xdr:rowOff>57150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85725</xdr:colOff>
          <xdr:row>14</xdr:row>
          <xdr:rowOff>47625</xdr:rowOff>
        </xdr:from>
        <xdr:to>
          <xdr:col>43</xdr:col>
          <xdr:colOff>0</xdr:colOff>
          <xdr:row>15</xdr:row>
          <xdr:rowOff>57150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323850</xdr:colOff>
          <xdr:row>12</xdr:row>
          <xdr:rowOff>104775</xdr:rowOff>
        </xdr:from>
        <xdr:to>
          <xdr:col>41</xdr:col>
          <xdr:colOff>876300</xdr:colOff>
          <xdr:row>13</xdr:row>
          <xdr:rowOff>95250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323021</xdr:colOff>
      <xdr:row>12</xdr:row>
      <xdr:rowOff>74542</xdr:rowOff>
    </xdr:from>
    <xdr:to>
      <xdr:col>43</xdr:col>
      <xdr:colOff>96409</xdr:colOff>
      <xdr:row>15</xdr:row>
      <xdr:rowOff>33129</xdr:rowOff>
    </xdr:to>
    <xdr:sp macro="" textlink="">
      <xdr:nvSpPr>
        <xdr:cNvPr id="5" name="Rectangle 4">
          <a:extLst>
            <a:ext uri="{FF2B5EF4-FFF2-40B4-BE49-F238E27FC236}">
              <a16:creationId xmlns:a16="http://schemas.microsoft.com/office/drawing/2014/main" id="{1E3FC86E-71A9-9BD4-0894-1DAED320340D}"/>
            </a:ext>
          </a:extLst>
        </xdr:cNvPr>
        <xdr:cNvSpPr/>
      </xdr:nvSpPr>
      <xdr:spPr>
        <a:xfrm>
          <a:off x="13028543" y="2534477"/>
          <a:ext cx="1463040" cy="530087"/>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190501</xdr:colOff>
      <xdr:row>4</xdr:row>
      <xdr:rowOff>91109</xdr:rowOff>
    </xdr:from>
    <xdr:to>
      <xdr:col>25</xdr:col>
      <xdr:colOff>630142</xdr:colOff>
      <xdr:row>8</xdr:row>
      <xdr:rowOff>60629</xdr:rowOff>
    </xdr:to>
    <xdr:grpSp>
      <xdr:nvGrpSpPr>
        <xdr:cNvPr id="19" name="Group 18">
          <a:extLst>
            <a:ext uri="{FF2B5EF4-FFF2-40B4-BE49-F238E27FC236}">
              <a16:creationId xmlns:a16="http://schemas.microsoft.com/office/drawing/2014/main" id="{A8C32578-3F01-00F0-9F28-C415E1964AEA}"/>
            </a:ext>
          </a:extLst>
        </xdr:cNvPr>
        <xdr:cNvGrpSpPr/>
      </xdr:nvGrpSpPr>
      <xdr:grpSpPr>
        <a:xfrm>
          <a:off x="803414" y="1027044"/>
          <a:ext cx="2468880" cy="731520"/>
          <a:chOff x="803414" y="1043609"/>
          <a:chExt cx="2459934" cy="747752"/>
        </a:xfrm>
      </xdr:grpSpPr>
      <xdr:sp macro="" textlink="">
        <xdr:nvSpPr>
          <xdr:cNvPr id="12" name="Rectangle: Rounded Corners 11">
            <a:extLst>
              <a:ext uri="{FF2B5EF4-FFF2-40B4-BE49-F238E27FC236}">
                <a16:creationId xmlns:a16="http://schemas.microsoft.com/office/drawing/2014/main" id="{56E2F341-3F26-6050-E247-410285D53C56}"/>
              </a:ext>
            </a:extLst>
          </xdr:cNvPr>
          <xdr:cNvSpPr/>
        </xdr:nvSpPr>
        <xdr:spPr>
          <a:xfrm>
            <a:off x="803414" y="1043609"/>
            <a:ext cx="2459934" cy="747752"/>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0A303B6F-64BC-E716-1556-1B04F7889F39}"/>
              </a:ext>
            </a:extLst>
          </xdr:cNvPr>
          <xdr:cNvSpPr txBox="1"/>
        </xdr:nvSpPr>
        <xdr:spPr>
          <a:xfrm>
            <a:off x="919370" y="1130575"/>
            <a:ext cx="16068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Selected Year &amp; Period:</a:t>
            </a:r>
          </a:p>
        </xdr:txBody>
      </xdr:sp>
      <xdr:sp macro="" textlink="selected_year">
        <xdr:nvSpPr>
          <xdr:cNvPr id="16" name="Rectangle: Rounded Corners 15">
            <a:extLst>
              <a:ext uri="{FF2B5EF4-FFF2-40B4-BE49-F238E27FC236}">
                <a16:creationId xmlns:a16="http://schemas.microsoft.com/office/drawing/2014/main" id="{EAB45061-4363-77A3-F8BC-3AD0F4ADE0A9}"/>
              </a:ext>
            </a:extLst>
          </xdr:cNvPr>
          <xdr:cNvSpPr/>
        </xdr:nvSpPr>
        <xdr:spPr>
          <a:xfrm>
            <a:off x="993913" y="1441174"/>
            <a:ext cx="571499" cy="215347"/>
          </a:xfrm>
          <a:prstGeom prst="roundRect">
            <a:avLst>
              <a:gd name="adj" fmla="val 50000"/>
            </a:avLst>
          </a:prstGeom>
          <a:solidFill>
            <a:schemeClr val="bg1"/>
          </a:solidFill>
          <a:ln w="12700">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1409B6C-A3EB-4AF5-9913-F21EF84685F0}" type="TxLink">
              <a:rPr lang="en-US" sz="1000" b="1" i="0" u="none" strike="noStrike">
                <a:solidFill>
                  <a:srgbClr val="000000"/>
                </a:solidFill>
                <a:latin typeface="Aptos Narrow"/>
              </a:rPr>
              <a:pPr algn="ctr"/>
              <a:t>2024</a:t>
            </a:fld>
            <a:endParaRPr lang="en-US" sz="1000" b="1"/>
          </a:p>
        </xdr:txBody>
      </xdr:sp>
      <xdr:sp macro="" textlink="selected_period_display">
        <xdr:nvSpPr>
          <xdr:cNvPr id="18" name="Rectangle: Rounded Corners 17">
            <a:extLst>
              <a:ext uri="{FF2B5EF4-FFF2-40B4-BE49-F238E27FC236}">
                <a16:creationId xmlns:a16="http://schemas.microsoft.com/office/drawing/2014/main" id="{BF3B3D1C-467A-0B0A-FB26-301756928A76}"/>
              </a:ext>
            </a:extLst>
          </xdr:cNvPr>
          <xdr:cNvSpPr/>
        </xdr:nvSpPr>
        <xdr:spPr>
          <a:xfrm>
            <a:off x="1800639" y="1436204"/>
            <a:ext cx="891209" cy="215347"/>
          </a:xfrm>
          <a:prstGeom prst="roundRect">
            <a:avLst>
              <a:gd name="adj" fmla="val 50000"/>
            </a:avLst>
          </a:prstGeom>
          <a:solidFill>
            <a:schemeClr val="bg1"/>
          </a:solidFill>
          <a:ln w="12700">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1514C81-1ED0-41DA-942F-AAE554BB9221}" type="TxLink">
              <a:rPr lang="en-US" sz="1000" b="1" i="0" u="none" strike="noStrike">
                <a:solidFill>
                  <a:srgbClr val="000000"/>
                </a:solidFill>
                <a:latin typeface="Aptos Narrow"/>
              </a:rPr>
              <a:pPr algn="ctr"/>
              <a:t>November</a:t>
            </a:fld>
            <a:endParaRPr lang="en-US" sz="600" b="1"/>
          </a:p>
        </xdr:txBody>
      </xdr:sp>
    </xdr:grpSp>
    <xdr:clientData/>
  </xdr:twoCellAnchor>
  <xdr:twoCellAnchor editAs="absolute">
    <xdr:from>
      <xdr:col>28</xdr:col>
      <xdr:colOff>554936</xdr:colOff>
      <xdr:row>4</xdr:row>
      <xdr:rowOff>91109</xdr:rowOff>
    </xdr:from>
    <xdr:to>
      <xdr:col>33</xdr:col>
      <xdr:colOff>66262</xdr:colOff>
      <xdr:row>8</xdr:row>
      <xdr:rowOff>60629</xdr:rowOff>
    </xdr:to>
    <xdr:grpSp>
      <xdr:nvGrpSpPr>
        <xdr:cNvPr id="32" name="Group 31">
          <a:extLst>
            <a:ext uri="{FF2B5EF4-FFF2-40B4-BE49-F238E27FC236}">
              <a16:creationId xmlns:a16="http://schemas.microsoft.com/office/drawing/2014/main" id="{B7768F68-C1AE-4CAA-B3A6-A969BBFF124A}"/>
            </a:ext>
          </a:extLst>
        </xdr:cNvPr>
        <xdr:cNvGrpSpPr/>
      </xdr:nvGrpSpPr>
      <xdr:grpSpPr>
        <a:xfrm>
          <a:off x="5334001" y="1027044"/>
          <a:ext cx="3155674" cy="731520"/>
          <a:chOff x="7010397" y="1295400"/>
          <a:chExt cx="2924177" cy="640080"/>
        </a:xfrm>
      </xdr:grpSpPr>
      <xdr:sp macro="" textlink="">
        <xdr:nvSpPr>
          <xdr:cNvPr id="33" name="Rectangle: Rounded Corners 32">
            <a:extLst>
              <a:ext uri="{FF2B5EF4-FFF2-40B4-BE49-F238E27FC236}">
                <a16:creationId xmlns:a16="http://schemas.microsoft.com/office/drawing/2014/main" id="{224C4E95-636F-726F-242C-D5B43E541A53}"/>
              </a:ext>
            </a:extLst>
          </xdr:cNvPr>
          <xdr:cNvSpPr/>
        </xdr:nvSpPr>
        <xdr:spPr>
          <a:xfrm>
            <a:off x="7010397" y="1295400"/>
            <a:ext cx="2924177" cy="64008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TextBox 33">
            <a:extLst>
              <a:ext uri="{FF2B5EF4-FFF2-40B4-BE49-F238E27FC236}">
                <a16:creationId xmlns:a16="http://schemas.microsoft.com/office/drawing/2014/main" id="{DB293355-8A0B-7855-51D6-9AF7E81AAE45}"/>
              </a:ext>
            </a:extLst>
          </xdr:cNvPr>
          <xdr:cNvSpPr txBox="1"/>
        </xdr:nvSpPr>
        <xdr:spPr>
          <a:xfrm>
            <a:off x="7134226" y="1390650"/>
            <a:ext cx="1580021"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Period Trakcing</a:t>
            </a:r>
            <a:r>
              <a:rPr lang="en-US" sz="1100" b="1" baseline="0"/>
              <a:t> Balance:</a:t>
            </a:r>
            <a:endParaRPr lang="en-US" sz="1100" b="1"/>
          </a:p>
        </xdr:txBody>
      </xdr:sp>
      <xdr:sp macro="" textlink="Calculations!E27">
        <xdr:nvSpPr>
          <xdr:cNvPr id="35" name="TextBox 34">
            <a:extLst>
              <a:ext uri="{FF2B5EF4-FFF2-40B4-BE49-F238E27FC236}">
                <a16:creationId xmlns:a16="http://schemas.microsoft.com/office/drawing/2014/main" id="{55C7453E-7B25-B79E-D16A-532F73A1E09B}"/>
              </a:ext>
            </a:extLst>
          </xdr:cNvPr>
          <xdr:cNvSpPr txBox="1"/>
        </xdr:nvSpPr>
        <xdr:spPr>
          <a:xfrm>
            <a:off x="7105649" y="1609726"/>
            <a:ext cx="633873"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57B0326-4124-48A5-9579-B0059051B94F}" type="TxLink">
              <a:rPr lang="en-US" sz="1200" b="1" i="0" u="none" strike="noStrike">
                <a:solidFill>
                  <a:srgbClr val="000000"/>
                </a:solidFill>
                <a:latin typeface="Aptos Narrow"/>
              </a:rPr>
              <a:pPr algn="l"/>
              <a:t> 1,700 </a:t>
            </a:fld>
            <a:endParaRPr lang="en-US" sz="1600" b="1"/>
          </a:p>
        </xdr:txBody>
      </xdr:sp>
      <xdr:sp macro="" textlink="Calculations!E28">
        <xdr:nvSpPr>
          <xdr:cNvPr id="36" name="TextBox 35">
            <a:extLst>
              <a:ext uri="{FF2B5EF4-FFF2-40B4-BE49-F238E27FC236}">
                <a16:creationId xmlns:a16="http://schemas.microsoft.com/office/drawing/2014/main" id="{170ECDAB-0B67-17B4-E619-AAFBC142645C}"/>
              </a:ext>
            </a:extLst>
          </xdr:cNvPr>
          <xdr:cNvSpPr txBox="1"/>
        </xdr:nvSpPr>
        <xdr:spPr>
          <a:xfrm>
            <a:off x="7635126" y="1590675"/>
            <a:ext cx="1831272"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271401B-D44E-4005-9247-C9BBF15960F4}" type="TxLink">
              <a:rPr lang="en-US" sz="1100" b="0" i="0" u="none" strike="noStrike">
                <a:solidFill>
                  <a:srgbClr val="000000"/>
                </a:solidFill>
                <a:latin typeface="Aptos Narrow"/>
              </a:rPr>
              <a:pPr algn="l"/>
              <a:t> of traked income to be alocated</a:t>
            </a:fld>
            <a:endParaRPr lang="en-US" sz="1100" b="1"/>
          </a:p>
        </xdr:txBody>
      </xdr:sp>
    </xdr:grpSp>
    <xdr:clientData/>
  </xdr:twoCellAnchor>
  <xdr:twoCellAnchor>
    <xdr:from>
      <xdr:col>34</xdr:col>
      <xdr:colOff>185531</xdr:colOff>
      <xdr:row>4</xdr:row>
      <xdr:rowOff>91109</xdr:rowOff>
    </xdr:from>
    <xdr:to>
      <xdr:col>38</xdr:col>
      <xdr:colOff>737152</xdr:colOff>
      <xdr:row>8</xdr:row>
      <xdr:rowOff>60629</xdr:rowOff>
    </xdr:to>
    <xdr:grpSp>
      <xdr:nvGrpSpPr>
        <xdr:cNvPr id="43" name="Group 42">
          <a:extLst>
            <a:ext uri="{FF2B5EF4-FFF2-40B4-BE49-F238E27FC236}">
              <a16:creationId xmlns:a16="http://schemas.microsoft.com/office/drawing/2014/main" id="{76DF5FF4-C74B-4C2F-4811-75A85224BDC8}"/>
            </a:ext>
          </a:extLst>
        </xdr:cNvPr>
        <xdr:cNvGrpSpPr/>
      </xdr:nvGrpSpPr>
      <xdr:grpSpPr>
        <a:xfrm>
          <a:off x="8741466" y="1027044"/>
          <a:ext cx="2680251" cy="731520"/>
          <a:chOff x="8741466" y="1027044"/>
          <a:chExt cx="2680251" cy="731520"/>
        </a:xfrm>
      </xdr:grpSpPr>
      <xdr:sp macro="" textlink="">
        <xdr:nvSpPr>
          <xdr:cNvPr id="38" name="Rectangle: Rounded Corners 37">
            <a:extLst>
              <a:ext uri="{FF2B5EF4-FFF2-40B4-BE49-F238E27FC236}">
                <a16:creationId xmlns:a16="http://schemas.microsoft.com/office/drawing/2014/main" id="{125DDC57-63E0-4570-F0BC-04EE122683D7}"/>
              </a:ext>
            </a:extLst>
          </xdr:cNvPr>
          <xdr:cNvSpPr/>
        </xdr:nvSpPr>
        <xdr:spPr>
          <a:xfrm>
            <a:off x="8741466" y="1027044"/>
            <a:ext cx="2680251" cy="73152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TextBox 38">
            <a:extLst>
              <a:ext uri="{FF2B5EF4-FFF2-40B4-BE49-F238E27FC236}">
                <a16:creationId xmlns:a16="http://schemas.microsoft.com/office/drawing/2014/main" id="{0ABBB5B0-2D25-CCA2-E78F-E8BE8FE65774}"/>
              </a:ext>
            </a:extLst>
          </xdr:cNvPr>
          <xdr:cNvSpPr txBox="1"/>
        </xdr:nvSpPr>
        <xdr:spPr>
          <a:xfrm>
            <a:off x="8875098" y="1135901"/>
            <a:ext cx="1705106"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Period Savings Rate</a:t>
            </a:r>
            <a:r>
              <a:rPr lang="en-US" sz="1100" b="1" baseline="0"/>
              <a:t>:</a:t>
            </a:r>
            <a:endParaRPr lang="en-US" sz="1100" b="1"/>
          </a:p>
        </xdr:txBody>
      </xdr:sp>
      <xdr:sp macro="" textlink="Calculations!E29">
        <xdr:nvSpPr>
          <xdr:cNvPr id="40" name="TextBox 39">
            <a:extLst>
              <a:ext uri="{FF2B5EF4-FFF2-40B4-BE49-F238E27FC236}">
                <a16:creationId xmlns:a16="http://schemas.microsoft.com/office/drawing/2014/main" id="{45513A36-B915-3D2F-944E-588A0B34C25D}"/>
              </a:ext>
            </a:extLst>
          </xdr:cNvPr>
          <xdr:cNvSpPr txBox="1"/>
        </xdr:nvSpPr>
        <xdr:spPr>
          <a:xfrm>
            <a:off x="9805041" y="1369711"/>
            <a:ext cx="684055"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17C580-603A-4966-B4FC-01E9ADC36E12}" type="TxLink">
              <a:rPr lang="en-US" sz="1200" b="1" i="0" u="none" strike="noStrike">
                <a:solidFill>
                  <a:schemeClr val="tx2">
                    <a:lumMod val="50000"/>
                    <a:lumOff val="50000"/>
                  </a:schemeClr>
                </a:solidFill>
                <a:latin typeface="Aptos Narrow"/>
              </a:rPr>
              <a:pPr algn="ctr"/>
              <a:t>3%</a:t>
            </a:fld>
            <a:endParaRPr lang="en-US" sz="1800" b="1">
              <a:solidFill>
                <a:schemeClr val="tx2">
                  <a:lumMod val="50000"/>
                  <a:lumOff val="50000"/>
                </a:schemeClr>
              </a:solidFill>
            </a:endParaRPr>
          </a:p>
        </xdr:txBody>
      </xdr:sp>
      <xdr:sp macro="" textlink="">
        <xdr:nvSpPr>
          <xdr:cNvPr id="41" name="TextBox 40">
            <a:extLst>
              <a:ext uri="{FF2B5EF4-FFF2-40B4-BE49-F238E27FC236}">
                <a16:creationId xmlns:a16="http://schemas.microsoft.com/office/drawing/2014/main" id="{27B7AD26-B226-BD9D-A4F2-F10F86872C5E}"/>
              </a:ext>
            </a:extLst>
          </xdr:cNvPr>
          <xdr:cNvSpPr txBox="1"/>
        </xdr:nvSpPr>
        <xdr:spPr>
          <a:xfrm>
            <a:off x="9009805" y="1364501"/>
            <a:ext cx="1003869"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0" u="none" strike="noStrike">
                <a:solidFill>
                  <a:srgbClr val="000000"/>
                </a:solidFill>
                <a:latin typeface="Aptos Narrow"/>
              </a:rPr>
              <a:t>You are saving</a:t>
            </a:r>
          </a:p>
        </xdr:txBody>
      </xdr:sp>
      <xdr:sp macro="" textlink="">
        <xdr:nvSpPr>
          <xdr:cNvPr id="42" name="TextBox 41">
            <a:extLst>
              <a:ext uri="{FF2B5EF4-FFF2-40B4-BE49-F238E27FC236}">
                <a16:creationId xmlns:a16="http://schemas.microsoft.com/office/drawing/2014/main" id="{13985FC6-3B3F-4D8B-A5DB-2CF7F07BBD83}"/>
              </a:ext>
            </a:extLst>
          </xdr:cNvPr>
          <xdr:cNvSpPr txBox="1"/>
        </xdr:nvSpPr>
        <xdr:spPr>
          <a:xfrm>
            <a:off x="10298596" y="1350066"/>
            <a:ext cx="1003869"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0" u="none" strike="noStrike">
                <a:solidFill>
                  <a:srgbClr val="000000"/>
                </a:solidFill>
                <a:latin typeface="Aptos Narrow"/>
              </a:rPr>
              <a:t>of your income</a:t>
            </a:r>
          </a:p>
        </xdr:txBody>
      </xdr:sp>
    </xdr:grpSp>
    <xdr:clientData/>
  </xdr:twoCellAnchor>
  <xdr:twoCellAnchor editAs="absolute">
    <xdr:from>
      <xdr:col>26</xdr:col>
      <xdr:colOff>256762</xdr:colOff>
      <xdr:row>4</xdr:row>
      <xdr:rowOff>99391</xdr:rowOff>
    </xdr:from>
    <xdr:to>
      <xdr:col>28</xdr:col>
      <xdr:colOff>262063</xdr:colOff>
      <xdr:row>8</xdr:row>
      <xdr:rowOff>68911</xdr:rowOff>
    </xdr:to>
    <xdr:sp macro="" textlink="">
      <xdr:nvSpPr>
        <xdr:cNvPr id="45" name="Rectangle: Rounded Corners 44">
          <a:extLst>
            <a:ext uri="{FF2B5EF4-FFF2-40B4-BE49-F238E27FC236}">
              <a16:creationId xmlns:a16="http://schemas.microsoft.com/office/drawing/2014/main" id="{C0174093-7978-C7A1-7419-990FEA590258}"/>
            </a:ext>
          </a:extLst>
        </xdr:cNvPr>
        <xdr:cNvSpPr/>
      </xdr:nvSpPr>
      <xdr:spPr>
        <a:xfrm>
          <a:off x="3578088" y="1035326"/>
          <a:ext cx="1463040" cy="731520"/>
        </a:xfrm>
        <a:prstGeom prst="roundRect">
          <a:avLst>
            <a:gd name="adj" fmla="val 9227"/>
          </a:avLst>
        </a:prstGeom>
        <a:solidFill>
          <a:schemeClr val="bg1"/>
        </a:solidFill>
        <a:ln w="6350">
          <a:solidFill>
            <a:schemeClr val="bg1">
              <a:lumMod val="6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26</xdr:col>
      <xdr:colOff>469170</xdr:colOff>
      <xdr:row>5</xdr:row>
      <xdr:rowOff>17748</xdr:rowOff>
    </xdr:from>
    <xdr:to>
      <xdr:col>28</xdr:col>
      <xdr:colOff>49656</xdr:colOff>
      <xdr:row>6</xdr:row>
      <xdr:rowOff>55848</xdr:rowOff>
    </xdr:to>
    <xdr:sp macro="" textlink="">
      <xdr:nvSpPr>
        <xdr:cNvPr id="46" name="TextBox 45">
          <a:extLst>
            <a:ext uri="{FF2B5EF4-FFF2-40B4-BE49-F238E27FC236}">
              <a16:creationId xmlns:a16="http://schemas.microsoft.com/office/drawing/2014/main" id="{65205327-7CB2-50B9-170A-60C6F2441257}"/>
            </a:ext>
          </a:extLst>
        </xdr:cNvPr>
        <xdr:cNvSpPr txBox="1"/>
      </xdr:nvSpPr>
      <xdr:spPr>
        <a:xfrm>
          <a:off x="3790496" y="1144183"/>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Period comp.</a:t>
          </a:r>
        </a:p>
      </xdr:txBody>
    </xdr:sp>
    <xdr:clientData/>
  </xdr:twoCellAnchor>
  <xdr:twoCellAnchor>
    <xdr:from>
      <xdr:col>26</xdr:col>
      <xdr:colOff>306456</xdr:colOff>
      <xdr:row>5</xdr:row>
      <xdr:rowOff>124237</xdr:rowOff>
    </xdr:from>
    <xdr:to>
      <xdr:col>28</xdr:col>
      <xdr:colOff>215348</xdr:colOff>
      <xdr:row>8</xdr:row>
      <xdr:rowOff>74542</xdr:rowOff>
    </xdr:to>
    <xdr:graphicFrame macro="">
      <xdr:nvGraphicFramePr>
        <xdr:cNvPr id="49" name="Chart 48">
          <a:extLst>
            <a:ext uri="{FF2B5EF4-FFF2-40B4-BE49-F238E27FC236}">
              <a16:creationId xmlns:a16="http://schemas.microsoft.com/office/drawing/2014/main" id="{3AE81A21-45E1-4031-90EB-04E4834F1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27</xdr:col>
      <xdr:colOff>26030</xdr:colOff>
      <xdr:row>6</xdr:row>
      <xdr:rowOff>77620</xdr:rowOff>
    </xdr:from>
    <xdr:to>
      <xdr:col>27</xdr:col>
      <xdr:colOff>513521</xdr:colOff>
      <xdr:row>7</xdr:row>
      <xdr:rowOff>115720</xdr:rowOff>
    </xdr:to>
    <xdr:sp macro="" textlink="Calculations!E26">
      <xdr:nvSpPr>
        <xdr:cNvPr id="47" name="TextBox 46">
          <a:extLst>
            <a:ext uri="{FF2B5EF4-FFF2-40B4-BE49-F238E27FC236}">
              <a16:creationId xmlns:a16="http://schemas.microsoft.com/office/drawing/2014/main" id="{4BB3759C-F597-2F63-5FA2-A6F18919EB1D}"/>
            </a:ext>
          </a:extLst>
        </xdr:cNvPr>
        <xdr:cNvSpPr txBox="1"/>
      </xdr:nvSpPr>
      <xdr:spPr>
        <a:xfrm>
          <a:off x="4051378" y="1394555"/>
          <a:ext cx="48749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AF92A3-5761-45E5-984F-AF828BF30D1A}" type="TxLink">
            <a:rPr lang="en-US" sz="1100" b="1" i="0" u="none" strike="noStrike">
              <a:solidFill>
                <a:srgbClr val="000000"/>
              </a:solidFill>
              <a:latin typeface="Aptos Narrow"/>
            </a:rPr>
            <a:pPr algn="ctr"/>
            <a:t>80%</a:t>
          </a:fld>
          <a:endParaRPr lang="en-US" sz="12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323850</xdr:colOff>
      <xdr:row>50</xdr:row>
      <xdr:rowOff>138112</xdr:rowOff>
    </xdr:from>
    <xdr:to>
      <xdr:col>26</xdr:col>
      <xdr:colOff>19050</xdr:colOff>
      <xdr:row>65</xdr:row>
      <xdr:rowOff>23812</xdr:rowOff>
    </xdr:to>
    <xdr:graphicFrame macro="">
      <xdr:nvGraphicFramePr>
        <xdr:cNvPr id="3" name="Chart 2">
          <a:extLst>
            <a:ext uri="{FF2B5EF4-FFF2-40B4-BE49-F238E27FC236}">
              <a16:creationId xmlns:a16="http://schemas.microsoft.com/office/drawing/2014/main" id="{CF9FA45A-931E-9BB4-190F-4569DCD24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933450</xdr:colOff>
          <xdr:row>48</xdr:row>
          <xdr:rowOff>104775</xdr:rowOff>
        </xdr:from>
        <xdr:to>
          <xdr:col>7</xdr:col>
          <xdr:colOff>1685925</xdr:colOff>
          <xdr:row>49</xdr:row>
          <xdr:rowOff>133350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933450</xdr:colOff>
          <xdr:row>49</xdr:row>
          <xdr:rowOff>104775</xdr:rowOff>
        </xdr:from>
        <xdr:to>
          <xdr:col>7</xdr:col>
          <xdr:colOff>1685925</xdr:colOff>
          <xdr:row>50</xdr:row>
          <xdr:rowOff>133350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933450</xdr:colOff>
          <xdr:row>50</xdr:row>
          <xdr:rowOff>104775</xdr:rowOff>
        </xdr:from>
        <xdr:to>
          <xdr:col>7</xdr:col>
          <xdr:colOff>1685925</xdr:colOff>
          <xdr:row>51</xdr:row>
          <xdr:rowOff>133350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49</xdr:row>
          <xdr:rowOff>85725</xdr:rowOff>
        </xdr:from>
        <xdr:to>
          <xdr:col>8</xdr:col>
          <xdr:colOff>1628775</xdr:colOff>
          <xdr:row>50</xdr:row>
          <xdr:rowOff>114300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6</xdr:col>
      <xdr:colOff>666750</xdr:colOff>
      <xdr:row>24</xdr:row>
      <xdr:rowOff>133349</xdr:rowOff>
    </xdr:from>
    <xdr:to>
      <xdr:col>8</xdr:col>
      <xdr:colOff>2105025</xdr:colOff>
      <xdr:row>29</xdr:row>
      <xdr:rowOff>185736</xdr:rowOff>
    </xdr:to>
    <xdr:graphicFrame macro="">
      <xdr:nvGraphicFramePr>
        <xdr:cNvPr id="4" name="Chart 3">
          <a:extLst>
            <a:ext uri="{FF2B5EF4-FFF2-40B4-BE49-F238E27FC236}">
              <a16:creationId xmlns:a16="http://schemas.microsoft.com/office/drawing/2014/main" id="{EBBF47DE-85C6-3327-80B5-67419D9B2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C9B181-662D-44B5-B769-925980750916}" name="Income" displayName="Income" ref="C13:C17" totalsRowShown="0" headerRowDxfId="52" dataDxfId="51">
  <autoFilter ref="C13:C17" xr:uid="{C1C9B181-662D-44B5-B769-925980750916}">
    <filterColumn colId="0" hiddenButton="1"/>
  </autoFilter>
  <tableColumns count="1">
    <tableColumn id="1" xr3:uid="{E1EA4CAF-9F24-49FC-8358-525B4ADA3EB3}" name="Income" dataDxfId="50"/>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C70E1E-9510-4046-B892-264FF9A67B36}" name="Expenses" displayName="Expenses" ref="C27:C35" totalsRowShown="0" headerRowDxfId="49" dataDxfId="48">
  <autoFilter ref="C27:C35" xr:uid="{0BC70E1E-9510-4046-B892-264FF9A67B36}">
    <filterColumn colId="0" hiddenButton="1"/>
  </autoFilter>
  <tableColumns count="1">
    <tableColumn id="1" xr3:uid="{7E006A6B-D272-408A-ADED-5417CDF5E7DD}" name="Expenses" dataDxfId="47"/>
  </tableColumns>
  <tableStyleInfo name="Expenses 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7A0A9-5D3B-4E7C-A1A9-1D4DBD514390}" name="Savings" displayName="Savings" ref="C41:C46" totalsRowShown="0" headerRowDxfId="46" dataDxfId="45">
  <autoFilter ref="C41:C46" xr:uid="{99D7A0A9-5D3B-4E7C-A1A9-1D4DBD514390}">
    <filterColumn colId="0" hiddenButton="1"/>
  </autoFilter>
  <tableColumns count="1">
    <tableColumn id="1" xr3:uid="{18E73090-7DC3-4D89-A930-4A1BA9E8AC27}" name="Savings" dataDxfId="44"/>
  </tableColumns>
  <tableStyleInfo name="Savings Table Style "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C824DB-9F9D-4E10-B7A4-02A800AF0015}" name="Tracking" displayName="Tracking" ref="C11:I64" totalsRowShown="0" headerRowDxfId="43" dataDxfId="42">
  <autoFilter ref="C11:I64" xr:uid="{14C824DB-9F9D-4E10-B7A4-02A800AF0015}"/>
  <sortState xmlns:xlrd2="http://schemas.microsoft.com/office/spreadsheetml/2017/richdata2" ref="C11:H12">
    <sortCondition ref="C11"/>
  </sortState>
  <tableColumns count="7">
    <tableColumn id="1" xr3:uid="{362BB11B-7EE6-41AE-8FE3-E915D3BC71EA}" name="Date" dataDxfId="41"/>
    <tableColumn id="2" xr3:uid="{8A37B6C6-6E4D-4DAC-BB03-59D0B67ABD3B}" name="Type" dataDxfId="40"/>
    <tableColumn id="3" xr3:uid="{0DEEEA58-C425-4E13-BD4A-46A316F0D101}" name="Category" dataDxfId="39"/>
    <tableColumn id="4" xr3:uid="{97429431-8598-4435-A875-4A497EE3A627}" name="Amount" dataDxfId="38" dataCellStyle="Comma"/>
    <tableColumn id="5" xr3:uid="{71422364-70CB-4DEC-B6A9-27613B0FB606}" name="Details" dataDxfId="37"/>
    <tableColumn id="6" xr3:uid="{80A6C1C7-B4E1-4B06-8107-57338AF8CE19}" name="Balance" dataDxfId="36" dataCellStyle="Comma">
      <calculatedColumnFormula array="1">SUMPRODUCT(Tracking[Amount],--(Tracking[Date]&lt;=Tracking[[#This Row],[Date]]),(Tracking[Type]&lt;&gt;"Income")*(-1)+(Tracking[Type]="Income"))</calculatedColumnFormula>
    </tableColumn>
    <tableColumn id="7" xr3:uid="{8F0E00A0-7E6A-4CA2-BB1A-B58FE3F14531}" name="Effective Date" dataDxfId="35">
      <calculatedColumnFormula>IF(AND(Tracking[[#This Row],[Type]]="Income",shift_late_income_status="Active", DAY(Tracking[[#This Row],[Date]])&gt;=shift_late_income_starting_day), 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E4B4-2CEF-42E0-829F-54B1F10D044E}">
  <dimension ref="A1:AD30"/>
  <sheetViews>
    <sheetView showGridLines="0" topLeftCell="A3" workbookViewId="0">
      <selection activeCell="D27" sqref="D27"/>
    </sheetView>
  </sheetViews>
  <sheetFormatPr defaultRowHeight="15" x14ac:dyDescent="0.25"/>
  <cols>
    <col min="2" max="2" width="2.140625" customWidth="1"/>
    <col min="3" max="3" width="29.140625" customWidth="1"/>
    <col min="4" max="4" width="23.85546875" customWidth="1"/>
    <col min="5" max="5" width="1.85546875" customWidth="1"/>
    <col min="6" max="6" width="74.5703125" customWidth="1"/>
    <col min="7" max="7" width="2.140625" customWidth="1"/>
  </cols>
  <sheetData>
    <row r="1" spans="1:30"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ht="28.5" x14ac:dyDescent="0.45">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10" spans="1:30" x14ac:dyDescent="0.25">
      <c r="B10" s="106" t="s">
        <v>6</v>
      </c>
      <c r="C10" s="107"/>
      <c r="D10" s="107"/>
      <c r="E10" s="107"/>
      <c r="F10" s="107"/>
      <c r="G10" s="107"/>
    </row>
    <row r="11" spans="1:30" x14ac:dyDescent="0.25">
      <c r="B11" s="6"/>
      <c r="G11" s="7"/>
    </row>
    <row r="12" spans="1:30" x14ac:dyDescent="0.25">
      <c r="B12" s="6"/>
      <c r="C12" s="11" t="s">
        <v>7</v>
      </c>
      <c r="D12" s="12">
        <v>2024</v>
      </c>
      <c r="F12" s="13" t="s">
        <v>8</v>
      </c>
      <c r="G12" s="7"/>
    </row>
    <row r="13" spans="1:30" x14ac:dyDescent="0.25">
      <c r="B13" s="6"/>
      <c r="G13" s="7"/>
    </row>
    <row r="14" spans="1:30" x14ac:dyDescent="0.25">
      <c r="B14" s="8"/>
      <c r="C14" s="9"/>
      <c r="D14" s="9"/>
      <c r="E14" s="9"/>
      <c r="F14" s="9"/>
      <c r="G14" s="10"/>
    </row>
    <row r="17" spans="1:7" x14ac:dyDescent="0.25">
      <c r="B17" s="106" t="s">
        <v>33</v>
      </c>
      <c r="C17" s="108"/>
      <c r="D17" s="108"/>
      <c r="E17" s="108"/>
      <c r="F17" s="108"/>
      <c r="G17" s="108"/>
    </row>
    <row r="18" spans="1:7" x14ac:dyDescent="0.25">
      <c r="A18" s="7"/>
      <c r="B18" s="41"/>
      <c r="C18" s="39"/>
      <c r="D18" s="39"/>
      <c r="E18" s="39"/>
      <c r="F18" s="39"/>
      <c r="G18" s="40"/>
    </row>
    <row r="19" spans="1:7" x14ac:dyDescent="0.25">
      <c r="A19" s="7"/>
      <c r="B19" s="41"/>
      <c r="C19" s="42" t="s">
        <v>34</v>
      </c>
      <c r="D19" s="39"/>
      <c r="E19" s="39"/>
      <c r="F19" s="39"/>
      <c r="G19" s="40"/>
    </row>
    <row r="20" spans="1:7" x14ac:dyDescent="0.25">
      <c r="A20" s="7"/>
      <c r="G20" s="7"/>
    </row>
    <row r="21" spans="1:7" x14ac:dyDescent="0.25">
      <c r="B21" s="6"/>
      <c r="C21" s="16" t="s">
        <v>35</v>
      </c>
      <c r="D21" s="12" t="s">
        <v>36</v>
      </c>
      <c r="F21" s="109" t="s">
        <v>38</v>
      </c>
      <c r="G21" s="7"/>
    </row>
    <row r="22" spans="1:7" ht="6.75" customHeight="1" x14ac:dyDescent="0.25">
      <c r="B22" s="6"/>
      <c r="F22" s="109"/>
      <c r="G22" s="7"/>
    </row>
    <row r="23" spans="1:7" x14ac:dyDescent="0.25">
      <c r="B23" s="6"/>
      <c r="C23" s="16" t="s">
        <v>37</v>
      </c>
      <c r="D23" s="12">
        <v>30</v>
      </c>
      <c r="F23" s="109"/>
      <c r="G23" s="7"/>
    </row>
    <row r="24" spans="1:7" x14ac:dyDescent="0.25">
      <c r="B24" s="6"/>
      <c r="G24" s="7"/>
    </row>
    <row r="25" spans="1:7" x14ac:dyDescent="0.25">
      <c r="B25" s="6"/>
      <c r="C25" s="105" t="s">
        <v>114</v>
      </c>
      <c r="G25" s="7"/>
    </row>
    <row r="26" spans="1:7" x14ac:dyDescent="0.25">
      <c r="B26" s="6"/>
      <c r="G26" s="7"/>
    </row>
    <row r="27" spans="1:7" x14ac:dyDescent="0.25">
      <c r="B27" s="6"/>
      <c r="C27" s="16" t="s">
        <v>115</v>
      </c>
      <c r="D27" s="12" t="s">
        <v>116</v>
      </c>
      <c r="F27" s="109" t="s">
        <v>117</v>
      </c>
      <c r="G27" s="7"/>
    </row>
    <row r="28" spans="1:7" x14ac:dyDescent="0.25">
      <c r="B28" s="6"/>
      <c r="F28" s="109"/>
      <c r="G28" s="7"/>
    </row>
    <row r="29" spans="1:7" x14ac:dyDescent="0.25">
      <c r="B29" s="6"/>
      <c r="F29" s="109"/>
      <c r="G29" s="7"/>
    </row>
    <row r="30" spans="1:7" x14ac:dyDescent="0.25">
      <c r="B30" s="8"/>
      <c r="C30" s="9"/>
      <c r="D30" s="9"/>
      <c r="E30" s="9"/>
      <c r="F30" s="9"/>
      <c r="G30" s="10"/>
    </row>
  </sheetData>
  <mergeCells count="4">
    <mergeCell ref="B10:G10"/>
    <mergeCell ref="B17:G17"/>
    <mergeCell ref="F21:F23"/>
    <mergeCell ref="F27:F29"/>
  </mergeCells>
  <conditionalFormatting sqref="D23">
    <cfRule type="expression" dxfId="34" priority="1">
      <formula>shift_late_income_status = "Inactive"</formula>
    </cfRule>
  </conditionalFormatting>
  <dataValidations count="2">
    <dataValidation type="list" allowBlank="1" showInputMessage="1" showErrorMessage="1" sqref="D21" xr:uid="{765638C7-C263-4AAC-9E5F-9CE4D25E6BDC}">
      <formula1>"Active, Inactive"</formula1>
    </dataValidation>
    <dataValidation type="list" allowBlank="1" showInputMessage="1" showErrorMessage="1" sqref="D27" xr:uid="{FE17E1A0-2D73-4FA8-9A32-8A9CDE8F687D}">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4259D-52E0-4195-B3EC-7D8435845ABB}">
  <dimension ref="B1:EM53"/>
  <sheetViews>
    <sheetView showGridLines="0" topLeftCell="A5" workbookViewId="0">
      <pane xSplit="4" topLeftCell="E1" activePane="topRight" state="frozen"/>
      <selection pane="topRight" activeCell="K16" sqref="K16"/>
    </sheetView>
  </sheetViews>
  <sheetFormatPr defaultRowHeight="15" outlineLevelCol="1" x14ac:dyDescent="0.25"/>
  <cols>
    <col min="3" max="3" width="30.85546875" customWidth="1"/>
    <col min="4" max="4" width="1.42578125" customWidth="1"/>
    <col min="5" max="13" width="9.140625" customWidth="1" outlineLevel="1"/>
    <col min="14" max="16" width="9.42578125" customWidth="1" outlineLevel="1"/>
    <col min="18" max="18" width="1.85546875" customWidth="1"/>
    <col min="19" max="27" width="9.140625" hidden="1" customWidth="1" outlineLevel="1"/>
    <col min="28" max="30" width="9.42578125" hidden="1" customWidth="1" outlineLevel="1"/>
    <col min="31" max="31" width="9.140625" collapsed="1"/>
    <col min="32" max="32" width="1.85546875" customWidth="1"/>
    <col min="33" max="41" width="9.140625" hidden="1" customWidth="1" outlineLevel="1"/>
    <col min="42" max="44" width="9.42578125" hidden="1" customWidth="1" outlineLevel="1"/>
    <col min="45" max="45" width="9.140625" collapsed="1"/>
    <col min="46" max="46" width="1.85546875" customWidth="1"/>
    <col min="47" max="55" width="9.140625" hidden="1" customWidth="1" outlineLevel="1"/>
    <col min="56" max="58" width="9.42578125" hidden="1" customWidth="1" outlineLevel="1"/>
    <col min="59" max="59" width="9.140625" collapsed="1"/>
    <col min="60" max="60" width="1.85546875" customWidth="1"/>
    <col min="61" max="69" width="9.140625" hidden="1" customWidth="1" outlineLevel="1"/>
    <col min="70" max="72" width="9.42578125" hidden="1" customWidth="1" outlineLevel="1"/>
    <col min="73" max="73" width="9.140625" collapsed="1"/>
    <col min="74" max="74" width="1.85546875" customWidth="1"/>
    <col min="75" max="83" width="9.140625" hidden="1" customWidth="1" outlineLevel="1"/>
    <col min="84" max="86" width="9.42578125" hidden="1" customWidth="1" outlineLevel="1"/>
    <col min="87" max="87" width="9.140625" collapsed="1"/>
    <col min="88" max="88" width="1.85546875" customWidth="1"/>
    <col min="89" max="97" width="9.140625" hidden="1" customWidth="1" outlineLevel="1"/>
    <col min="98" max="100" width="9.42578125" hidden="1" customWidth="1" outlineLevel="1"/>
    <col min="101" max="101" width="9.140625" collapsed="1"/>
    <col min="102" max="102" width="1.85546875" customWidth="1"/>
    <col min="103" max="111" width="9.140625" hidden="1" customWidth="1" outlineLevel="1"/>
    <col min="112" max="114" width="9.42578125" hidden="1" customWidth="1" outlineLevel="1"/>
    <col min="115" max="115" width="9.140625" collapsed="1"/>
    <col min="116" max="116" width="1.85546875" customWidth="1"/>
    <col min="117" max="125" width="0" hidden="1" customWidth="1" outlineLevel="1"/>
    <col min="126" max="128" width="9.42578125" hidden="1" customWidth="1" outlineLevel="1"/>
    <col min="129" max="129" width="9.140625" collapsed="1"/>
    <col min="130" max="130" width="1.85546875" customWidth="1"/>
    <col min="131" max="139" width="0" hidden="1" customWidth="1" outlineLevel="1"/>
    <col min="140" max="142" width="9.42578125" hidden="1" customWidth="1" outlineLevel="1"/>
    <col min="143" max="143" width="9.140625" collapsed="1"/>
    <col min="144" max="144" width="1.85546875" customWidth="1"/>
  </cols>
  <sheetData>
    <row r="1" spans="2:143" s="47" customFormat="1" x14ac:dyDescent="0.25"/>
    <row r="2" spans="2:143" s="47" customFormat="1" x14ac:dyDescent="0.25"/>
    <row r="3" spans="2:143" s="47" customFormat="1" ht="28.5" x14ac:dyDescent="0.45">
      <c r="B3" s="46" t="s">
        <v>1</v>
      </c>
    </row>
    <row r="4" spans="2:143" s="47" customFormat="1" x14ac:dyDescent="0.25"/>
    <row r="5" spans="2:143" s="47" customFormat="1" x14ac:dyDescent="0.25"/>
    <row r="8" spans="2:143" ht="25.5" customHeight="1" x14ac:dyDescent="0.25">
      <c r="C8" s="15" t="s">
        <v>15</v>
      </c>
      <c r="E8" s="110">
        <f>starting_year</f>
        <v>2024</v>
      </c>
      <c r="F8" s="110"/>
      <c r="G8" s="110"/>
      <c r="H8" s="110"/>
      <c r="I8" s="110"/>
      <c r="J8" s="110"/>
      <c r="K8" s="110"/>
      <c r="L8" s="110"/>
      <c r="M8" s="110"/>
      <c r="N8" s="110"/>
      <c r="O8" s="110"/>
      <c r="P8" s="110"/>
      <c r="Q8" s="110"/>
      <c r="S8" s="110">
        <f>E8+1</f>
        <v>2025</v>
      </c>
      <c r="T8" s="110"/>
      <c r="U8" s="110"/>
      <c r="V8" s="110"/>
      <c r="W8" s="110"/>
      <c r="X8" s="110"/>
      <c r="Y8" s="110"/>
      <c r="Z8" s="110"/>
      <c r="AA8" s="110"/>
      <c r="AB8" s="110"/>
      <c r="AC8" s="110"/>
      <c r="AD8" s="110"/>
      <c r="AE8" s="110"/>
      <c r="AG8" s="110">
        <f t="shared" ref="AG8" si="0">S8+1</f>
        <v>2026</v>
      </c>
      <c r="AH8" s="110"/>
      <c r="AI8" s="110"/>
      <c r="AJ8" s="110"/>
      <c r="AK8" s="110"/>
      <c r="AL8" s="110"/>
      <c r="AM8" s="110"/>
      <c r="AN8" s="110"/>
      <c r="AO8" s="110"/>
      <c r="AP8" s="110"/>
      <c r="AQ8" s="110"/>
      <c r="AR8" s="110"/>
      <c r="AS8" s="110"/>
      <c r="AU8" s="110">
        <f t="shared" ref="AU8" si="1">AG8+1</f>
        <v>2027</v>
      </c>
      <c r="AV8" s="110"/>
      <c r="AW8" s="110"/>
      <c r="AX8" s="110"/>
      <c r="AY8" s="110"/>
      <c r="AZ8" s="110"/>
      <c r="BA8" s="110"/>
      <c r="BB8" s="110"/>
      <c r="BC8" s="110"/>
      <c r="BD8" s="110"/>
      <c r="BE8" s="110"/>
      <c r="BF8" s="110"/>
      <c r="BG8" s="110"/>
      <c r="BI8" s="110">
        <f t="shared" ref="BI8" si="2">AU8+1</f>
        <v>2028</v>
      </c>
      <c r="BJ8" s="110"/>
      <c r="BK8" s="110"/>
      <c r="BL8" s="110"/>
      <c r="BM8" s="110"/>
      <c r="BN8" s="110"/>
      <c r="BO8" s="110"/>
      <c r="BP8" s="110"/>
      <c r="BQ8" s="110"/>
      <c r="BR8" s="110"/>
      <c r="BS8" s="110"/>
      <c r="BT8" s="110"/>
      <c r="BU8" s="110"/>
      <c r="BW8" s="110">
        <f t="shared" ref="BW8" si="3">BI8+1</f>
        <v>2029</v>
      </c>
      <c r="BX8" s="110"/>
      <c r="BY8" s="110"/>
      <c r="BZ8" s="110"/>
      <c r="CA8" s="110"/>
      <c r="CB8" s="110"/>
      <c r="CC8" s="110"/>
      <c r="CD8" s="110"/>
      <c r="CE8" s="110"/>
      <c r="CF8" s="110"/>
      <c r="CG8" s="110"/>
      <c r="CH8" s="110"/>
      <c r="CI8" s="110"/>
      <c r="CK8" s="110">
        <f t="shared" ref="CK8" si="4">BW8+1</f>
        <v>2030</v>
      </c>
      <c r="CL8" s="110"/>
      <c r="CM8" s="110"/>
      <c r="CN8" s="110"/>
      <c r="CO8" s="110"/>
      <c r="CP8" s="110"/>
      <c r="CQ8" s="110"/>
      <c r="CR8" s="110"/>
      <c r="CS8" s="110"/>
      <c r="CT8" s="110"/>
      <c r="CU8" s="110"/>
      <c r="CV8" s="110"/>
      <c r="CW8" s="110"/>
      <c r="CY8" s="110">
        <f t="shared" ref="CY8" si="5">CK8+1</f>
        <v>2031</v>
      </c>
      <c r="CZ8" s="110"/>
      <c r="DA8" s="110"/>
      <c r="DB8" s="110"/>
      <c r="DC8" s="110"/>
      <c r="DD8" s="110"/>
      <c r="DE8" s="110"/>
      <c r="DF8" s="110"/>
      <c r="DG8" s="110"/>
      <c r="DH8" s="110"/>
      <c r="DI8" s="110"/>
      <c r="DJ8" s="110"/>
      <c r="DK8" s="110"/>
      <c r="DM8" s="110">
        <f t="shared" ref="DM8" si="6">CY8+1</f>
        <v>2032</v>
      </c>
      <c r="DN8" s="110"/>
      <c r="DO8" s="110"/>
      <c r="DP8" s="110"/>
      <c r="DQ8" s="110"/>
      <c r="DR8" s="110"/>
      <c r="DS8" s="110"/>
      <c r="DT8" s="110"/>
      <c r="DU8" s="110"/>
      <c r="DV8" s="110"/>
      <c r="DW8" s="110"/>
      <c r="DX8" s="110"/>
      <c r="DY8" s="110"/>
      <c r="EA8" s="110">
        <f t="shared" ref="EA8" si="7">DM8+1</f>
        <v>2033</v>
      </c>
      <c r="EB8" s="110"/>
      <c r="EC8" s="110"/>
      <c r="ED8" s="110"/>
      <c r="EE8" s="110"/>
      <c r="EF8" s="110"/>
      <c r="EG8" s="110"/>
      <c r="EH8" s="110"/>
      <c r="EI8" s="110"/>
      <c r="EJ8" s="110"/>
      <c r="EK8" s="110"/>
      <c r="EL8" s="110"/>
      <c r="EM8" s="110"/>
    </row>
    <row r="9" spans="2:143" x14ac:dyDescent="0.25">
      <c r="E9" s="14" t="str">
        <f ca="1">IF(E10=0,"Jan✅", "Jan")</f>
        <v>Jan</v>
      </c>
      <c r="F9" s="14" t="str">
        <f ca="1">IF(F10=0,"Feb✅", "Feb")</f>
        <v>Feb</v>
      </c>
      <c r="G9" s="14" t="str">
        <f ca="1">IF(G10=0,"Mar✅", "Mar")</f>
        <v>Mar</v>
      </c>
      <c r="H9" s="14" t="str">
        <f ca="1">IF(H10=0,"Apr✅", "Apr")</f>
        <v>Apr</v>
      </c>
      <c r="I9" s="14" t="str">
        <f ca="1">IF(I10=0,"May✅", "May")</f>
        <v>May</v>
      </c>
      <c r="J9" s="14" t="str">
        <f ca="1">IF(J10=0,"June✅", "June")</f>
        <v>June</v>
      </c>
      <c r="K9" s="14" t="str">
        <f ca="1">IF(K10=0,"July✅", "July")</f>
        <v>July</v>
      </c>
      <c r="L9" s="14" t="str">
        <f ca="1">IF(L10=0,"Aug✅", "Aug")</f>
        <v>Aug</v>
      </c>
      <c r="M9" s="14" t="str">
        <f ca="1">IF(M10=0,"Sep✅", "Sep")</f>
        <v>Sep</v>
      </c>
      <c r="N9" s="14" t="str">
        <f ca="1">IF(N10=0,"Oct✅", "Oct")</f>
        <v>Oct</v>
      </c>
      <c r="O9" s="14" t="str">
        <f ca="1">IF(O10=0,"Nov✅", "Nov")</f>
        <v>Nov</v>
      </c>
      <c r="P9" s="14" t="str">
        <f ca="1">IF(P10=0,"Dec✅", "Dec")</f>
        <v>Dec</v>
      </c>
      <c r="Q9" s="14" t="str">
        <f ca="1">IF(Q10=0,"Total✅", "Total")</f>
        <v>Total</v>
      </c>
      <c r="S9" s="14" t="str">
        <f ca="1">IF(S10=0,"Jan✅", "Jan")</f>
        <v>Jan✅</v>
      </c>
      <c r="T9" s="14" t="str">
        <f ca="1">IF(T10=0,"Feb✅", "Feb")</f>
        <v>Feb✅</v>
      </c>
      <c r="U9" s="14" t="str">
        <f ca="1">IF(U10=0,"Mar✅", "Mar")</f>
        <v>Mar✅</v>
      </c>
      <c r="V9" s="14" t="str">
        <f ca="1">IF(V10=0,"Apr✅", "Apr")</f>
        <v>Apr✅</v>
      </c>
      <c r="W9" s="14" t="str">
        <f ca="1">IF(W10=0,"May✅", "May")</f>
        <v>May✅</v>
      </c>
      <c r="X9" s="14" t="str">
        <f ca="1">IF(X10=0,"June✅", "June")</f>
        <v>June✅</v>
      </c>
      <c r="Y9" s="14" t="str">
        <f ca="1">IF(Y10=0,"July✅", "July")</f>
        <v>July✅</v>
      </c>
      <c r="Z9" s="14" t="str">
        <f ca="1">IF(Z10=0,"Aug✅", "Aug")</f>
        <v>Aug✅</v>
      </c>
      <c r="AA9" s="14" t="str">
        <f ca="1">IF(AA10=0,"Sep✅", "Sep")</f>
        <v>Sep✅</v>
      </c>
      <c r="AB9" s="14" t="str">
        <f ca="1">IF(AB10=0,"Oct✅", "Oct")</f>
        <v>Oct✅</v>
      </c>
      <c r="AC9" s="14" t="str">
        <f ca="1">IF(AC10=0,"Nov✅", "Nov")</f>
        <v>Nov✅</v>
      </c>
      <c r="AD9" s="14" t="str">
        <f ca="1">IF(AD10=0,"Dec✅", "Dec")</f>
        <v>Dec✅</v>
      </c>
      <c r="AE9" s="14" t="str">
        <f ca="1">IF(AE10=0,"Total✅", "Total")</f>
        <v>Total✅</v>
      </c>
      <c r="AG9" s="14" t="str">
        <f t="shared" ref="AG9" ca="1" si="8">IF(AG10=0,"Jan✅", "Jan")</f>
        <v>Jan✅</v>
      </c>
      <c r="AH9" s="14" t="str">
        <f t="shared" ref="AH9" ca="1" si="9">IF(AH10=0,"Feb✅", "Feb")</f>
        <v>Feb✅</v>
      </c>
      <c r="AI9" s="14" t="str">
        <f t="shared" ref="AI9" ca="1" si="10">IF(AI10=0,"Mar✅", "Mar")</f>
        <v>Mar✅</v>
      </c>
      <c r="AJ9" s="14" t="str">
        <f t="shared" ref="AJ9" ca="1" si="11">IF(AJ10=0,"Apr✅", "Apr")</f>
        <v>Apr✅</v>
      </c>
      <c r="AK9" s="14" t="str">
        <f t="shared" ref="AK9" ca="1" si="12">IF(AK10=0,"May✅", "May")</f>
        <v>May✅</v>
      </c>
      <c r="AL9" s="14" t="str">
        <f t="shared" ref="AL9" ca="1" si="13">IF(AL10=0,"June✅", "June")</f>
        <v>June✅</v>
      </c>
      <c r="AM9" s="14" t="str">
        <f t="shared" ref="AM9" ca="1" si="14">IF(AM10=0,"July✅", "July")</f>
        <v>July✅</v>
      </c>
      <c r="AN9" s="14" t="str">
        <f t="shared" ref="AN9" ca="1" si="15">IF(AN10=0,"Aug✅", "Aug")</f>
        <v>Aug✅</v>
      </c>
      <c r="AO9" s="14" t="str">
        <f t="shared" ref="AO9" ca="1" si="16">IF(AO10=0,"Sep✅", "Sep")</f>
        <v>Sep✅</v>
      </c>
      <c r="AP9" s="14" t="str">
        <f t="shared" ref="AP9" ca="1" si="17">IF(AP10=0,"Oct✅", "Oct")</f>
        <v>Oct✅</v>
      </c>
      <c r="AQ9" s="14" t="str">
        <f t="shared" ref="AQ9" ca="1" si="18">IF(AQ10=0,"Nov✅", "Nov")</f>
        <v>Nov✅</v>
      </c>
      <c r="AR9" s="14" t="str">
        <f t="shared" ref="AR9" ca="1" si="19">IF(AR10=0,"Dec✅", "Dec")</f>
        <v>Dec✅</v>
      </c>
      <c r="AS9" s="14" t="str">
        <f t="shared" ref="AS9" ca="1" si="20">IF(AS10=0,"Total✅", "Total")</f>
        <v>Total✅</v>
      </c>
      <c r="AU9" s="14" t="str">
        <f t="shared" ref="AU9" ca="1" si="21">IF(AU10=0,"Jan✅", "Jan")</f>
        <v>Jan✅</v>
      </c>
      <c r="AV9" s="14" t="str">
        <f t="shared" ref="AV9" ca="1" si="22">IF(AV10=0,"Feb✅", "Feb")</f>
        <v>Feb✅</v>
      </c>
      <c r="AW9" s="14" t="str">
        <f t="shared" ref="AW9" ca="1" si="23">IF(AW10=0,"Mar✅", "Mar")</f>
        <v>Mar✅</v>
      </c>
      <c r="AX9" s="14" t="str">
        <f t="shared" ref="AX9" ca="1" si="24">IF(AX10=0,"Apr✅", "Apr")</f>
        <v>Apr✅</v>
      </c>
      <c r="AY9" s="14" t="str">
        <f t="shared" ref="AY9" ca="1" si="25">IF(AY10=0,"May✅", "May")</f>
        <v>May✅</v>
      </c>
      <c r="AZ9" s="14" t="str">
        <f t="shared" ref="AZ9" ca="1" si="26">IF(AZ10=0,"June✅", "June")</f>
        <v>June✅</v>
      </c>
      <c r="BA9" s="14" t="str">
        <f t="shared" ref="BA9" ca="1" si="27">IF(BA10=0,"July✅", "July")</f>
        <v>July✅</v>
      </c>
      <c r="BB9" s="14" t="str">
        <f t="shared" ref="BB9" ca="1" si="28">IF(BB10=0,"Aug✅", "Aug")</f>
        <v>Aug✅</v>
      </c>
      <c r="BC9" s="14" t="str">
        <f t="shared" ref="BC9" ca="1" si="29">IF(BC10=0,"Sep✅", "Sep")</f>
        <v>Sep✅</v>
      </c>
      <c r="BD9" s="14" t="str">
        <f t="shared" ref="BD9" ca="1" si="30">IF(BD10=0,"Oct✅", "Oct")</f>
        <v>Oct✅</v>
      </c>
      <c r="BE9" s="14" t="str">
        <f t="shared" ref="BE9" ca="1" si="31">IF(BE10=0,"Nov✅", "Nov")</f>
        <v>Nov✅</v>
      </c>
      <c r="BF9" s="14" t="str">
        <f t="shared" ref="BF9" ca="1" si="32">IF(BF10=0,"Dec✅", "Dec")</f>
        <v>Dec✅</v>
      </c>
      <c r="BG9" s="14" t="str">
        <f t="shared" ref="BG9" ca="1" si="33">IF(BG10=0,"Total✅", "Total")</f>
        <v>Total✅</v>
      </c>
      <c r="BI9" s="14" t="str">
        <f t="shared" ref="BI9" ca="1" si="34">IF(BI10=0,"Jan✅", "Jan")</f>
        <v>Jan✅</v>
      </c>
      <c r="BJ9" s="14" t="str">
        <f t="shared" ref="BJ9" ca="1" si="35">IF(BJ10=0,"Feb✅", "Feb")</f>
        <v>Feb✅</v>
      </c>
      <c r="BK9" s="14" t="str">
        <f t="shared" ref="BK9" ca="1" si="36">IF(BK10=0,"Mar✅", "Mar")</f>
        <v>Mar✅</v>
      </c>
      <c r="BL9" s="14" t="str">
        <f t="shared" ref="BL9" ca="1" si="37">IF(BL10=0,"Apr✅", "Apr")</f>
        <v>Apr✅</v>
      </c>
      <c r="BM9" s="14" t="str">
        <f t="shared" ref="BM9" ca="1" si="38">IF(BM10=0,"May✅", "May")</f>
        <v>May✅</v>
      </c>
      <c r="BN9" s="14" t="str">
        <f t="shared" ref="BN9" ca="1" si="39">IF(BN10=0,"June✅", "June")</f>
        <v>June✅</v>
      </c>
      <c r="BO9" s="14" t="str">
        <f t="shared" ref="BO9" ca="1" si="40">IF(BO10=0,"July✅", "July")</f>
        <v>July✅</v>
      </c>
      <c r="BP9" s="14" t="str">
        <f t="shared" ref="BP9" ca="1" si="41">IF(BP10=0,"Aug✅", "Aug")</f>
        <v>Aug✅</v>
      </c>
      <c r="BQ9" s="14" t="str">
        <f t="shared" ref="BQ9" ca="1" si="42">IF(BQ10=0,"Sep✅", "Sep")</f>
        <v>Sep✅</v>
      </c>
      <c r="BR9" s="14" t="str">
        <f t="shared" ref="BR9" ca="1" si="43">IF(BR10=0,"Oct✅", "Oct")</f>
        <v>Oct✅</v>
      </c>
      <c r="BS9" s="14" t="str">
        <f t="shared" ref="BS9" ca="1" si="44">IF(BS10=0,"Nov✅", "Nov")</f>
        <v>Nov✅</v>
      </c>
      <c r="BT9" s="14" t="str">
        <f t="shared" ref="BT9" ca="1" si="45">IF(BT10=0,"Dec✅", "Dec")</f>
        <v>Dec✅</v>
      </c>
      <c r="BU9" s="14" t="str">
        <f t="shared" ref="BU9" ca="1" si="46">IF(BU10=0,"Total✅", "Total")</f>
        <v>Total✅</v>
      </c>
      <c r="BW9" s="14" t="str">
        <f t="shared" ref="BW9" ca="1" si="47">IF(BW10=0,"Jan✅", "Jan")</f>
        <v>Jan✅</v>
      </c>
      <c r="BX9" s="14" t="str">
        <f t="shared" ref="BX9" ca="1" si="48">IF(BX10=0,"Feb✅", "Feb")</f>
        <v>Feb✅</v>
      </c>
      <c r="BY9" s="14" t="str">
        <f t="shared" ref="BY9" ca="1" si="49">IF(BY10=0,"Mar✅", "Mar")</f>
        <v>Mar✅</v>
      </c>
      <c r="BZ9" s="14" t="str">
        <f t="shared" ref="BZ9" ca="1" si="50">IF(BZ10=0,"Apr✅", "Apr")</f>
        <v>Apr✅</v>
      </c>
      <c r="CA9" s="14" t="str">
        <f t="shared" ref="CA9" ca="1" si="51">IF(CA10=0,"May✅", "May")</f>
        <v>May✅</v>
      </c>
      <c r="CB9" s="14" t="str">
        <f t="shared" ref="CB9" ca="1" si="52">IF(CB10=0,"June✅", "June")</f>
        <v>June✅</v>
      </c>
      <c r="CC9" s="14" t="str">
        <f t="shared" ref="CC9" ca="1" si="53">IF(CC10=0,"July✅", "July")</f>
        <v>July✅</v>
      </c>
      <c r="CD9" s="14" t="str">
        <f t="shared" ref="CD9" ca="1" si="54">IF(CD10=0,"Aug✅", "Aug")</f>
        <v>Aug✅</v>
      </c>
      <c r="CE9" s="14" t="str">
        <f t="shared" ref="CE9" ca="1" si="55">IF(CE10=0,"Sep✅", "Sep")</f>
        <v>Sep✅</v>
      </c>
      <c r="CF9" s="14" t="str">
        <f t="shared" ref="CF9" ca="1" si="56">IF(CF10=0,"Oct✅", "Oct")</f>
        <v>Oct✅</v>
      </c>
      <c r="CG9" s="14" t="str">
        <f t="shared" ref="CG9" ca="1" si="57">IF(CG10=0,"Nov✅", "Nov")</f>
        <v>Nov✅</v>
      </c>
      <c r="CH9" s="14" t="str">
        <f t="shared" ref="CH9" ca="1" si="58">IF(CH10=0,"Dec✅", "Dec")</f>
        <v>Dec✅</v>
      </c>
      <c r="CI9" s="14" t="str">
        <f t="shared" ref="CI9" ca="1" si="59">IF(CI10=0,"Total✅", "Total")</f>
        <v>Total✅</v>
      </c>
      <c r="CK9" s="14" t="str">
        <f t="shared" ref="CK9" ca="1" si="60">IF(CK10=0,"Jan✅", "Jan")</f>
        <v>Jan✅</v>
      </c>
      <c r="CL9" s="14" t="str">
        <f t="shared" ref="CL9" ca="1" si="61">IF(CL10=0,"Feb✅", "Feb")</f>
        <v>Feb✅</v>
      </c>
      <c r="CM9" s="14" t="str">
        <f t="shared" ref="CM9" ca="1" si="62">IF(CM10=0,"Mar✅", "Mar")</f>
        <v>Mar✅</v>
      </c>
      <c r="CN9" s="14" t="str">
        <f t="shared" ref="CN9" ca="1" si="63">IF(CN10=0,"Apr✅", "Apr")</f>
        <v>Apr✅</v>
      </c>
      <c r="CO9" s="14" t="str">
        <f t="shared" ref="CO9" ca="1" si="64">IF(CO10=0,"May✅", "May")</f>
        <v>May✅</v>
      </c>
      <c r="CP9" s="14" t="str">
        <f t="shared" ref="CP9" ca="1" si="65">IF(CP10=0,"June✅", "June")</f>
        <v>June✅</v>
      </c>
      <c r="CQ9" s="14" t="str">
        <f t="shared" ref="CQ9" ca="1" si="66">IF(CQ10=0,"July✅", "July")</f>
        <v>July✅</v>
      </c>
      <c r="CR9" s="14" t="str">
        <f t="shared" ref="CR9" ca="1" si="67">IF(CR10=0,"Aug✅", "Aug")</f>
        <v>Aug✅</v>
      </c>
      <c r="CS9" s="14" t="str">
        <f t="shared" ref="CS9" ca="1" si="68">IF(CS10=0,"Sep✅", "Sep")</f>
        <v>Sep✅</v>
      </c>
      <c r="CT9" s="14" t="str">
        <f t="shared" ref="CT9" ca="1" si="69">IF(CT10=0,"Oct✅", "Oct")</f>
        <v>Oct✅</v>
      </c>
      <c r="CU9" s="14" t="str">
        <f t="shared" ref="CU9" ca="1" si="70">IF(CU10=0,"Nov✅", "Nov")</f>
        <v>Nov✅</v>
      </c>
      <c r="CV9" s="14" t="str">
        <f t="shared" ref="CV9" ca="1" si="71">IF(CV10=0,"Dec✅", "Dec")</f>
        <v>Dec✅</v>
      </c>
      <c r="CW9" s="14" t="str">
        <f t="shared" ref="CW9" ca="1" si="72">IF(CW10=0,"Total✅", "Total")</f>
        <v>Total✅</v>
      </c>
      <c r="CY9" s="14" t="str">
        <f t="shared" ref="CY9" ca="1" si="73">IF(CY10=0,"Jan✅", "Jan")</f>
        <v>Jan✅</v>
      </c>
      <c r="CZ9" s="14" t="str">
        <f t="shared" ref="CZ9" ca="1" si="74">IF(CZ10=0,"Feb✅", "Feb")</f>
        <v>Feb✅</v>
      </c>
      <c r="DA9" s="14" t="str">
        <f t="shared" ref="DA9" ca="1" si="75">IF(DA10=0,"Mar✅", "Mar")</f>
        <v>Mar✅</v>
      </c>
      <c r="DB9" s="14" t="str">
        <f t="shared" ref="DB9" ca="1" si="76">IF(DB10=0,"Apr✅", "Apr")</f>
        <v>Apr✅</v>
      </c>
      <c r="DC9" s="14" t="str">
        <f t="shared" ref="DC9" ca="1" si="77">IF(DC10=0,"May✅", "May")</f>
        <v>May✅</v>
      </c>
      <c r="DD9" s="14" t="str">
        <f t="shared" ref="DD9" ca="1" si="78">IF(DD10=0,"June✅", "June")</f>
        <v>June✅</v>
      </c>
      <c r="DE9" s="14" t="str">
        <f t="shared" ref="DE9" ca="1" si="79">IF(DE10=0,"July✅", "July")</f>
        <v>July✅</v>
      </c>
      <c r="DF9" s="14" t="str">
        <f t="shared" ref="DF9" ca="1" si="80">IF(DF10=0,"Aug✅", "Aug")</f>
        <v>Aug✅</v>
      </c>
      <c r="DG9" s="14" t="str">
        <f t="shared" ref="DG9" ca="1" si="81">IF(DG10=0,"Sep✅", "Sep")</f>
        <v>Sep✅</v>
      </c>
      <c r="DH9" s="14" t="str">
        <f t="shared" ref="DH9" ca="1" si="82">IF(DH10=0,"Oct✅", "Oct")</f>
        <v>Oct✅</v>
      </c>
      <c r="DI9" s="14" t="str">
        <f t="shared" ref="DI9" ca="1" si="83">IF(DI10=0,"Nov✅", "Nov")</f>
        <v>Nov✅</v>
      </c>
      <c r="DJ9" s="14" t="str">
        <f t="shared" ref="DJ9" ca="1" si="84">IF(DJ10=0,"Dec✅", "Dec")</f>
        <v>Dec✅</v>
      </c>
      <c r="DK9" s="14" t="str">
        <f t="shared" ref="DK9" ca="1" si="85">IF(DK10=0,"Total✅", "Total")</f>
        <v>Total✅</v>
      </c>
      <c r="DM9" s="14" t="str">
        <f t="shared" ref="DM9" ca="1" si="86">IF(DM10=0,"Jan✅", "Jan")</f>
        <v>Jan✅</v>
      </c>
      <c r="DN9" s="14" t="str">
        <f t="shared" ref="DN9" ca="1" si="87">IF(DN10=0,"Feb✅", "Feb")</f>
        <v>Feb✅</v>
      </c>
      <c r="DO9" s="14" t="str">
        <f t="shared" ref="DO9" ca="1" si="88">IF(DO10=0,"Mar✅", "Mar")</f>
        <v>Mar✅</v>
      </c>
      <c r="DP9" s="14" t="str">
        <f t="shared" ref="DP9" ca="1" si="89">IF(DP10=0,"Apr✅", "Apr")</f>
        <v>Apr✅</v>
      </c>
      <c r="DQ9" s="14" t="str">
        <f t="shared" ref="DQ9" ca="1" si="90">IF(DQ10=0,"May✅", "May")</f>
        <v>May✅</v>
      </c>
      <c r="DR9" s="14" t="str">
        <f t="shared" ref="DR9" ca="1" si="91">IF(DR10=0,"June✅", "June")</f>
        <v>June✅</v>
      </c>
      <c r="DS9" s="14" t="str">
        <f t="shared" ref="DS9" ca="1" si="92">IF(DS10=0,"July✅", "July")</f>
        <v>July✅</v>
      </c>
      <c r="DT9" s="14" t="str">
        <f t="shared" ref="DT9" ca="1" si="93">IF(DT10=0,"Aug✅", "Aug")</f>
        <v>Aug✅</v>
      </c>
      <c r="DU9" s="14" t="str">
        <f t="shared" ref="DU9" ca="1" si="94">IF(DU10=0,"Sep✅", "Sep")</f>
        <v>Sep✅</v>
      </c>
      <c r="DV9" s="14" t="str">
        <f t="shared" ref="DV9" ca="1" si="95">IF(DV10=0,"Oct✅", "Oct")</f>
        <v>Oct✅</v>
      </c>
      <c r="DW9" s="14" t="str">
        <f t="shared" ref="DW9" ca="1" si="96">IF(DW10=0,"Nov✅", "Nov")</f>
        <v>Nov✅</v>
      </c>
      <c r="DX9" s="14" t="str">
        <f t="shared" ref="DX9" ca="1" si="97">IF(DX10=0,"Dec✅", "Dec")</f>
        <v>Dec✅</v>
      </c>
      <c r="DY9" s="14" t="str">
        <f t="shared" ref="DY9" ca="1" si="98">IF(DY10=0,"Total✅", "Total")</f>
        <v>Total✅</v>
      </c>
      <c r="EA9" s="14" t="str">
        <f t="shared" ref="EA9" ca="1" si="99">IF(EA10=0,"Jan✅", "Jan")</f>
        <v>Jan✅</v>
      </c>
      <c r="EB9" s="14" t="str">
        <f t="shared" ref="EB9" ca="1" si="100">IF(EB10=0,"Feb✅", "Feb")</f>
        <v>Feb✅</v>
      </c>
      <c r="EC9" s="14" t="str">
        <f t="shared" ref="EC9" ca="1" si="101">IF(EC10=0,"Mar✅", "Mar")</f>
        <v>Mar✅</v>
      </c>
      <c r="ED9" s="14" t="str">
        <f t="shared" ref="ED9" ca="1" si="102">IF(ED10=0,"Apr✅", "Apr")</f>
        <v>Apr✅</v>
      </c>
      <c r="EE9" s="14" t="str">
        <f t="shared" ref="EE9" ca="1" si="103">IF(EE10=0,"May✅", "May")</f>
        <v>May✅</v>
      </c>
      <c r="EF9" s="14" t="str">
        <f t="shared" ref="EF9" ca="1" si="104">IF(EF10=0,"June✅", "June")</f>
        <v>June✅</v>
      </c>
      <c r="EG9" s="14" t="str">
        <f t="shared" ref="EG9" ca="1" si="105">IF(EG10=0,"July✅", "July")</f>
        <v>July✅</v>
      </c>
      <c r="EH9" s="14" t="str">
        <f t="shared" ref="EH9" ca="1" si="106">IF(EH10=0,"Aug✅", "Aug")</f>
        <v>Aug✅</v>
      </c>
      <c r="EI9" s="14" t="str">
        <f t="shared" ref="EI9" ca="1" si="107">IF(EI10=0,"Sep✅", "Sep")</f>
        <v>Sep✅</v>
      </c>
      <c r="EJ9" s="14" t="str">
        <f t="shared" ref="EJ9" ca="1" si="108">IF(EJ10=0,"Oct✅", "Oct")</f>
        <v>Oct✅</v>
      </c>
      <c r="EK9" s="14" t="str">
        <f t="shared" ref="EK9" ca="1" si="109">IF(EK10=0,"Nov✅", "Nov")</f>
        <v>Nov✅</v>
      </c>
      <c r="EL9" s="14" t="str">
        <f t="shared" ref="EL9" ca="1" si="110">IF(EL10=0,"Dec✅", "Dec")</f>
        <v>Dec✅</v>
      </c>
      <c r="EM9" s="14" t="str">
        <f t="shared" ref="EM9" ca="1" si="111">IF(EM10=0,"Total✅", "Total")</f>
        <v>Total✅</v>
      </c>
    </row>
    <row r="10" spans="2:143" x14ac:dyDescent="0.25">
      <c r="C10" s="28" t="s">
        <v>25</v>
      </c>
      <c r="E10" s="29">
        <f ca="1">E25-(E39+E53)</f>
        <v>650</v>
      </c>
      <c r="F10" s="29">
        <f t="shared" ref="F10:Q10" ca="1" si="112">F25-(F39+F53)</f>
        <v>2650</v>
      </c>
      <c r="G10" s="29">
        <f t="shared" ca="1" si="112"/>
        <v>1150</v>
      </c>
      <c r="H10" s="29">
        <f t="shared" ca="1" si="112"/>
        <v>4850</v>
      </c>
      <c r="I10" s="29">
        <f t="shared" ca="1" si="112"/>
        <v>1050</v>
      </c>
      <c r="J10" s="29">
        <f t="shared" ca="1" si="112"/>
        <v>1150</v>
      </c>
      <c r="K10" s="29">
        <f t="shared" ca="1" si="112"/>
        <v>1406</v>
      </c>
      <c r="L10" s="29">
        <f t="shared" ca="1" si="112"/>
        <v>350</v>
      </c>
      <c r="M10" s="29">
        <f t="shared" ca="1" si="112"/>
        <v>1350</v>
      </c>
      <c r="N10" s="29">
        <f t="shared" ca="1" si="112"/>
        <v>750</v>
      </c>
      <c r="O10" s="29">
        <f t="shared" ca="1" si="112"/>
        <v>350</v>
      </c>
      <c r="P10" s="29">
        <f t="shared" ca="1" si="112"/>
        <v>350</v>
      </c>
      <c r="Q10" s="30">
        <f t="shared" ca="1" si="112"/>
        <v>16056</v>
      </c>
      <c r="S10" s="29">
        <f ca="1">S25-(S39+S53)</f>
        <v>0</v>
      </c>
      <c r="T10" s="29">
        <f t="shared" ref="T10:AE10" ca="1" si="113">T25-(T39+T53)</f>
        <v>0</v>
      </c>
      <c r="U10" s="29">
        <f t="shared" ca="1" si="113"/>
        <v>0</v>
      </c>
      <c r="V10" s="29">
        <f t="shared" ca="1" si="113"/>
        <v>0</v>
      </c>
      <c r="W10" s="29">
        <f t="shared" ca="1" si="113"/>
        <v>0</v>
      </c>
      <c r="X10" s="29">
        <f t="shared" ca="1" si="113"/>
        <v>0</v>
      </c>
      <c r="Y10" s="29">
        <f t="shared" ca="1" si="113"/>
        <v>0</v>
      </c>
      <c r="Z10" s="29">
        <f t="shared" ca="1" si="113"/>
        <v>0</v>
      </c>
      <c r="AA10" s="29">
        <f t="shared" ca="1" si="113"/>
        <v>0</v>
      </c>
      <c r="AB10" s="29">
        <f t="shared" ca="1" si="113"/>
        <v>0</v>
      </c>
      <c r="AC10" s="29">
        <f t="shared" ca="1" si="113"/>
        <v>0</v>
      </c>
      <c r="AD10" s="29">
        <f t="shared" ca="1" si="113"/>
        <v>0</v>
      </c>
      <c r="AE10" s="30">
        <f t="shared" ca="1" si="113"/>
        <v>0</v>
      </c>
      <c r="AG10" s="29">
        <f t="shared" ref="AG10:AS10" ca="1" si="114">AG25-(AG39+AG53)</f>
        <v>0</v>
      </c>
      <c r="AH10" s="29">
        <f t="shared" ca="1" si="114"/>
        <v>0</v>
      </c>
      <c r="AI10" s="29">
        <f t="shared" ca="1" si="114"/>
        <v>0</v>
      </c>
      <c r="AJ10" s="29">
        <f t="shared" ca="1" si="114"/>
        <v>0</v>
      </c>
      <c r="AK10" s="29">
        <f t="shared" ca="1" si="114"/>
        <v>0</v>
      </c>
      <c r="AL10" s="29">
        <f t="shared" ca="1" si="114"/>
        <v>0</v>
      </c>
      <c r="AM10" s="29">
        <f t="shared" ca="1" si="114"/>
        <v>0</v>
      </c>
      <c r="AN10" s="29">
        <f t="shared" ca="1" si="114"/>
        <v>0</v>
      </c>
      <c r="AO10" s="29">
        <f t="shared" ca="1" si="114"/>
        <v>0</v>
      </c>
      <c r="AP10" s="29">
        <f t="shared" ca="1" si="114"/>
        <v>0</v>
      </c>
      <c r="AQ10" s="29">
        <f t="shared" ca="1" si="114"/>
        <v>0</v>
      </c>
      <c r="AR10" s="29">
        <f t="shared" ca="1" si="114"/>
        <v>0</v>
      </c>
      <c r="AS10" s="30">
        <f t="shared" ca="1" si="114"/>
        <v>0</v>
      </c>
      <c r="AU10" s="29">
        <f t="shared" ref="AU10:BG10" ca="1" si="115">AU25-(AU39+AU53)</f>
        <v>0</v>
      </c>
      <c r="AV10" s="29">
        <f t="shared" ca="1" si="115"/>
        <v>0</v>
      </c>
      <c r="AW10" s="29">
        <f t="shared" ca="1" si="115"/>
        <v>0</v>
      </c>
      <c r="AX10" s="29">
        <f t="shared" ca="1" si="115"/>
        <v>0</v>
      </c>
      <c r="AY10" s="29">
        <f t="shared" ca="1" si="115"/>
        <v>0</v>
      </c>
      <c r="AZ10" s="29">
        <f t="shared" ca="1" si="115"/>
        <v>0</v>
      </c>
      <c r="BA10" s="29">
        <f t="shared" ca="1" si="115"/>
        <v>0</v>
      </c>
      <c r="BB10" s="29">
        <f t="shared" ca="1" si="115"/>
        <v>0</v>
      </c>
      <c r="BC10" s="29">
        <f t="shared" ca="1" si="115"/>
        <v>0</v>
      </c>
      <c r="BD10" s="29">
        <f t="shared" ca="1" si="115"/>
        <v>0</v>
      </c>
      <c r="BE10" s="29">
        <f t="shared" ca="1" si="115"/>
        <v>0</v>
      </c>
      <c r="BF10" s="29">
        <f t="shared" ca="1" si="115"/>
        <v>0</v>
      </c>
      <c r="BG10" s="30">
        <f t="shared" ca="1" si="115"/>
        <v>0</v>
      </c>
      <c r="BI10" s="29">
        <f t="shared" ref="BI10:BU10" ca="1" si="116">BI25-(BI39+BI53)</f>
        <v>0</v>
      </c>
      <c r="BJ10" s="29">
        <f t="shared" ca="1" si="116"/>
        <v>0</v>
      </c>
      <c r="BK10" s="29">
        <f t="shared" ca="1" si="116"/>
        <v>0</v>
      </c>
      <c r="BL10" s="29">
        <f t="shared" ca="1" si="116"/>
        <v>0</v>
      </c>
      <c r="BM10" s="29">
        <f t="shared" ca="1" si="116"/>
        <v>0</v>
      </c>
      <c r="BN10" s="29">
        <f t="shared" ca="1" si="116"/>
        <v>0</v>
      </c>
      <c r="BO10" s="29">
        <f t="shared" ca="1" si="116"/>
        <v>0</v>
      </c>
      <c r="BP10" s="29">
        <f t="shared" ca="1" si="116"/>
        <v>0</v>
      </c>
      <c r="BQ10" s="29">
        <f t="shared" ca="1" si="116"/>
        <v>0</v>
      </c>
      <c r="BR10" s="29">
        <f t="shared" ca="1" si="116"/>
        <v>0</v>
      </c>
      <c r="BS10" s="29">
        <f t="shared" ca="1" si="116"/>
        <v>0</v>
      </c>
      <c r="BT10" s="29">
        <f t="shared" ca="1" si="116"/>
        <v>0</v>
      </c>
      <c r="BU10" s="30">
        <f t="shared" ca="1" si="116"/>
        <v>0</v>
      </c>
      <c r="BW10" s="29">
        <f t="shared" ref="BW10:CI10" ca="1" si="117">BW25-(BW39+BW53)</f>
        <v>0</v>
      </c>
      <c r="BX10" s="29">
        <f t="shared" ca="1" si="117"/>
        <v>0</v>
      </c>
      <c r="BY10" s="29">
        <f t="shared" ca="1" si="117"/>
        <v>0</v>
      </c>
      <c r="BZ10" s="29">
        <f t="shared" ca="1" si="117"/>
        <v>0</v>
      </c>
      <c r="CA10" s="29">
        <f t="shared" ca="1" si="117"/>
        <v>0</v>
      </c>
      <c r="CB10" s="29">
        <f t="shared" ca="1" si="117"/>
        <v>0</v>
      </c>
      <c r="CC10" s="29">
        <f t="shared" ca="1" si="117"/>
        <v>0</v>
      </c>
      <c r="CD10" s="29">
        <f t="shared" ca="1" si="117"/>
        <v>0</v>
      </c>
      <c r="CE10" s="29">
        <f t="shared" ca="1" si="117"/>
        <v>0</v>
      </c>
      <c r="CF10" s="29">
        <f t="shared" ca="1" si="117"/>
        <v>0</v>
      </c>
      <c r="CG10" s="29">
        <f t="shared" ca="1" si="117"/>
        <v>0</v>
      </c>
      <c r="CH10" s="29">
        <f t="shared" ca="1" si="117"/>
        <v>0</v>
      </c>
      <c r="CI10" s="30">
        <f t="shared" ca="1" si="117"/>
        <v>0</v>
      </c>
      <c r="CK10" s="29">
        <f t="shared" ref="CK10:CW10" ca="1" si="118">CK25-(CK39+CK53)</f>
        <v>0</v>
      </c>
      <c r="CL10" s="29">
        <f t="shared" ca="1" si="118"/>
        <v>0</v>
      </c>
      <c r="CM10" s="29">
        <f t="shared" ca="1" si="118"/>
        <v>0</v>
      </c>
      <c r="CN10" s="29">
        <f t="shared" ca="1" si="118"/>
        <v>0</v>
      </c>
      <c r="CO10" s="29">
        <f t="shared" ca="1" si="118"/>
        <v>0</v>
      </c>
      <c r="CP10" s="29">
        <f t="shared" ca="1" si="118"/>
        <v>0</v>
      </c>
      <c r="CQ10" s="29">
        <f t="shared" ca="1" si="118"/>
        <v>0</v>
      </c>
      <c r="CR10" s="29">
        <f t="shared" ca="1" si="118"/>
        <v>0</v>
      </c>
      <c r="CS10" s="29">
        <f t="shared" ca="1" si="118"/>
        <v>0</v>
      </c>
      <c r="CT10" s="29">
        <f t="shared" ca="1" si="118"/>
        <v>0</v>
      </c>
      <c r="CU10" s="29">
        <f t="shared" ca="1" si="118"/>
        <v>0</v>
      </c>
      <c r="CV10" s="29">
        <f t="shared" ca="1" si="118"/>
        <v>0</v>
      </c>
      <c r="CW10" s="30">
        <f t="shared" ca="1" si="118"/>
        <v>0</v>
      </c>
      <c r="CY10" s="29">
        <f t="shared" ref="CY10:DK10" ca="1" si="119">CY25-(CY39+CY53)</f>
        <v>0</v>
      </c>
      <c r="CZ10" s="29">
        <f t="shared" ca="1" si="119"/>
        <v>0</v>
      </c>
      <c r="DA10" s="29">
        <f t="shared" ca="1" si="119"/>
        <v>0</v>
      </c>
      <c r="DB10" s="29">
        <f t="shared" ca="1" si="119"/>
        <v>0</v>
      </c>
      <c r="DC10" s="29">
        <f t="shared" ca="1" si="119"/>
        <v>0</v>
      </c>
      <c r="DD10" s="29">
        <f t="shared" ca="1" si="119"/>
        <v>0</v>
      </c>
      <c r="DE10" s="29">
        <f t="shared" ca="1" si="119"/>
        <v>0</v>
      </c>
      <c r="DF10" s="29">
        <f t="shared" ca="1" si="119"/>
        <v>0</v>
      </c>
      <c r="DG10" s="29">
        <f t="shared" ca="1" si="119"/>
        <v>0</v>
      </c>
      <c r="DH10" s="29">
        <f t="shared" ca="1" si="119"/>
        <v>0</v>
      </c>
      <c r="DI10" s="29">
        <f t="shared" ca="1" si="119"/>
        <v>0</v>
      </c>
      <c r="DJ10" s="29">
        <f t="shared" ca="1" si="119"/>
        <v>0</v>
      </c>
      <c r="DK10" s="30">
        <f t="shared" ca="1" si="119"/>
        <v>0</v>
      </c>
      <c r="DM10" s="29">
        <f t="shared" ref="DM10:DY10" ca="1" si="120">DM25-(DM39+DM53)</f>
        <v>0</v>
      </c>
      <c r="DN10" s="29">
        <f t="shared" ca="1" si="120"/>
        <v>0</v>
      </c>
      <c r="DO10" s="29">
        <f t="shared" ca="1" si="120"/>
        <v>0</v>
      </c>
      <c r="DP10" s="29">
        <f t="shared" ca="1" si="120"/>
        <v>0</v>
      </c>
      <c r="DQ10" s="29">
        <f t="shared" ca="1" si="120"/>
        <v>0</v>
      </c>
      <c r="DR10" s="29">
        <f t="shared" ca="1" si="120"/>
        <v>0</v>
      </c>
      <c r="DS10" s="29">
        <f t="shared" ca="1" si="120"/>
        <v>0</v>
      </c>
      <c r="DT10" s="29">
        <f t="shared" ca="1" si="120"/>
        <v>0</v>
      </c>
      <c r="DU10" s="29">
        <f t="shared" ca="1" si="120"/>
        <v>0</v>
      </c>
      <c r="DV10" s="29">
        <f t="shared" ca="1" si="120"/>
        <v>0</v>
      </c>
      <c r="DW10" s="29">
        <f t="shared" ca="1" si="120"/>
        <v>0</v>
      </c>
      <c r="DX10" s="29">
        <f t="shared" ca="1" si="120"/>
        <v>0</v>
      </c>
      <c r="DY10" s="30">
        <f t="shared" ca="1" si="120"/>
        <v>0</v>
      </c>
      <c r="EA10" s="29">
        <f t="shared" ref="EA10:EM10" ca="1" si="121">EA25-(EA39+EA53)</f>
        <v>0</v>
      </c>
      <c r="EB10" s="29">
        <f t="shared" ca="1" si="121"/>
        <v>0</v>
      </c>
      <c r="EC10" s="29">
        <f t="shared" ca="1" si="121"/>
        <v>0</v>
      </c>
      <c r="ED10" s="29">
        <f t="shared" ca="1" si="121"/>
        <v>0</v>
      </c>
      <c r="EE10" s="29">
        <f t="shared" ca="1" si="121"/>
        <v>0</v>
      </c>
      <c r="EF10" s="29">
        <f t="shared" ca="1" si="121"/>
        <v>0</v>
      </c>
      <c r="EG10" s="29">
        <f t="shared" ca="1" si="121"/>
        <v>0</v>
      </c>
      <c r="EH10" s="29">
        <f t="shared" ca="1" si="121"/>
        <v>0</v>
      </c>
      <c r="EI10" s="29">
        <f t="shared" ca="1" si="121"/>
        <v>0</v>
      </c>
      <c r="EJ10" s="29">
        <f t="shared" ca="1" si="121"/>
        <v>0</v>
      </c>
      <c r="EK10" s="29">
        <f t="shared" ca="1" si="121"/>
        <v>0</v>
      </c>
      <c r="EL10" s="29">
        <f t="shared" ca="1" si="121"/>
        <v>0</v>
      </c>
      <c r="EM10" s="30">
        <f t="shared" ca="1" si="121"/>
        <v>0</v>
      </c>
    </row>
    <row r="13" spans="2:143" x14ac:dyDescent="0.25">
      <c r="C13" s="16" t="s">
        <v>9</v>
      </c>
      <c r="E13" s="19">
        <f>DATE(E$8,1,1)</f>
        <v>45292</v>
      </c>
      <c r="F13" s="19">
        <f>DATE(E$8,2,1)</f>
        <v>45323</v>
      </c>
      <c r="G13" s="19">
        <f>DATE(E$8,3,1)</f>
        <v>45352</v>
      </c>
      <c r="H13" s="19">
        <f>DATE(E$8,4,1)</f>
        <v>45383</v>
      </c>
      <c r="I13" s="19">
        <f>DATE(E$8,5,1)</f>
        <v>45413</v>
      </c>
      <c r="J13" s="19">
        <f>DATE(E$8,6,1)</f>
        <v>45444</v>
      </c>
      <c r="K13" s="19">
        <f>DATE(E$8,7,1)</f>
        <v>45474</v>
      </c>
      <c r="L13" s="19">
        <f>DATE(E$8,8,1)</f>
        <v>45505</v>
      </c>
      <c r="M13" s="19">
        <f>DATE(E$8,9,1)</f>
        <v>45536</v>
      </c>
      <c r="N13" s="19">
        <f>DATE(E$8,10,1)</f>
        <v>45566</v>
      </c>
      <c r="O13" s="19">
        <f>DATE(E$8,11,1)</f>
        <v>45597</v>
      </c>
      <c r="P13" s="19">
        <f>DATE(E$8,12,1)</f>
        <v>45627</v>
      </c>
      <c r="Q13" s="18">
        <f>E$8</f>
        <v>2024</v>
      </c>
      <c r="S13" s="19">
        <f>DATE(S$8,1,1)</f>
        <v>45658</v>
      </c>
      <c r="T13" s="19">
        <f>DATE(S$8,2,1)</f>
        <v>45689</v>
      </c>
      <c r="U13" s="19">
        <f>DATE(S$8,3,1)</f>
        <v>45717</v>
      </c>
      <c r="V13" s="19">
        <f>DATE(S$8,4,1)</f>
        <v>45748</v>
      </c>
      <c r="W13" s="19">
        <f>DATE(S$8,5,1)</f>
        <v>45778</v>
      </c>
      <c r="X13" s="19">
        <f>DATE(S$8,6,1)</f>
        <v>45809</v>
      </c>
      <c r="Y13" s="19">
        <f>DATE(S$8,7,1)</f>
        <v>45839</v>
      </c>
      <c r="Z13" s="19">
        <f>DATE(S$8,8,1)</f>
        <v>45870</v>
      </c>
      <c r="AA13" s="19">
        <f>DATE(S$8,9,1)</f>
        <v>45901</v>
      </c>
      <c r="AB13" s="19">
        <f>DATE(S$8,10,1)</f>
        <v>45931</v>
      </c>
      <c r="AC13" s="19">
        <f>DATE(S$8,11,1)</f>
        <v>45962</v>
      </c>
      <c r="AD13" s="19">
        <f>DATE(S$8,12,1)</f>
        <v>45992</v>
      </c>
      <c r="AE13" s="18">
        <f>S$8</f>
        <v>2025</v>
      </c>
      <c r="AG13" s="19">
        <f t="shared" ref="AG13" si="122">DATE(AG$8,1,1)</f>
        <v>46023</v>
      </c>
      <c r="AH13" s="19">
        <f t="shared" ref="AH13" si="123">DATE(AG$8,2,1)</f>
        <v>46054</v>
      </c>
      <c r="AI13" s="19">
        <f t="shared" ref="AI13" si="124">DATE(AG$8,3,1)</f>
        <v>46082</v>
      </c>
      <c r="AJ13" s="19">
        <f t="shared" ref="AJ13" si="125">DATE(AG$8,4,1)</f>
        <v>46113</v>
      </c>
      <c r="AK13" s="19">
        <f t="shared" ref="AK13" si="126">DATE(AG$8,5,1)</f>
        <v>46143</v>
      </c>
      <c r="AL13" s="19">
        <f t="shared" ref="AL13" si="127">DATE(AG$8,6,1)</f>
        <v>46174</v>
      </c>
      <c r="AM13" s="19">
        <f t="shared" ref="AM13" si="128">DATE(AG$8,7,1)</f>
        <v>46204</v>
      </c>
      <c r="AN13" s="19">
        <f t="shared" ref="AN13" si="129">DATE(AG$8,8,1)</f>
        <v>46235</v>
      </c>
      <c r="AO13" s="19">
        <f t="shared" ref="AO13" si="130">DATE(AG$8,9,1)</f>
        <v>46266</v>
      </c>
      <c r="AP13" s="19">
        <f t="shared" ref="AP13" si="131">DATE(AG$8,10,1)</f>
        <v>46296</v>
      </c>
      <c r="AQ13" s="19">
        <f t="shared" ref="AQ13" si="132">DATE(AG$8,11,1)</f>
        <v>46327</v>
      </c>
      <c r="AR13" s="19">
        <f t="shared" ref="AR13" si="133">DATE(AG$8,12,1)</f>
        <v>46357</v>
      </c>
      <c r="AS13" s="18">
        <f t="shared" ref="AS13" si="134">AG$8</f>
        <v>2026</v>
      </c>
      <c r="AU13" s="19">
        <f t="shared" ref="AU13" si="135">DATE(AU$8,1,1)</f>
        <v>46388</v>
      </c>
      <c r="AV13" s="19">
        <f t="shared" ref="AV13" si="136">DATE(AU$8,2,1)</f>
        <v>46419</v>
      </c>
      <c r="AW13" s="19">
        <f t="shared" ref="AW13" si="137">DATE(AU$8,3,1)</f>
        <v>46447</v>
      </c>
      <c r="AX13" s="19">
        <f t="shared" ref="AX13" si="138">DATE(AU$8,4,1)</f>
        <v>46478</v>
      </c>
      <c r="AY13" s="19">
        <f t="shared" ref="AY13" si="139">DATE(AU$8,5,1)</f>
        <v>46508</v>
      </c>
      <c r="AZ13" s="19">
        <f t="shared" ref="AZ13" si="140">DATE(AU$8,6,1)</f>
        <v>46539</v>
      </c>
      <c r="BA13" s="19">
        <f t="shared" ref="BA13" si="141">DATE(AU$8,7,1)</f>
        <v>46569</v>
      </c>
      <c r="BB13" s="19">
        <f t="shared" ref="BB13" si="142">DATE(AU$8,8,1)</f>
        <v>46600</v>
      </c>
      <c r="BC13" s="19">
        <f t="shared" ref="BC13" si="143">DATE(AU$8,9,1)</f>
        <v>46631</v>
      </c>
      <c r="BD13" s="19">
        <f t="shared" ref="BD13" si="144">DATE(AU$8,10,1)</f>
        <v>46661</v>
      </c>
      <c r="BE13" s="19">
        <f t="shared" ref="BE13" si="145">DATE(AU$8,11,1)</f>
        <v>46692</v>
      </c>
      <c r="BF13" s="19">
        <f t="shared" ref="BF13" si="146">DATE(AU$8,12,1)</f>
        <v>46722</v>
      </c>
      <c r="BG13" s="18">
        <f t="shared" ref="BG13" si="147">AU$8</f>
        <v>2027</v>
      </c>
      <c r="BI13" s="19">
        <f t="shared" ref="BI13" si="148">DATE(BI$8,1,1)</f>
        <v>46753</v>
      </c>
      <c r="BJ13" s="19">
        <f t="shared" ref="BJ13" si="149">DATE(BI$8,2,1)</f>
        <v>46784</v>
      </c>
      <c r="BK13" s="19">
        <f t="shared" ref="BK13" si="150">DATE(BI$8,3,1)</f>
        <v>46813</v>
      </c>
      <c r="BL13" s="19">
        <f t="shared" ref="BL13" si="151">DATE(BI$8,4,1)</f>
        <v>46844</v>
      </c>
      <c r="BM13" s="19">
        <f t="shared" ref="BM13" si="152">DATE(BI$8,5,1)</f>
        <v>46874</v>
      </c>
      <c r="BN13" s="19">
        <f t="shared" ref="BN13" si="153">DATE(BI$8,6,1)</f>
        <v>46905</v>
      </c>
      <c r="BO13" s="19">
        <f t="shared" ref="BO13" si="154">DATE(BI$8,7,1)</f>
        <v>46935</v>
      </c>
      <c r="BP13" s="19">
        <f t="shared" ref="BP13" si="155">DATE(BI$8,8,1)</f>
        <v>46966</v>
      </c>
      <c r="BQ13" s="19">
        <f t="shared" ref="BQ13" si="156">DATE(BI$8,9,1)</f>
        <v>46997</v>
      </c>
      <c r="BR13" s="19">
        <f t="shared" ref="BR13" si="157">DATE(BI$8,10,1)</f>
        <v>47027</v>
      </c>
      <c r="BS13" s="19">
        <f t="shared" ref="BS13" si="158">DATE(BI$8,11,1)</f>
        <v>47058</v>
      </c>
      <c r="BT13" s="19">
        <f t="shared" ref="BT13" si="159">DATE(BI$8,12,1)</f>
        <v>47088</v>
      </c>
      <c r="BU13" s="18">
        <f t="shared" ref="BU13" si="160">BI$8</f>
        <v>2028</v>
      </c>
      <c r="BW13" s="19">
        <f t="shared" ref="BW13" si="161">DATE(BW$8,1,1)</f>
        <v>47119</v>
      </c>
      <c r="BX13" s="19">
        <f t="shared" ref="BX13" si="162">DATE(BW$8,2,1)</f>
        <v>47150</v>
      </c>
      <c r="BY13" s="19">
        <f t="shared" ref="BY13" si="163">DATE(BW$8,3,1)</f>
        <v>47178</v>
      </c>
      <c r="BZ13" s="19">
        <f t="shared" ref="BZ13" si="164">DATE(BW$8,4,1)</f>
        <v>47209</v>
      </c>
      <c r="CA13" s="19">
        <f t="shared" ref="CA13" si="165">DATE(BW$8,5,1)</f>
        <v>47239</v>
      </c>
      <c r="CB13" s="19">
        <f t="shared" ref="CB13" si="166">DATE(BW$8,6,1)</f>
        <v>47270</v>
      </c>
      <c r="CC13" s="19">
        <f t="shared" ref="CC13" si="167">DATE(BW$8,7,1)</f>
        <v>47300</v>
      </c>
      <c r="CD13" s="19">
        <f t="shared" ref="CD13" si="168">DATE(BW$8,8,1)</f>
        <v>47331</v>
      </c>
      <c r="CE13" s="19">
        <f t="shared" ref="CE13" si="169">DATE(BW$8,9,1)</f>
        <v>47362</v>
      </c>
      <c r="CF13" s="19">
        <f t="shared" ref="CF13" si="170">DATE(BW$8,10,1)</f>
        <v>47392</v>
      </c>
      <c r="CG13" s="19">
        <f t="shared" ref="CG13" si="171">DATE(BW$8,11,1)</f>
        <v>47423</v>
      </c>
      <c r="CH13" s="19">
        <f t="shared" ref="CH13" si="172">DATE(BW$8,12,1)</f>
        <v>47453</v>
      </c>
      <c r="CI13" s="18">
        <f t="shared" ref="CI13" si="173">BW$8</f>
        <v>2029</v>
      </c>
      <c r="CK13" s="19">
        <f t="shared" ref="CK13:CY13" si="174">DATE(CK$8,1,1)</f>
        <v>47484</v>
      </c>
      <c r="CL13" s="19">
        <f t="shared" ref="CL13" si="175">DATE(CK$8,2,1)</f>
        <v>47515</v>
      </c>
      <c r="CM13" s="19">
        <f t="shared" ref="CM13" si="176">DATE(CK$8,3,1)</f>
        <v>47543</v>
      </c>
      <c r="CN13" s="19">
        <f t="shared" ref="CN13" si="177">DATE(CK$8,4,1)</f>
        <v>47574</v>
      </c>
      <c r="CO13" s="19">
        <f t="shared" ref="CO13" si="178">DATE(CK$8,5,1)</f>
        <v>47604</v>
      </c>
      <c r="CP13" s="19">
        <f t="shared" ref="CP13" si="179">DATE(CK$8,6,1)</f>
        <v>47635</v>
      </c>
      <c r="CQ13" s="19">
        <f t="shared" ref="CQ13" si="180">DATE(CK$8,7,1)</f>
        <v>47665</v>
      </c>
      <c r="CR13" s="19">
        <f t="shared" ref="CR13" si="181">DATE(CK$8,8,1)</f>
        <v>47696</v>
      </c>
      <c r="CS13" s="19">
        <f t="shared" ref="CS13" si="182">DATE(CK$8,9,1)</f>
        <v>47727</v>
      </c>
      <c r="CT13" s="19">
        <f t="shared" ref="CT13" si="183">DATE(CK$8,10,1)</f>
        <v>47757</v>
      </c>
      <c r="CU13" s="19">
        <f t="shared" ref="CU13" si="184">DATE(CK$8,11,1)</f>
        <v>47788</v>
      </c>
      <c r="CV13" s="19">
        <f t="shared" ref="CV13" si="185">DATE(CK$8,12,1)</f>
        <v>47818</v>
      </c>
      <c r="CW13" s="18">
        <f t="shared" ref="CW13" si="186">CK$8</f>
        <v>2030</v>
      </c>
      <c r="CY13" s="19">
        <f t="shared" si="174"/>
        <v>47849</v>
      </c>
      <c r="CZ13" s="19">
        <f t="shared" ref="CZ13" si="187">DATE(CY$8,2,1)</f>
        <v>47880</v>
      </c>
      <c r="DA13" s="19">
        <f t="shared" ref="DA13" si="188">DATE(CY$8,3,1)</f>
        <v>47908</v>
      </c>
      <c r="DB13" s="19">
        <f t="shared" ref="DB13" si="189">DATE(CY$8,4,1)</f>
        <v>47939</v>
      </c>
      <c r="DC13" s="19">
        <f t="shared" ref="DC13" si="190">DATE(CY$8,5,1)</f>
        <v>47969</v>
      </c>
      <c r="DD13" s="19">
        <f t="shared" ref="DD13" si="191">DATE(CY$8,6,1)</f>
        <v>48000</v>
      </c>
      <c r="DE13" s="19">
        <f t="shared" ref="DE13" si="192">DATE(CY$8,7,1)</f>
        <v>48030</v>
      </c>
      <c r="DF13" s="19">
        <f t="shared" ref="DF13" si="193">DATE(CY$8,8,1)</f>
        <v>48061</v>
      </c>
      <c r="DG13" s="19">
        <f t="shared" ref="DG13" si="194">DATE(CY$8,9,1)</f>
        <v>48092</v>
      </c>
      <c r="DH13" s="19">
        <f t="shared" ref="DH13" si="195">DATE(CY$8,10,1)</f>
        <v>48122</v>
      </c>
      <c r="DI13" s="19">
        <f t="shared" ref="DI13" si="196">DATE(CY$8,11,1)</f>
        <v>48153</v>
      </c>
      <c r="DJ13" s="19">
        <f t="shared" ref="DJ13" si="197">DATE(CY$8,12,1)</f>
        <v>48183</v>
      </c>
      <c r="DK13" s="18">
        <f t="shared" ref="DK13" si="198">CY$8</f>
        <v>2031</v>
      </c>
      <c r="DM13" s="19">
        <f t="shared" ref="DM13" si="199">DATE(DM$8,1,1)</f>
        <v>48214</v>
      </c>
      <c r="DN13" s="19">
        <f t="shared" ref="DN13" si="200">DATE(DM$8,2,1)</f>
        <v>48245</v>
      </c>
      <c r="DO13" s="19">
        <f t="shared" ref="DO13" si="201">DATE(DM$8,3,1)</f>
        <v>48274</v>
      </c>
      <c r="DP13" s="19">
        <f t="shared" ref="DP13" si="202">DATE(DM$8,4,1)</f>
        <v>48305</v>
      </c>
      <c r="DQ13" s="19">
        <f t="shared" ref="DQ13" si="203">DATE(DM$8,5,1)</f>
        <v>48335</v>
      </c>
      <c r="DR13" s="19">
        <f t="shared" ref="DR13" si="204">DATE(DM$8,6,1)</f>
        <v>48366</v>
      </c>
      <c r="DS13" s="19">
        <f t="shared" ref="DS13" si="205">DATE(DM$8,7,1)</f>
        <v>48396</v>
      </c>
      <c r="DT13" s="19">
        <f t="shared" ref="DT13" si="206">DATE(DM$8,8,1)</f>
        <v>48427</v>
      </c>
      <c r="DU13" s="19">
        <f t="shared" ref="DU13" si="207">DATE(DM$8,9,1)</f>
        <v>48458</v>
      </c>
      <c r="DV13" s="19">
        <f t="shared" ref="DV13" si="208">DATE(DM$8,10,1)</f>
        <v>48488</v>
      </c>
      <c r="DW13" s="19">
        <f t="shared" ref="DW13" si="209">DATE(DM$8,11,1)</f>
        <v>48519</v>
      </c>
      <c r="DX13" s="19">
        <f t="shared" ref="DX13" si="210">DATE(DM$8,12,1)</f>
        <v>48549</v>
      </c>
      <c r="DY13" s="18">
        <f t="shared" ref="DY13" si="211">DM$8</f>
        <v>2032</v>
      </c>
      <c r="EA13" s="19">
        <f t="shared" ref="EA13" si="212">DATE(EA$8,1,1)</f>
        <v>48580</v>
      </c>
      <c r="EB13" s="19">
        <f t="shared" ref="EB13" si="213">DATE(EA$8,2,1)</f>
        <v>48611</v>
      </c>
      <c r="EC13" s="19">
        <f t="shared" ref="EC13" si="214">DATE(EA$8,3,1)</f>
        <v>48639</v>
      </c>
      <c r="ED13" s="19">
        <f t="shared" ref="ED13" si="215">DATE(EA$8,4,1)</f>
        <v>48670</v>
      </c>
      <c r="EE13" s="19">
        <f t="shared" ref="EE13" si="216">DATE(EA$8,5,1)</f>
        <v>48700</v>
      </c>
      <c r="EF13" s="19">
        <f t="shared" ref="EF13" si="217">DATE(EA$8,6,1)</f>
        <v>48731</v>
      </c>
      <c r="EG13" s="19">
        <f t="shared" ref="EG13" si="218">DATE(EA$8,7,1)</f>
        <v>48761</v>
      </c>
      <c r="EH13" s="19">
        <f t="shared" ref="EH13" si="219">DATE(EA$8,8,1)</f>
        <v>48792</v>
      </c>
      <c r="EI13" s="19">
        <f t="shared" ref="EI13" si="220">DATE(EA$8,9,1)</f>
        <v>48823</v>
      </c>
      <c r="EJ13" s="19">
        <f t="shared" ref="EJ13" si="221">DATE(EA$8,10,1)</f>
        <v>48853</v>
      </c>
      <c r="EK13" s="19">
        <f t="shared" ref="EK13" si="222">DATE(EA$8,11,1)</f>
        <v>48884</v>
      </c>
      <c r="EL13" s="19">
        <f t="shared" ref="EL13" si="223">DATE(EA$8,12,1)</f>
        <v>48914</v>
      </c>
      <c r="EM13" s="18">
        <f t="shared" ref="EM13" si="224">EA$8</f>
        <v>2033</v>
      </c>
    </row>
    <row r="14" spans="2:143" x14ac:dyDescent="0.25">
      <c r="C14" s="20" t="s">
        <v>12</v>
      </c>
      <c r="E14" s="21">
        <v>14000</v>
      </c>
      <c r="F14" s="21">
        <v>15000</v>
      </c>
      <c r="G14" s="21">
        <v>15000</v>
      </c>
      <c r="H14" s="21">
        <v>15000</v>
      </c>
      <c r="I14" s="21">
        <v>15000</v>
      </c>
      <c r="J14" s="21">
        <v>15000</v>
      </c>
      <c r="K14" s="21">
        <v>15000</v>
      </c>
      <c r="L14" s="21">
        <v>15000</v>
      </c>
      <c r="M14" s="21">
        <v>15000</v>
      </c>
      <c r="N14" s="21">
        <v>15000</v>
      </c>
      <c r="O14" s="21">
        <v>15000</v>
      </c>
      <c r="P14" s="21">
        <v>15000</v>
      </c>
      <c r="Q14" s="23">
        <f>SUM(E14:P14)</f>
        <v>179000</v>
      </c>
      <c r="S14" s="21"/>
      <c r="T14" s="21"/>
      <c r="U14" s="21"/>
      <c r="V14" s="21"/>
      <c r="W14" s="21"/>
      <c r="X14" s="21"/>
      <c r="Y14" s="21"/>
      <c r="Z14" s="21"/>
      <c r="AA14" s="21"/>
      <c r="AB14" s="21"/>
      <c r="AC14" s="21"/>
      <c r="AD14" s="21"/>
      <c r="AE14" s="23">
        <f>SUM(S14:AD14)</f>
        <v>0</v>
      </c>
      <c r="AG14" s="21"/>
      <c r="AH14" s="21"/>
      <c r="AI14" s="21"/>
      <c r="AJ14" s="21"/>
      <c r="AK14" s="21"/>
      <c r="AL14" s="21"/>
      <c r="AM14" s="21"/>
      <c r="AN14" s="21"/>
      <c r="AO14" s="21"/>
      <c r="AP14" s="21"/>
      <c r="AQ14" s="21"/>
      <c r="AR14" s="21"/>
      <c r="AS14" s="23">
        <f t="shared" ref="AS14:AS24" si="225">SUM(AG14:AR14)</f>
        <v>0</v>
      </c>
      <c r="AU14" s="21"/>
      <c r="AV14" s="21"/>
      <c r="AW14" s="21"/>
      <c r="AX14" s="21"/>
      <c r="AY14" s="21"/>
      <c r="AZ14" s="21"/>
      <c r="BA14" s="21"/>
      <c r="BB14" s="21"/>
      <c r="BC14" s="21"/>
      <c r="BD14" s="21"/>
      <c r="BE14" s="21"/>
      <c r="BF14" s="21"/>
      <c r="BG14" s="23">
        <f t="shared" ref="BG14:BG24" si="226">SUM(AU14:BF14)</f>
        <v>0</v>
      </c>
      <c r="BI14" s="21"/>
      <c r="BJ14" s="21"/>
      <c r="BK14" s="21"/>
      <c r="BL14" s="21"/>
      <c r="BM14" s="21"/>
      <c r="BN14" s="21"/>
      <c r="BO14" s="21"/>
      <c r="BP14" s="21"/>
      <c r="BQ14" s="21"/>
      <c r="BR14" s="21"/>
      <c r="BS14" s="21"/>
      <c r="BT14" s="21"/>
      <c r="BU14" s="23">
        <f t="shared" ref="BU14:BU24" si="227">SUM(BI14:BT14)</f>
        <v>0</v>
      </c>
      <c r="BW14" s="21"/>
      <c r="BX14" s="21"/>
      <c r="BY14" s="21"/>
      <c r="BZ14" s="21"/>
      <c r="CA14" s="21"/>
      <c r="CB14" s="21"/>
      <c r="CC14" s="21"/>
      <c r="CD14" s="21"/>
      <c r="CE14" s="21"/>
      <c r="CF14" s="21"/>
      <c r="CG14" s="21"/>
      <c r="CH14" s="21"/>
      <c r="CI14" s="23">
        <f t="shared" ref="CI14:CI24" si="228">SUM(BW14:CH14)</f>
        <v>0</v>
      </c>
      <c r="CK14" s="21"/>
      <c r="CL14" s="21"/>
      <c r="CM14" s="21"/>
      <c r="CN14" s="21"/>
      <c r="CO14" s="21"/>
      <c r="CP14" s="21"/>
      <c r="CQ14" s="21"/>
      <c r="CR14" s="21"/>
      <c r="CS14" s="21"/>
      <c r="CT14" s="21"/>
      <c r="CU14" s="21"/>
      <c r="CV14" s="21"/>
      <c r="CW14" s="23">
        <f t="shared" ref="CW14:CW24" si="229">SUM(CK14:CV14)</f>
        <v>0</v>
      </c>
      <c r="CY14" s="21"/>
      <c r="CZ14" s="21"/>
      <c r="DA14" s="21"/>
      <c r="DB14" s="21"/>
      <c r="DC14" s="21"/>
      <c r="DD14" s="21"/>
      <c r="DE14" s="21"/>
      <c r="DF14" s="21"/>
      <c r="DG14" s="21"/>
      <c r="DH14" s="21"/>
      <c r="DI14" s="21"/>
      <c r="DJ14" s="21"/>
      <c r="DK14" s="23">
        <f t="shared" ref="DK14:DK24" si="230">SUM(CY14:DJ14)</f>
        <v>0</v>
      </c>
      <c r="DM14" s="21"/>
      <c r="DN14" s="21"/>
      <c r="DO14" s="21"/>
      <c r="DP14" s="21"/>
      <c r="DQ14" s="21"/>
      <c r="DR14" s="21"/>
      <c r="DS14" s="21"/>
      <c r="DT14" s="21"/>
      <c r="DU14" s="21"/>
      <c r="DV14" s="21"/>
      <c r="DW14" s="21"/>
      <c r="DX14" s="21"/>
      <c r="DY14" s="23">
        <f t="shared" ref="DY14:DY24" si="231">SUM(DM14:DX14)</f>
        <v>0</v>
      </c>
      <c r="EA14" s="21"/>
      <c r="EB14" s="21"/>
      <c r="EC14" s="21"/>
      <c r="ED14" s="21"/>
      <c r="EE14" s="21"/>
      <c r="EF14" s="21"/>
      <c r="EG14" s="21"/>
      <c r="EH14" s="21"/>
      <c r="EI14" s="21"/>
      <c r="EJ14" s="21"/>
      <c r="EK14" s="21"/>
      <c r="EL14" s="21"/>
      <c r="EM14" s="23">
        <f t="shared" ref="EM14:EM24" si="232">SUM(EA14:EL14)</f>
        <v>0</v>
      </c>
    </row>
    <row r="15" spans="2:143" x14ac:dyDescent="0.25">
      <c r="C15" s="20" t="s">
        <v>13</v>
      </c>
      <c r="E15" s="21">
        <v>1500</v>
      </c>
      <c r="F15" s="21">
        <v>1500</v>
      </c>
      <c r="G15" s="21">
        <v>1500</v>
      </c>
      <c r="H15" s="21">
        <v>1500</v>
      </c>
      <c r="I15" s="21">
        <v>1500</v>
      </c>
      <c r="J15" s="21">
        <v>1500</v>
      </c>
      <c r="K15" s="21">
        <v>1500</v>
      </c>
      <c r="L15" s="21">
        <v>2500</v>
      </c>
      <c r="M15" s="21">
        <v>2500</v>
      </c>
      <c r="N15" s="21">
        <v>2500</v>
      </c>
      <c r="O15" s="21">
        <v>2500</v>
      </c>
      <c r="P15" s="21">
        <v>2500</v>
      </c>
      <c r="Q15" s="23">
        <f>SUM(E15:P15)</f>
        <v>23000</v>
      </c>
      <c r="S15" s="21"/>
      <c r="T15" s="21"/>
      <c r="U15" s="21"/>
      <c r="V15" s="21"/>
      <c r="W15" s="21"/>
      <c r="X15" s="21"/>
      <c r="Y15" s="21"/>
      <c r="Z15" s="21"/>
      <c r="AA15" s="21"/>
      <c r="AB15" s="21"/>
      <c r="AC15" s="21"/>
      <c r="AD15" s="21"/>
      <c r="AE15" s="23">
        <f>SUM(S15:AD15)</f>
        <v>0</v>
      </c>
      <c r="AG15" s="21"/>
      <c r="AH15" s="21"/>
      <c r="AI15" s="21"/>
      <c r="AJ15" s="21"/>
      <c r="AK15" s="21"/>
      <c r="AL15" s="21"/>
      <c r="AM15" s="21"/>
      <c r="AN15" s="21"/>
      <c r="AO15" s="21"/>
      <c r="AP15" s="21"/>
      <c r="AQ15" s="21"/>
      <c r="AR15" s="21"/>
      <c r="AS15" s="23">
        <f t="shared" si="225"/>
        <v>0</v>
      </c>
      <c r="AU15" s="21"/>
      <c r="AV15" s="21"/>
      <c r="AW15" s="21"/>
      <c r="AX15" s="21"/>
      <c r="AY15" s="21"/>
      <c r="AZ15" s="21"/>
      <c r="BA15" s="21"/>
      <c r="BB15" s="21"/>
      <c r="BC15" s="21"/>
      <c r="BD15" s="21"/>
      <c r="BE15" s="21"/>
      <c r="BF15" s="21"/>
      <c r="BG15" s="23">
        <f t="shared" si="226"/>
        <v>0</v>
      </c>
      <c r="BI15" s="21"/>
      <c r="BJ15" s="21"/>
      <c r="BK15" s="21"/>
      <c r="BL15" s="21"/>
      <c r="BM15" s="21"/>
      <c r="BN15" s="21"/>
      <c r="BO15" s="21"/>
      <c r="BP15" s="21"/>
      <c r="BQ15" s="21"/>
      <c r="BR15" s="21"/>
      <c r="BS15" s="21"/>
      <c r="BT15" s="21"/>
      <c r="BU15" s="23">
        <f t="shared" si="227"/>
        <v>0</v>
      </c>
      <c r="BW15" s="21"/>
      <c r="BX15" s="21"/>
      <c r="BY15" s="21"/>
      <c r="BZ15" s="21"/>
      <c r="CA15" s="21"/>
      <c r="CB15" s="21"/>
      <c r="CC15" s="21"/>
      <c r="CD15" s="21"/>
      <c r="CE15" s="21"/>
      <c r="CF15" s="21"/>
      <c r="CG15" s="21"/>
      <c r="CH15" s="21"/>
      <c r="CI15" s="23">
        <f t="shared" si="228"/>
        <v>0</v>
      </c>
      <c r="CK15" s="21"/>
      <c r="CL15" s="21"/>
      <c r="CM15" s="21"/>
      <c r="CN15" s="21"/>
      <c r="CO15" s="21"/>
      <c r="CP15" s="21"/>
      <c r="CQ15" s="21"/>
      <c r="CR15" s="21"/>
      <c r="CS15" s="21"/>
      <c r="CT15" s="21"/>
      <c r="CU15" s="21"/>
      <c r="CV15" s="21"/>
      <c r="CW15" s="23">
        <f t="shared" si="229"/>
        <v>0</v>
      </c>
      <c r="CY15" s="21"/>
      <c r="CZ15" s="21"/>
      <c r="DA15" s="21"/>
      <c r="DB15" s="21"/>
      <c r="DC15" s="21"/>
      <c r="DD15" s="21"/>
      <c r="DE15" s="21"/>
      <c r="DF15" s="21"/>
      <c r="DG15" s="21"/>
      <c r="DH15" s="21"/>
      <c r="DI15" s="21"/>
      <c r="DJ15" s="21"/>
      <c r="DK15" s="23">
        <f t="shared" si="230"/>
        <v>0</v>
      </c>
      <c r="DM15" s="21"/>
      <c r="DN15" s="21"/>
      <c r="DO15" s="21"/>
      <c r="DP15" s="21"/>
      <c r="DQ15" s="21"/>
      <c r="DR15" s="21"/>
      <c r="DS15" s="21"/>
      <c r="DT15" s="21"/>
      <c r="DU15" s="21"/>
      <c r="DV15" s="21"/>
      <c r="DW15" s="21"/>
      <c r="DX15" s="21"/>
      <c r="DY15" s="23">
        <f t="shared" si="231"/>
        <v>0</v>
      </c>
      <c r="EA15" s="21"/>
      <c r="EB15" s="21"/>
      <c r="EC15" s="21"/>
      <c r="ED15" s="21"/>
      <c r="EE15" s="21"/>
      <c r="EF15" s="21"/>
      <c r="EG15" s="21"/>
      <c r="EH15" s="21"/>
      <c r="EI15" s="21"/>
      <c r="EJ15" s="21"/>
      <c r="EK15" s="21"/>
      <c r="EL15" s="21"/>
      <c r="EM15" s="23">
        <f t="shared" si="232"/>
        <v>0</v>
      </c>
    </row>
    <row r="16" spans="2:143" ht="15.75" customHeight="1" x14ac:dyDescent="0.25">
      <c r="C16" s="20" t="s">
        <v>14</v>
      </c>
      <c r="E16" s="21">
        <v>1000</v>
      </c>
      <c r="F16" s="21">
        <v>2000</v>
      </c>
      <c r="G16" s="21">
        <v>500</v>
      </c>
      <c r="H16" s="21">
        <v>4200</v>
      </c>
      <c r="I16" s="21">
        <v>400</v>
      </c>
      <c r="J16" s="21">
        <v>500</v>
      </c>
      <c r="K16" s="21">
        <v>756</v>
      </c>
      <c r="L16" s="21">
        <v>0</v>
      </c>
      <c r="M16" s="21">
        <v>1000</v>
      </c>
      <c r="N16" s="21">
        <v>400</v>
      </c>
      <c r="O16" s="21">
        <v>0</v>
      </c>
      <c r="P16" s="21">
        <v>0</v>
      </c>
      <c r="Q16" s="23">
        <f t="shared" ref="Q16:Q24" si="233">SUM(E16:P16)</f>
        <v>10756</v>
      </c>
      <c r="S16" s="21"/>
      <c r="T16" s="21"/>
      <c r="U16" s="21"/>
      <c r="V16" s="21"/>
      <c r="W16" s="21"/>
      <c r="X16" s="21"/>
      <c r="Y16" s="21"/>
      <c r="Z16" s="21"/>
      <c r="AA16" s="21"/>
      <c r="AB16" s="21"/>
      <c r="AC16" s="21"/>
      <c r="AD16" s="21"/>
      <c r="AE16" s="23">
        <f t="shared" ref="AE16:AE24" si="234">SUM(S16:AD16)</f>
        <v>0</v>
      </c>
      <c r="AG16" s="21"/>
      <c r="AH16" s="21"/>
      <c r="AI16" s="21"/>
      <c r="AJ16" s="21"/>
      <c r="AK16" s="21"/>
      <c r="AL16" s="21"/>
      <c r="AM16" s="21"/>
      <c r="AN16" s="21"/>
      <c r="AO16" s="21"/>
      <c r="AP16" s="21"/>
      <c r="AQ16" s="21"/>
      <c r="AR16" s="21"/>
      <c r="AS16" s="23">
        <f t="shared" si="225"/>
        <v>0</v>
      </c>
      <c r="AU16" s="21"/>
      <c r="AV16" s="21"/>
      <c r="AW16" s="21"/>
      <c r="AX16" s="21"/>
      <c r="AY16" s="21"/>
      <c r="AZ16" s="21"/>
      <c r="BA16" s="21"/>
      <c r="BB16" s="21"/>
      <c r="BC16" s="21"/>
      <c r="BD16" s="21"/>
      <c r="BE16" s="21"/>
      <c r="BF16" s="21"/>
      <c r="BG16" s="23">
        <f t="shared" si="226"/>
        <v>0</v>
      </c>
      <c r="BI16" s="21"/>
      <c r="BJ16" s="21"/>
      <c r="BK16" s="21"/>
      <c r="BL16" s="21"/>
      <c r="BM16" s="21"/>
      <c r="BN16" s="21"/>
      <c r="BO16" s="21"/>
      <c r="BP16" s="21"/>
      <c r="BQ16" s="21"/>
      <c r="BR16" s="21"/>
      <c r="BS16" s="21"/>
      <c r="BT16" s="21"/>
      <c r="BU16" s="23">
        <f t="shared" si="227"/>
        <v>0</v>
      </c>
      <c r="BW16" s="21"/>
      <c r="BX16" s="21"/>
      <c r="BY16" s="21"/>
      <c r="BZ16" s="21"/>
      <c r="CA16" s="21"/>
      <c r="CB16" s="21"/>
      <c r="CC16" s="21"/>
      <c r="CD16" s="21"/>
      <c r="CE16" s="21"/>
      <c r="CF16" s="21"/>
      <c r="CG16" s="21"/>
      <c r="CH16" s="21"/>
      <c r="CI16" s="23">
        <f t="shared" si="228"/>
        <v>0</v>
      </c>
      <c r="CK16" s="21"/>
      <c r="CL16" s="21"/>
      <c r="CM16" s="21"/>
      <c r="CN16" s="21"/>
      <c r="CO16" s="21"/>
      <c r="CP16" s="21"/>
      <c r="CQ16" s="21"/>
      <c r="CR16" s="21"/>
      <c r="CS16" s="21"/>
      <c r="CT16" s="21"/>
      <c r="CU16" s="21"/>
      <c r="CV16" s="21"/>
      <c r="CW16" s="23">
        <f t="shared" si="229"/>
        <v>0</v>
      </c>
      <c r="CY16" s="21"/>
      <c r="CZ16" s="21"/>
      <c r="DA16" s="21"/>
      <c r="DB16" s="21"/>
      <c r="DC16" s="21"/>
      <c r="DD16" s="21"/>
      <c r="DE16" s="21"/>
      <c r="DF16" s="21"/>
      <c r="DG16" s="21"/>
      <c r="DH16" s="21"/>
      <c r="DI16" s="21"/>
      <c r="DJ16" s="21"/>
      <c r="DK16" s="23">
        <f t="shared" si="230"/>
        <v>0</v>
      </c>
      <c r="DM16" s="21"/>
      <c r="DN16" s="21"/>
      <c r="DO16" s="21"/>
      <c r="DP16" s="21"/>
      <c r="DQ16" s="21"/>
      <c r="DR16" s="21"/>
      <c r="DS16" s="21"/>
      <c r="DT16" s="21"/>
      <c r="DU16" s="21"/>
      <c r="DV16" s="21"/>
      <c r="DW16" s="21"/>
      <c r="DX16" s="21"/>
      <c r="DY16" s="23">
        <f t="shared" si="231"/>
        <v>0</v>
      </c>
      <c r="EA16" s="21"/>
      <c r="EB16" s="21"/>
      <c r="EC16" s="21"/>
      <c r="ED16" s="21"/>
      <c r="EE16" s="21"/>
      <c r="EF16" s="21"/>
      <c r="EG16" s="21"/>
      <c r="EH16" s="21"/>
      <c r="EI16" s="21"/>
      <c r="EJ16" s="21"/>
      <c r="EK16" s="21"/>
      <c r="EL16" s="21"/>
      <c r="EM16" s="23">
        <f t="shared" si="232"/>
        <v>0</v>
      </c>
    </row>
    <row r="17" spans="3:143" x14ac:dyDescent="0.25">
      <c r="C17" s="20" t="s">
        <v>69</v>
      </c>
      <c r="E17" s="21">
        <v>900</v>
      </c>
      <c r="F17" s="21">
        <v>900</v>
      </c>
      <c r="G17" s="21">
        <v>900</v>
      </c>
      <c r="H17" s="21">
        <v>900</v>
      </c>
      <c r="I17" s="21">
        <v>900</v>
      </c>
      <c r="J17" s="21">
        <v>900</v>
      </c>
      <c r="K17" s="21">
        <v>900</v>
      </c>
      <c r="L17" s="21">
        <v>900</v>
      </c>
      <c r="M17" s="21">
        <v>900</v>
      </c>
      <c r="N17" s="21">
        <v>900</v>
      </c>
      <c r="O17" s="21">
        <v>900</v>
      </c>
      <c r="P17" s="21">
        <v>900</v>
      </c>
      <c r="Q17" s="23">
        <f t="shared" si="233"/>
        <v>10800</v>
      </c>
      <c r="S17" s="21"/>
      <c r="T17" s="21"/>
      <c r="U17" s="21"/>
      <c r="V17" s="21"/>
      <c r="W17" s="21"/>
      <c r="X17" s="21"/>
      <c r="Y17" s="21"/>
      <c r="Z17" s="21"/>
      <c r="AA17" s="21"/>
      <c r="AB17" s="21"/>
      <c r="AC17" s="21"/>
      <c r="AD17" s="21"/>
      <c r="AE17" s="23">
        <f t="shared" si="234"/>
        <v>0</v>
      </c>
      <c r="AG17" s="21"/>
      <c r="AH17" s="21"/>
      <c r="AI17" s="21"/>
      <c r="AJ17" s="21"/>
      <c r="AK17" s="21"/>
      <c r="AL17" s="21"/>
      <c r="AM17" s="21"/>
      <c r="AN17" s="21"/>
      <c r="AO17" s="21"/>
      <c r="AP17" s="21"/>
      <c r="AQ17" s="21"/>
      <c r="AR17" s="21"/>
      <c r="AS17" s="23">
        <f t="shared" si="225"/>
        <v>0</v>
      </c>
      <c r="AU17" s="21"/>
      <c r="AV17" s="21"/>
      <c r="AW17" s="21"/>
      <c r="AX17" s="21"/>
      <c r="AY17" s="21"/>
      <c r="AZ17" s="21"/>
      <c r="BA17" s="21"/>
      <c r="BB17" s="21"/>
      <c r="BC17" s="21"/>
      <c r="BD17" s="21"/>
      <c r="BE17" s="21"/>
      <c r="BF17" s="21"/>
      <c r="BG17" s="23">
        <f t="shared" si="226"/>
        <v>0</v>
      </c>
      <c r="BI17" s="21"/>
      <c r="BJ17" s="21"/>
      <c r="BK17" s="21"/>
      <c r="BL17" s="21"/>
      <c r="BM17" s="21"/>
      <c r="BN17" s="21"/>
      <c r="BO17" s="21"/>
      <c r="BP17" s="21"/>
      <c r="BQ17" s="21"/>
      <c r="BR17" s="21"/>
      <c r="BS17" s="21"/>
      <c r="BT17" s="21"/>
      <c r="BU17" s="23">
        <f t="shared" si="227"/>
        <v>0</v>
      </c>
      <c r="BW17" s="21"/>
      <c r="BX17" s="21"/>
      <c r="BY17" s="21"/>
      <c r="BZ17" s="21"/>
      <c r="CA17" s="21"/>
      <c r="CB17" s="21"/>
      <c r="CC17" s="21"/>
      <c r="CD17" s="21"/>
      <c r="CE17" s="21"/>
      <c r="CF17" s="21"/>
      <c r="CG17" s="21"/>
      <c r="CH17" s="21"/>
      <c r="CI17" s="23">
        <f t="shared" si="228"/>
        <v>0</v>
      </c>
      <c r="CK17" s="21"/>
      <c r="CL17" s="21"/>
      <c r="CM17" s="21"/>
      <c r="CN17" s="21"/>
      <c r="CO17" s="21"/>
      <c r="CP17" s="21"/>
      <c r="CQ17" s="21"/>
      <c r="CR17" s="21"/>
      <c r="CS17" s="21"/>
      <c r="CT17" s="21"/>
      <c r="CU17" s="21"/>
      <c r="CV17" s="21"/>
      <c r="CW17" s="23">
        <f t="shared" si="229"/>
        <v>0</v>
      </c>
      <c r="CY17" s="21"/>
      <c r="CZ17" s="21"/>
      <c r="DA17" s="21"/>
      <c r="DB17" s="21"/>
      <c r="DC17" s="21"/>
      <c r="DD17" s="21"/>
      <c r="DE17" s="21"/>
      <c r="DF17" s="21"/>
      <c r="DG17" s="21"/>
      <c r="DH17" s="21"/>
      <c r="DI17" s="21"/>
      <c r="DJ17" s="21"/>
      <c r="DK17" s="23">
        <f t="shared" si="230"/>
        <v>0</v>
      </c>
      <c r="DM17" s="21"/>
      <c r="DN17" s="21"/>
      <c r="DO17" s="21"/>
      <c r="DP17" s="21"/>
      <c r="DQ17" s="21"/>
      <c r="DR17" s="21"/>
      <c r="DS17" s="21"/>
      <c r="DT17" s="21"/>
      <c r="DU17" s="21"/>
      <c r="DV17" s="21"/>
      <c r="DW17" s="21"/>
      <c r="DX17" s="21"/>
      <c r="DY17" s="23">
        <f t="shared" si="231"/>
        <v>0</v>
      </c>
      <c r="EA17" s="21"/>
      <c r="EB17" s="21"/>
      <c r="EC17" s="21"/>
      <c r="ED17" s="21"/>
      <c r="EE17" s="21"/>
      <c r="EF17" s="21"/>
      <c r="EG17" s="21"/>
      <c r="EH17" s="21"/>
      <c r="EI17" s="21"/>
      <c r="EJ17" s="21"/>
      <c r="EK17" s="21"/>
      <c r="EL17" s="21"/>
      <c r="EM17" s="23">
        <f t="shared" si="232"/>
        <v>0</v>
      </c>
    </row>
    <row r="18" spans="3:143" hidden="1" x14ac:dyDescent="0.25">
      <c r="C18" s="20" t="s">
        <v>10</v>
      </c>
      <c r="E18" s="21"/>
      <c r="F18" s="21"/>
      <c r="G18" s="21"/>
      <c r="H18" s="21"/>
      <c r="I18" s="21"/>
      <c r="J18" s="21"/>
      <c r="K18" s="21"/>
      <c r="L18" s="21"/>
      <c r="M18" s="21"/>
      <c r="N18" s="21"/>
      <c r="O18" s="21"/>
      <c r="P18" s="21"/>
      <c r="Q18" s="23">
        <f t="shared" si="233"/>
        <v>0</v>
      </c>
      <c r="S18" s="21"/>
      <c r="T18" s="21"/>
      <c r="U18" s="21"/>
      <c r="V18" s="21"/>
      <c r="W18" s="21"/>
      <c r="X18" s="21"/>
      <c r="Y18" s="21"/>
      <c r="Z18" s="21"/>
      <c r="AA18" s="21"/>
      <c r="AB18" s="21"/>
      <c r="AC18" s="21"/>
      <c r="AD18" s="21"/>
      <c r="AE18" s="23">
        <f t="shared" si="234"/>
        <v>0</v>
      </c>
      <c r="AG18" s="21"/>
      <c r="AH18" s="21"/>
      <c r="AI18" s="21"/>
      <c r="AJ18" s="21"/>
      <c r="AK18" s="21"/>
      <c r="AL18" s="21"/>
      <c r="AM18" s="21"/>
      <c r="AN18" s="21"/>
      <c r="AO18" s="21"/>
      <c r="AP18" s="21"/>
      <c r="AQ18" s="21"/>
      <c r="AR18" s="21"/>
      <c r="AS18" s="23">
        <f t="shared" si="225"/>
        <v>0</v>
      </c>
      <c r="AU18" s="21"/>
      <c r="AV18" s="21"/>
      <c r="AW18" s="21"/>
      <c r="AX18" s="21"/>
      <c r="AY18" s="21"/>
      <c r="AZ18" s="21"/>
      <c r="BA18" s="21"/>
      <c r="BB18" s="21"/>
      <c r="BC18" s="21"/>
      <c r="BD18" s="21"/>
      <c r="BE18" s="21"/>
      <c r="BF18" s="21"/>
      <c r="BG18" s="23">
        <f t="shared" si="226"/>
        <v>0</v>
      </c>
      <c r="BI18" s="21"/>
      <c r="BJ18" s="21"/>
      <c r="BK18" s="21"/>
      <c r="BL18" s="21"/>
      <c r="BM18" s="21"/>
      <c r="BN18" s="21"/>
      <c r="BO18" s="21"/>
      <c r="BP18" s="21"/>
      <c r="BQ18" s="21"/>
      <c r="BR18" s="21"/>
      <c r="BS18" s="21"/>
      <c r="BT18" s="21"/>
      <c r="BU18" s="23">
        <f t="shared" si="227"/>
        <v>0</v>
      </c>
      <c r="BW18" s="21"/>
      <c r="BX18" s="21"/>
      <c r="BY18" s="21"/>
      <c r="BZ18" s="21"/>
      <c r="CA18" s="21"/>
      <c r="CB18" s="21"/>
      <c r="CC18" s="21"/>
      <c r="CD18" s="21"/>
      <c r="CE18" s="21"/>
      <c r="CF18" s="21"/>
      <c r="CG18" s="21"/>
      <c r="CH18" s="21"/>
      <c r="CI18" s="23">
        <f t="shared" si="228"/>
        <v>0</v>
      </c>
      <c r="CK18" s="21"/>
      <c r="CL18" s="21"/>
      <c r="CM18" s="21"/>
      <c r="CN18" s="21"/>
      <c r="CO18" s="21"/>
      <c r="CP18" s="21"/>
      <c r="CQ18" s="21"/>
      <c r="CR18" s="21"/>
      <c r="CS18" s="21"/>
      <c r="CT18" s="21"/>
      <c r="CU18" s="21"/>
      <c r="CV18" s="21"/>
      <c r="CW18" s="23">
        <f t="shared" si="229"/>
        <v>0</v>
      </c>
      <c r="CY18" s="21"/>
      <c r="CZ18" s="21"/>
      <c r="DA18" s="21"/>
      <c r="DB18" s="21"/>
      <c r="DC18" s="21"/>
      <c r="DD18" s="21"/>
      <c r="DE18" s="21"/>
      <c r="DF18" s="21"/>
      <c r="DG18" s="21"/>
      <c r="DH18" s="21"/>
      <c r="DI18" s="21"/>
      <c r="DJ18" s="21"/>
      <c r="DK18" s="23">
        <f t="shared" si="230"/>
        <v>0</v>
      </c>
      <c r="DM18" s="21"/>
      <c r="DN18" s="21"/>
      <c r="DO18" s="21"/>
      <c r="DP18" s="21"/>
      <c r="DQ18" s="21"/>
      <c r="DR18" s="21"/>
      <c r="DS18" s="21"/>
      <c r="DT18" s="21"/>
      <c r="DU18" s="21"/>
      <c r="DV18" s="21"/>
      <c r="DW18" s="21"/>
      <c r="DX18" s="21"/>
      <c r="DY18" s="23">
        <f t="shared" si="231"/>
        <v>0</v>
      </c>
      <c r="EA18" s="21"/>
      <c r="EB18" s="21"/>
      <c r="EC18" s="21"/>
      <c r="ED18" s="21"/>
      <c r="EE18" s="21"/>
      <c r="EF18" s="21"/>
      <c r="EG18" s="21"/>
      <c r="EH18" s="21"/>
      <c r="EI18" s="21"/>
      <c r="EJ18" s="21"/>
      <c r="EK18" s="21"/>
      <c r="EL18" s="21"/>
      <c r="EM18" s="23">
        <f t="shared" si="232"/>
        <v>0</v>
      </c>
    </row>
    <row r="19" spans="3:143" hidden="1" x14ac:dyDescent="0.25">
      <c r="C19" s="20" t="s">
        <v>10</v>
      </c>
      <c r="E19" s="21"/>
      <c r="F19" s="21"/>
      <c r="G19" s="21"/>
      <c r="H19" s="21"/>
      <c r="I19" s="21"/>
      <c r="J19" s="21"/>
      <c r="K19" s="21"/>
      <c r="L19" s="21"/>
      <c r="M19" s="21"/>
      <c r="N19" s="21"/>
      <c r="O19" s="21"/>
      <c r="P19" s="21"/>
      <c r="Q19" s="23">
        <f t="shared" si="233"/>
        <v>0</v>
      </c>
      <c r="S19" s="21"/>
      <c r="T19" s="21"/>
      <c r="U19" s="21"/>
      <c r="V19" s="21"/>
      <c r="W19" s="21"/>
      <c r="X19" s="21"/>
      <c r="Y19" s="21"/>
      <c r="Z19" s="21"/>
      <c r="AA19" s="21"/>
      <c r="AB19" s="21"/>
      <c r="AC19" s="21"/>
      <c r="AD19" s="21"/>
      <c r="AE19" s="23">
        <f t="shared" si="234"/>
        <v>0</v>
      </c>
      <c r="AG19" s="21"/>
      <c r="AH19" s="21"/>
      <c r="AI19" s="21"/>
      <c r="AJ19" s="21"/>
      <c r="AK19" s="21"/>
      <c r="AL19" s="21"/>
      <c r="AM19" s="21"/>
      <c r="AN19" s="21"/>
      <c r="AO19" s="21"/>
      <c r="AP19" s="21"/>
      <c r="AQ19" s="21"/>
      <c r="AR19" s="21"/>
      <c r="AS19" s="23">
        <f t="shared" si="225"/>
        <v>0</v>
      </c>
      <c r="AU19" s="21"/>
      <c r="AV19" s="21"/>
      <c r="AW19" s="21"/>
      <c r="AX19" s="21"/>
      <c r="AY19" s="21"/>
      <c r="AZ19" s="21"/>
      <c r="BA19" s="21"/>
      <c r="BB19" s="21"/>
      <c r="BC19" s="21"/>
      <c r="BD19" s="21"/>
      <c r="BE19" s="21"/>
      <c r="BF19" s="21"/>
      <c r="BG19" s="23">
        <f t="shared" si="226"/>
        <v>0</v>
      </c>
      <c r="BI19" s="21"/>
      <c r="BJ19" s="21"/>
      <c r="BK19" s="21"/>
      <c r="BL19" s="21"/>
      <c r="BM19" s="21"/>
      <c r="BN19" s="21"/>
      <c r="BO19" s="21"/>
      <c r="BP19" s="21"/>
      <c r="BQ19" s="21"/>
      <c r="BR19" s="21"/>
      <c r="BS19" s="21"/>
      <c r="BT19" s="21"/>
      <c r="BU19" s="23">
        <f t="shared" si="227"/>
        <v>0</v>
      </c>
      <c r="BW19" s="21"/>
      <c r="BX19" s="21"/>
      <c r="BY19" s="21"/>
      <c r="BZ19" s="21"/>
      <c r="CA19" s="21"/>
      <c r="CB19" s="21"/>
      <c r="CC19" s="21"/>
      <c r="CD19" s="21"/>
      <c r="CE19" s="21"/>
      <c r="CF19" s="21"/>
      <c r="CG19" s="21"/>
      <c r="CH19" s="21"/>
      <c r="CI19" s="23">
        <f t="shared" si="228"/>
        <v>0</v>
      </c>
      <c r="CK19" s="21"/>
      <c r="CL19" s="21"/>
      <c r="CM19" s="21"/>
      <c r="CN19" s="21"/>
      <c r="CO19" s="21"/>
      <c r="CP19" s="21"/>
      <c r="CQ19" s="21"/>
      <c r="CR19" s="21"/>
      <c r="CS19" s="21"/>
      <c r="CT19" s="21"/>
      <c r="CU19" s="21"/>
      <c r="CV19" s="21"/>
      <c r="CW19" s="23">
        <f t="shared" si="229"/>
        <v>0</v>
      </c>
      <c r="CY19" s="21"/>
      <c r="CZ19" s="21"/>
      <c r="DA19" s="21"/>
      <c r="DB19" s="21"/>
      <c r="DC19" s="21"/>
      <c r="DD19" s="21"/>
      <c r="DE19" s="21"/>
      <c r="DF19" s="21"/>
      <c r="DG19" s="21"/>
      <c r="DH19" s="21"/>
      <c r="DI19" s="21"/>
      <c r="DJ19" s="21"/>
      <c r="DK19" s="23">
        <f t="shared" si="230"/>
        <v>0</v>
      </c>
      <c r="DM19" s="21"/>
      <c r="DN19" s="21"/>
      <c r="DO19" s="21"/>
      <c r="DP19" s="21"/>
      <c r="DQ19" s="21"/>
      <c r="DR19" s="21"/>
      <c r="DS19" s="21"/>
      <c r="DT19" s="21"/>
      <c r="DU19" s="21"/>
      <c r="DV19" s="21"/>
      <c r="DW19" s="21"/>
      <c r="DX19" s="21"/>
      <c r="DY19" s="23">
        <f t="shared" si="231"/>
        <v>0</v>
      </c>
      <c r="EA19" s="21"/>
      <c r="EB19" s="21"/>
      <c r="EC19" s="21"/>
      <c r="ED19" s="21"/>
      <c r="EE19" s="21"/>
      <c r="EF19" s="21"/>
      <c r="EG19" s="21"/>
      <c r="EH19" s="21"/>
      <c r="EI19" s="21"/>
      <c r="EJ19" s="21"/>
      <c r="EK19" s="21"/>
      <c r="EL19" s="21"/>
      <c r="EM19" s="23">
        <f t="shared" si="232"/>
        <v>0</v>
      </c>
    </row>
    <row r="20" spans="3:143" hidden="1" x14ac:dyDescent="0.25">
      <c r="C20" s="20" t="s">
        <v>10</v>
      </c>
      <c r="E20" s="21"/>
      <c r="F20" s="21"/>
      <c r="G20" s="21"/>
      <c r="H20" s="21"/>
      <c r="I20" s="21"/>
      <c r="J20" s="21"/>
      <c r="K20" s="21"/>
      <c r="L20" s="21"/>
      <c r="M20" s="21"/>
      <c r="N20" s="21"/>
      <c r="O20" s="21"/>
      <c r="P20" s="21"/>
      <c r="Q20" s="23">
        <f t="shared" si="233"/>
        <v>0</v>
      </c>
      <c r="S20" s="21"/>
      <c r="T20" s="21"/>
      <c r="U20" s="21"/>
      <c r="V20" s="21"/>
      <c r="W20" s="21"/>
      <c r="X20" s="21"/>
      <c r="Y20" s="21"/>
      <c r="Z20" s="21"/>
      <c r="AA20" s="21"/>
      <c r="AB20" s="21"/>
      <c r="AC20" s="21"/>
      <c r="AD20" s="21"/>
      <c r="AE20" s="23">
        <f t="shared" si="234"/>
        <v>0</v>
      </c>
      <c r="AG20" s="21"/>
      <c r="AH20" s="21"/>
      <c r="AI20" s="21"/>
      <c r="AJ20" s="21"/>
      <c r="AK20" s="21"/>
      <c r="AL20" s="21"/>
      <c r="AM20" s="21"/>
      <c r="AN20" s="21"/>
      <c r="AO20" s="21"/>
      <c r="AP20" s="21"/>
      <c r="AQ20" s="21"/>
      <c r="AR20" s="21"/>
      <c r="AS20" s="23">
        <f t="shared" si="225"/>
        <v>0</v>
      </c>
      <c r="AU20" s="21"/>
      <c r="AV20" s="21"/>
      <c r="AW20" s="21"/>
      <c r="AX20" s="21"/>
      <c r="AY20" s="21"/>
      <c r="AZ20" s="21"/>
      <c r="BA20" s="21"/>
      <c r="BB20" s="21"/>
      <c r="BC20" s="21"/>
      <c r="BD20" s="21"/>
      <c r="BE20" s="21"/>
      <c r="BF20" s="21"/>
      <c r="BG20" s="23">
        <f t="shared" si="226"/>
        <v>0</v>
      </c>
      <c r="BI20" s="21"/>
      <c r="BJ20" s="21"/>
      <c r="BK20" s="21"/>
      <c r="BL20" s="21"/>
      <c r="BM20" s="21"/>
      <c r="BN20" s="21"/>
      <c r="BO20" s="21"/>
      <c r="BP20" s="21"/>
      <c r="BQ20" s="21"/>
      <c r="BR20" s="21"/>
      <c r="BS20" s="21"/>
      <c r="BT20" s="21"/>
      <c r="BU20" s="23">
        <f t="shared" si="227"/>
        <v>0</v>
      </c>
      <c r="BW20" s="21"/>
      <c r="BX20" s="21"/>
      <c r="BY20" s="21"/>
      <c r="BZ20" s="21"/>
      <c r="CA20" s="21"/>
      <c r="CB20" s="21"/>
      <c r="CC20" s="21"/>
      <c r="CD20" s="21"/>
      <c r="CE20" s="21"/>
      <c r="CF20" s="21"/>
      <c r="CG20" s="21"/>
      <c r="CH20" s="21"/>
      <c r="CI20" s="23">
        <f t="shared" si="228"/>
        <v>0</v>
      </c>
      <c r="CK20" s="21"/>
      <c r="CL20" s="21"/>
      <c r="CM20" s="21"/>
      <c r="CN20" s="21"/>
      <c r="CO20" s="21"/>
      <c r="CP20" s="21"/>
      <c r="CQ20" s="21"/>
      <c r="CR20" s="21"/>
      <c r="CS20" s="21"/>
      <c r="CT20" s="21"/>
      <c r="CU20" s="21"/>
      <c r="CV20" s="21"/>
      <c r="CW20" s="23">
        <f t="shared" si="229"/>
        <v>0</v>
      </c>
      <c r="CY20" s="21"/>
      <c r="CZ20" s="21"/>
      <c r="DA20" s="21"/>
      <c r="DB20" s="21"/>
      <c r="DC20" s="21"/>
      <c r="DD20" s="21"/>
      <c r="DE20" s="21"/>
      <c r="DF20" s="21"/>
      <c r="DG20" s="21"/>
      <c r="DH20" s="21"/>
      <c r="DI20" s="21"/>
      <c r="DJ20" s="21"/>
      <c r="DK20" s="23">
        <f t="shared" si="230"/>
        <v>0</v>
      </c>
      <c r="DM20" s="21"/>
      <c r="DN20" s="21"/>
      <c r="DO20" s="21"/>
      <c r="DP20" s="21"/>
      <c r="DQ20" s="21"/>
      <c r="DR20" s="21"/>
      <c r="DS20" s="21"/>
      <c r="DT20" s="21"/>
      <c r="DU20" s="21"/>
      <c r="DV20" s="21"/>
      <c r="DW20" s="21"/>
      <c r="DX20" s="21"/>
      <c r="DY20" s="23">
        <f t="shared" si="231"/>
        <v>0</v>
      </c>
      <c r="EA20" s="21"/>
      <c r="EB20" s="21"/>
      <c r="EC20" s="21"/>
      <c r="ED20" s="21"/>
      <c r="EE20" s="21"/>
      <c r="EF20" s="21"/>
      <c r="EG20" s="21"/>
      <c r="EH20" s="21"/>
      <c r="EI20" s="21"/>
      <c r="EJ20" s="21"/>
      <c r="EK20" s="21"/>
      <c r="EL20" s="21"/>
      <c r="EM20" s="23">
        <f t="shared" si="232"/>
        <v>0</v>
      </c>
    </row>
    <row r="21" spans="3:143" hidden="1" x14ac:dyDescent="0.25">
      <c r="C21" s="20" t="s">
        <v>10</v>
      </c>
      <c r="E21" s="21"/>
      <c r="F21" s="21"/>
      <c r="G21" s="21"/>
      <c r="H21" s="21"/>
      <c r="I21" s="21"/>
      <c r="J21" s="21"/>
      <c r="K21" s="21"/>
      <c r="L21" s="21"/>
      <c r="M21" s="21"/>
      <c r="N21" s="21"/>
      <c r="O21" s="21"/>
      <c r="P21" s="21"/>
      <c r="Q21" s="23">
        <f t="shared" si="233"/>
        <v>0</v>
      </c>
      <c r="S21" s="21"/>
      <c r="T21" s="21"/>
      <c r="U21" s="21"/>
      <c r="V21" s="21"/>
      <c r="W21" s="21"/>
      <c r="X21" s="21"/>
      <c r="Y21" s="21"/>
      <c r="Z21" s="21"/>
      <c r="AA21" s="21"/>
      <c r="AB21" s="21"/>
      <c r="AC21" s="21"/>
      <c r="AD21" s="21"/>
      <c r="AE21" s="23">
        <f t="shared" si="234"/>
        <v>0</v>
      </c>
      <c r="AG21" s="21"/>
      <c r="AH21" s="21"/>
      <c r="AI21" s="21"/>
      <c r="AJ21" s="21"/>
      <c r="AK21" s="21"/>
      <c r="AL21" s="21"/>
      <c r="AM21" s="21"/>
      <c r="AN21" s="21"/>
      <c r="AO21" s="21"/>
      <c r="AP21" s="21"/>
      <c r="AQ21" s="21"/>
      <c r="AR21" s="21"/>
      <c r="AS21" s="23">
        <f t="shared" si="225"/>
        <v>0</v>
      </c>
      <c r="AU21" s="21"/>
      <c r="AV21" s="21"/>
      <c r="AW21" s="21"/>
      <c r="AX21" s="21"/>
      <c r="AY21" s="21"/>
      <c r="AZ21" s="21"/>
      <c r="BA21" s="21"/>
      <c r="BB21" s="21"/>
      <c r="BC21" s="21"/>
      <c r="BD21" s="21"/>
      <c r="BE21" s="21"/>
      <c r="BF21" s="21"/>
      <c r="BG21" s="23">
        <f t="shared" si="226"/>
        <v>0</v>
      </c>
      <c r="BI21" s="21"/>
      <c r="BJ21" s="21"/>
      <c r="BK21" s="21"/>
      <c r="BL21" s="21"/>
      <c r="BM21" s="21"/>
      <c r="BN21" s="21"/>
      <c r="BO21" s="21"/>
      <c r="BP21" s="21"/>
      <c r="BQ21" s="21"/>
      <c r="BR21" s="21"/>
      <c r="BS21" s="21"/>
      <c r="BT21" s="21"/>
      <c r="BU21" s="23">
        <f t="shared" si="227"/>
        <v>0</v>
      </c>
      <c r="BW21" s="21"/>
      <c r="BX21" s="21"/>
      <c r="BY21" s="21"/>
      <c r="BZ21" s="21"/>
      <c r="CA21" s="21"/>
      <c r="CB21" s="21"/>
      <c r="CC21" s="21"/>
      <c r="CD21" s="21"/>
      <c r="CE21" s="21"/>
      <c r="CF21" s="21"/>
      <c r="CG21" s="21"/>
      <c r="CH21" s="21"/>
      <c r="CI21" s="23">
        <f t="shared" si="228"/>
        <v>0</v>
      </c>
      <c r="CK21" s="21"/>
      <c r="CL21" s="21"/>
      <c r="CM21" s="21"/>
      <c r="CN21" s="21"/>
      <c r="CO21" s="21"/>
      <c r="CP21" s="21"/>
      <c r="CQ21" s="21"/>
      <c r="CR21" s="21"/>
      <c r="CS21" s="21"/>
      <c r="CT21" s="21"/>
      <c r="CU21" s="21"/>
      <c r="CV21" s="21"/>
      <c r="CW21" s="23">
        <f t="shared" si="229"/>
        <v>0</v>
      </c>
      <c r="CY21" s="21"/>
      <c r="CZ21" s="21"/>
      <c r="DA21" s="21"/>
      <c r="DB21" s="21"/>
      <c r="DC21" s="21"/>
      <c r="DD21" s="21"/>
      <c r="DE21" s="21"/>
      <c r="DF21" s="21"/>
      <c r="DG21" s="21"/>
      <c r="DH21" s="21"/>
      <c r="DI21" s="21"/>
      <c r="DJ21" s="21"/>
      <c r="DK21" s="23">
        <f t="shared" si="230"/>
        <v>0</v>
      </c>
      <c r="DM21" s="21"/>
      <c r="DN21" s="21"/>
      <c r="DO21" s="21"/>
      <c r="DP21" s="21"/>
      <c r="DQ21" s="21"/>
      <c r="DR21" s="21"/>
      <c r="DS21" s="21"/>
      <c r="DT21" s="21"/>
      <c r="DU21" s="21"/>
      <c r="DV21" s="21"/>
      <c r="DW21" s="21"/>
      <c r="DX21" s="21"/>
      <c r="DY21" s="23">
        <f t="shared" si="231"/>
        <v>0</v>
      </c>
      <c r="EA21" s="21"/>
      <c r="EB21" s="21"/>
      <c r="EC21" s="21"/>
      <c r="ED21" s="21"/>
      <c r="EE21" s="21"/>
      <c r="EF21" s="21"/>
      <c r="EG21" s="21"/>
      <c r="EH21" s="21"/>
      <c r="EI21" s="21"/>
      <c r="EJ21" s="21"/>
      <c r="EK21" s="21"/>
      <c r="EL21" s="21"/>
      <c r="EM21" s="23">
        <f t="shared" si="232"/>
        <v>0</v>
      </c>
    </row>
    <row r="22" spans="3:143" hidden="1" x14ac:dyDescent="0.25">
      <c r="C22" s="20" t="s">
        <v>10</v>
      </c>
      <c r="E22" s="21"/>
      <c r="F22" s="21"/>
      <c r="G22" s="21"/>
      <c r="H22" s="21"/>
      <c r="I22" s="21"/>
      <c r="J22" s="21"/>
      <c r="K22" s="21"/>
      <c r="L22" s="21"/>
      <c r="M22" s="21"/>
      <c r="N22" s="21"/>
      <c r="O22" s="21"/>
      <c r="P22" s="21"/>
      <c r="Q22" s="23">
        <f t="shared" si="233"/>
        <v>0</v>
      </c>
      <c r="S22" s="21"/>
      <c r="T22" s="21"/>
      <c r="U22" s="21"/>
      <c r="V22" s="21"/>
      <c r="W22" s="21"/>
      <c r="X22" s="21"/>
      <c r="Y22" s="21"/>
      <c r="Z22" s="21"/>
      <c r="AA22" s="21"/>
      <c r="AB22" s="21"/>
      <c r="AC22" s="21"/>
      <c r="AD22" s="21"/>
      <c r="AE22" s="23">
        <f t="shared" si="234"/>
        <v>0</v>
      </c>
      <c r="AG22" s="21"/>
      <c r="AH22" s="21"/>
      <c r="AI22" s="21"/>
      <c r="AJ22" s="21"/>
      <c r="AK22" s="21"/>
      <c r="AL22" s="21"/>
      <c r="AM22" s="21"/>
      <c r="AN22" s="21"/>
      <c r="AO22" s="21"/>
      <c r="AP22" s="21"/>
      <c r="AQ22" s="21"/>
      <c r="AR22" s="21"/>
      <c r="AS22" s="23">
        <f t="shared" si="225"/>
        <v>0</v>
      </c>
      <c r="AU22" s="21"/>
      <c r="AV22" s="21"/>
      <c r="AW22" s="21"/>
      <c r="AX22" s="21"/>
      <c r="AY22" s="21"/>
      <c r="AZ22" s="21"/>
      <c r="BA22" s="21"/>
      <c r="BB22" s="21"/>
      <c r="BC22" s="21"/>
      <c r="BD22" s="21"/>
      <c r="BE22" s="21"/>
      <c r="BF22" s="21"/>
      <c r="BG22" s="23">
        <f t="shared" si="226"/>
        <v>0</v>
      </c>
      <c r="BI22" s="21"/>
      <c r="BJ22" s="21"/>
      <c r="BK22" s="21"/>
      <c r="BL22" s="21"/>
      <c r="BM22" s="21"/>
      <c r="BN22" s="21"/>
      <c r="BO22" s="21"/>
      <c r="BP22" s="21"/>
      <c r="BQ22" s="21"/>
      <c r="BR22" s="21"/>
      <c r="BS22" s="21"/>
      <c r="BT22" s="21"/>
      <c r="BU22" s="23">
        <f t="shared" si="227"/>
        <v>0</v>
      </c>
      <c r="BW22" s="21"/>
      <c r="BX22" s="21"/>
      <c r="BY22" s="21"/>
      <c r="BZ22" s="21"/>
      <c r="CA22" s="21"/>
      <c r="CB22" s="21"/>
      <c r="CC22" s="21"/>
      <c r="CD22" s="21"/>
      <c r="CE22" s="21"/>
      <c r="CF22" s="21"/>
      <c r="CG22" s="21"/>
      <c r="CH22" s="21"/>
      <c r="CI22" s="23">
        <f t="shared" si="228"/>
        <v>0</v>
      </c>
      <c r="CK22" s="21"/>
      <c r="CL22" s="21"/>
      <c r="CM22" s="21"/>
      <c r="CN22" s="21"/>
      <c r="CO22" s="21"/>
      <c r="CP22" s="21"/>
      <c r="CQ22" s="21"/>
      <c r="CR22" s="21"/>
      <c r="CS22" s="21"/>
      <c r="CT22" s="21"/>
      <c r="CU22" s="21"/>
      <c r="CV22" s="21"/>
      <c r="CW22" s="23">
        <f t="shared" si="229"/>
        <v>0</v>
      </c>
      <c r="CY22" s="21"/>
      <c r="CZ22" s="21"/>
      <c r="DA22" s="21"/>
      <c r="DB22" s="21"/>
      <c r="DC22" s="21"/>
      <c r="DD22" s="21"/>
      <c r="DE22" s="21"/>
      <c r="DF22" s="21"/>
      <c r="DG22" s="21"/>
      <c r="DH22" s="21"/>
      <c r="DI22" s="21"/>
      <c r="DJ22" s="21"/>
      <c r="DK22" s="23">
        <f t="shared" si="230"/>
        <v>0</v>
      </c>
      <c r="DM22" s="21"/>
      <c r="DN22" s="21"/>
      <c r="DO22" s="21"/>
      <c r="DP22" s="21"/>
      <c r="DQ22" s="21"/>
      <c r="DR22" s="21"/>
      <c r="DS22" s="21"/>
      <c r="DT22" s="21"/>
      <c r="DU22" s="21"/>
      <c r="DV22" s="21"/>
      <c r="DW22" s="21"/>
      <c r="DX22" s="21"/>
      <c r="DY22" s="23">
        <f t="shared" si="231"/>
        <v>0</v>
      </c>
      <c r="EA22" s="21"/>
      <c r="EB22" s="21"/>
      <c r="EC22" s="21"/>
      <c r="ED22" s="21"/>
      <c r="EE22" s="21"/>
      <c r="EF22" s="21"/>
      <c r="EG22" s="21"/>
      <c r="EH22" s="21"/>
      <c r="EI22" s="21"/>
      <c r="EJ22" s="21"/>
      <c r="EK22" s="21"/>
      <c r="EL22" s="21"/>
      <c r="EM22" s="23">
        <f t="shared" si="232"/>
        <v>0</v>
      </c>
    </row>
    <row r="23" spans="3:143" hidden="1" x14ac:dyDescent="0.25">
      <c r="C23" s="20" t="s">
        <v>10</v>
      </c>
      <c r="E23" s="21"/>
      <c r="F23" s="21"/>
      <c r="G23" s="21"/>
      <c r="H23" s="21"/>
      <c r="I23" s="21"/>
      <c r="J23" s="21"/>
      <c r="K23" s="21"/>
      <c r="L23" s="21"/>
      <c r="M23" s="21"/>
      <c r="N23" s="21"/>
      <c r="O23" s="21"/>
      <c r="P23" s="21"/>
      <c r="Q23" s="23">
        <f t="shared" si="233"/>
        <v>0</v>
      </c>
      <c r="S23" s="21"/>
      <c r="T23" s="21"/>
      <c r="U23" s="21"/>
      <c r="V23" s="21"/>
      <c r="W23" s="21"/>
      <c r="X23" s="21"/>
      <c r="Y23" s="21"/>
      <c r="Z23" s="21"/>
      <c r="AA23" s="21"/>
      <c r="AB23" s="21"/>
      <c r="AC23" s="21"/>
      <c r="AD23" s="21"/>
      <c r="AE23" s="23">
        <f t="shared" si="234"/>
        <v>0</v>
      </c>
      <c r="AG23" s="21"/>
      <c r="AH23" s="21"/>
      <c r="AI23" s="21"/>
      <c r="AJ23" s="21"/>
      <c r="AK23" s="21"/>
      <c r="AL23" s="21"/>
      <c r="AM23" s="21"/>
      <c r="AN23" s="21"/>
      <c r="AO23" s="21"/>
      <c r="AP23" s="21"/>
      <c r="AQ23" s="21"/>
      <c r="AR23" s="21"/>
      <c r="AS23" s="23">
        <f t="shared" si="225"/>
        <v>0</v>
      </c>
      <c r="AU23" s="21"/>
      <c r="AV23" s="21"/>
      <c r="AW23" s="21"/>
      <c r="AX23" s="21"/>
      <c r="AY23" s="21"/>
      <c r="AZ23" s="21"/>
      <c r="BA23" s="21"/>
      <c r="BB23" s="21"/>
      <c r="BC23" s="21"/>
      <c r="BD23" s="21"/>
      <c r="BE23" s="21"/>
      <c r="BF23" s="21"/>
      <c r="BG23" s="23">
        <f t="shared" si="226"/>
        <v>0</v>
      </c>
      <c r="BI23" s="21"/>
      <c r="BJ23" s="21"/>
      <c r="BK23" s="21"/>
      <c r="BL23" s="21"/>
      <c r="BM23" s="21"/>
      <c r="BN23" s="21"/>
      <c r="BO23" s="21"/>
      <c r="BP23" s="21"/>
      <c r="BQ23" s="21"/>
      <c r="BR23" s="21"/>
      <c r="BS23" s="21"/>
      <c r="BT23" s="21"/>
      <c r="BU23" s="23">
        <f t="shared" si="227"/>
        <v>0</v>
      </c>
      <c r="BW23" s="21"/>
      <c r="BX23" s="21"/>
      <c r="BY23" s="21"/>
      <c r="BZ23" s="21"/>
      <c r="CA23" s="21"/>
      <c r="CB23" s="21"/>
      <c r="CC23" s="21"/>
      <c r="CD23" s="21"/>
      <c r="CE23" s="21"/>
      <c r="CF23" s="21"/>
      <c r="CG23" s="21"/>
      <c r="CH23" s="21"/>
      <c r="CI23" s="23">
        <f t="shared" si="228"/>
        <v>0</v>
      </c>
      <c r="CK23" s="21"/>
      <c r="CL23" s="21"/>
      <c r="CM23" s="21"/>
      <c r="CN23" s="21"/>
      <c r="CO23" s="21"/>
      <c r="CP23" s="21"/>
      <c r="CQ23" s="21"/>
      <c r="CR23" s="21"/>
      <c r="CS23" s="21"/>
      <c r="CT23" s="21"/>
      <c r="CU23" s="21"/>
      <c r="CV23" s="21"/>
      <c r="CW23" s="23">
        <f t="shared" si="229"/>
        <v>0</v>
      </c>
      <c r="CY23" s="21"/>
      <c r="CZ23" s="21"/>
      <c r="DA23" s="21"/>
      <c r="DB23" s="21"/>
      <c r="DC23" s="21"/>
      <c r="DD23" s="21"/>
      <c r="DE23" s="21"/>
      <c r="DF23" s="21"/>
      <c r="DG23" s="21"/>
      <c r="DH23" s="21"/>
      <c r="DI23" s="21"/>
      <c r="DJ23" s="21"/>
      <c r="DK23" s="23">
        <f t="shared" si="230"/>
        <v>0</v>
      </c>
      <c r="DM23" s="21"/>
      <c r="DN23" s="21"/>
      <c r="DO23" s="21"/>
      <c r="DP23" s="21"/>
      <c r="DQ23" s="21"/>
      <c r="DR23" s="21"/>
      <c r="DS23" s="21"/>
      <c r="DT23" s="21"/>
      <c r="DU23" s="21"/>
      <c r="DV23" s="21"/>
      <c r="DW23" s="21"/>
      <c r="DX23" s="21"/>
      <c r="DY23" s="23">
        <f t="shared" si="231"/>
        <v>0</v>
      </c>
      <c r="EA23" s="21"/>
      <c r="EB23" s="21"/>
      <c r="EC23" s="21"/>
      <c r="ED23" s="21"/>
      <c r="EE23" s="21"/>
      <c r="EF23" s="21"/>
      <c r="EG23" s="21"/>
      <c r="EH23" s="21"/>
      <c r="EI23" s="21"/>
      <c r="EJ23" s="21"/>
      <c r="EK23" s="21"/>
      <c r="EL23" s="21"/>
      <c r="EM23" s="23">
        <f t="shared" si="232"/>
        <v>0</v>
      </c>
    </row>
    <row r="24" spans="3:143" hidden="1" x14ac:dyDescent="0.25">
      <c r="C24" s="20" t="s">
        <v>69</v>
      </c>
      <c r="E24" s="21"/>
      <c r="F24" s="21"/>
      <c r="G24" s="21"/>
      <c r="H24" s="21"/>
      <c r="I24" s="21"/>
      <c r="J24" s="21"/>
      <c r="K24" s="21"/>
      <c r="L24" s="21"/>
      <c r="M24" s="21"/>
      <c r="N24" s="21"/>
      <c r="O24" s="21"/>
      <c r="P24" s="21"/>
      <c r="Q24" s="23">
        <f t="shared" si="233"/>
        <v>0</v>
      </c>
      <c r="S24" s="21"/>
      <c r="T24" s="21"/>
      <c r="U24" s="21"/>
      <c r="V24" s="21"/>
      <c r="W24" s="21"/>
      <c r="X24" s="21"/>
      <c r="Y24" s="21"/>
      <c r="Z24" s="21"/>
      <c r="AA24" s="21"/>
      <c r="AB24" s="21"/>
      <c r="AC24" s="21"/>
      <c r="AD24" s="21"/>
      <c r="AE24" s="23">
        <f t="shared" si="234"/>
        <v>0</v>
      </c>
      <c r="AG24" s="21"/>
      <c r="AH24" s="21"/>
      <c r="AI24" s="21"/>
      <c r="AJ24" s="21"/>
      <c r="AK24" s="21"/>
      <c r="AL24" s="21"/>
      <c r="AM24" s="21"/>
      <c r="AN24" s="21"/>
      <c r="AO24" s="21"/>
      <c r="AP24" s="21"/>
      <c r="AQ24" s="21"/>
      <c r="AR24" s="21"/>
      <c r="AS24" s="23">
        <f t="shared" si="225"/>
        <v>0</v>
      </c>
      <c r="AU24" s="21"/>
      <c r="AV24" s="21"/>
      <c r="AW24" s="21"/>
      <c r="AX24" s="21"/>
      <c r="AY24" s="21"/>
      <c r="AZ24" s="21"/>
      <c r="BA24" s="21"/>
      <c r="BB24" s="21"/>
      <c r="BC24" s="21"/>
      <c r="BD24" s="21"/>
      <c r="BE24" s="21"/>
      <c r="BF24" s="21"/>
      <c r="BG24" s="23">
        <f t="shared" si="226"/>
        <v>0</v>
      </c>
      <c r="BI24" s="21"/>
      <c r="BJ24" s="21"/>
      <c r="BK24" s="21"/>
      <c r="BL24" s="21"/>
      <c r="BM24" s="21"/>
      <c r="BN24" s="21"/>
      <c r="BO24" s="21"/>
      <c r="BP24" s="21"/>
      <c r="BQ24" s="21"/>
      <c r="BR24" s="21"/>
      <c r="BS24" s="21"/>
      <c r="BT24" s="21"/>
      <c r="BU24" s="23">
        <f t="shared" si="227"/>
        <v>0</v>
      </c>
      <c r="BW24" s="21"/>
      <c r="BX24" s="21"/>
      <c r="BY24" s="21"/>
      <c r="BZ24" s="21"/>
      <c r="CA24" s="21"/>
      <c r="CB24" s="21"/>
      <c r="CC24" s="21"/>
      <c r="CD24" s="21"/>
      <c r="CE24" s="21"/>
      <c r="CF24" s="21"/>
      <c r="CG24" s="21"/>
      <c r="CH24" s="21"/>
      <c r="CI24" s="23">
        <f t="shared" si="228"/>
        <v>0</v>
      </c>
      <c r="CK24" s="21"/>
      <c r="CL24" s="21"/>
      <c r="CM24" s="21"/>
      <c r="CN24" s="21"/>
      <c r="CO24" s="21"/>
      <c r="CP24" s="21"/>
      <c r="CQ24" s="21"/>
      <c r="CR24" s="21"/>
      <c r="CS24" s="21"/>
      <c r="CT24" s="21"/>
      <c r="CU24" s="21"/>
      <c r="CV24" s="21"/>
      <c r="CW24" s="23">
        <f t="shared" si="229"/>
        <v>0</v>
      </c>
      <c r="CY24" s="21"/>
      <c r="CZ24" s="21"/>
      <c r="DA24" s="21"/>
      <c r="DB24" s="21"/>
      <c r="DC24" s="21"/>
      <c r="DD24" s="21"/>
      <c r="DE24" s="21"/>
      <c r="DF24" s="21"/>
      <c r="DG24" s="21"/>
      <c r="DH24" s="21"/>
      <c r="DI24" s="21"/>
      <c r="DJ24" s="21"/>
      <c r="DK24" s="23">
        <f t="shared" si="230"/>
        <v>0</v>
      </c>
      <c r="DM24" s="21"/>
      <c r="DN24" s="21"/>
      <c r="DO24" s="21"/>
      <c r="DP24" s="21"/>
      <c r="DQ24" s="21"/>
      <c r="DR24" s="21"/>
      <c r="DS24" s="21"/>
      <c r="DT24" s="21"/>
      <c r="DU24" s="21"/>
      <c r="DV24" s="21"/>
      <c r="DW24" s="21"/>
      <c r="DX24" s="21"/>
      <c r="DY24" s="23">
        <f t="shared" si="231"/>
        <v>0</v>
      </c>
      <c r="EA24" s="21"/>
      <c r="EB24" s="21"/>
      <c r="EC24" s="21"/>
      <c r="ED24" s="21"/>
      <c r="EE24" s="21"/>
      <c r="EF24" s="21"/>
      <c r="EG24" s="21"/>
      <c r="EH24" s="21"/>
      <c r="EI24" s="21"/>
      <c r="EJ24" s="21"/>
      <c r="EK24" s="21"/>
      <c r="EL24" s="21"/>
      <c r="EM24" s="23">
        <f t="shared" si="232"/>
        <v>0</v>
      </c>
    </row>
    <row r="25" spans="3:143" x14ac:dyDescent="0.25">
      <c r="C25" s="17" t="s">
        <v>11</v>
      </c>
      <c r="E25" s="22" cm="1">
        <f t="array" aca="1" ref="E25" ca="1">SUM(INDIRECT(ADDRESS(income_min_row,COLUMN()) &amp;":"&amp;ADDRESS(income_max_row,COLUMN())))</f>
        <v>17400</v>
      </c>
      <c r="F25" s="22" cm="1">
        <f t="array" aca="1" ref="F25" ca="1">SUM(INDIRECT(ADDRESS(income_min_row,COLUMN()) &amp;":"&amp;ADDRESS(income_max_row,COLUMN())))</f>
        <v>19400</v>
      </c>
      <c r="G25" s="22" cm="1">
        <f t="array" aca="1" ref="G25" ca="1">SUM(INDIRECT(ADDRESS(income_min_row,COLUMN()) &amp;":"&amp;ADDRESS(income_max_row,COLUMN())))</f>
        <v>17900</v>
      </c>
      <c r="H25" s="22" cm="1">
        <f t="array" aca="1" ref="H25" ca="1">SUM(INDIRECT(ADDRESS(income_min_row,COLUMN()) &amp;":"&amp;ADDRESS(income_max_row,COLUMN())))</f>
        <v>21600</v>
      </c>
      <c r="I25" s="22" cm="1">
        <f t="array" aca="1" ref="I25" ca="1">SUM(INDIRECT(ADDRESS(income_min_row,COLUMN()) &amp;":"&amp;ADDRESS(income_max_row,COLUMN())))</f>
        <v>17800</v>
      </c>
      <c r="J25" s="22" cm="1">
        <f t="array" aca="1" ref="J25" ca="1">SUM(INDIRECT(ADDRESS(income_min_row,COLUMN()) &amp;":"&amp;ADDRESS(income_max_row,COLUMN())))</f>
        <v>17900</v>
      </c>
      <c r="K25" s="22" cm="1">
        <f t="array" aca="1" ref="K25" ca="1">SUM(INDIRECT(ADDRESS(income_min_row,COLUMN()) &amp;":"&amp;ADDRESS(income_max_row,COLUMN())))</f>
        <v>18156</v>
      </c>
      <c r="L25" s="22" cm="1">
        <f t="array" aca="1" ref="L25" ca="1">SUM(INDIRECT(ADDRESS(income_min_row,COLUMN()) &amp;":"&amp;ADDRESS(income_max_row,COLUMN())))</f>
        <v>18400</v>
      </c>
      <c r="M25" s="22" cm="1">
        <f t="array" aca="1" ref="M25" ca="1">SUM(INDIRECT(ADDRESS(income_min_row,COLUMN()) &amp;":"&amp;ADDRESS(income_max_row,COLUMN())))</f>
        <v>19400</v>
      </c>
      <c r="N25" s="22" cm="1">
        <f t="array" aca="1" ref="N25" ca="1">SUM(INDIRECT(ADDRESS(income_min_row,COLUMN()) &amp;":"&amp;ADDRESS(income_max_row,COLUMN())))</f>
        <v>18800</v>
      </c>
      <c r="O25" s="22" cm="1">
        <f t="array" aca="1" ref="O25" ca="1">SUM(INDIRECT(ADDRESS(income_min_row,COLUMN()) &amp;":"&amp;ADDRESS(income_max_row,COLUMN())))</f>
        <v>18400</v>
      </c>
      <c r="P25" s="22" cm="1">
        <f t="array" aca="1" ref="P25" ca="1">SUM(INDIRECT(ADDRESS(income_min_row,COLUMN()) &amp;":"&amp;ADDRESS(income_max_row,COLUMN())))</f>
        <v>18400</v>
      </c>
      <c r="Q25" s="22" cm="1">
        <f t="array" aca="1" ref="Q25" ca="1">SUM(INDIRECT(ADDRESS(income_min_row,COLUMN()) &amp;":"&amp;ADDRESS(income_max_row,COLUMN())))</f>
        <v>223556</v>
      </c>
      <c r="S25" s="22" cm="1">
        <f t="array" aca="1" ref="S25" ca="1">SUM(INDIRECT(ADDRESS(income_min_row,COLUMN()) &amp;":"&amp;ADDRESS(income_max_row,COLUMN())))</f>
        <v>0</v>
      </c>
      <c r="T25" s="22" cm="1">
        <f t="array" aca="1" ref="T25" ca="1">SUM(INDIRECT(ADDRESS(income_min_row,COLUMN()) &amp;":"&amp;ADDRESS(income_max_row,COLUMN())))</f>
        <v>0</v>
      </c>
      <c r="U25" s="22" cm="1">
        <f t="array" aca="1" ref="U25" ca="1">SUM(INDIRECT(ADDRESS(income_min_row,COLUMN()) &amp;":"&amp;ADDRESS(income_max_row,COLUMN())))</f>
        <v>0</v>
      </c>
      <c r="V25" s="22" cm="1">
        <f t="array" aca="1" ref="V25" ca="1">SUM(INDIRECT(ADDRESS(income_min_row,COLUMN()) &amp;":"&amp;ADDRESS(income_max_row,COLUMN())))</f>
        <v>0</v>
      </c>
      <c r="W25" s="22" cm="1">
        <f t="array" aca="1" ref="W25" ca="1">SUM(INDIRECT(ADDRESS(income_min_row,COLUMN()) &amp;":"&amp;ADDRESS(income_max_row,COLUMN())))</f>
        <v>0</v>
      </c>
      <c r="X25" s="22" cm="1">
        <f t="array" aca="1" ref="X25" ca="1">SUM(INDIRECT(ADDRESS(income_min_row,COLUMN()) &amp;":"&amp;ADDRESS(income_max_row,COLUMN())))</f>
        <v>0</v>
      </c>
      <c r="Y25" s="22" cm="1">
        <f t="array" aca="1" ref="Y25" ca="1">SUM(INDIRECT(ADDRESS(income_min_row,COLUMN()) &amp;":"&amp;ADDRESS(income_max_row,COLUMN())))</f>
        <v>0</v>
      </c>
      <c r="Z25" s="22" cm="1">
        <f t="array" aca="1" ref="Z25" ca="1">SUM(INDIRECT(ADDRESS(income_min_row,COLUMN()) &amp;":"&amp;ADDRESS(income_max_row,COLUMN())))</f>
        <v>0</v>
      </c>
      <c r="AA25" s="22" cm="1">
        <f t="array" aca="1" ref="AA25" ca="1">SUM(INDIRECT(ADDRESS(income_min_row,COLUMN()) &amp;":"&amp;ADDRESS(income_max_row,COLUMN())))</f>
        <v>0</v>
      </c>
      <c r="AB25" s="22" cm="1">
        <f t="array" aca="1" ref="AB25" ca="1">SUM(INDIRECT(ADDRESS(income_min_row,COLUMN()) &amp;":"&amp;ADDRESS(income_max_row,COLUMN())))</f>
        <v>0</v>
      </c>
      <c r="AC25" s="22" cm="1">
        <f t="array" aca="1" ref="AC25" ca="1">SUM(INDIRECT(ADDRESS(income_min_row,COLUMN()) &amp;":"&amp;ADDRESS(income_max_row,COLUMN())))</f>
        <v>0</v>
      </c>
      <c r="AD25" s="22" cm="1">
        <f t="array" aca="1" ref="AD25" ca="1">SUM(INDIRECT(ADDRESS(income_min_row,COLUMN()) &amp;":"&amp;ADDRESS(income_max_row,COLUMN())))</f>
        <v>0</v>
      </c>
      <c r="AE25" s="22" cm="1">
        <f t="array" aca="1" ref="AE25" ca="1">SUM(INDIRECT(ADDRESS(income_min_row,COLUMN()) &amp;":"&amp;ADDRESS(income_max_row,COLUMN())))</f>
        <v>0</v>
      </c>
      <c r="AG25" s="22" cm="1">
        <f t="array" aca="1" ref="AG25" ca="1">SUM(INDIRECT(ADDRESS(income_min_row,COLUMN()) &amp;":"&amp;ADDRESS(income_max_row,COLUMN())))</f>
        <v>0</v>
      </c>
      <c r="AH25" s="22" cm="1">
        <f t="array" aca="1" ref="AH25" ca="1">SUM(INDIRECT(ADDRESS(income_min_row,COLUMN()) &amp;":"&amp;ADDRESS(income_max_row,COLUMN())))</f>
        <v>0</v>
      </c>
      <c r="AI25" s="22" cm="1">
        <f t="array" aca="1" ref="AI25" ca="1">SUM(INDIRECT(ADDRESS(income_min_row,COLUMN()) &amp;":"&amp;ADDRESS(income_max_row,COLUMN())))</f>
        <v>0</v>
      </c>
      <c r="AJ25" s="22" cm="1">
        <f t="array" aca="1" ref="AJ25" ca="1">SUM(INDIRECT(ADDRESS(income_min_row,COLUMN()) &amp;":"&amp;ADDRESS(income_max_row,COLUMN())))</f>
        <v>0</v>
      </c>
      <c r="AK25" s="22" cm="1">
        <f t="array" aca="1" ref="AK25" ca="1">SUM(INDIRECT(ADDRESS(income_min_row,COLUMN()) &amp;":"&amp;ADDRESS(income_max_row,COLUMN())))</f>
        <v>0</v>
      </c>
      <c r="AL25" s="22" cm="1">
        <f t="array" aca="1" ref="AL25" ca="1">SUM(INDIRECT(ADDRESS(income_min_row,COLUMN()) &amp;":"&amp;ADDRESS(income_max_row,COLUMN())))</f>
        <v>0</v>
      </c>
      <c r="AM25" s="22" cm="1">
        <f t="array" aca="1" ref="AM25" ca="1">SUM(INDIRECT(ADDRESS(income_min_row,COLUMN()) &amp;":"&amp;ADDRESS(income_max_row,COLUMN())))</f>
        <v>0</v>
      </c>
      <c r="AN25" s="22" cm="1">
        <f t="array" aca="1" ref="AN25" ca="1">SUM(INDIRECT(ADDRESS(income_min_row,COLUMN()) &amp;":"&amp;ADDRESS(income_max_row,COLUMN())))</f>
        <v>0</v>
      </c>
      <c r="AO25" s="22" cm="1">
        <f t="array" aca="1" ref="AO25" ca="1">SUM(INDIRECT(ADDRESS(income_min_row,COLUMN()) &amp;":"&amp;ADDRESS(income_max_row,COLUMN())))</f>
        <v>0</v>
      </c>
      <c r="AP25" s="22" cm="1">
        <f t="array" aca="1" ref="AP25" ca="1">SUM(INDIRECT(ADDRESS(income_min_row,COLUMN()) &amp;":"&amp;ADDRESS(income_max_row,COLUMN())))</f>
        <v>0</v>
      </c>
      <c r="AQ25" s="22" cm="1">
        <f t="array" aca="1" ref="AQ25" ca="1">SUM(INDIRECT(ADDRESS(income_min_row,COLUMN()) &amp;":"&amp;ADDRESS(income_max_row,COLUMN())))</f>
        <v>0</v>
      </c>
      <c r="AR25" s="22" cm="1">
        <f t="array" aca="1" ref="AR25" ca="1">SUM(INDIRECT(ADDRESS(income_min_row,COLUMN()) &amp;":"&amp;ADDRESS(income_max_row,COLUMN())))</f>
        <v>0</v>
      </c>
      <c r="AS25" s="22" cm="1">
        <f t="array" aca="1" ref="AS25" ca="1">SUM(INDIRECT(ADDRESS(income_min_row,COLUMN()) &amp;":"&amp;ADDRESS(income_max_row,COLUMN())))</f>
        <v>0</v>
      </c>
      <c r="AU25" s="22" cm="1">
        <f t="array" aca="1" ref="AU25" ca="1">SUM(INDIRECT(ADDRESS(income_min_row,COLUMN()) &amp;":"&amp;ADDRESS(income_max_row,COLUMN())))</f>
        <v>0</v>
      </c>
      <c r="AV25" s="22" cm="1">
        <f t="array" aca="1" ref="AV25" ca="1">SUM(INDIRECT(ADDRESS(income_min_row,COLUMN()) &amp;":"&amp;ADDRESS(income_max_row,COLUMN())))</f>
        <v>0</v>
      </c>
      <c r="AW25" s="22" cm="1">
        <f t="array" aca="1" ref="AW25" ca="1">SUM(INDIRECT(ADDRESS(income_min_row,COLUMN()) &amp;":"&amp;ADDRESS(income_max_row,COLUMN())))</f>
        <v>0</v>
      </c>
      <c r="AX25" s="22" cm="1">
        <f t="array" aca="1" ref="AX25" ca="1">SUM(INDIRECT(ADDRESS(income_min_row,COLUMN()) &amp;":"&amp;ADDRESS(income_max_row,COLUMN())))</f>
        <v>0</v>
      </c>
      <c r="AY25" s="22" cm="1">
        <f t="array" aca="1" ref="AY25" ca="1">SUM(INDIRECT(ADDRESS(income_min_row,COLUMN()) &amp;":"&amp;ADDRESS(income_max_row,COLUMN())))</f>
        <v>0</v>
      </c>
      <c r="AZ25" s="22" cm="1">
        <f t="array" aca="1" ref="AZ25" ca="1">SUM(INDIRECT(ADDRESS(income_min_row,COLUMN()) &amp;":"&amp;ADDRESS(income_max_row,COLUMN())))</f>
        <v>0</v>
      </c>
      <c r="BA25" s="22" cm="1">
        <f t="array" aca="1" ref="BA25" ca="1">SUM(INDIRECT(ADDRESS(income_min_row,COLUMN()) &amp;":"&amp;ADDRESS(income_max_row,COLUMN())))</f>
        <v>0</v>
      </c>
      <c r="BB25" s="22" cm="1">
        <f t="array" aca="1" ref="BB25" ca="1">SUM(INDIRECT(ADDRESS(income_min_row,COLUMN()) &amp;":"&amp;ADDRESS(income_max_row,COLUMN())))</f>
        <v>0</v>
      </c>
      <c r="BC25" s="22" cm="1">
        <f t="array" aca="1" ref="BC25" ca="1">SUM(INDIRECT(ADDRESS(income_min_row,COLUMN()) &amp;":"&amp;ADDRESS(income_max_row,COLUMN())))</f>
        <v>0</v>
      </c>
      <c r="BD25" s="22" cm="1">
        <f t="array" aca="1" ref="BD25" ca="1">SUM(INDIRECT(ADDRESS(income_min_row,COLUMN()) &amp;":"&amp;ADDRESS(income_max_row,COLUMN())))</f>
        <v>0</v>
      </c>
      <c r="BE25" s="22" cm="1">
        <f t="array" aca="1" ref="BE25" ca="1">SUM(INDIRECT(ADDRESS(income_min_row,COLUMN()) &amp;":"&amp;ADDRESS(income_max_row,COLUMN())))</f>
        <v>0</v>
      </c>
      <c r="BF25" s="22" cm="1">
        <f t="array" aca="1" ref="BF25" ca="1">SUM(INDIRECT(ADDRESS(income_min_row,COLUMN()) &amp;":"&amp;ADDRESS(income_max_row,COLUMN())))</f>
        <v>0</v>
      </c>
      <c r="BG25" s="22" cm="1">
        <f t="array" aca="1" ref="BG25" ca="1">SUM(INDIRECT(ADDRESS(income_min_row,COLUMN()) &amp;":"&amp;ADDRESS(income_max_row,COLUMN())))</f>
        <v>0</v>
      </c>
      <c r="BI25" s="22" cm="1">
        <f t="array" aca="1" ref="BI25" ca="1">SUM(INDIRECT(ADDRESS(income_min_row,COLUMN()) &amp;":"&amp;ADDRESS(income_max_row,COLUMN())))</f>
        <v>0</v>
      </c>
      <c r="BJ25" s="22" cm="1">
        <f t="array" aca="1" ref="BJ25" ca="1">SUM(INDIRECT(ADDRESS(income_min_row,COLUMN()) &amp;":"&amp;ADDRESS(income_max_row,COLUMN())))</f>
        <v>0</v>
      </c>
      <c r="BK25" s="22" cm="1">
        <f t="array" aca="1" ref="BK25" ca="1">SUM(INDIRECT(ADDRESS(income_min_row,COLUMN()) &amp;":"&amp;ADDRESS(income_max_row,COLUMN())))</f>
        <v>0</v>
      </c>
      <c r="BL25" s="22" cm="1">
        <f t="array" aca="1" ref="BL25" ca="1">SUM(INDIRECT(ADDRESS(income_min_row,COLUMN()) &amp;":"&amp;ADDRESS(income_max_row,COLUMN())))</f>
        <v>0</v>
      </c>
      <c r="BM25" s="22" cm="1">
        <f t="array" aca="1" ref="BM25" ca="1">SUM(INDIRECT(ADDRESS(income_min_row,COLUMN()) &amp;":"&amp;ADDRESS(income_max_row,COLUMN())))</f>
        <v>0</v>
      </c>
      <c r="BN25" s="22" cm="1">
        <f t="array" aca="1" ref="BN25" ca="1">SUM(INDIRECT(ADDRESS(income_min_row,COLUMN()) &amp;":"&amp;ADDRESS(income_max_row,COLUMN())))</f>
        <v>0</v>
      </c>
      <c r="BO25" s="22" cm="1">
        <f t="array" aca="1" ref="BO25" ca="1">SUM(INDIRECT(ADDRESS(income_min_row,COLUMN()) &amp;":"&amp;ADDRESS(income_max_row,COLUMN())))</f>
        <v>0</v>
      </c>
      <c r="BP25" s="22" cm="1">
        <f t="array" aca="1" ref="BP25" ca="1">SUM(INDIRECT(ADDRESS(income_min_row,COLUMN()) &amp;":"&amp;ADDRESS(income_max_row,COLUMN())))</f>
        <v>0</v>
      </c>
      <c r="BQ25" s="22" cm="1">
        <f t="array" aca="1" ref="BQ25" ca="1">SUM(INDIRECT(ADDRESS(income_min_row,COLUMN()) &amp;":"&amp;ADDRESS(income_max_row,COLUMN())))</f>
        <v>0</v>
      </c>
      <c r="BR25" s="22" cm="1">
        <f t="array" aca="1" ref="BR25" ca="1">SUM(INDIRECT(ADDRESS(income_min_row,COLUMN()) &amp;":"&amp;ADDRESS(income_max_row,COLUMN())))</f>
        <v>0</v>
      </c>
      <c r="BS25" s="22" cm="1">
        <f t="array" aca="1" ref="BS25" ca="1">SUM(INDIRECT(ADDRESS(income_min_row,COLUMN()) &amp;":"&amp;ADDRESS(income_max_row,COLUMN())))</f>
        <v>0</v>
      </c>
      <c r="BT25" s="22" cm="1">
        <f t="array" aca="1" ref="BT25" ca="1">SUM(INDIRECT(ADDRESS(income_min_row,COLUMN()) &amp;":"&amp;ADDRESS(income_max_row,COLUMN())))</f>
        <v>0</v>
      </c>
      <c r="BU25" s="22" cm="1">
        <f t="array" aca="1" ref="BU25" ca="1">SUM(INDIRECT(ADDRESS(income_min_row,COLUMN()) &amp;":"&amp;ADDRESS(income_max_row,COLUMN())))</f>
        <v>0</v>
      </c>
      <c r="BW25" s="22" cm="1">
        <f t="array" aca="1" ref="BW25" ca="1">SUM(INDIRECT(ADDRESS(income_min_row,COLUMN()) &amp;":"&amp;ADDRESS(income_max_row,COLUMN())))</f>
        <v>0</v>
      </c>
      <c r="BX25" s="22" cm="1">
        <f t="array" aca="1" ref="BX25" ca="1">SUM(INDIRECT(ADDRESS(income_min_row,COLUMN()) &amp;":"&amp;ADDRESS(income_max_row,COLUMN())))</f>
        <v>0</v>
      </c>
      <c r="BY25" s="22" cm="1">
        <f t="array" aca="1" ref="BY25" ca="1">SUM(INDIRECT(ADDRESS(income_min_row,COLUMN()) &amp;":"&amp;ADDRESS(income_max_row,COLUMN())))</f>
        <v>0</v>
      </c>
      <c r="BZ25" s="22" cm="1">
        <f t="array" aca="1" ref="BZ25" ca="1">SUM(INDIRECT(ADDRESS(income_min_row,COLUMN()) &amp;":"&amp;ADDRESS(income_max_row,COLUMN())))</f>
        <v>0</v>
      </c>
      <c r="CA25" s="22" cm="1">
        <f t="array" aca="1" ref="CA25" ca="1">SUM(INDIRECT(ADDRESS(income_min_row,COLUMN()) &amp;":"&amp;ADDRESS(income_max_row,COLUMN())))</f>
        <v>0</v>
      </c>
      <c r="CB25" s="22" cm="1">
        <f t="array" aca="1" ref="CB25" ca="1">SUM(INDIRECT(ADDRESS(income_min_row,COLUMN()) &amp;":"&amp;ADDRESS(income_max_row,COLUMN())))</f>
        <v>0</v>
      </c>
      <c r="CC25" s="22" cm="1">
        <f t="array" aca="1" ref="CC25" ca="1">SUM(INDIRECT(ADDRESS(income_min_row,COLUMN()) &amp;":"&amp;ADDRESS(income_max_row,COLUMN())))</f>
        <v>0</v>
      </c>
      <c r="CD25" s="22" cm="1">
        <f t="array" aca="1" ref="CD25" ca="1">SUM(INDIRECT(ADDRESS(income_min_row,COLUMN()) &amp;":"&amp;ADDRESS(income_max_row,COLUMN())))</f>
        <v>0</v>
      </c>
      <c r="CE25" s="22" cm="1">
        <f t="array" aca="1" ref="CE25" ca="1">SUM(INDIRECT(ADDRESS(income_min_row,COLUMN()) &amp;":"&amp;ADDRESS(income_max_row,COLUMN())))</f>
        <v>0</v>
      </c>
      <c r="CF25" s="22" cm="1">
        <f t="array" aca="1" ref="CF25" ca="1">SUM(INDIRECT(ADDRESS(income_min_row,COLUMN()) &amp;":"&amp;ADDRESS(income_max_row,COLUMN())))</f>
        <v>0</v>
      </c>
      <c r="CG25" s="22" cm="1">
        <f t="array" aca="1" ref="CG25" ca="1">SUM(INDIRECT(ADDRESS(income_min_row,COLUMN()) &amp;":"&amp;ADDRESS(income_max_row,COLUMN())))</f>
        <v>0</v>
      </c>
      <c r="CH25" s="22" cm="1">
        <f t="array" aca="1" ref="CH25" ca="1">SUM(INDIRECT(ADDRESS(income_min_row,COLUMN()) &amp;":"&amp;ADDRESS(income_max_row,COLUMN())))</f>
        <v>0</v>
      </c>
      <c r="CI25" s="22" cm="1">
        <f t="array" aca="1" ref="CI25" ca="1">SUM(INDIRECT(ADDRESS(income_min_row,COLUMN()) &amp;":"&amp;ADDRESS(income_max_row,COLUMN())))</f>
        <v>0</v>
      </c>
      <c r="CK25" s="22" cm="1">
        <f t="array" aca="1" ref="CK25" ca="1">SUM(INDIRECT(ADDRESS(income_min_row,COLUMN()) &amp;":"&amp;ADDRESS(income_max_row,COLUMN())))</f>
        <v>0</v>
      </c>
      <c r="CL25" s="22" cm="1">
        <f t="array" aca="1" ref="CL25" ca="1">SUM(INDIRECT(ADDRESS(income_min_row,COLUMN()) &amp;":"&amp;ADDRESS(income_max_row,COLUMN())))</f>
        <v>0</v>
      </c>
      <c r="CM25" s="22" cm="1">
        <f t="array" aca="1" ref="CM25" ca="1">SUM(INDIRECT(ADDRESS(income_min_row,COLUMN()) &amp;":"&amp;ADDRESS(income_max_row,COLUMN())))</f>
        <v>0</v>
      </c>
      <c r="CN25" s="22" cm="1">
        <f t="array" aca="1" ref="CN25" ca="1">SUM(INDIRECT(ADDRESS(income_min_row,COLUMN()) &amp;":"&amp;ADDRESS(income_max_row,COLUMN())))</f>
        <v>0</v>
      </c>
      <c r="CO25" s="22" cm="1">
        <f t="array" aca="1" ref="CO25" ca="1">SUM(INDIRECT(ADDRESS(income_min_row,COLUMN()) &amp;":"&amp;ADDRESS(income_max_row,COLUMN())))</f>
        <v>0</v>
      </c>
      <c r="CP25" s="22" cm="1">
        <f t="array" aca="1" ref="CP25" ca="1">SUM(INDIRECT(ADDRESS(income_min_row,COLUMN()) &amp;":"&amp;ADDRESS(income_max_row,COLUMN())))</f>
        <v>0</v>
      </c>
      <c r="CQ25" s="22" cm="1">
        <f t="array" aca="1" ref="CQ25" ca="1">SUM(INDIRECT(ADDRESS(income_min_row,COLUMN()) &amp;":"&amp;ADDRESS(income_max_row,COLUMN())))</f>
        <v>0</v>
      </c>
      <c r="CR25" s="22" cm="1">
        <f t="array" aca="1" ref="CR25" ca="1">SUM(INDIRECT(ADDRESS(income_min_row,COLUMN()) &amp;":"&amp;ADDRESS(income_max_row,COLUMN())))</f>
        <v>0</v>
      </c>
      <c r="CS25" s="22" cm="1">
        <f t="array" aca="1" ref="CS25" ca="1">SUM(INDIRECT(ADDRESS(income_min_row,COLUMN()) &amp;":"&amp;ADDRESS(income_max_row,COLUMN())))</f>
        <v>0</v>
      </c>
      <c r="CT25" s="22" cm="1">
        <f t="array" aca="1" ref="CT25" ca="1">SUM(INDIRECT(ADDRESS(income_min_row,COLUMN()) &amp;":"&amp;ADDRESS(income_max_row,COLUMN())))</f>
        <v>0</v>
      </c>
      <c r="CU25" s="22" cm="1">
        <f t="array" aca="1" ref="CU25" ca="1">SUM(INDIRECT(ADDRESS(income_min_row,COLUMN()) &amp;":"&amp;ADDRESS(income_max_row,COLUMN())))</f>
        <v>0</v>
      </c>
      <c r="CV25" s="22" cm="1">
        <f t="array" aca="1" ref="CV25" ca="1">SUM(INDIRECT(ADDRESS(income_min_row,COLUMN()) &amp;":"&amp;ADDRESS(income_max_row,COLUMN())))</f>
        <v>0</v>
      </c>
      <c r="CW25" s="22" cm="1">
        <f t="array" aca="1" ref="CW25" ca="1">SUM(INDIRECT(ADDRESS(income_min_row,COLUMN()) &amp;":"&amp;ADDRESS(income_max_row,COLUMN())))</f>
        <v>0</v>
      </c>
      <c r="CY25" s="22" cm="1">
        <f t="array" aca="1" ref="CY25" ca="1">SUM(INDIRECT(ADDRESS(income_min_row,COLUMN()) &amp;":"&amp;ADDRESS(income_max_row,COLUMN())))</f>
        <v>0</v>
      </c>
      <c r="CZ25" s="22" cm="1">
        <f t="array" aca="1" ref="CZ25" ca="1">SUM(INDIRECT(ADDRESS(income_min_row,COLUMN()) &amp;":"&amp;ADDRESS(income_max_row,COLUMN())))</f>
        <v>0</v>
      </c>
      <c r="DA25" s="22" cm="1">
        <f t="array" aca="1" ref="DA25" ca="1">SUM(INDIRECT(ADDRESS(income_min_row,COLUMN()) &amp;":"&amp;ADDRESS(income_max_row,COLUMN())))</f>
        <v>0</v>
      </c>
      <c r="DB25" s="22" cm="1">
        <f t="array" aca="1" ref="DB25" ca="1">SUM(INDIRECT(ADDRESS(income_min_row,COLUMN()) &amp;":"&amp;ADDRESS(income_max_row,COLUMN())))</f>
        <v>0</v>
      </c>
      <c r="DC25" s="22" cm="1">
        <f t="array" aca="1" ref="DC25" ca="1">SUM(INDIRECT(ADDRESS(income_min_row,COLUMN()) &amp;":"&amp;ADDRESS(income_max_row,COLUMN())))</f>
        <v>0</v>
      </c>
      <c r="DD25" s="22" cm="1">
        <f t="array" aca="1" ref="DD25" ca="1">SUM(INDIRECT(ADDRESS(income_min_row,COLUMN()) &amp;":"&amp;ADDRESS(income_max_row,COLUMN())))</f>
        <v>0</v>
      </c>
      <c r="DE25" s="22" cm="1">
        <f t="array" aca="1" ref="DE25" ca="1">SUM(INDIRECT(ADDRESS(income_min_row,COLUMN()) &amp;":"&amp;ADDRESS(income_max_row,COLUMN())))</f>
        <v>0</v>
      </c>
      <c r="DF25" s="22" cm="1">
        <f t="array" aca="1" ref="DF25" ca="1">SUM(INDIRECT(ADDRESS(income_min_row,COLUMN()) &amp;":"&amp;ADDRESS(income_max_row,COLUMN())))</f>
        <v>0</v>
      </c>
      <c r="DG25" s="22" cm="1">
        <f t="array" aca="1" ref="DG25" ca="1">SUM(INDIRECT(ADDRESS(income_min_row,COLUMN()) &amp;":"&amp;ADDRESS(income_max_row,COLUMN())))</f>
        <v>0</v>
      </c>
      <c r="DH25" s="22" cm="1">
        <f t="array" aca="1" ref="DH25" ca="1">SUM(INDIRECT(ADDRESS(income_min_row,COLUMN()) &amp;":"&amp;ADDRESS(income_max_row,COLUMN())))</f>
        <v>0</v>
      </c>
      <c r="DI25" s="22" cm="1">
        <f t="array" aca="1" ref="DI25" ca="1">SUM(INDIRECT(ADDRESS(income_min_row,COLUMN()) &amp;":"&amp;ADDRESS(income_max_row,COLUMN())))</f>
        <v>0</v>
      </c>
      <c r="DJ25" s="22" cm="1">
        <f t="array" aca="1" ref="DJ25" ca="1">SUM(INDIRECT(ADDRESS(income_min_row,COLUMN()) &amp;":"&amp;ADDRESS(income_max_row,COLUMN())))</f>
        <v>0</v>
      </c>
      <c r="DK25" s="22" cm="1">
        <f t="array" aca="1" ref="DK25" ca="1">SUM(INDIRECT(ADDRESS(income_min_row,COLUMN()) &amp;":"&amp;ADDRESS(income_max_row,COLUMN())))</f>
        <v>0</v>
      </c>
      <c r="DM25" s="22" cm="1">
        <f t="array" aca="1" ref="DM25" ca="1">SUM(INDIRECT(ADDRESS(income_min_row,COLUMN()) &amp;":"&amp;ADDRESS(income_max_row,COLUMN())))</f>
        <v>0</v>
      </c>
      <c r="DN25" s="22" cm="1">
        <f t="array" aca="1" ref="DN25" ca="1">SUM(INDIRECT(ADDRESS(income_min_row,COLUMN()) &amp;":"&amp;ADDRESS(income_max_row,COLUMN())))</f>
        <v>0</v>
      </c>
      <c r="DO25" s="22" cm="1">
        <f t="array" aca="1" ref="DO25" ca="1">SUM(INDIRECT(ADDRESS(income_min_row,COLUMN()) &amp;":"&amp;ADDRESS(income_max_row,COLUMN())))</f>
        <v>0</v>
      </c>
      <c r="DP25" s="22" cm="1">
        <f t="array" aca="1" ref="DP25" ca="1">SUM(INDIRECT(ADDRESS(income_min_row,COLUMN()) &amp;":"&amp;ADDRESS(income_max_row,COLUMN())))</f>
        <v>0</v>
      </c>
      <c r="DQ25" s="22" cm="1">
        <f t="array" aca="1" ref="DQ25" ca="1">SUM(INDIRECT(ADDRESS(income_min_row,COLUMN()) &amp;":"&amp;ADDRESS(income_max_row,COLUMN())))</f>
        <v>0</v>
      </c>
      <c r="DR25" s="22" cm="1">
        <f t="array" aca="1" ref="DR25" ca="1">SUM(INDIRECT(ADDRESS(income_min_row,COLUMN()) &amp;":"&amp;ADDRESS(income_max_row,COLUMN())))</f>
        <v>0</v>
      </c>
      <c r="DS25" s="22" cm="1">
        <f t="array" aca="1" ref="DS25" ca="1">SUM(INDIRECT(ADDRESS(income_min_row,COLUMN()) &amp;":"&amp;ADDRESS(income_max_row,COLUMN())))</f>
        <v>0</v>
      </c>
      <c r="DT25" s="22" cm="1">
        <f t="array" aca="1" ref="DT25" ca="1">SUM(INDIRECT(ADDRESS(income_min_row,COLUMN()) &amp;":"&amp;ADDRESS(income_max_row,COLUMN())))</f>
        <v>0</v>
      </c>
      <c r="DU25" s="22" cm="1">
        <f t="array" aca="1" ref="DU25" ca="1">SUM(INDIRECT(ADDRESS(income_min_row,COLUMN()) &amp;":"&amp;ADDRESS(income_max_row,COLUMN())))</f>
        <v>0</v>
      </c>
      <c r="DV25" s="22" cm="1">
        <f t="array" aca="1" ref="DV25" ca="1">SUM(INDIRECT(ADDRESS(income_min_row,COLUMN()) &amp;":"&amp;ADDRESS(income_max_row,COLUMN())))</f>
        <v>0</v>
      </c>
      <c r="DW25" s="22" cm="1">
        <f t="array" aca="1" ref="DW25" ca="1">SUM(INDIRECT(ADDRESS(income_min_row,COLUMN()) &amp;":"&amp;ADDRESS(income_max_row,COLUMN())))</f>
        <v>0</v>
      </c>
      <c r="DX25" s="22" cm="1">
        <f t="array" aca="1" ref="DX25" ca="1">SUM(INDIRECT(ADDRESS(income_min_row,COLUMN()) &amp;":"&amp;ADDRESS(income_max_row,COLUMN())))</f>
        <v>0</v>
      </c>
      <c r="DY25" s="22" cm="1">
        <f t="array" aca="1" ref="DY25" ca="1">SUM(INDIRECT(ADDRESS(income_min_row,COLUMN()) &amp;":"&amp;ADDRESS(income_max_row,COLUMN())))</f>
        <v>0</v>
      </c>
      <c r="EA25" s="22" cm="1">
        <f t="array" aca="1" ref="EA25" ca="1">SUM(INDIRECT(ADDRESS(income_min_row,COLUMN()) &amp;":"&amp;ADDRESS(income_max_row,COLUMN())))</f>
        <v>0</v>
      </c>
      <c r="EB25" s="22" cm="1">
        <f t="array" aca="1" ref="EB25" ca="1">SUM(INDIRECT(ADDRESS(income_min_row,COLUMN()) &amp;":"&amp;ADDRESS(income_max_row,COLUMN())))</f>
        <v>0</v>
      </c>
      <c r="EC25" s="22" cm="1">
        <f t="array" aca="1" ref="EC25" ca="1">SUM(INDIRECT(ADDRESS(income_min_row,COLUMN()) &amp;":"&amp;ADDRESS(income_max_row,COLUMN())))</f>
        <v>0</v>
      </c>
      <c r="ED25" s="22" cm="1">
        <f t="array" aca="1" ref="ED25" ca="1">SUM(INDIRECT(ADDRESS(income_min_row,COLUMN()) &amp;":"&amp;ADDRESS(income_max_row,COLUMN())))</f>
        <v>0</v>
      </c>
      <c r="EE25" s="22" cm="1">
        <f t="array" aca="1" ref="EE25" ca="1">SUM(INDIRECT(ADDRESS(income_min_row,COLUMN()) &amp;":"&amp;ADDRESS(income_max_row,COLUMN())))</f>
        <v>0</v>
      </c>
      <c r="EF25" s="22" cm="1">
        <f t="array" aca="1" ref="EF25" ca="1">SUM(INDIRECT(ADDRESS(income_min_row,COLUMN()) &amp;":"&amp;ADDRESS(income_max_row,COLUMN())))</f>
        <v>0</v>
      </c>
      <c r="EG25" s="22" cm="1">
        <f t="array" aca="1" ref="EG25" ca="1">SUM(INDIRECT(ADDRESS(income_min_row,COLUMN()) &amp;":"&amp;ADDRESS(income_max_row,COLUMN())))</f>
        <v>0</v>
      </c>
      <c r="EH25" s="22" cm="1">
        <f t="array" aca="1" ref="EH25" ca="1">SUM(INDIRECT(ADDRESS(income_min_row,COLUMN()) &amp;":"&amp;ADDRESS(income_max_row,COLUMN())))</f>
        <v>0</v>
      </c>
      <c r="EI25" s="22" cm="1">
        <f t="array" aca="1" ref="EI25" ca="1">SUM(INDIRECT(ADDRESS(income_min_row,COLUMN()) &amp;":"&amp;ADDRESS(income_max_row,COLUMN())))</f>
        <v>0</v>
      </c>
      <c r="EJ25" s="22" cm="1">
        <f t="array" aca="1" ref="EJ25" ca="1">SUM(INDIRECT(ADDRESS(income_min_row,COLUMN()) &amp;":"&amp;ADDRESS(income_max_row,COLUMN())))</f>
        <v>0</v>
      </c>
      <c r="EK25" s="22" cm="1">
        <f t="array" aca="1" ref="EK25" ca="1">SUM(INDIRECT(ADDRESS(income_min_row,COLUMN()) &amp;":"&amp;ADDRESS(income_max_row,COLUMN())))</f>
        <v>0</v>
      </c>
      <c r="EL25" s="22" cm="1">
        <f t="array" aca="1" ref="EL25" ca="1">SUM(INDIRECT(ADDRESS(income_min_row,COLUMN()) &amp;":"&amp;ADDRESS(income_max_row,COLUMN())))</f>
        <v>0</v>
      </c>
      <c r="EM25" s="22" cm="1">
        <f t="array" aca="1" ref="EM25" ca="1">SUM(INDIRECT(ADDRESS(income_min_row,COLUMN()) &amp;":"&amp;ADDRESS(income_max_row,COLUMN())))</f>
        <v>0</v>
      </c>
    </row>
    <row r="27" spans="3:143" x14ac:dyDescent="0.25">
      <c r="C27" s="16" t="s">
        <v>16</v>
      </c>
      <c r="E27" s="24">
        <f>DATE(E$8,1,1)</f>
        <v>45292</v>
      </c>
      <c r="F27" s="24">
        <f>DATE(E$8,2,1)</f>
        <v>45323</v>
      </c>
      <c r="G27" s="24">
        <f>DATE(E$8,3,1)</f>
        <v>45352</v>
      </c>
      <c r="H27" s="24">
        <f>DATE(E$8,4,1)</f>
        <v>45383</v>
      </c>
      <c r="I27" s="24">
        <f>DATE(E$8,5,1)</f>
        <v>45413</v>
      </c>
      <c r="J27" s="24">
        <f>DATE(E$8,6,1)</f>
        <v>45444</v>
      </c>
      <c r="K27" s="24">
        <f>DATE(E$8,7,1)</f>
        <v>45474</v>
      </c>
      <c r="L27" s="24">
        <f>DATE(E$8,8,1)</f>
        <v>45505</v>
      </c>
      <c r="M27" s="24">
        <f>DATE(E$8,9,1)</f>
        <v>45536</v>
      </c>
      <c r="N27" s="24">
        <f>DATE(E$8,10,1)</f>
        <v>45566</v>
      </c>
      <c r="O27" s="24">
        <f>DATE(E$8,11,1)</f>
        <v>45597</v>
      </c>
      <c r="P27" s="24">
        <f>DATE(E$8,12,1)</f>
        <v>45627</v>
      </c>
      <c r="Q27" s="25">
        <f>E$8</f>
        <v>2024</v>
      </c>
      <c r="S27" s="24">
        <f>DATE(S$8,1,1)</f>
        <v>45658</v>
      </c>
      <c r="T27" s="24">
        <f>DATE(S$8,2,1)</f>
        <v>45689</v>
      </c>
      <c r="U27" s="24">
        <f>DATE(S$8,3,1)</f>
        <v>45717</v>
      </c>
      <c r="V27" s="24">
        <f>DATE(S$8,4,1)</f>
        <v>45748</v>
      </c>
      <c r="W27" s="24">
        <f>DATE(S$8,5,1)</f>
        <v>45778</v>
      </c>
      <c r="X27" s="24">
        <f>DATE(S$8,6,1)</f>
        <v>45809</v>
      </c>
      <c r="Y27" s="24">
        <f>DATE(S$8,7,1)</f>
        <v>45839</v>
      </c>
      <c r="Z27" s="24">
        <f>DATE(S$8,8,1)</f>
        <v>45870</v>
      </c>
      <c r="AA27" s="24">
        <f>DATE(S$8,9,1)</f>
        <v>45901</v>
      </c>
      <c r="AB27" s="24">
        <f>DATE(S$8,10,1)</f>
        <v>45931</v>
      </c>
      <c r="AC27" s="24">
        <f>DATE(S$8,11,1)</f>
        <v>45962</v>
      </c>
      <c r="AD27" s="24">
        <f>DATE(S$8,12,1)</f>
        <v>45992</v>
      </c>
      <c r="AE27" s="25">
        <f>S$8</f>
        <v>2025</v>
      </c>
      <c r="AG27" s="24">
        <f t="shared" ref="AG27" si="235">DATE(AG$8,1,1)</f>
        <v>46023</v>
      </c>
      <c r="AH27" s="24">
        <f t="shared" ref="AH27" si="236">DATE(AG$8,2,1)</f>
        <v>46054</v>
      </c>
      <c r="AI27" s="24">
        <f t="shared" ref="AI27" si="237">DATE(AG$8,3,1)</f>
        <v>46082</v>
      </c>
      <c r="AJ27" s="24">
        <f t="shared" ref="AJ27" si="238">DATE(AG$8,4,1)</f>
        <v>46113</v>
      </c>
      <c r="AK27" s="24">
        <f t="shared" ref="AK27" si="239">DATE(AG$8,5,1)</f>
        <v>46143</v>
      </c>
      <c r="AL27" s="24">
        <f t="shared" ref="AL27" si="240">DATE(AG$8,6,1)</f>
        <v>46174</v>
      </c>
      <c r="AM27" s="24">
        <f t="shared" ref="AM27" si="241">DATE(AG$8,7,1)</f>
        <v>46204</v>
      </c>
      <c r="AN27" s="24">
        <f t="shared" ref="AN27" si="242">DATE(AG$8,8,1)</f>
        <v>46235</v>
      </c>
      <c r="AO27" s="24">
        <f t="shared" ref="AO27" si="243">DATE(AG$8,9,1)</f>
        <v>46266</v>
      </c>
      <c r="AP27" s="24">
        <f t="shared" ref="AP27" si="244">DATE(AG$8,10,1)</f>
        <v>46296</v>
      </c>
      <c r="AQ27" s="24">
        <f t="shared" ref="AQ27" si="245">DATE(AG$8,11,1)</f>
        <v>46327</v>
      </c>
      <c r="AR27" s="24">
        <f t="shared" ref="AR27" si="246">DATE(AG$8,12,1)</f>
        <v>46357</v>
      </c>
      <c r="AS27" s="25">
        <f t="shared" ref="AS27" si="247">AG$8</f>
        <v>2026</v>
      </c>
      <c r="AU27" s="24">
        <f t="shared" ref="AU27" si="248">DATE(AU$8,1,1)</f>
        <v>46388</v>
      </c>
      <c r="AV27" s="24">
        <f t="shared" ref="AV27" si="249">DATE(AU$8,2,1)</f>
        <v>46419</v>
      </c>
      <c r="AW27" s="24">
        <f t="shared" ref="AW27" si="250">DATE(AU$8,3,1)</f>
        <v>46447</v>
      </c>
      <c r="AX27" s="24">
        <f t="shared" ref="AX27" si="251">DATE(AU$8,4,1)</f>
        <v>46478</v>
      </c>
      <c r="AY27" s="24">
        <f t="shared" ref="AY27" si="252">DATE(AU$8,5,1)</f>
        <v>46508</v>
      </c>
      <c r="AZ27" s="24">
        <f t="shared" ref="AZ27" si="253">DATE(AU$8,6,1)</f>
        <v>46539</v>
      </c>
      <c r="BA27" s="24">
        <f t="shared" ref="BA27" si="254">DATE(AU$8,7,1)</f>
        <v>46569</v>
      </c>
      <c r="BB27" s="24">
        <f t="shared" ref="BB27" si="255">DATE(AU$8,8,1)</f>
        <v>46600</v>
      </c>
      <c r="BC27" s="24">
        <f t="shared" ref="BC27" si="256">DATE(AU$8,9,1)</f>
        <v>46631</v>
      </c>
      <c r="BD27" s="24">
        <f t="shared" ref="BD27" si="257">DATE(AU$8,10,1)</f>
        <v>46661</v>
      </c>
      <c r="BE27" s="24">
        <f t="shared" ref="BE27" si="258">DATE(AU$8,11,1)</f>
        <v>46692</v>
      </c>
      <c r="BF27" s="24">
        <f t="shared" ref="BF27" si="259">DATE(AU$8,12,1)</f>
        <v>46722</v>
      </c>
      <c r="BG27" s="25">
        <f t="shared" ref="BG27" si="260">AU$8</f>
        <v>2027</v>
      </c>
      <c r="BI27" s="24">
        <f t="shared" ref="BI27" si="261">DATE(BI$8,1,1)</f>
        <v>46753</v>
      </c>
      <c r="BJ27" s="24">
        <f t="shared" ref="BJ27" si="262">DATE(BI$8,2,1)</f>
        <v>46784</v>
      </c>
      <c r="BK27" s="24">
        <f t="shared" ref="BK27" si="263">DATE(BI$8,3,1)</f>
        <v>46813</v>
      </c>
      <c r="BL27" s="24">
        <f t="shared" ref="BL27" si="264">DATE(BI$8,4,1)</f>
        <v>46844</v>
      </c>
      <c r="BM27" s="24">
        <f t="shared" ref="BM27" si="265">DATE(BI$8,5,1)</f>
        <v>46874</v>
      </c>
      <c r="BN27" s="24">
        <f t="shared" ref="BN27" si="266">DATE(BI$8,6,1)</f>
        <v>46905</v>
      </c>
      <c r="BO27" s="24">
        <f t="shared" ref="BO27" si="267">DATE(BI$8,7,1)</f>
        <v>46935</v>
      </c>
      <c r="BP27" s="24">
        <f t="shared" ref="BP27" si="268">DATE(BI$8,8,1)</f>
        <v>46966</v>
      </c>
      <c r="BQ27" s="24">
        <f t="shared" ref="BQ27" si="269">DATE(BI$8,9,1)</f>
        <v>46997</v>
      </c>
      <c r="BR27" s="24">
        <f t="shared" ref="BR27" si="270">DATE(BI$8,10,1)</f>
        <v>47027</v>
      </c>
      <c r="BS27" s="24">
        <f t="shared" ref="BS27" si="271">DATE(BI$8,11,1)</f>
        <v>47058</v>
      </c>
      <c r="BT27" s="24">
        <f t="shared" ref="BT27" si="272">DATE(BI$8,12,1)</f>
        <v>47088</v>
      </c>
      <c r="BU27" s="25">
        <f t="shared" ref="BU27" si="273">BI$8</f>
        <v>2028</v>
      </c>
      <c r="BW27" s="24">
        <f t="shared" ref="BW27" si="274">DATE(BW$8,1,1)</f>
        <v>47119</v>
      </c>
      <c r="BX27" s="24">
        <f t="shared" ref="BX27" si="275">DATE(BW$8,2,1)</f>
        <v>47150</v>
      </c>
      <c r="BY27" s="24">
        <f t="shared" ref="BY27" si="276">DATE(BW$8,3,1)</f>
        <v>47178</v>
      </c>
      <c r="BZ27" s="24">
        <f t="shared" ref="BZ27" si="277">DATE(BW$8,4,1)</f>
        <v>47209</v>
      </c>
      <c r="CA27" s="24">
        <f t="shared" ref="CA27" si="278">DATE(BW$8,5,1)</f>
        <v>47239</v>
      </c>
      <c r="CB27" s="24">
        <f t="shared" ref="CB27" si="279">DATE(BW$8,6,1)</f>
        <v>47270</v>
      </c>
      <c r="CC27" s="24">
        <f t="shared" ref="CC27" si="280">DATE(BW$8,7,1)</f>
        <v>47300</v>
      </c>
      <c r="CD27" s="24">
        <f t="shared" ref="CD27" si="281">DATE(BW$8,8,1)</f>
        <v>47331</v>
      </c>
      <c r="CE27" s="24">
        <f t="shared" ref="CE27" si="282">DATE(BW$8,9,1)</f>
        <v>47362</v>
      </c>
      <c r="CF27" s="24">
        <f t="shared" ref="CF27" si="283">DATE(BW$8,10,1)</f>
        <v>47392</v>
      </c>
      <c r="CG27" s="24">
        <f t="shared" ref="CG27" si="284">DATE(BW$8,11,1)</f>
        <v>47423</v>
      </c>
      <c r="CH27" s="24">
        <f t="shared" ref="CH27" si="285">DATE(BW$8,12,1)</f>
        <v>47453</v>
      </c>
      <c r="CI27" s="25">
        <f t="shared" ref="CI27" si="286">BW$8</f>
        <v>2029</v>
      </c>
      <c r="CK27" s="24">
        <f t="shared" ref="CK27:CY27" si="287">DATE(CK$8,1,1)</f>
        <v>47484</v>
      </c>
      <c r="CL27" s="24">
        <f t="shared" ref="CL27" si="288">DATE(CK$8,2,1)</f>
        <v>47515</v>
      </c>
      <c r="CM27" s="24">
        <f t="shared" ref="CM27" si="289">DATE(CK$8,3,1)</f>
        <v>47543</v>
      </c>
      <c r="CN27" s="24">
        <f t="shared" ref="CN27" si="290">DATE(CK$8,4,1)</f>
        <v>47574</v>
      </c>
      <c r="CO27" s="24">
        <f t="shared" ref="CO27" si="291">DATE(CK$8,5,1)</f>
        <v>47604</v>
      </c>
      <c r="CP27" s="24">
        <f t="shared" ref="CP27" si="292">DATE(CK$8,6,1)</f>
        <v>47635</v>
      </c>
      <c r="CQ27" s="24">
        <f t="shared" ref="CQ27" si="293">DATE(CK$8,7,1)</f>
        <v>47665</v>
      </c>
      <c r="CR27" s="24">
        <f t="shared" ref="CR27" si="294">DATE(CK$8,8,1)</f>
        <v>47696</v>
      </c>
      <c r="CS27" s="24">
        <f t="shared" ref="CS27" si="295">DATE(CK$8,9,1)</f>
        <v>47727</v>
      </c>
      <c r="CT27" s="24">
        <f t="shared" ref="CT27" si="296">DATE(CK$8,10,1)</f>
        <v>47757</v>
      </c>
      <c r="CU27" s="24">
        <f t="shared" ref="CU27" si="297">DATE(CK$8,11,1)</f>
        <v>47788</v>
      </c>
      <c r="CV27" s="24">
        <f t="shared" ref="CV27" si="298">DATE(CK$8,12,1)</f>
        <v>47818</v>
      </c>
      <c r="CW27" s="25">
        <f t="shared" ref="CW27" si="299">CK$8</f>
        <v>2030</v>
      </c>
      <c r="CY27" s="24">
        <f t="shared" si="287"/>
        <v>47849</v>
      </c>
      <c r="CZ27" s="24">
        <f t="shared" ref="CZ27" si="300">DATE(CY$8,2,1)</f>
        <v>47880</v>
      </c>
      <c r="DA27" s="24">
        <f t="shared" ref="DA27" si="301">DATE(CY$8,3,1)</f>
        <v>47908</v>
      </c>
      <c r="DB27" s="24">
        <f t="shared" ref="DB27" si="302">DATE(CY$8,4,1)</f>
        <v>47939</v>
      </c>
      <c r="DC27" s="24">
        <f t="shared" ref="DC27" si="303">DATE(CY$8,5,1)</f>
        <v>47969</v>
      </c>
      <c r="DD27" s="24">
        <f t="shared" ref="DD27" si="304">DATE(CY$8,6,1)</f>
        <v>48000</v>
      </c>
      <c r="DE27" s="24">
        <f t="shared" ref="DE27" si="305">DATE(CY$8,7,1)</f>
        <v>48030</v>
      </c>
      <c r="DF27" s="24">
        <f t="shared" ref="DF27" si="306">DATE(CY$8,8,1)</f>
        <v>48061</v>
      </c>
      <c r="DG27" s="24">
        <f t="shared" ref="DG27" si="307">DATE(CY$8,9,1)</f>
        <v>48092</v>
      </c>
      <c r="DH27" s="24">
        <f t="shared" ref="DH27" si="308">DATE(CY$8,10,1)</f>
        <v>48122</v>
      </c>
      <c r="DI27" s="24">
        <f t="shared" ref="DI27" si="309">DATE(CY$8,11,1)</f>
        <v>48153</v>
      </c>
      <c r="DJ27" s="24">
        <f t="shared" ref="DJ27" si="310">DATE(CY$8,12,1)</f>
        <v>48183</v>
      </c>
      <c r="DK27" s="25">
        <f t="shared" ref="DK27" si="311">CY$8</f>
        <v>2031</v>
      </c>
      <c r="DM27" s="24">
        <f t="shared" ref="DM27" si="312">DATE(DM$8,1,1)</f>
        <v>48214</v>
      </c>
      <c r="DN27" s="24">
        <f t="shared" ref="DN27" si="313">DATE(DM$8,2,1)</f>
        <v>48245</v>
      </c>
      <c r="DO27" s="24">
        <f t="shared" ref="DO27" si="314">DATE(DM$8,3,1)</f>
        <v>48274</v>
      </c>
      <c r="DP27" s="24">
        <f t="shared" ref="DP27" si="315">DATE(DM$8,4,1)</f>
        <v>48305</v>
      </c>
      <c r="DQ27" s="24">
        <f t="shared" ref="DQ27" si="316">DATE(DM$8,5,1)</f>
        <v>48335</v>
      </c>
      <c r="DR27" s="24">
        <f t="shared" ref="DR27" si="317">DATE(DM$8,6,1)</f>
        <v>48366</v>
      </c>
      <c r="DS27" s="24">
        <f t="shared" ref="DS27" si="318">DATE(DM$8,7,1)</f>
        <v>48396</v>
      </c>
      <c r="DT27" s="24">
        <f t="shared" ref="DT27" si="319">DATE(DM$8,8,1)</f>
        <v>48427</v>
      </c>
      <c r="DU27" s="24">
        <f t="shared" ref="DU27" si="320">DATE(DM$8,9,1)</f>
        <v>48458</v>
      </c>
      <c r="DV27" s="24">
        <f t="shared" ref="DV27" si="321">DATE(DM$8,10,1)</f>
        <v>48488</v>
      </c>
      <c r="DW27" s="24">
        <f t="shared" ref="DW27" si="322">DATE(DM$8,11,1)</f>
        <v>48519</v>
      </c>
      <c r="DX27" s="24">
        <f t="shared" ref="DX27" si="323">DATE(DM$8,12,1)</f>
        <v>48549</v>
      </c>
      <c r="DY27" s="25">
        <f t="shared" ref="DY27" si="324">DM$8</f>
        <v>2032</v>
      </c>
      <c r="EA27" s="24">
        <f t="shared" ref="EA27" si="325">DATE(EA$8,1,1)</f>
        <v>48580</v>
      </c>
      <c r="EB27" s="24">
        <f t="shared" ref="EB27" si="326">DATE(EA$8,2,1)</f>
        <v>48611</v>
      </c>
      <c r="EC27" s="24">
        <f t="shared" ref="EC27" si="327">DATE(EA$8,3,1)</f>
        <v>48639</v>
      </c>
      <c r="ED27" s="24">
        <f t="shared" ref="ED27" si="328">DATE(EA$8,4,1)</f>
        <v>48670</v>
      </c>
      <c r="EE27" s="24">
        <f t="shared" ref="EE27" si="329">DATE(EA$8,5,1)</f>
        <v>48700</v>
      </c>
      <c r="EF27" s="24">
        <f t="shared" ref="EF27" si="330">DATE(EA$8,6,1)</f>
        <v>48731</v>
      </c>
      <c r="EG27" s="24">
        <f t="shared" ref="EG27" si="331">DATE(EA$8,7,1)</f>
        <v>48761</v>
      </c>
      <c r="EH27" s="24">
        <f t="shared" ref="EH27" si="332">DATE(EA$8,8,1)</f>
        <v>48792</v>
      </c>
      <c r="EI27" s="24">
        <f t="shared" ref="EI27" si="333">DATE(EA$8,9,1)</f>
        <v>48823</v>
      </c>
      <c r="EJ27" s="24">
        <f t="shared" ref="EJ27" si="334">DATE(EA$8,10,1)</f>
        <v>48853</v>
      </c>
      <c r="EK27" s="24">
        <f t="shared" ref="EK27" si="335">DATE(EA$8,11,1)</f>
        <v>48884</v>
      </c>
      <c r="EL27" s="24">
        <f t="shared" ref="EL27" si="336">DATE(EA$8,12,1)</f>
        <v>48914</v>
      </c>
      <c r="EM27" s="25">
        <f t="shared" ref="EM27" si="337">EA$8</f>
        <v>2033</v>
      </c>
    </row>
    <row r="28" spans="3:143" x14ac:dyDescent="0.25">
      <c r="C28" s="20" t="s">
        <v>17</v>
      </c>
      <c r="E28" s="21">
        <v>9000</v>
      </c>
      <c r="F28" s="21">
        <v>9000</v>
      </c>
      <c r="G28" s="21">
        <v>9000</v>
      </c>
      <c r="H28" s="21">
        <v>9000</v>
      </c>
      <c r="I28" s="21">
        <v>9000</v>
      </c>
      <c r="J28" s="21">
        <v>9000</v>
      </c>
      <c r="K28" s="21">
        <v>9000</v>
      </c>
      <c r="L28" s="21">
        <v>9000</v>
      </c>
      <c r="M28" s="21">
        <v>9000</v>
      </c>
      <c r="N28" s="21">
        <v>9000</v>
      </c>
      <c r="O28" s="21">
        <v>9000</v>
      </c>
      <c r="P28" s="21">
        <v>9000</v>
      </c>
      <c r="Q28" s="23">
        <f>SUM(E28:P28)</f>
        <v>108000</v>
      </c>
      <c r="S28" s="21"/>
      <c r="T28" s="21"/>
      <c r="U28" s="21"/>
      <c r="V28" s="21"/>
      <c r="W28" s="21"/>
      <c r="X28" s="21"/>
      <c r="Y28" s="21"/>
      <c r="Z28" s="21"/>
      <c r="AA28" s="21"/>
      <c r="AB28" s="21"/>
      <c r="AC28" s="21"/>
      <c r="AD28" s="21"/>
      <c r="AE28" s="23">
        <f>SUM(S28:AD28)</f>
        <v>0</v>
      </c>
      <c r="AG28" s="21"/>
      <c r="AH28" s="21"/>
      <c r="AI28" s="21"/>
      <c r="AJ28" s="21"/>
      <c r="AK28" s="21"/>
      <c r="AL28" s="21"/>
      <c r="AM28" s="21"/>
      <c r="AN28" s="21"/>
      <c r="AO28" s="21"/>
      <c r="AP28" s="21"/>
      <c r="AQ28" s="21"/>
      <c r="AR28" s="21"/>
      <c r="AS28" s="23">
        <f t="shared" ref="AS28" si="338">SUM(AG28:AR28)</f>
        <v>0</v>
      </c>
      <c r="AU28" s="21"/>
      <c r="AV28" s="21"/>
      <c r="AW28" s="21"/>
      <c r="AX28" s="21"/>
      <c r="AY28" s="21"/>
      <c r="AZ28" s="21"/>
      <c r="BA28" s="21"/>
      <c r="BB28" s="21"/>
      <c r="BC28" s="21"/>
      <c r="BD28" s="21"/>
      <c r="BE28" s="21"/>
      <c r="BF28" s="21"/>
      <c r="BG28" s="23">
        <f t="shared" ref="BG28" si="339">SUM(AU28:BF28)</f>
        <v>0</v>
      </c>
      <c r="BI28" s="21"/>
      <c r="BJ28" s="21"/>
      <c r="BK28" s="21"/>
      <c r="BL28" s="21"/>
      <c r="BM28" s="21"/>
      <c r="BN28" s="21"/>
      <c r="BO28" s="21"/>
      <c r="BP28" s="21"/>
      <c r="BQ28" s="21"/>
      <c r="BR28" s="21"/>
      <c r="BS28" s="21"/>
      <c r="BT28" s="21"/>
      <c r="BU28" s="23">
        <f t="shared" ref="BU28" si="340">SUM(BI28:BT28)</f>
        <v>0</v>
      </c>
      <c r="BW28" s="21"/>
      <c r="BX28" s="21"/>
      <c r="BY28" s="21"/>
      <c r="BZ28" s="21"/>
      <c r="CA28" s="21"/>
      <c r="CB28" s="21"/>
      <c r="CC28" s="21"/>
      <c r="CD28" s="21"/>
      <c r="CE28" s="21"/>
      <c r="CF28" s="21"/>
      <c r="CG28" s="21"/>
      <c r="CH28" s="21"/>
      <c r="CI28" s="23">
        <f t="shared" ref="CI28" si="341">SUM(BW28:CH28)</f>
        <v>0</v>
      </c>
      <c r="CK28" s="21"/>
      <c r="CL28" s="21"/>
      <c r="CM28" s="21"/>
      <c r="CN28" s="21"/>
      <c r="CO28" s="21"/>
      <c r="CP28" s="21"/>
      <c r="CQ28" s="21"/>
      <c r="CR28" s="21"/>
      <c r="CS28" s="21"/>
      <c r="CT28" s="21"/>
      <c r="CU28" s="21"/>
      <c r="CV28" s="21"/>
      <c r="CW28" s="23">
        <f t="shared" ref="CW28" si="342">SUM(CK28:CV28)</f>
        <v>0</v>
      </c>
      <c r="CY28" s="21"/>
      <c r="CZ28" s="21"/>
      <c r="DA28" s="21"/>
      <c r="DB28" s="21"/>
      <c r="DC28" s="21"/>
      <c r="DD28" s="21"/>
      <c r="DE28" s="21"/>
      <c r="DF28" s="21"/>
      <c r="DG28" s="21"/>
      <c r="DH28" s="21"/>
      <c r="DI28" s="21"/>
      <c r="DJ28" s="21"/>
      <c r="DK28" s="23">
        <f t="shared" ref="DK28" si="343">SUM(CY28:DJ28)</f>
        <v>0</v>
      </c>
      <c r="DM28" s="21"/>
      <c r="DN28" s="21"/>
      <c r="DO28" s="21"/>
      <c r="DP28" s="21"/>
      <c r="DQ28" s="21"/>
      <c r="DR28" s="21"/>
      <c r="DS28" s="21"/>
      <c r="DT28" s="21"/>
      <c r="DU28" s="21"/>
      <c r="DV28" s="21"/>
      <c r="DW28" s="21"/>
      <c r="DX28" s="21"/>
      <c r="DY28" s="23">
        <f t="shared" ref="DY28:DY38" si="344">SUM(DM28:DX28)</f>
        <v>0</v>
      </c>
      <c r="EA28" s="21"/>
      <c r="EB28" s="21"/>
      <c r="EC28" s="21"/>
      <c r="ED28" s="21"/>
      <c r="EE28" s="21"/>
      <c r="EF28" s="21"/>
      <c r="EG28" s="21"/>
      <c r="EH28" s="21"/>
      <c r="EI28" s="21"/>
      <c r="EJ28" s="21"/>
      <c r="EK28" s="21"/>
      <c r="EL28" s="21"/>
      <c r="EM28" s="23">
        <f t="shared" ref="EM28:EM38" si="345">SUM(EA28:EL28)</f>
        <v>0</v>
      </c>
    </row>
    <row r="29" spans="3:143" x14ac:dyDescent="0.25">
      <c r="C29" s="20" t="s">
        <v>18</v>
      </c>
      <c r="E29" s="21">
        <v>500</v>
      </c>
      <c r="F29" s="21">
        <v>500</v>
      </c>
      <c r="G29" s="21">
        <v>500</v>
      </c>
      <c r="H29" s="21">
        <v>500</v>
      </c>
      <c r="I29" s="21">
        <v>500</v>
      </c>
      <c r="J29" s="21">
        <v>500</v>
      </c>
      <c r="K29" s="21">
        <v>500</v>
      </c>
      <c r="L29" s="21">
        <v>500</v>
      </c>
      <c r="M29" s="21">
        <v>500</v>
      </c>
      <c r="N29" s="21">
        <v>500</v>
      </c>
      <c r="O29" s="21">
        <v>500</v>
      </c>
      <c r="P29" s="21">
        <v>500</v>
      </c>
      <c r="Q29" s="23">
        <f t="shared" ref="Q29:Q38" si="346">SUM(E29:P29)</f>
        <v>6000</v>
      </c>
      <c r="S29" s="21"/>
      <c r="T29" s="21"/>
      <c r="U29" s="21"/>
      <c r="V29" s="21"/>
      <c r="W29" s="21"/>
      <c r="X29" s="21"/>
      <c r="Y29" s="21"/>
      <c r="Z29" s="21"/>
      <c r="AA29" s="21"/>
      <c r="AB29" s="21"/>
      <c r="AC29" s="21"/>
      <c r="AD29" s="21"/>
      <c r="AE29" s="23">
        <f t="shared" ref="AE29:AE38" si="347">SUM(S29:AD29)</f>
        <v>0</v>
      </c>
      <c r="AG29" s="21"/>
      <c r="AH29" s="21"/>
      <c r="AI29" s="21"/>
      <c r="AJ29" s="21"/>
      <c r="AK29" s="21"/>
      <c r="AL29" s="21"/>
      <c r="AM29" s="21"/>
      <c r="AN29" s="21"/>
      <c r="AO29" s="21"/>
      <c r="AP29" s="21"/>
      <c r="AQ29" s="21"/>
      <c r="AR29" s="21"/>
      <c r="AS29" s="23">
        <f t="shared" ref="AS29:AS38" si="348">SUM(AG29:AR29)</f>
        <v>0</v>
      </c>
      <c r="AU29" s="21"/>
      <c r="AV29" s="21"/>
      <c r="AW29" s="21"/>
      <c r="AX29" s="21"/>
      <c r="AY29" s="21"/>
      <c r="AZ29" s="21"/>
      <c r="BA29" s="21"/>
      <c r="BB29" s="21"/>
      <c r="BC29" s="21"/>
      <c r="BD29" s="21"/>
      <c r="BE29" s="21"/>
      <c r="BF29" s="21"/>
      <c r="BG29" s="23">
        <f t="shared" ref="BG29:BG38" si="349">SUM(AU29:BF29)</f>
        <v>0</v>
      </c>
      <c r="BI29" s="21"/>
      <c r="BJ29" s="21"/>
      <c r="BK29" s="21"/>
      <c r="BL29" s="21"/>
      <c r="BM29" s="21"/>
      <c r="BN29" s="21"/>
      <c r="BO29" s="21"/>
      <c r="BP29" s="21"/>
      <c r="BQ29" s="21"/>
      <c r="BR29" s="21"/>
      <c r="BS29" s="21"/>
      <c r="BT29" s="21"/>
      <c r="BU29" s="23">
        <f t="shared" ref="BU29:BU38" si="350">SUM(BI29:BT29)</f>
        <v>0</v>
      </c>
      <c r="BW29" s="21"/>
      <c r="BX29" s="21"/>
      <c r="BY29" s="21"/>
      <c r="BZ29" s="21"/>
      <c r="CA29" s="21"/>
      <c r="CB29" s="21"/>
      <c r="CC29" s="21"/>
      <c r="CD29" s="21"/>
      <c r="CE29" s="21"/>
      <c r="CF29" s="21"/>
      <c r="CG29" s="21"/>
      <c r="CH29" s="21"/>
      <c r="CI29" s="23">
        <f t="shared" ref="CI29:CI38" si="351">SUM(BW29:CH29)</f>
        <v>0</v>
      </c>
      <c r="CK29" s="21"/>
      <c r="CL29" s="21"/>
      <c r="CM29" s="21"/>
      <c r="CN29" s="21"/>
      <c r="CO29" s="21"/>
      <c r="CP29" s="21"/>
      <c r="CQ29" s="21"/>
      <c r="CR29" s="21"/>
      <c r="CS29" s="21"/>
      <c r="CT29" s="21"/>
      <c r="CU29" s="21"/>
      <c r="CV29" s="21"/>
      <c r="CW29" s="23">
        <f t="shared" ref="CW29:CW38" si="352">SUM(CK29:CV29)</f>
        <v>0</v>
      </c>
      <c r="CY29" s="21"/>
      <c r="CZ29" s="21"/>
      <c r="DA29" s="21"/>
      <c r="DB29" s="21"/>
      <c r="DC29" s="21"/>
      <c r="DD29" s="21"/>
      <c r="DE29" s="21"/>
      <c r="DF29" s="21"/>
      <c r="DG29" s="21"/>
      <c r="DH29" s="21"/>
      <c r="DI29" s="21"/>
      <c r="DJ29" s="21"/>
      <c r="DK29" s="23">
        <f t="shared" ref="DK29:DK38" si="353">SUM(CY29:DJ29)</f>
        <v>0</v>
      </c>
      <c r="DM29" s="21"/>
      <c r="DN29" s="21"/>
      <c r="DO29" s="21"/>
      <c r="DP29" s="21"/>
      <c r="DQ29" s="21"/>
      <c r="DR29" s="21"/>
      <c r="DS29" s="21"/>
      <c r="DT29" s="21"/>
      <c r="DU29" s="21"/>
      <c r="DV29" s="21"/>
      <c r="DW29" s="21"/>
      <c r="DX29" s="21"/>
      <c r="DY29" s="23">
        <f t="shared" si="344"/>
        <v>0</v>
      </c>
      <c r="EA29" s="21"/>
      <c r="EB29" s="21"/>
      <c r="EC29" s="21"/>
      <c r="ED29" s="21"/>
      <c r="EE29" s="21"/>
      <c r="EF29" s="21"/>
      <c r="EG29" s="21"/>
      <c r="EH29" s="21"/>
      <c r="EI29" s="21"/>
      <c r="EJ29" s="21"/>
      <c r="EK29" s="21"/>
      <c r="EL29" s="21"/>
      <c r="EM29" s="23">
        <f t="shared" si="345"/>
        <v>0</v>
      </c>
    </row>
    <row r="30" spans="3:143" x14ac:dyDescent="0.25">
      <c r="C30" s="20" t="s">
        <v>19</v>
      </c>
      <c r="E30" s="21">
        <v>2500</v>
      </c>
      <c r="F30" s="21">
        <v>2500</v>
      </c>
      <c r="G30" s="21">
        <v>2500</v>
      </c>
      <c r="H30" s="21">
        <v>2500</v>
      </c>
      <c r="I30" s="21">
        <v>2500</v>
      </c>
      <c r="J30" s="21">
        <v>2500</v>
      </c>
      <c r="K30" s="21">
        <v>2500</v>
      </c>
      <c r="L30" s="21">
        <v>2500</v>
      </c>
      <c r="M30" s="21">
        <v>2500</v>
      </c>
      <c r="N30" s="21">
        <v>2500</v>
      </c>
      <c r="O30" s="21">
        <v>2500</v>
      </c>
      <c r="P30" s="21">
        <v>2500</v>
      </c>
      <c r="Q30" s="23">
        <f t="shared" si="346"/>
        <v>30000</v>
      </c>
      <c r="S30" s="21"/>
      <c r="T30" s="21"/>
      <c r="U30" s="21"/>
      <c r="V30" s="21"/>
      <c r="W30" s="21"/>
      <c r="X30" s="21"/>
      <c r="Y30" s="21"/>
      <c r="Z30" s="21"/>
      <c r="AA30" s="21"/>
      <c r="AB30" s="21"/>
      <c r="AC30" s="21"/>
      <c r="AD30" s="21"/>
      <c r="AE30" s="23">
        <f t="shared" si="347"/>
        <v>0</v>
      </c>
      <c r="AG30" s="21"/>
      <c r="AH30" s="21"/>
      <c r="AI30" s="21"/>
      <c r="AJ30" s="21"/>
      <c r="AK30" s="21"/>
      <c r="AL30" s="21"/>
      <c r="AM30" s="21"/>
      <c r="AN30" s="21"/>
      <c r="AO30" s="21"/>
      <c r="AP30" s="21"/>
      <c r="AQ30" s="21"/>
      <c r="AR30" s="21"/>
      <c r="AS30" s="23">
        <f t="shared" si="348"/>
        <v>0</v>
      </c>
      <c r="AU30" s="21"/>
      <c r="AV30" s="21"/>
      <c r="AW30" s="21"/>
      <c r="AX30" s="21"/>
      <c r="AY30" s="21"/>
      <c r="AZ30" s="21"/>
      <c r="BA30" s="21"/>
      <c r="BB30" s="21"/>
      <c r="BC30" s="21"/>
      <c r="BD30" s="21"/>
      <c r="BE30" s="21"/>
      <c r="BF30" s="21"/>
      <c r="BG30" s="23">
        <f t="shared" si="349"/>
        <v>0</v>
      </c>
      <c r="BI30" s="21"/>
      <c r="BJ30" s="21"/>
      <c r="BK30" s="21"/>
      <c r="BL30" s="21"/>
      <c r="BM30" s="21"/>
      <c r="BN30" s="21"/>
      <c r="BO30" s="21"/>
      <c r="BP30" s="21"/>
      <c r="BQ30" s="21"/>
      <c r="BR30" s="21"/>
      <c r="BS30" s="21"/>
      <c r="BT30" s="21"/>
      <c r="BU30" s="23">
        <f t="shared" si="350"/>
        <v>0</v>
      </c>
      <c r="BW30" s="21"/>
      <c r="BX30" s="21"/>
      <c r="BY30" s="21"/>
      <c r="BZ30" s="21"/>
      <c r="CA30" s="21"/>
      <c r="CB30" s="21"/>
      <c r="CC30" s="21"/>
      <c r="CD30" s="21"/>
      <c r="CE30" s="21"/>
      <c r="CF30" s="21"/>
      <c r="CG30" s="21"/>
      <c r="CH30" s="21"/>
      <c r="CI30" s="23">
        <f t="shared" si="351"/>
        <v>0</v>
      </c>
      <c r="CK30" s="21"/>
      <c r="CL30" s="21"/>
      <c r="CM30" s="21"/>
      <c r="CN30" s="21"/>
      <c r="CO30" s="21"/>
      <c r="CP30" s="21"/>
      <c r="CQ30" s="21"/>
      <c r="CR30" s="21"/>
      <c r="CS30" s="21"/>
      <c r="CT30" s="21"/>
      <c r="CU30" s="21"/>
      <c r="CV30" s="21"/>
      <c r="CW30" s="23">
        <f t="shared" si="352"/>
        <v>0</v>
      </c>
      <c r="CY30" s="21"/>
      <c r="CZ30" s="21"/>
      <c r="DA30" s="21"/>
      <c r="DB30" s="21"/>
      <c r="DC30" s="21"/>
      <c r="DD30" s="21"/>
      <c r="DE30" s="21"/>
      <c r="DF30" s="21"/>
      <c r="DG30" s="21"/>
      <c r="DH30" s="21"/>
      <c r="DI30" s="21"/>
      <c r="DJ30" s="21"/>
      <c r="DK30" s="23">
        <f t="shared" si="353"/>
        <v>0</v>
      </c>
      <c r="DM30" s="21"/>
      <c r="DN30" s="21"/>
      <c r="DO30" s="21"/>
      <c r="DP30" s="21"/>
      <c r="DQ30" s="21"/>
      <c r="DR30" s="21"/>
      <c r="DS30" s="21"/>
      <c r="DT30" s="21"/>
      <c r="DU30" s="21"/>
      <c r="DV30" s="21"/>
      <c r="DW30" s="21"/>
      <c r="DX30" s="21"/>
      <c r="DY30" s="23">
        <f t="shared" si="344"/>
        <v>0</v>
      </c>
      <c r="EA30" s="21"/>
      <c r="EB30" s="21"/>
      <c r="EC30" s="21"/>
      <c r="ED30" s="21"/>
      <c r="EE30" s="21"/>
      <c r="EF30" s="21"/>
      <c r="EG30" s="21"/>
      <c r="EH30" s="21"/>
      <c r="EI30" s="21"/>
      <c r="EJ30" s="21"/>
      <c r="EK30" s="21"/>
      <c r="EL30" s="21"/>
      <c r="EM30" s="23">
        <f t="shared" si="345"/>
        <v>0</v>
      </c>
    </row>
    <row r="31" spans="3:143" x14ac:dyDescent="0.25">
      <c r="C31" s="20" t="s">
        <v>70</v>
      </c>
      <c r="E31" s="21">
        <v>1000</v>
      </c>
      <c r="F31" s="21">
        <v>1000</v>
      </c>
      <c r="G31" s="21">
        <v>1000</v>
      </c>
      <c r="H31" s="21">
        <v>1000</v>
      </c>
      <c r="I31" s="21">
        <v>1000</v>
      </c>
      <c r="J31" s="21">
        <v>1000</v>
      </c>
      <c r="K31" s="21">
        <v>1000</v>
      </c>
      <c r="L31" s="21">
        <v>1000</v>
      </c>
      <c r="M31" s="21">
        <v>1000</v>
      </c>
      <c r="N31" s="21">
        <v>1000</v>
      </c>
      <c r="O31" s="21">
        <v>1000</v>
      </c>
      <c r="P31" s="21">
        <v>1000</v>
      </c>
      <c r="Q31" s="23">
        <f t="shared" si="346"/>
        <v>12000</v>
      </c>
      <c r="S31" s="21"/>
      <c r="T31" s="21"/>
      <c r="U31" s="21"/>
      <c r="V31" s="21"/>
      <c r="W31" s="21"/>
      <c r="X31" s="21"/>
      <c r="Y31" s="21"/>
      <c r="Z31" s="21"/>
      <c r="AA31" s="21"/>
      <c r="AB31" s="21"/>
      <c r="AC31" s="21"/>
      <c r="AD31" s="21"/>
      <c r="AE31" s="23">
        <f t="shared" si="347"/>
        <v>0</v>
      </c>
      <c r="AG31" s="21"/>
      <c r="AH31" s="21"/>
      <c r="AI31" s="21"/>
      <c r="AJ31" s="21"/>
      <c r="AK31" s="21"/>
      <c r="AL31" s="21"/>
      <c r="AM31" s="21"/>
      <c r="AN31" s="21"/>
      <c r="AO31" s="21"/>
      <c r="AP31" s="21"/>
      <c r="AQ31" s="21"/>
      <c r="AR31" s="21"/>
      <c r="AS31" s="23">
        <f t="shared" si="348"/>
        <v>0</v>
      </c>
      <c r="AU31" s="21"/>
      <c r="AV31" s="21"/>
      <c r="AW31" s="21"/>
      <c r="AX31" s="21"/>
      <c r="AY31" s="21"/>
      <c r="AZ31" s="21"/>
      <c r="BA31" s="21"/>
      <c r="BB31" s="21"/>
      <c r="BC31" s="21"/>
      <c r="BD31" s="21"/>
      <c r="BE31" s="21"/>
      <c r="BF31" s="21"/>
      <c r="BG31" s="23">
        <f t="shared" si="349"/>
        <v>0</v>
      </c>
      <c r="BI31" s="21"/>
      <c r="BJ31" s="21"/>
      <c r="BK31" s="21"/>
      <c r="BL31" s="21"/>
      <c r="BM31" s="21"/>
      <c r="BN31" s="21"/>
      <c r="BO31" s="21"/>
      <c r="BP31" s="21"/>
      <c r="BQ31" s="21"/>
      <c r="BR31" s="21"/>
      <c r="BS31" s="21"/>
      <c r="BT31" s="21"/>
      <c r="BU31" s="23">
        <f t="shared" si="350"/>
        <v>0</v>
      </c>
      <c r="BW31" s="21"/>
      <c r="BX31" s="21"/>
      <c r="BY31" s="21"/>
      <c r="BZ31" s="21"/>
      <c r="CA31" s="21"/>
      <c r="CB31" s="21"/>
      <c r="CC31" s="21"/>
      <c r="CD31" s="21"/>
      <c r="CE31" s="21"/>
      <c r="CF31" s="21"/>
      <c r="CG31" s="21"/>
      <c r="CH31" s="21"/>
      <c r="CI31" s="23">
        <f t="shared" si="351"/>
        <v>0</v>
      </c>
      <c r="CK31" s="21"/>
      <c r="CL31" s="21"/>
      <c r="CM31" s="21"/>
      <c r="CN31" s="21"/>
      <c r="CO31" s="21"/>
      <c r="CP31" s="21"/>
      <c r="CQ31" s="21"/>
      <c r="CR31" s="21"/>
      <c r="CS31" s="21"/>
      <c r="CT31" s="21"/>
      <c r="CU31" s="21"/>
      <c r="CV31" s="21"/>
      <c r="CW31" s="23">
        <f t="shared" si="352"/>
        <v>0</v>
      </c>
      <c r="CY31" s="21"/>
      <c r="CZ31" s="21"/>
      <c r="DA31" s="21"/>
      <c r="DB31" s="21"/>
      <c r="DC31" s="21"/>
      <c r="DD31" s="21"/>
      <c r="DE31" s="21"/>
      <c r="DF31" s="21"/>
      <c r="DG31" s="21"/>
      <c r="DH31" s="21"/>
      <c r="DI31" s="21"/>
      <c r="DJ31" s="21"/>
      <c r="DK31" s="23">
        <f t="shared" si="353"/>
        <v>0</v>
      </c>
      <c r="DM31" s="21"/>
      <c r="DN31" s="21"/>
      <c r="DO31" s="21"/>
      <c r="DP31" s="21"/>
      <c r="DQ31" s="21"/>
      <c r="DR31" s="21"/>
      <c r="DS31" s="21"/>
      <c r="DT31" s="21"/>
      <c r="DU31" s="21"/>
      <c r="DV31" s="21"/>
      <c r="DW31" s="21"/>
      <c r="DX31" s="21"/>
      <c r="DY31" s="23">
        <f t="shared" si="344"/>
        <v>0</v>
      </c>
      <c r="EA31" s="21"/>
      <c r="EB31" s="21"/>
      <c r="EC31" s="21"/>
      <c r="ED31" s="21"/>
      <c r="EE31" s="21"/>
      <c r="EF31" s="21"/>
      <c r="EG31" s="21"/>
      <c r="EH31" s="21"/>
      <c r="EI31" s="21"/>
      <c r="EJ31" s="21"/>
      <c r="EK31" s="21"/>
      <c r="EL31" s="21"/>
      <c r="EM31" s="23">
        <f t="shared" si="345"/>
        <v>0</v>
      </c>
    </row>
    <row r="32" spans="3:143" x14ac:dyDescent="0.25">
      <c r="C32" s="20" t="s">
        <v>71</v>
      </c>
      <c r="E32" s="21">
        <v>1000</v>
      </c>
      <c r="F32" s="21">
        <v>1000</v>
      </c>
      <c r="G32" s="21">
        <v>1000</v>
      </c>
      <c r="H32" s="21">
        <v>1000</v>
      </c>
      <c r="I32" s="21">
        <v>1000</v>
      </c>
      <c r="J32" s="21">
        <v>1000</v>
      </c>
      <c r="K32" s="21">
        <v>1000</v>
      </c>
      <c r="L32" s="21">
        <v>1000</v>
      </c>
      <c r="M32" s="21">
        <v>1000</v>
      </c>
      <c r="N32" s="21">
        <v>1000</v>
      </c>
      <c r="O32" s="21">
        <v>1000</v>
      </c>
      <c r="P32" s="21">
        <v>1000</v>
      </c>
      <c r="Q32" s="23">
        <f t="shared" si="346"/>
        <v>12000</v>
      </c>
      <c r="S32" s="21"/>
      <c r="T32" s="21"/>
      <c r="U32" s="21"/>
      <c r="V32" s="21"/>
      <c r="W32" s="21"/>
      <c r="X32" s="21"/>
      <c r="Y32" s="21"/>
      <c r="Z32" s="21"/>
      <c r="AA32" s="21"/>
      <c r="AB32" s="21"/>
      <c r="AC32" s="21"/>
      <c r="AD32" s="21"/>
      <c r="AE32" s="23">
        <f t="shared" si="347"/>
        <v>0</v>
      </c>
      <c r="AG32" s="21"/>
      <c r="AH32" s="21"/>
      <c r="AI32" s="21"/>
      <c r="AJ32" s="21"/>
      <c r="AK32" s="21"/>
      <c r="AL32" s="21"/>
      <c r="AM32" s="21"/>
      <c r="AN32" s="21"/>
      <c r="AO32" s="21"/>
      <c r="AP32" s="21"/>
      <c r="AQ32" s="21"/>
      <c r="AR32" s="21"/>
      <c r="AS32" s="23">
        <f t="shared" si="348"/>
        <v>0</v>
      </c>
      <c r="AU32" s="21"/>
      <c r="AV32" s="21"/>
      <c r="AW32" s="21"/>
      <c r="AX32" s="21"/>
      <c r="AY32" s="21"/>
      <c r="AZ32" s="21"/>
      <c r="BA32" s="21"/>
      <c r="BB32" s="21"/>
      <c r="BC32" s="21"/>
      <c r="BD32" s="21"/>
      <c r="BE32" s="21"/>
      <c r="BF32" s="21"/>
      <c r="BG32" s="23">
        <f t="shared" si="349"/>
        <v>0</v>
      </c>
      <c r="BI32" s="21"/>
      <c r="BJ32" s="21"/>
      <c r="BK32" s="21"/>
      <c r="BL32" s="21"/>
      <c r="BM32" s="21"/>
      <c r="BN32" s="21"/>
      <c r="BO32" s="21"/>
      <c r="BP32" s="21"/>
      <c r="BQ32" s="21"/>
      <c r="BR32" s="21"/>
      <c r="BS32" s="21"/>
      <c r="BT32" s="21"/>
      <c r="BU32" s="23">
        <f t="shared" si="350"/>
        <v>0</v>
      </c>
      <c r="BW32" s="21"/>
      <c r="BX32" s="21"/>
      <c r="BY32" s="21"/>
      <c r="BZ32" s="21"/>
      <c r="CA32" s="21"/>
      <c r="CB32" s="21"/>
      <c r="CC32" s="21"/>
      <c r="CD32" s="21"/>
      <c r="CE32" s="21"/>
      <c r="CF32" s="21"/>
      <c r="CG32" s="21"/>
      <c r="CH32" s="21"/>
      <c r="CI32" s="23">
        <f t="shared" si="351"/>
        <v>0</v>
      </c>
      <c r="CK32" s="21"/>
      <c r="CL32" s="21"/>
      <c r="CM32" s="21"/>
      <c r="CN32" s="21"/>
      <c r="CO32" s="21"/>
      <c r="CP32" s="21"/>
      <c r="CQ32" s="21"/>
      <c r="CR32" s="21"/>
      <c r="CS32" s="21"/>
      <c r="CT32" s="21"/>
      <c r="CU32" s="21"/>
      <c r="CV32" s="21"/>
      <c r="CW32" s="23">
        <f t="shared" si="352"/>
        <v>0</v>
      </c>
      <c r="CY32" s="21"/>
      <c r="CZ32" s="21"/>
      <c r="DA32" s="21"/>
      <c r="DB32" s="21"/>
      <c r="DC32" s="21"/>
      <c r="DD32" s="21"/>
      <c r="DE32" s="21"/>
      <c r="DF32" s="21"/>
      <c r="DG32" s="21"/>
      <c r="DH32" s="21"/>
      <c r="DI32" s="21"/>
      <c r="DJ32" s="21"/>
      <c r="DK32" s="23">
        <f t="shared" si="353"/>
        <v>0</v>
      </c>
      <c r="DM32" s="21"/>
      <c r="DN32" s="21"/>
      <c r="DO32" s="21"/>
      <c r="DP32" s="21"/>
      <c r="DQ32" s="21"/>
      <c r="DR32" s="21"/>
      <c r="DS32" s="21"/>
      <c r="DT32" s="21"/>
      <c r="DU32" s="21"/>
      <c r="DV32" s="21"/>
      <c r="DW32" s="21"/>
      <c r="DX32" s="21"/>
      <c r="DY32" s="23">
        <f t="shared" si="344"/>
        <v>0</v>
      </c>
      <c r="EA32" s="21"/>
      <c r="EB32" s="21"/>
      <c r="EC32" s="21"/>
      <c r="ED32" s="21"/>
      <c r="EE32" s="21"/>
      <c r="EF32" s="21"/>
      <c r="EG32" s="21"/>
      <c r="EH32" s="21"/>
      <c r="EI32" s="21"/>
      <c r="EJ32" s="21"/>
      <c r="EK32" s="21"/>
      <c r="EL32" s="21"/>
      <c r="EM32" s="23">
        <f t="shared" si="345"/>
        <v>0</v>
      </c>
    </row>
    <row r="33" spans="3:143" x14ac:dyDescent="0.25">
      <c r="C33" s="20" t="s">
        <v>72</v>
      </c>
      <c r="E33" s="21">
        <v>250</v>
      </c>
      <c r="F33" s="21">
        <v>250</v>
      </c>
      <c r="G33" s="21">
        <v>250</v>
      </c>
      <c r="H33" s="21">
        <v>250</v>
      </c>
      <c r="I33" s="21">
        <v>250</v>
      </c>
      <c r="J33" s="21">
        <v>250</v>
      </c>
      <c r="K33" s="21">
        <v>250</v>
      </c>
      <c r="L33" s="21">
        <v>250</v>
      </c>
      <c r="M33" s="21">
        <v>250</v>
      </c>
      <c r="N33" s="21">
        <v>250</v>
      </c>
      <c r="O33" s="21">
        <v>250</v>
      </c>
      <c r="P33" s="21">
        <v>250</v>
      </c>
      <c r="Q33" s="23">
        <f t="shared" si="346"/>
        <v>3000</v>
      </c>
      <c r="S33" s="21"/>
      <c r="T33" s="21"/>
      <c r="U33" s="21"/>
      <c r="V33" s="21"/>
      <c r="W33" s="21"/>
      <c r="X33" s="21"/>
      <c r="Y33" s="21"/>
      <c r="Z33" s="21"/>
      <c r="AA33" s="21"/>
      <c r="AB33" s="21"/>
      <c r="AC33" s="21"/>
      <c r="AD33" s="21"/>
      <c r="AE33" s="23">
        <f t="shared" si="347"/>
        <v>0</v>
      </c>
      <c r="AG33" s="21"/>
      <c r="AH33" s="21"/>
      <c r="AI33" s="21"/>
      <c r="AJ33" s="21"/>
      <c r="AK33" s="21"/>
      <c r="AL33" s="21"/>
      <c r="AM33" s="21"/>
      <c r="AN33" s="21"/>
      <c r="AO33" s="21"/>
      <c r="AP33" s="21"/>
      <c r="AQ33" s="21"/>
      <c r="AR33" s="21"/>
      <c r="AS33" s="23">
        <f t="shared" si="348"/>
        <v>0</v>
      </c>
      <c r="AU33" s="21"/>
      <c r="AV33" s="21"/>
      <c r="AW33" s="21"/>
      <c r="AX33" s="21"/>
      <c r="AY33" s="21"/>
      <c r="AZ33" s="21"/>
      <c r="BA33" s="21"/>
      <c r="BB33" s="21"/>
      <c r="BC33" s="21"/>
      <c r="BD33" s="21"/>
      <c r="BE33" s="21"/>
      <c r="BF33" s="21"/>
      <c r="BG33" s="23">
        <f t="shared" si="349"/>
        <v>0</v>
      </c>
      <c r="BI33" s="21"/>
      <c r="BJ33" s="21"/>
      <c r="BK33" s="21"/>
      <c r="BL33" s="21"/>
      <c r="BM33" s="21"/>
      <c r="BN33" s="21"/>
      <c r="BO33" s="21"/>
      <c r="BP33" s="21"/>
      <c r="BQ33" s="21"/>
      <c r="BR33" s="21"/>
      <c r="BS33" s="21"/>
      <c r="BT33" s="21"/>
      <c r="BU33" s="23">
        <f t="shared" si="350"/>
        <v>0</v>
      </c>
      <c r="BW33" s="21"/>
      <c r="BX33" s="21"/>
      <c r="BY33" s="21"/>
      <c r="BZ33" s="21"/>
      <c r="CA33" s="21"/>
      <c r="CB33" s="21"/>
      <c r="CC33" s="21"/>
      <c r="CD33" s="21"/>
      <c r="CE33" s="21"/>
      <c r="CF33" s="21"/>
      <c r="CG33" s="21"/>
      <c r="CH33" s="21"/>
      <c r="CI33" s="23">
        <f t="shared" si="351"/>
        <v>0</v>
      </c>
      <c r="CK33" s="21"/>
      <c r="CL33" s="21"/>
      <c r="CM33" s="21"/>
      <c r="CN33" s="21"/>
      <c r="CO33" s="21"/>
      <c r="CP33" s="21"/>
      <c r="CQ33" s="21"/>
      <c r="CR33" s="21"/>
      <c r="CS33" s="21"/>
      <c r="CT33" s="21"/>
      <c r="CU33" s="21"/>
      <c r="CV33" s="21"/>
      <c r="CW33" s="23">
        <f t="shared" si="352"/>
        <v>0</v>
      </c>
      <c r="CY33" s="21"/>
      <c r="CZ33" s="21"/>
      <c r="DA33" s="21"/>
      <c r="DB33" s="21"/>
      <c r="DC33" s="21"/>
      <c r="DD33" s="21"/>
      <c r="DE33" s="21"/>
      <c r="DF33" s="21"/>
      <c r="DG33" s="21"/>
      <c r="DH33" s="21"/>
      <c r="DI33" s="21"/>
      <c r="DJ33" s="21"/>
      <c r="DK33" s="23">
        <f t="shared" si="353"/>
        <v>0</v>
      </c>
      <c r="DM33" s="21"/>
      <c r="DN33" s="21"/>
      <c r="DO33" s="21"/>
      <c r="DP33" s="21"/>
      <c r="DQ33" s="21"/>
      <c r="DR33" s="21"/>
      <c r="DS33" s="21"/>
      <c r="DT33" s="21"/>
      <c r="DU33" s="21"/>
      <c r="DV33" s="21"/>
      <c r="DW33" s="21"/>
      <c r="DX33" s="21"/>
      <c r="DY33" s="23">
        <f t="shared" si="344"/>
        <v>0</v>
      </c>
      <c r="EA33" s="21"/>
      <c r="EB33" s="21"/>
      <c r="EC33" s="21"/>
      <c r="ED33" s="21"/>
      <c r="EE33" s="21"/>
      <c r="EF33" s="21"/>
      <c r="EG33" s="21"/>
      <c r="EH33" s="21"/>
      <c r="EI33" s="21"/>
      <c r="EJ33" s="21"/>
      <c r="EK33" s="21"/>
      <c r="EL33" s="21"/>
      <c r="EM33" s="23">
        <f t="shared" si="345"/>
        <v>0</v>
      </c>
    </row>
    <row r="34" spans="3:143" x14ac:dyDescent="0.25">
      <c r="C34" s="20" t="s">
        <v>73</v>
      </c>
      <c r="E34" s="21">
        <v>1000</v>
      </c>
      <c r="F34" s="21">
        <v>1000</v>
      </c>
      <c r="G34" s="21">
        <v>1000</v>
      </c>
      <c r="H34" s="21">
        <v>1000</v>
      </c>
      <c r="I34" s="21">
        <v>1000</v>
      </c>
      <c r="J34" s="21">
        <v>1000</v>
      </c>
      <c r="K34" s="21">
        <v>1000</v>
      </c>
      <c r="L34" s="21">
        <v>1000</v>
      </c>
      <c r="M34" s="21">
        <v>1000</v>
      </c>
      <c r="N34" s="21">
        <v>1000</v>
      </c>
      <c r="O34" s="21">
        <v>1000</v>
      </c>
      <c r="P34" s="21">
        <v>1000</v>
      </c>
      <c r="Q34" s="23">
        <f t="shared" si="346"/>
        <v>12000</v>
      </c>
      <c r="S34" s="21"/>
      <c r="T34" s="21"/>
      <c r="U34" s="21"/>
      <c r="V34" s="21"/>
      <c r="W34" s="21"/>
      <c r="X34" s="21"/>
      <c r="Y34" s="21"/>
      <c r="Z34" s="21"/>
      <c r="AA34" s="21"/>
      <c r="AB34" s="21"/>
      <c r="AC34" s="21"/>
      <c r="AD34" s="21"/>
      <c r="AE34" s="23">
        <f t="shared" si="347"/>
        <v>0</v>
      </c>
      <c r="AG34" s="21"/>
      <c r="AH34" s="21"/>
      <c r="AI34" s="21"/>
      <c r="AJ34" s="21"/>
      <c r="AK34" s="21"/>
      <c r="AL34" s="21"/>
      <c r="AM34" s="21"/>
      <c r="AN34" s="21"/>
      <c r="AO34" s="21"/>
      <c r="AP34" s="21"/>
      <c r="AQ34" s="21"/>
      <c r="AR34" s="21"/>
      <c r="AS34" s="23">
        <f t="shared" si="348"/>
        <v>0</v>
      </c>
      <c r="AU34" s="21"/>
      <c r="AV34" s="21"/>
      <c r="AW34" s="21"/>
      <c r="AX34" s="21"/>
      <c r="AY34" s="21"/>
      <c r="AZ34" s="21"/>
      <c r="BA34" s="21"/>
      <c r="BB34" s="21"/>
      <c r="BC34" s="21"/>
      <c r="BD34" s="21"/>
      <c r="BE34" s="21"/>
      <c r="BF34" s="21"/>
      <c r="BG34" s="23">
        <f t="shared" si="349"/>
        <v>0</v>
      </c>
      <c r="BI34" s="21"/>
      <c r="BJ34" s="21"/>
      <c r="BK34" s="21"/>
      <c r="BL34" s="21"/>
      <c r="BM34" s="21"/>
      <c r="BN34" s="21"/>
      <c r="BO34" s="21"/>
      <c r="BP34" s="21"/>
      <c r="BQ34" s="21"/>
      <c r="BR34" s="21"/>
      <c r="BS34" s="21"/>
      <c r="BT34" s="21"/>
      <c r="BU34" s="23">
        <f t="shared" si="350"/>
        <v>0</v>
      </c>
      <c r="BW34" s="21"/>
      <c r="BX34" s="21"/>
      <c r="BY34" s="21"/>
      <c r="BZ34" s="21"/>
      <c r="CA34" s="21"/>
      <c r="CB34" s="21"/>
      <c r="CC34" s="21"/>
      <c r="CD34" s="21"/>
      <c r="CE34" s="21"/>
      <c r="CF34" s="21"/>
      <c r="CG34" s="21"/>
      <c r="CH34" s="21"/>
      <c r="CI34" s="23">
        <f t="shared" si="351"/>
        <v>0</v>
      </c>
      <c r="CK34" s="21"/>
      <c r="CL34" s="21"/>
      <c r="CM34" s="21"/>
      <c r="CN34" s="21"/>
      <c r="CO34" s="21"/>
      <c r="CP34" s="21"/>
      <c r="CQ34" s="21"/>
      <c r="CR34" s="21"/>
      <c r="CS34" s="21"/>
      <c r="CT34" s="21"/>
      <c r="CU34" s="21"/>
      <c r="CV34" s="21"/>
      <c r="CW34" s="23">
        <f t="shared" si="352"/>
        <v>0</v>
      </c>
      <c r="CY34" s="21"/>
      <c r="CZ34" s="21"/>
      <c r="DA34" s="21"/>
      <c r="DB34" s="21"/>
      <c r="DC34" s="21"/>
      <c r="DD34" s="21"/>
      <c r="DE34" s="21"/>
      <c r="DF34" s="21"/>
      <c r="DG34" s="21"/>
      <c r="DH34" s="21"/>
      <c r="DI34" s="21"/>
      <c r="DJ34" s="21"/>
      <c r="DK34" s="23">
        <f t="shared" si="353"/>
        <v>0</v>
      </c>
      <c r="DM34" s="21"/>
      <c r="DN34" s="21"/>
      <c r="DO34" s="21"/>
      <c r="DP34" s="21"/>
      <c r="DQ34" s="21"/>
      <c r="DR34" s="21"/>
      <c r="DS34" s="21"/>
      <c r="DT34" s="21"/>
      <c r="DU34" s="21"/>
      <c r="DV34" s="21"/>
      <c r="DW34" s="21"/>
      <c r="DX34" s="21"/>
      <c r="DY34" s="23">
        <f t="shared" si="344"/>
        <v>0</v>
      </c>
      <c r="EA34" s="21"/>
      <c r="EB34" s="21"/>
      <c r="EC34" s="21"/>
      <c r="ED34" s="21"/>
      <c r="EE34" s="21"/>
      <c r="EF34" s="21"/>
      <c r="EG34" s="21"/>
      <c r="EH34" s="21"/>
      <c r="EI34" s="21"/>
      <c r="EJ34" s="21"/>
      <c r="EK34" s="21"/>
      <c r="EL34" s="21"/>
      <c r="EM34" s="23">
        <f t="shared" si="345"/>
        <v>0</v>
      </c>
    </row>
    <row r="35" spans="3:143" x14ac:dyDescent="0.25">
      <c r="C35" s="20" t="s">
        <v>74</v>
      </c>
      <c r="E35" s="21">
        <v>300</v>
      </c>
      <c r="F35" s="21">
        <v>300</v>
      </c>
      <c r="G35" s="21">
        <v>300</v>
      </c>
      <c r="H35" s="21">
        <v>300</v>
      </c>
      <c r="I35" s="21">
        <v>300</v>
      </c>
      <c r="J35" s="21">
        <v>300</v>
      </c>
      <c r="K35" s="21">
        <v>300</v>
      </c>
      <c r="L35" s="21">
        <v>300</v>
      </c>
      <c r="M35" s="21">
        <v>300</v>
      </c>
      <c r="N35" s="21">
        <v>300</v>
      </c>
      <c r="O35" s="21">
        <v>300</v>
      </c>
      <c r="P35" s="21">
        <v>300</v>
      </c>
      <c r="Q35" s="23">
        <f t="shared" si="346"/>
        <v>3600</v>
      </c>
      <c r="S35" s="21"/>
      <c r="T35" s="21"/>
      <c r="U35" s="21"/>
      <c r="V35" s="21"/>
      <c r="W35" s="21"/>
      <c r="X35" s="21"/>
      <c r="Y35" s="21"/>
      <c r="Z35" s="21"/>
      <c r="AA35" s="21"/>
      <c r="AB35" s="21"/>
      <c r="AC35" s="21"/>
      <c r="AD35" s="21"/>
      <c r="AE35" s="23">
        <f t="shared" si="347"/>
        <v>0</v>
      </c>
      <c r="AG35" s="21"/>
      <c r="AH35" s="21"/>
      <c r="AI35" s="21"/>
      <c r="AJ35" s="21"/>
      <c r="AK35" s="21"/>
      <c r="AL35" s="21"/>
      <c r="AM35" s="21"/>
      <c r="AN35" s="21"/>
      <c r="AO35" s="21"/>
      <c r="AP35" s="21"/>
      <c r="AQ35" s="21"/>
      <c r="AR35" s="21"/>
      <c r="AS35" s="23">
        <f t="shared" si="348"/>
        <v>0</v>
      </c>
      <c r="AU35" s="21"/>
      <c r="AV35" s="21"/>
      <c r="AW35" s="21"/>
      <c r="AX35" s="21"/>
      <c r="AY35" s="21"/>
      <c r="AZ35" s="21"/>
      <c r="BA35" s="21"/>
      <c r="BB35" s="21"/>
      <c r="BC35" s="21"/>
      <c r="BD35" s="21"/>
      <c r="BE35" s="21"/>
      <c r="BF35" s="21"/>
      <c r="BG35" s="23">
        <f t="shared" si="349"/>
        <v>0</v>
      </c>
      <c r="BI35" s="21"/>
      <c r="BJ35" s="21"/>
      <c r="BK35" s="21"/>
      <c r="BL35" s="21"/>
      <c r="BM35" s="21"/>
      <c r="BN35" s="21"/>
      <c r="BO35" s="21"/>
      <c r="BP35" s="21"/>
      <c r="BQ35" s="21"/>
      <c r="BR35" s="21"/>
      <c r="BS35" s="21"/>
      <c r="BT35" s="21"/>
      <c r="BU35" s="23">
        <f t="shared" si="350"/>
        <v>0</v>
      </c>
      <c r="BW35" s="21"/>
      <c r="BX35" s="21"/>
      <c r="BY35" s="21"/>
      <c r="BZ35" s="21"/>
      <c r="CA35" s="21"/>
      <c r="CB35" s="21"/>
      <c r="CC35" s="21"/>
      <c r="CD35" s="21"/>
      <c r="CE35" s="21"/>
      <c r="CF35" s="21"/>
      <c r="CG35" s="21"/>
      <c r="CH35" s="21"/>
      <c r="CI35" s="23">
        <f t="shared" si="351"/>
        <v>0</v>
      </c>
      <c r="CK35" s="21"/>
      <c r="CL35" s="21"/>
      <c r="CM35" s="21"/>
      <c r="CN35" s="21"/>
      <c r="CO35" s="21"/>
      <c r="CP35" s="21"/>
      <c r="CQ35" s="21"/>
      <c r="CR35" s="21"/>
      <c r="CS35" s="21"/>
      <c r="CT35" s="21"/>
      <c r="CU35" s="21"/>
      <c r="CV35" s="21"/>
      <c r="CW35" s="23">
        <f t="shared" si="352"/>
        <v>0</v>
      </c>
      <c r="CY35" s="21"/>
      <c r="CZ35" s="21"/>
      <c r="DA35" s="21"/>
      <c r="DB35" s="21"/>
      <c r="DC35" s="21"/>
      <c r="DD35" s="21"/>
      <c r="DE35" s="21"/>
      <c r="DF35" s="21"/>
      <c r="DG35" s="21"/>
      <c r="DH35" s="21"/>
      <c r="DI35" s="21"/>
      <c r="DJ35" s="21"/>
      <c r="DK35" s="23">
        <f t="shared" si="353"/>
        <v>0</v>
      </c>
      <c r="DM35" s="21"/>
      <c r="DN35" s="21"/>
      <c r="DO35" s="21"/>
      <c r="DP35" s="21"/>
      <c r="DQ35" s="21"/>
      <c r="DR35" s="21"/>
      <c r="DS35" s="21"/>
      <c r="DT35" s="21"/>
      <c r="DU35" s="21"/>
      <c r="DV35" s="21"/>
      <c r="DW35" s="21"/>
      <c r="DX35" s="21"/>
      <c r="DY35" s="23">
        <f t="shared" si="344"/>
        <v>0</v>
      </c>
      <c r="EA35" s="21"/>
      <c r="EB35" s="21"/>
      <c r="EC35" s="21"/>
      <c r="ED35" s="21"/>
      <c r="EE35" s="21"/>
      <c r="EF35" s="21"/>
      <c r="EG35" s="21"/>
      <c r="EH35" s="21"/>
      <c r="EI35" s="21"/>
      <c r="EJ35" s="21"/>
      <c r="EK35" s="21"/>
      <c r="EL35" s="21"/>
      <c r="EM35" s="23">
        <f t="shared" si="345"/>
        <v>0</v>
      </c>
    </row>
    <row r="36" spans="3:143" hidden="1" x14ac:dyDescent="0.25">
      <c r="C36" s="20" t="s">
        <v>20</v>
      </c>
      <c r="E36" s="21">
        <v>0</v>
      </c>
      <c r="F36" s="21">
        <v>0</v>
      </c>
      <c r="G36" s="21">
        <v>0</v>
      </c>
      <c r="H36" s="21">
        <v>0</v>
      </c>
      <c r="I36" s="21">
        <v>0</v>
      </c>
      <c r="J36" s="21">
        <v>0</v>
      </c>
      <c r="K36" s="21">
        <v>0</v>
      </c>
      <c r="L36" s="21"/>
      <c r="M36" s="21"/>
      <c r="N36" s="21"/>
      <c r="O36" s="21"/>
      <c r="P36" s="21"/>
      <c r="Q36" s="23">
        <f t="shared" si="346"/>
        <v>0</v>
      </c>
      <c r="S36" s="21"/>
      <c r="T36" s="21"/>
      <c r="U36" s="21"/>
      <c r="V36" s="21"/>
      <c r="W36" s="21"/>
      <c r="X36" s="21"/>
      <c r="Y36" s="21"/>
      <c r="Z36" s="21"/>
      <c r="AA36" s="21"/>
      <c r="AB36" s="21"/>
      <c r="AC36" s="21"/>
      <c r="AD36" s="21"/>
      <c r="AE36" s="23">
        <f t="shared" si="347"/>
        <v>0</v>
      </c>
      <c r="AG36" s="21"/>
      <c r="AH36" s="21"/>
      <c r="AI36" s="21"/>
      <c r="AJ36" s="21"/>
      <c r="AK36" s="21"/>
      <c r="AL36" s="21"/>
      <c r="AM36" s="21"/>
      <c r="AN36" s="21"/>
      <c r="AO36" s="21"/>
      <c r="AP36" s="21"/>
      <c r="AQ36" s="21"/>
      <c r="AR36" s="21"/>
      <c r="AS36" s="23">
        <f t="shared" si="348"/>
        <v>0</v>
      </c>
      <c r="AU36" s="21"/>
      <c r="AV36" s="21"/>
      <c r="AW36" s="21"/>
      <c r="AX36" s="21"/>
      <c r="AY36" s="21"/>
      <c r="AZ36" s="21"/>
      <c r="BA36" s="21"/>
      <c r="BB36" s="21"/>
      <c r="BC36" s="21"/>
      <c r="BD36" s="21"/>
      <c r="BE36" s="21"/>
      <c r="BF36" s="21"/>
      <c r="BG36" s="23">
        <f t="shared" si="349"/>
        <v>0</v>
      </c>
      <c r="BI36" s="21"/>
      <c r="BJ36" s="21"/>
      <c r="BK36" s="21"/>
      <c r="BL36" s="21"/>
      <c r="BM36" s="21"/>
      <c r="BN36" s="21"/>
      <c r="BO36" s="21"/>
      <c r="BP36" s="21"/>
      <c r="BQ36" s="21"/>
      <c r="BR36" s="21"/>
      <c r="BS36" s="21"/>
      <c r="BT36" s="21"/>
      <c r="BU36" s="23">
        <f t="shared" si="350"/>
        <v>0</v>
      </c>
      <c r="BW36" s="21"/>
      <c r="BX36" s="21"/>
      <c r="BY36" s="21"/>
      <c r="BZ36" s="21"/>
      <c r="CA36" s="21"/>
      <c r="CB36" s="21"/>
      <c r="CC36" s="21"/>
      <c r="CD36" s="21"/>
      <c r="CE36" s="21"/>
      <c r="CF36" s="21"/>
      <c r="CG36" s="21"/>
      <c r="CH36" s="21"/>
      <c r="CI36" s="23">
        <f t="shared" si="351"/>
        <v>0</v>
      </c>
      <c r="CK36" s="21"/>
      <c r="CL36" s="21"/>
      <c r="CM36" s="21"/>
      <c r="CN36" s="21"/>
      <c r="CO36" s="21"/>
      <c r="CP36" s="21"/>
      <c r="CQ36" s="21"/>
      <c r="CR36" s="21"/>
      <c r="CS36" s="21"/>
      <c r="CT36" s="21"/>
      <c r="CU36" s="21"/>
      <c r="CV36" s="21"/>
      <c r="CW36" s="23">
        <f t="shared" si="352"/>
        <v>0</v>
      </c>
      <c r="CY36" s="21"/>
      <c r="CZ36" s="21"/>
      <c r="DA36" s="21"/>
      <c r="DB36" s="21"/>
      <c r="DC36" s="21"/>
      <c r="DD36" s="21"/>
      <c r="DE36" s="21"/>
      <c r="DF36" s="21"/>
      <c r="DG36" s="21"/>
      <c r="DH36" s="21"/>
      <c r="DI36" s="21"/>
      <c r="DJ36" s="21"/>
      <c r="DK36" s="23">
        <f t="shared" si="353"/>
        <v>0</v>
      </c>
      <c r="DM36" s="21"/>
      <c r="DN36" s="21"/>
      <c r="DO36" s="21"/>
      <c r="DP36" s="21"/>
      <c r="DQ36" s="21"/>
      <c r="DR36" s="21"/>
      <c r="DS36" s="21"/>
      <c r="DT36" s="21"/>
      <c r="DU36" s="21"/>
      <c r="DV36" s="21"/>
      <c r="DW36" s="21"/>
      <c r="DX36" s="21"/>
      <c r="DY36" s="23">
        <f t="shared" si="344"/>
        <v>0</v>
      </c>
      <c r="EA36" s="21"/>
      <c r="EB36" s="21"/>
      <c r="EC36" s="21"/>
      <c r="ED36" s="21"/>
      <c r="EE36" s="21"/>
      <c r="EF36" s="21"/>
      <c r="EG36" s="21"/>
      <c r="EH36" s="21"/>
      <c r="EI36" s="21"/>
      <c r="EJ36" s="21"/>
      <c r="EK36" s="21"/>
      <c r="EL36" s="21"/>
      <c r="EM36" s="23">
        <f t="shared" si="345"/>
        <v>0</v>
      </c>
    </row>
    <row r="37" spans="3:143" hidden="1" x14ac:dyDescent="0.25">
      <c r="C37" s="20" t="s">
        <v>20</v>
      </c>
      <c r="E37" s="21">
        <v>0</v>
      </c>
      <c r="F37" s="21">
        <v>0</v>
      </c>
      <c r="G37" s="21">
        <v>0</v>
      </c>
      <c r="H37" s="21">
        <v>0</v>
      </c>
      <c r="I37" s="21">
        <v>0</v>
      </c>
      <c r="J37" s="21">
        <v>0</v>
      </c>
      <c r="K37" s="21">
        <v>0</v>
      </c>
      <c r="L37" s="21"/>
      <c r="M37" s="21"/>
      <c r="N37" s="21"/>
      <c r="O37" s="21"/>
      <c r="P37" s="21"/>
      <c r="Q37" s="23">
        <f t="shared" si="346"/>
        <v>0</v>
      </c>
      <c r="S37" s="21"/>
      <c r="T37" s="21"/>
      <c r="U37" s="21"/>
      <c r="V37" s="21"/>
      <c r="W37" s="21"/>
      <c r="X37" s="21"/>
      <c r="Y37" s="21"/>
      <c r="Z37" s="21"/>
      <c r="AA37" s="21"/>
      <c r="AB37" s="21"/>
      <c r="AC37" s="21"/>
      <c r="AD37" s="21"/>
      <c r="AE37" s="23">
        <f t="shared" si="347"/>
        <v>0</v>
      </c>
      <c r="AG37" s="21"/>
      <c r="AH37" s="21"/>
      <c r="AI37" s="21"/>
      <c r="AJ37" s="21"/>
      <c r="AK37" s="21"/>
      <c r="AL37" s="21"/>
      <c r="AM37" s="21"/>
      <c r="AN37" s="21"/>
      <c r="AO37" s="21"/>
      <c r="AP37" s="21"/>
      <c r="AQ37" s="21"/>
      <c r="AR37" s="21"/>
      <c r="AS37" s="23">
        <f t="shared" si="348"/>
        <v>0</v>
      </c>
      <c r="AU37" s="21"/>
      <c r="AV37" s="21"/>
      <c r="AW37" s="21"/>
      <c r="AX37" s="21"/>
      <c r="AY37" s="21"/>
      <c r="AZ37" s="21"/>
      <c r="BA37" s="21"/>
      <c r="BB37" s="21"/>
      <c r="BC37" s="21"/>
      <c r="BD37" s="21"/>
      <c r="BE37" s="21"/>
      <c r="BF37" s="21"/>
      <c r="BG37" s="23">
        <f t="shared" si="349"/>
        <v>0</v>
      </c>
      <c r="BI37" s="21"/>
      <c r="BJ37" s="21"/>
      <c r="BK37" s="21"/>
      <c r="BL37" s="21"/>
      <c r="BM37" s="21"/>
      <c r="BN37" s="21"/>
      <c r="BO37" s="21"/>
      <c r="BP37" s="21"/>
      <c r="BQ37" s="21"/>
      <c r="BR37" s="21"/>
      <c r="BS37" s="21"/>
      <c r="BT37" s="21"/>
      <c r="BU37" s="23">
        <f t="shared" si="350"/>
        <v>0</v>
      </c>
      <c r="BW37" s="21"/>
      <c r="BX37" s="21"/>
      <c r="BY37" s="21"/>
      <c r="BZ37" s="21"/>
      <c r="CA37" s="21"/>
      <c r="CB37" s="21"/>
      <c r="CC37" s="21"/>
      <c r="CD37" s="21"/>
      <c r="CE37" s="21"/>
      <c r="CF37" s="21"/>
      <c r="CG37" s="21"/>
      <c r="CH37" s="21"/>
      <c r="CI37" s="23">
        <f t="shared" si="351"/>
        <v>0</v>
      </c>
      <c r="CK37" s="21"/>
      <c r="CL37" s="21"/>
      <c r="CM37" s="21"/>
      <c r="CN37" s="21"/>
      <c r="CO37" s="21"/>
      <c r="CP37" s="21"/>
      <c r="CQ37" s="21"/>
      <c r="CR37" s="21"/>
      <c r="CS37" s="21"/>
      <c r="CT37" s="21"/>
      <c r="CU37" s="21"/>
      <c r="CV37" s="21"/>
      <c r="CW37" s="23">
        <f t="shared" si="352"/>
        <v>0</v>
      </c>
      <c r="CY37" s="21"/>
      <c r="CZ37" s="21"/>
      <c r="DA37" s="21"/>
      <c r="DB37" s="21"/>
      <c r="DC37" s="21"/>
      <c r="DD37" s="21"/>
      <c r="DE37" s="21"/>
      <c r="DF37" s="21"/>
      <c r="DG37" s="21"/>
      <c r="DH37" s="21"/>
      <c r="DI37" s="21"/>
      <c r="DJ37" s="21"/>
      <c r="DK37" s="23">
        <f t="shared" si="353"/>
        <v>0</v>
      </c>
      <c r="DM37" s="21"/>
      <c r="DN37" s="21"/>
      <c r="DO37" s="21"/>
      <c r="DP37" s="21"/>
      <c r="DQ37" s="21"/>
      <c r="DR37" s="21"/>
      <c r="DS37" s="21"/>
      <c r="DT37" s="21"/>
      <c r="DU37" s="21"/>
      <c r="DV37" s="21"/>
      <c r="DW37" s="21"/>
      <c r="DX37" s="21"/>
      <c r="DY37" s="23">
        <f t="shared" si="344"/>
        <v>0</v>
      </c>
      <c r="EA37" s="21"/>
      <c r="EB37" s="21"/>
      <c r="EC37" s="21"/>
      <c r="ED37" s="21"/>
      <c r="EE37" s="21"/>
      <c r="EF37" s="21"/>
      <c r="EG37" s="21"/>
      <c r="EH37" s="21"/>
      <c r="EI37" s="21"/>
      <c r="EJ37" s="21"/>
      <c r="EK37" s="21"/>
      <c r="EL37" s="21"/>
      <c r="EM37" s="23">
        <f t="shared" si="345"/>
        <v>0</v>
      </c>
    </row>
    <row r="38" spans="3:143" hidden="1" x14ac:dyDescent="0.25">
      <c r="C38" s="20" t="s">
        <v>20</v>
      </c>
      <c r="E38" s="21">
        <v>0</v>
      </c>
      <c r="F38" s="21">
        <v>0</v>
      </c>
      <c r="G38" s="21">
        <v>0</v>
      </c>
      <c r="H38" s="21">
        <v>0</v>
      </c>
      <c r="I38" s="21">
        <v>0</v>
      </c>
      <c r="J38" s="21">
        <v>0</v>
      </c>
      <c r="K38" s="21">
        <v>0</v>
      </c>
      <c r="L38" s="21"/>
      <c r="M38" s="21"/>
      <c r="N38" s="21"/>
      <c r="O38" s="21"/>
      <c r="P38" s="21"/>
      <c r="Q38" s="23">
        <f t="shared" si="346"/>
        <v>0</v>
      </c>
      <c r="S38" s="21"/>
      <c r="T38" s="21"/>
      <c r="U38" s="21"/>
      <c r="V38" s="21"/>
      <c r="W38" s="21"/>
      <c r="X38" s="21"/>
      <c r="Y38" s="21"/>
      <c r="Z38" s="21"/>
      <c r="AA38" s="21"/>
      <c r="AB38" s="21"/>
      <c r="AC38" s="21"/>
      <c r="AD38" s="21"/>
      <c r="AE38" s="23">
        <f t="shared" si="347"/>
        <v>0</v>
      </c>
      <c r="AG38" s="21"/>
      <c r="AH38" s="21"/>
      <c r="AI38" s="21"/>
      <c r="AJ38" s="21"/>
      <c r="AK38" s="21"/>
      <c r="AL38" s="21"/>
      <c r="AM38" s="21"/>
      <c r="AN38" s="21"/>
      <c r="AO38" s="21"/>
      <c r="AP38" s="21"/>
      <c r="AQ38" s="21"/>
      <c r="AR38" s="21"/>
      <c r="AS38" s="23">
        <f t="shared" si="348"/>
        <v>0</v>
      </c>
      <c r="AU38" s="21"/>
      <c r="AV38" s="21"/>
      <c r="AW38" s="21"/>
      <c r="AX38" s="21"/>
      <c r="AY38" s="21"/>
      <c r="AZ38" s="21"/>
      <c r="BA38" s="21"/>
      <c r="BB38" s="21"/>
      <c r="BC38" s="21"/>
      <c r="BD38" s="21"/>
      <c r="BE38" s="21"/>
      <c r="BF38" s="21"/>
      <c r="BG38" s="23">
        <f t="shared" si="349"/>
        <v>0</v>
      </c>
      <c r="BI38" s="21"/>
      <c r="BJ38" s="21"/>
      <c r="BK38" s="21"/>
      <c r="BL38" s="21"/>
      <c r="BM38" s="21"/>
      <c r="BN38" s="21"/>
      <c r="BO38" s="21"/>
      <c r="BP38" s="21"/>
      <c r="BQ38" s="21"/>
      <c r="BR38" s="21"/>
      <c r="BS38" s="21"/>
      <c r="BT38" s="21"/>
      <c r="BU38" s="23">
        <f t="shared" si="350"/>
        <v>0</v>
      </c>
      <c r="BW38" s="21"/>
      <c r="BX38" s="21"/>
      <c r="BY38" s="21"/>
      <c r="BZ38" s="21"/>
      <c r="CA38" s="21"/>
      <c r="CB38" s="21"/>
      <c r="CC38" s="21"/>
      <c r="CD38" s="21"/>
      <c r="CE38" s="21"/>
      <c r="CF38" s="21"/>
      <c r="CG38" s="21"/>
      <c r="CH38" s="21"/>
      <c r="CI38" s="23">
        <f t="shared" si="351"/>
        <v>0</v>
      </c>
      <c r="CK38" s="21"/>
      <c r="CL38" s="21"/>
      <c r="CM38" s="21"/>
      <c r="CN38" s="21"/>
      <c r="CO38" s="21"/>
      <c r="CP38" s="21"/>
      <c r="CQ38" s="21"/>
      <c r="CR38" s="21"/>
      <c r="CS38" s="21"/>
      <c r="CT38" s="21"/>
      <c r="CU38" s="21"/>
      <c r="CV38" s="21"/>
      <c r="CW38" s="23">
        <f t="shared" si="352"/>
        <v>0</v>
      </c>
      <c r="CY38" s="21"/>
      <c r="CZ38" s="21"/>
      <c r="DA38" s="21"/>
      <c r="DB38" s="21"/>
      <c r="DC38" s="21"/>
      <c r="DD38" s="21"/>
      <c r="DE38" s="21"/>
      <c r="DF38" s="21"/>
      <c r="DG38" s="21"/>
      <c r="DH38" s="21"/>
      <c r="DI38" s="21"/>
      <c r="DJ38" s="21"/>
      <c r="DK38" s="23">
        <f t="shared" si="353"/>
        <v>0</v>
      </c>
      <c r="DM38" s="21"/>
      <c r="DN38" s="21"/>
      <c r="DO38" s="21"/>
      <c r="DP38" s="21"/>
      <c r="DQ38" s="21"/>
      <c r="DR38" s="21"/>
      <c r="DS38" s="21"/>
      <c r="DT38" s="21"/>
      <c r="DU38" s="21"/>
      <c r="DV38" s="21"/>
      <c r="DW38" s="21"/>
      <c r="DX38" s="21"/>
      <c r="DY38" s="23">
        <f t="shared" si="344"/>
        <v>0</v>
      </c>
      <c r="EA38" s="21"/>
      <c r="EB38" s="21"/>
      <c r="EC38" s="21"/>
      <c r="ED38" s="21"/>
      <c r="EE38" s="21"/>
      <c r="EF38" s="21"/>
      <c r="EG38" s="21"/>
      <c r="EH38" s="21"/>
      <c r="EI38" s="21"/>
      <c r="EJ38" s="21"/>
      <c r="EK38" s="21"/>
      <c r="EL38" s="21"/>
      <c r="EM38" s="23">
        <f t="shared" si="345"/>
        <v>0</v>
      </c>
    </row>
    <row r="39" spans="3:143" x14ac:dyDescent="0.25">
      <c r="C39" s="17" t="s">
        <v>11</v>
      </c>
      <c r="E39" s="22" cm="1">
        <f t="array" aca="1" ref="E39" ca="1">SUM(INDIRECT(ADDRESS(expenses_min_row,COLUMN()) &amp;":"&amp;ADDRESS(expenses_max_row,COLUMN())))</f>
        <v>15550</v>
      </c>
      <c r="F39" s="22" cm="1">
        <f t="array" aca="1" ref="F39" ca="1">SUM(INDIRECT(ADDRESS(expenses_min_row,COLUMN()) &amp;":"&amp;ADDRESS(expenses_max_row,COLUMN())))</f>
        <v>15550</v>
      </c>
      <c r="G39" s="22" cm="1">
        <f t="array" aca="1" ref="G39" ca="1">SUM(INDIRECT(ADDRESS(expenses_min_row,COLUMN()) &amp;":"&amp;ADDRESS(expenses_max_row,COLUMN())))</f>
        <v>15550</v>
      </c>
      <c r="H39" s="22" cm="1">
        <f t="array" aca="1" ref="H39" ca="1">SUM(INDIRECT(ADDRESS(expenses_min_row,COLUMN()) &amp;":"&amp;ADDRESS(expenses_max_row,COLUMN())))</f>
        <v>15550</v>
      </c>
      <c r="I39" s="22" cm="1">
        <f t="array" aca="1" ref="I39" ca="1">SUM(INDIRECT(ADDRESS(expenses_min_row,COLUMN()) &amp;":"&amp;ADDRESS(expenses_max_row,COLUMN())))</f>
        <v>15550</v>
      </c>
      <c r="J39" s="22" cm="1">
        <f t="array" aca="1" ref="J39" ca="1">SUM(INDIRECT(ADDRESS(expenses_min_row,COLUMN()) &amp;":"&amp;ADDRESS(expenses_max_row,COLUMN())))</f>
        <v>15550</v>
      </c>
      <c r="K39" s="22" cm="1">
        <f t="array" aca="1" ref="K39" ca="1">SUM(INDIRECT(ADDRESS(expenses_min_row,COLUMN()) &amp;":"&amp;ADDRESS(expenses_max_row,COLUMN())))</f>
        <v>15550</v>
      </c>
      <c r="L39" s="22" cm="1">
        <f t="array" aca="1" ref="L39" ca="1">SUM(INDIRECT(ADDRESS(expenses_min_row,COLUMN()) &amp;":"&amp;ADDRESS(expenses_max_row,COLUMN())))</f>
        <v>15550</v>
      </c>
      <c r="M39" s="22" cm="1">
        <f t="array" aca="1" ref="M39" ca="1">SUM(INDIRECT(ADDRESS(expenses_min_row,COLUMN()) &amp;":"&amp;ADDRESS(expenses_max_row,COLUMN())))</f>
        <v>15550</v>
      </c>
      <c r="N39" s="22" cm="1">
        <f t="array" aca="1" ref="N39" ca="1">SUM(INDIRECT(ADDRESS(expenses_min_row,COLUMN()) &amp;":"&amp;ADDRESS(expenses_max_row,COLUMN())))</f>
        <v>15550</v>
      </c>
      <c r="O39" s="22" cm="1">
        <f t="array" aca="1" ref="O39" ca="1">SUM(INDIRECT(ADDRESS(expenses_min_row,COLUMN()) &amp;":"&amp;ADDRESS(expenses_max_row,COLUMN())))</f>
        <v>15550</v>
      </c>
      <c r="P39" s="22" cm="1">
        <f t="array" aca="1" ref="P39" ca="1">SUM(INDIRECT(ADDRESS(expenses_min_row,COLUMN()) &amp;":"&amp;ADDRESS(expenses_max_row,COLUMN())))</f>
        <v>15550</v>
      </c>
      <c r="Q39" s="22" cm="1">
        <f t="array" aca="1" ref="Q39" ca="1">SUM(INDIRECT(ADDRESS(expenses_min_row,COLUMN()) &amp;":"&amp;ADDRESS(expenses_max_row,COLUMN())))</f>
        <v>186600</v>
      </c>
      <c r="S39" s="22" cm="1">
        <f t="array" aca="1" ref="S39" ca="1">SUM(INDIRECT(ADDRESS(expenses_min_row,COLUMN()) &amp;":"&amp;ADDRESS(expenses_max_row,COLUMN())))</f>
        <v>0</v>
      </c>
      <c r="T39" s="22" cm="1">
        <f t="array" aca="1" ref="T39" ca="1">SUM(INDIRECT(ADDRESS(expenses_min_row,COLUMN()) &amp;":"&amp;ADDRESS(expenses_max_row,COLUMN())))</f>
        <v>0</v>
      </c>
      <c r="U39" s="22" cm="1">
        <f t="array" aca="1" ref="U39" ca="1">SUM(INDIRECT(ADDRESS(expenses_min_row,COLUMN()) &amp;":"&amp;ADDRESS(expenses_max_row,COLUMN())))</f>
        <v>0</v>
      </c>
      <c r="V39" s="22" cm="1">
        <f t="array" aca="1" ref="V39" ca="1">SUM(INDIRECT(ADDRESS(expenses_min_row,COLUMN()) &amp;":"&amp;ADDRESS(expenses_max_row,COLUMN())))</f>
        <v>0</v>
      </c>
      <c r="W39" s="22" cm="1">
        <f t="array" aca="1" ref="W39" ca="1">SUM(INDIRECT(ADDRESS(expenses_min_row,COLUMN()) &amp;":"&amp;ADDRESS(expenses_max_row,COLUMN())))</f>
        <v>0</v>
      </c>
      <c r="X39" s="22" cm="1">
        <f t="array" aca="1" ref="X39" ca="1">SUM(INDIRECT(ADDRESS(expenses_min_row,COLUMN()) &amp;":"&amp;ADDRESS(expenses_max_row,COLUMN())))</f>
        <v>0</v>
      </c>
      <c r="Y39" s="22" cm="1">
        <f t="array" aca="1" ref="Y39" ca="1">SUM(INDIRECT(ADDRESS(expenses_min_row,COLUMN()) &amp;":"&amp;ADDRESS(expenses_max_row,COLUMN())))</f>
        <v>0</v>
      </c>
      <c r="Z39" s="22" cm="1">
        <f t="array" aca="1" ref="Z39" ca="1">SUM(INDIRECT(ADDRESS(expenses_min_row,COLUMN()) &amp;":"&amp;ADDRESS(expenses_max_row,COLUMN())))</f>
        <v>0</v>
      </c>
      <c r="AA39" s="22" cm="1">
        <f t="array" aca="1" ref="AA39" ca="1">SUM(INDIRECT(ADDRESS(expenses_min_row,COLUMN()) &amp;":"&amp;ADDRESS(expenses_max_row,COLUMN())))</f>
        <v>0</v>
      </c>
      <c r="AB39" s="22" cm="1">
        <f t="array" aca="1" ref="AB39" ca="1">SUM(INDIRECT(ADDRESS(expenses_min_row,COLUMN()) &amp;":"&amp;ADDRESS(expenses_max_row,COLUMN())))</f>
        <v>0</v>
      </c>
      <c r="AC39" s="22" cm="1">
        <f t="array" aca="1" ref="AC39" ca="1">SUM(INDIRECT(ADDRESS(expenses_min_row,COLUMN()) &amp;":"&amp;ADDRESS(expenses_max_row,COLUMN())))</f>
        <v>0</v>
      </c>
      <c r="AD39" s="22" cm="1">
        <f t="array" aca="1" ref="AD39" ca="1">SUM(INDIRECT(ADDRESS(expenses_min_row,COLUMN()) &amp;":"&amp;ADDRESS(expenses_max_row,COLUMN())))</f>
        <v>0</v>
      </c>
      <c r="AE39" s="22" cm="1">
        <f t="array" aca="1" ref="AE39" ca="1">SUM(INDIRECT(ADDRESS(expenses_min_row,COLUMN()) &amp;":"&amp;ADDRESS(expenses_max_row,COLUMN())))</f>
        <v>0</v>
      </c>
      <c r="AG39" s="22" cm="1">
        <f t="array" aca="1" ref="AG39" ca="1">SUM(INDIRECT(ADDRESS(expenses_min_row,COLUMN()) &amp;":"&amp;ADDRESS(expenses_max_row,COLUMN())))</f>
        <v>0</v>
      </c>
      <c r="AH39" s="22" cm="1">
        <f t="array" aca="1" ref="AH39" ca="1">SUM(INDIRECT(ADDRESS(expenses_min_row,COLUMN()) &amp;":"&amp;ADDRESS(expenses_max_row,COLUMN())))</f>
        <v>0</v>
      </c>
      <c r="AI39" s="22" cm="1">
        <f t="array" aca="1" ref="AI39" ca="1">SUM(INDIRECT(ADDRESS(expenses_min_row,COLUMN()) &amp;":"&amp;ADDRESS(expenses_max_row,COLUMN())))</f>
        <v>0</v>
      </c>
      <c r="AJ39" s="22" cm="1">
        <f t="array" aca="1" ref="AJ39" ca="1">SUM(INDIRECT(ADDRESS(expenses_min_row,COLUMN()) &amp;":"&amp;ADDRESS(expenses_max_row,COLUMN())))</f>
        <v>0</v>
      </c>
      <c r="AK39" s="22" cm="1">
        <f t="array" aca="1" ref="AK39" ca="1">SUM(INDIRECT(ADDRESS(expenses_min_row,COLUMN()) &amp;":"&amp;ADDRESS(expenses_max_row,COLUMN())))</f>
        <v>0</v>
      </c>
      <c r="AL39" s="22" cm="1">
        <f t="array" aca="1" ref="AL39" ca="1">SUM(INDIRECT(ADDRESS(expenses_min_row,COLUMN()) &amp;":"&amp;ADDRESS(expenses_max_row,COLUMN())))</f>
        <v>0</v>
      </c>
      <c r="AM39" s="22" cm="1">
        <f t="array" aca="1" ref="AM39" ca="1">SUM(INDIRECT(ADDRESS(expenses_min_row,COLUMN()) &amp;":"&amp;ADDRESS(expenses_max_row,COLUMN())))</f>
        <v>0</v>
      </c>
      <c r="AN39" s="22" cm="1">
        <f t="array" aca="1" ref="AN39" ca="1">SUM(INDIRECT(ADDRESS(expenses_min_row,COLUMN()) &amp;":"&amp;ADDRESS(expenses_max_row,COLUMN())))</f>
        <v>0</v>
      </c>
      <c r="AO39" s="22" cm="1">
        <f t="array" aca="1" ref="AO39" ca="1">SUM(INDIRECT(ADDRESS(expenses_min_row,COLUMN()) &amp;":"&amp;ADDRESS(expenses_max_row,COLUMN())))</f>
        <v>0</v>
      </c>
      <c r="AP39" s="22" cm="1">
        <f t="array" aca="1" ref="AP39" ca="1">SUM(INDIRECT(ADDRESS(expenses_min_row,COLUMN()) &amp;":"&amp;ADDRESS(expenses_max_row,COLUMN())))</f>
        <v>0</v>
      </c>
      <c r="AQ39" s="22" cm="1">
        <f t="array" aca="1" ref="AQ39" ca="1">SUM(INDIRECT(ADDRESS(expenses_min_row,COLUMN()) &amp;":"&amp;ADDRESS(expenses_max_row,COLUMN())))</f>
        <v>0</v>
      </c>
      <c r="AR39" s="22" cm="1">
        <f t="array" aca="1" ref="AR39" ca="1">SUM(INDIRECT(ADDRESS(expenses_min_row,COLUMN()) &amp;":"&amp;ADDRESS(expenses_max_row,COLUMN())))</f>
        <v>0</v>
      </c>
      <c r="AS39" s="22" cm="1">
        <f t="array" aca="1" ref="AS39" ca="1">SUM(INDIRECT(ADDRESS(expenses_min_row,COLUMN()) &amp;":"&amp;ADDRESS(expenses_max_row,COLUMN())))</f>
        <v>0</v>
      </c>
      <c r="AU39" s="22" cm="1">
        <f t="array" aca="1" ref="AU39" ca="1">SUM(INDIRECT(ADDRESS(expenses_min_row,COLUMN()) &amp;":"&amp;ADDRESS(expenses_max_row,COLUMN())))</f>
        <v>0</v>
      </c>
      <c r="AV39" s="22" cm="1">
        <f t="array" aca="1" ref="AV39" ca="1">SUM(INDIRECT(ADDRESS(expenses_min_row,COLUMN()) &amp;":"&amp;ADDRESS(expenses_max_row,COLUMN())))</f>
        <v>0</v>
      </c>
      <c r="AW39" s="22" cm="1">
        <f t="array" aca="1" ref="AW39" ca="1">SUM(INDIRECT(ADDRESS(expenses_min_row,COLUMN()) &amp;":"&amp;ADDRESS(expenses_max_row,COLUMN())))</f>
        <v>0</v>
      </c>
      <c r="AX39" s="22" cm="1">
        <f t="array" aca="1" ref="AX39" ca="1">SUM(INDIRECT(ADDRESS(expenses_min_row,COLUMN()) &amp;":"&amp;ADDRESS(expenses_max_row,COLUMN())))</f>
        <v>0</v>
      </c>
      <c r="AY39" s="22" cm="1">
        <f t="array" aca="1" ref="AY39" ca="1">SUM(INDIRECT(ADDRESS(expenses_min_row,COLUMN()) &amp;":"&amp;ADDRESS(expenses_max_row,COLUMN())))</f>
        <v>0</v>
      </c>
      <c r="AZ39" s="22" cm="1">
        <f t="array" aca="1" ref="AZ39" ca="1">SUM(INDIRECT(ADDRESS(expenses_min_row,COLUMN()) &amp;":"&amp;ADDRESS(expenses_max_row,COLUMN())))</f>
        <v>0</v>
      </c>
      <c r="BA39" s="22" cm="1">
        <f t="array" aca="1" ref="BA39" ca="1">SUM(INDIRECT(ADDRESS(expenses_min_row,COLUMN()) &amp;":"&amp;ADDRESS(expenses_max_row,COLUMN())))</f>
        <v>0</v>
      </c>
      <c r="BB39" s="22" cm="1">
        <f t="array" aca="1" ref="BB39" ca="1">SUM(INDIRECT(ADDRESS(expenses_min_row,COLUMN()) &amp;":"&amp;ADDRESS(expenses_max_row,COLUMN())))</f>
        <v>0</v>
      </c>
      <c r="BC39" s="22" cm="1">
        <f t="array" aca="1" ref="BC39" ca="1">SUM(INDIRECT(ADDRESS(expenses_min_row,COLUMN()) &amp;":"&amp;ADDRESS(expenses_max_row,COLUMN())))</f>
        <v>0</v>
      </c>
      <c r="BD39" s="22" cm="1">
        <f t="array" aca="1" ref="BD39" ca="1">SUM(INDIRECT(ADDRESS(expenses_min_row,COLUMN()) &amp;":"&amp;ADDRESS(expenses_max_row,COLUMN())))</f>
        <v>0</v>
      </c>
      <c r="BE39" s="22" cm="1">
        <f t="array" aca="1" ref="BE39" ca="1">SUM(INDIRECT(ADDRESS(expenses_min_row,COLUMN()) &amp;":"&amp;ADDRESS(expenses_max_row,COLUMN())))</f>
        <v>0</v>
      </c>
      <c r="BF39" s="22" cm="1">
        <f t="array" aca="1" ref="BF39" ca="1">SUM(INDIRECT(ADDRESS(expenses_min_row,COLUMN()) &amp;":"&amp;ADDRESS(expenses_max_row,COLUMN())))</f>
        <v>0</v>
      </c>
      <c r="BG39" s="22" cm="1">
        <f t="array" aca="1" ref="BG39" ca="1">SUM(INDIRECT(ADDRESS(expenses_min_row,COLUMN()) &amp;":"&amp;ADDRESS(expenses_max_row,COLUMN())))</f>
        <v>0</v>
      </c>
      <c r="BI39" s="22" cm="1">
        <f t="array" aca="1" ref="BI39" ca="1">SUM(INDIRECT(ADDRESS(expenses_min_row,COLUMN()) &amp;":"&amp;ADDRESS(expenses_max_row,COLUMN())))</f>
        <v>0</v>
      </c>
      <c r="BJ39" s="22" cm="1">
        <f t="array" aca="1" ref="BJ39" ca="1">SUM(INDIRECT(ADDRESS(expenses_min_row,COLUMN()) &amp;":"&amp;ADDRESS(expenses_max_row,COLUMN())))</f>
        <v>0</v>
      </c>
      <c r="BK39" s="22" cm="1">
        <f t="array" aca="1" ref="BK39" ca="1">SUM(INDIRECT(ADDRESS(expenses_min_row,COLUMN()) &amp;":"&amp;ADDRESS(expenses_max_row,COLUMN())))</f>
        <v>0</v>
      </c>
      <c r="BL39" s="22" cm="1">
        <f t="array" aca="1" ref="BL39" ca="1">SUM(INDIRECT(ADDRESS(expenses_min_row,COLUMN()) &amp;":"&amp;ADDRESS(expenses_max_row,COLUMN())))</f>
        <v>0</v>
      </c>
      <c r="BM39" s="22" cm="1">
        <f t="array" aca="1" ref="BM39" ca="1">SUM(INDIRECT(ADDRESS(expenses_min_row,COLUMN()) &amp;":"&amp;ADDRESS(expenses_max_row,COLUMN())))</f>
        <v>0</v>
      </c>
      <c r="BN39" s="22" cm="1">
        <f t="array" aca="1" ref="BN39" ca="1">SUM(INDIRECT(ADDRESS(expenses_min_row,COLUMN()) &amp;":"&amp;ADDRESS(expenses_max_row,COLUMN())))</f>
        <v>0</v>
      </c>
      <c r="BO39" s="22" cm="1">
        <f t="array" aca="1" ref="BO39" ca="1">SUM(INDIRECT(ADDRESS(expenses_min_row,COLUMN()) &amp;":"&amp;ADDRESS(expenses_max_row,COLUMN())))</f>
        <v>0</v>
      </c>
      <c r="BP39" s="22" cm="1">
        <f t="array" aca="1" ref="BP39" ca="1">SUM(INDIRECT(ADDRESS(expenses_min_row,COLUMN()) &amp;":"&amp;ADDRESS(expenses_max_row,COLUMN())))</f>
        <v>0</v>
      </c>
      <c r="BQ39" s="22" cm="1">
        <f t="array" aca="1" ref="BQ39" ca="1">SUM(INDIRECT(ADDRESS(expenses_min_row,COLUMN()) &amp;":"&amp;ADDRESS(expenses_max_row,COLUMN())))</f>
        <v>0</v>
      </c>
      <c r="BR39" s="22" cm="1">
        <f t="array" aca="1" ref="BR39" ca="1">SUM(INDIRECT(ADDRESS(expenses_min_row,COLUMN()) &amp;":"&amp;ADDRESS(expenses_max_row,COLUMN())))</f>
        <v>0</v>
      </c>
      <c r="BS39" s="22" cm="1">
        <f t="array" aca="1" ref="BS39" ca="1">SUM(INDIRECT(ADDRESS(expenses_min_row,COLUMN()) &amp;":"&amp;ADDRESS(expenses_max_row,COLUMN())))</f>
        <v>0</v>
      </c>
      <c r="BT39" s="22" cm="1">
        <f t="array" aca="1" ref="BT39" ca="1">SUM(INDIRECT(ADDRESS(expenses_min_row,COLUMN()) &amp;":"&amp;ADDRESS(expenses_max_row,COLUMN())))</f>
        <v>0</v>
      </c>
      <c r="BU39" s="22" cm="1">
        <f t="array" aca="1" ref="BU39" ca="1">SUM(INDIRECT(ADDRESS(expenses_min_row,COLUMN()) &amp;":"&amp;ADDRESS(expenses_max_row,COLUMN())))</f>
        <v>0</v>
      </c>
      <c r="BW39" s="22" cm="1">
        <f t="array" aca="1" ref="BW39" ca="1">SUM(INDIRECT(ADDRESS(expenses_min_row,COLUMN()) &amp;":"&amp;ADDRESS(expenses_max_row,COLUMN())))</f>
        <v>0</v>
      </c>
      <c r="BX39" s="22" cm="1">
        <f t="array" aca="1" ref="BX39" ca="1">SUM(INDIRECT(ADDRESS(expenses_min_row,COLUMN()) &amp;":"&amp;ADDRESS(expenses_max_row,COLUMN())))</f>
        <v>0</v>
      </c>
      <c r="BY39" s="22" cm="1">
        <f t="array" aca="1" ref="BY39" ca="1">SUM(INDIRECT(ADDRESS(expenses_min_row,COLUMN()) &amp;":"&amp;ADDRESS(expenses_max_row,COLUMN())))</f>
        <v>0</v>
      </c>
      <c r="BZ39" s="22" cm="1">
        <f t="array" aca="1" ref="BZ39" ca="1">SUM(INDIRECT(ADDRESS(expenses_min_row,COLUMN()) &amp;":"&amp;ADDRESS(expenses_max_row,COLUMN())))</f>
        <v>0</v>
      </c>
      <c r="CA39" s="22" cm="1">
        <f t="array" aca="1" ref="CA39" ca="1">SUM(INDIRECT(ADDRESS(expenses_min_row,COLUMN()) &amp;":"&amp;ADDRESS(expenses_max_row,COLUMN())))</f>
        <v>0</v>
      </c>
      <c r="CB39" s="22" cm="1">
        <f t="array" aca="1" ref="CB39" ca="1">SUM(INDIRECT(ADDRESS(expenses_min_row,COLUMN()) &amp;":"&amp;ADDRESS(expenses_max_row,COLUMN())))</f>
        <v>0</v>
      </c>
      <c r="CC39" s="22" cm="1">
        <f t="array" aca="1" ref="CC39" ca="1">SUM(INDIRECT(ADDRESS(expenses_min_row,COLUMN()) &amp;":"&amp;ADDRESS(expenses_max_row,COLUMN())))</f>
        <v>0</v>
      </c>
      <c r="CD39" s="22" cm="1">
        <f t="array" aca="1" ref="CD39" ca="1">SUM(INDIRECT(ADDRESS(expenses_min_row,COLUMN()) &amp;":"&amp;ADDRESS(expenses_max_row,COLUMN())))</f>
        <v>0</v>
      </c>
      <c r="CE39" s="22" cm="1">
        <f t="array" aca="1" ref="CE39" ca="1">SUM(INDIRECT(ADDRESS(expenses_min_row,COLUMN()) &amp;":"&amp;ADDRESS(expenses_max_row,COLUMN())))</f>
        <v>0</v>
      </c>
      <c r="CF39" s="22" cm="1">
        <f t="array" aca="1" ref="CF39" ca="1">SUM(INDIRECT(ADDRESS(expenses_min_row,COLUMN()) &amp;":"&amp;ADDRESS(expenses_max_row,COLUMN())))</f>
        <v>0</v>
      </c>
      <c r="CG39" s="22" cm="1">
        <f t="array" aca="1" ref="CG39" ca="1">SUM(INDIRECT(ADDRESS(expenses_min_row,COLUMN()) &amp;":"&amp;ADDRESS(expenses_max_row,COLUMN())))</f>
        <v>0</v>
      </c>
      <c r="CH39" s="22" cm="1">
        <f t="array" aca="1" ref="CH39" ca="1">SUM(INDIRECT(ADDRESS(expenses_min_row,COLUMN()) &amp;":"&amp;ADDRESS(expenses_max_row,COLUMN())))</f>
        <v>0</v>
      </c>
      <c r="CI39" s="22" cm="1">
        <f t="array" aca="1" ref="CI39" ca="1">SUM(INDIRECT(ADDRESS(expenses_min_row,COLUMN()) &amp;":"&amp;ADDRESS(expenses_max_row,COLUMN())))</f>
        <v>0</v>
      </c>
      <c r="CK39" s="22" cm="1">
        <f t="array" aca="1" ref="CK39" ca="1">SUM(INDIRECT(ADDRESS(expenses_min_row,COLUMN()) &amp;":"&amp;ADDRESS(expenses_max_row,COLUMN())))</f>
        <v>0</v>
      </c>
      <c r="CL39" s="22" cm="1">
        <f t="array" aca="1" ref="CL39" ca="1">SUM(INDIRECT(ADDRESS(expenses_min_row,COLUMN()) &amp;":"&amp;ADDRESS(expenses_max_row,COLUMN())))</f>
        <v>0</v>
      </c>
      <c r="CM39" s="22" cm="1">
        <f t="array" aca="1" ref="CM39" ca="1">SUM(INDIRECT(ADDRESS(expenses_min_row,COLUMN()) &amp;":"&amp;ADDRESS(expenses_max_row,COLUMN())))</f>
        <v>0</v>
      </c>
      <c r="CN39" s="22" cm="1">
        <f t="array" aca="1" ref="CN39" ca="1">SUM(INDIRECT(ADDRESS(expenses_min_row,COLUMN()) &amp;":"&amp;ADDRESS(expenses_max_row,COLUMN())))</f>
        <v>0</v>
      </c>
      <c r="CO39" s="22" cm="1">
        <f t="array" aca="1" ref="CO39" ca="1">SUM(INDIRECT(ADDRESS(expenses_min_row,COLUMN()) &amp;":"&amp;ADDRESS(expenses_max_row,COLUMN())))</f>
        <v>0</v>
      </c>
      <c r="CP39" s="22" cm="1">
        <f t="array" aca="1" ref="CP39" ca="1">SUM(INDIRECT(ADDRESS(expenses_min_row,COLUMN()) &amp;":"&amp;ADDRESS(expenses_max_row,COLUMN())))</f>
        <v>0</v>
      </c>
      <c r="CQ39" s="22" cm="1">
        <f t="array" aca="1" ref="CQ39" ca="1">SUM(INDIRECT(ADDRESS(expenses_min_row,COLUMN()) &amp;":"&amp;ADDRESS(expenses_max_row,COLUMN())))</f>
        <v>0</v>
      </c>
      <c r="CR39" s="22" cm="1">
        <f t="array" aca="1" ref="CR39" ca="1">SUM(INDIRECT(ADDRESS(expenses_min_row,COLUMN()) &amp;":"&amp;ADDRESS(expenses_max_row,COLUMN())))</f>
        <v>0</v>
      </c>
      <c r="CS39" s="22" cm="1">
        <f t="array" aca="1" ref="CS39" ca="1">SUM(INDIRECT(ADDRESS(expenses_min_row,COLUMN()) &amp;":"&amp;ADDRESS(expenses_max_row,COLUMN())))</f>
        <v>0</v>
      </c>
      <c r="CT39" s="22" cm="1">
        <f t="array" aca="1" ref="CT39" ca="1">SUM(INDIRECT(ADDRESS(expenses_min_row,COLUMN()) &amp;":"&amp;ADDRESS(expenses_max_row,COLUMN())))</f>
        <v>0</v>
      </c>
      <c r="CU39" s="22" cm="1">
        <f t="array" aca="1" ref="CU39" ca="1">SUM(INDIRECT(ADDRESS(expenses_min_row,COLUMN()) &amp;":"&amp;ADDRESS(expenses_max_row,COLUMN())))</f>
        <v>0</v>
      </c>
      <c r="CV39" s="22" cm="1">
        <f t="array" aca="1" ref="CV39" ca="1">SUM(INDIRECT(ADDRESS(expenses_min_row,COLUMN()) &amp;":"&amp;ADDRESS(expenses_max_row,COLUMN())))</f>
        <v>0</v>
      </c>
      <c r="CW39" s="22" cm="1">
        <f t="array" aca="1" ref="CW39" ca="1">SUM(INDIRECT(ADDRESS(expenses_min_row,COLUMN()) &amp;":"&amp;ADDRESS(expenses_max_row,COLUMN())))</f>
        <v>0</v>
      </c>
      <c r="CY39" s="22" cm="1">
        <f t="array" aca="1" ref="CY39" ca="1">SUM(INDIRECT(ADDRESS(expenses_min_row,COLUMN()) &amp;":"&amp;ADDRESS(expenses_max_row,COLUMN())))</f>
        <v>0</v>
      </c>
      <c r="CZ39" s="22" cm="1">
        <f t="array" aca="1" ref="CZ39" ca="1">SUM(INDIRECT(ADDRESS(expenses_min_row,COLUMN()) &amp;":"&amp;ADDRESS(expenses_max_row,COLUMN())))</f>
        <v>0</v>
      </c>
      <c r="DA39" s="22" cm="1">
        <f t="array" aca="1" ref="DA39" ca="1">SUM(INDIRECT(ADDRESS(expenses_min_row,COLUMN()) &amp;":"&amp;ADDRESS(expenses_max_row,COLUMN())))</f>
        <v>0</v>
      </c>
      <c r="DB39" s="22" cm="1">
        <f t="array" aca="1" ref="DB39" ca="1">SUM(INDIRECT(ADDRESS(expenses_min_row,COLUMN()) &amp;":"&amp;ADDRESS(expenses_max_row,COLUMN())))</f>
        <v>0</v>
      </c>
      <c r="DC39" s="22" cm="1">
        <f t="array" aca="1" ref="DC39" ca="1">SUM(INDIRECT(ADDRESS(expenses_min_row,COLUMN()) &amp;":"&amp;ADDRESS(expenses_max_row,COLUMN())))</f>
        <v>0</v>
      </c>
      <c r="DD39" s="22" cm="1">
        <f t="array" aca="1" ref="DD39" ca="1">SUM(INDIRECT(ADDRESS(expenses_min_row,COLUMN()) &amp;":"&amp;ADDRESS(expenses_max_row,COLUMN())))</f>
        <v>0</v>
      </c>
      <c r="DE39" s="22" cm="1">
        <f t="array" aca="1" ref="DE39" ca="1">SUM(INDIRECT(ADDRESS(expenses_min_row,COLUMN()) &amp;":"&amp;ADDRESS(expenses_max_row,COLUMN())))</f>
        <v>0</v>
      </c>
      <c r="DF39" s="22" cm="1">
        <f t="array" aca="1" ref="DF39" ca="1">SUM(INDIRECT(ADDRESS(expenses_min_row,COLUMN()) &amp;":"&amp;ADDRESS(expenses_max_row,COLUMN())))</f>
        <v>0</v>
      </c>
      <c r="DG39" s="22" cm="1">
        <f t="array" aca="1" ref="DG39" ca="1">SUM(INDIRECT(ADDRESS(expenses_min_row,COLUMN()) &amp;":"&amp;ADDRESS(expenses_max_row,COLUMN())))</f>
        <v>0</v>
      </c>
      <c r="DH39" s="22" cm="1">
        <f t="array" aca="1" ref="DH39" ca="1">SUM(INDIRECT(ADDRESS(expenses_min_row,COLUMN()) &amp;":"&amp;ADDRESS(expenses_max_row,COLUMN())))</f>
        <v>0</v>
      </c>
      <c r="DI39" s="22" cm="1">
        <f t="array" aca="1" ref="DI39" ca="1">SUM(INDIRECT(ADDRESS(expenses_min_row,COLUMN()) &amp;":"&amp;ADDRESS(expenses_max_row,COLUMN())))</f>
        <v>0</v>
      </c>
      <c r="DJ39" s="22" cm="1">
        <f t="array" aca="1" ref="DJ39" ca="1">SUM(INDIRECT(ADDRESS(expenses_min_row,COLUMN()) &amp;":"&amp;ADDRESS(expenses_max_row,COLUMN())))</f>
        <v>0</v>
      </c>
      <c r="DK39" s="22" cm="1">
        <f t="array" aca="1" ref="DK39" ca="1">SUM(INDIRECT(ADDRESS(expenses_min_row,COLUMN()) &amp;":"&amp;ADDRESS(expenses_max_row,COLUMN())))</f>
        <v>0</v>
      </c>
      <c r="DM39" s="22" cm="1">
        <f t="array" aca="1" ref="DM39" ca="1">SUM(INDIRECT(ADDRESS(expenses_min_row,COLUMN()) &amp;":"&amp;ADDRESS(expenses_max_row,COLUMN())))</f>
        <v>0</v>
      </c>
      <c r="DN39" s="22" cm="1">
        <f t="array" aca="1" ref="DN39" ca="1">SUM(INDIRECT(ADDRESS(expenses_min_row,COLUMN()) &amp;":"&amp;ADDRESS(expenses_max_row,COLUMN())))</f>
        <v>0</v>
      </c>
      <c r="DO39" s="22" cm="1">
        <f t="array" aca="1" ref="DO39" ca="1">SUM(INDIRECT(ADDRESS(expenses_min_row,COLUMN()) &amp;":"&amp;ADDRESS(expenses_max_row,COLUMN())))</f>
        <v>0</v>
      </c>
      <c r="DP39" s="22" cm="1">
        <f t="array" aca="1" ref="DP39" ca="1">SUM(INDIRECT(ADDRESS(expenses_min_row,COLUMN()) &amp;":"&amp;ADDRESS(expenses_max_row,COLUMN())))</f>
        <v>0</v>
      </c>
      <c r="DQ39" s="22" cm="1">
        <f t="array" aca="1" ref="DQ39" ca="1">SUM(INDIRECT(ADDRESS(expenses_min_row,COLUMN()) &amp;":"&amp;ADDRESS(expenses_max_row,COLUMN())))</f>
        <v>0</v>
      </c>
      <c r="DR39" s="22" cm="1">
        <f t="array" aca="1" ref="DR39" ca="1">SUM(INDIRECT(ADDRESS(expenses_min_row,COLUMN()) &amp;":"&amp;ADDRESS(expenses_max_row,COLUMN())))</f>
        <v>0</v>
      </c>
      <c r="DS39" s="22" cm="1">
        <f t="array" aca="1" ref="DS39" ca="1">SUM(INDIRECT(ADDRESS(expenses_min_row,COLUMN()) &amp;":"&amp;ADDRESS(expenses_max_row,COLUMN())))</f>
        <v>0</v>
      </c>
      <c r="DT39" s="22" cm="1">
        <f t="array" aca="1" ref="DT39" ca="1">SUM(INDIRECT(ADDRESS(expenses_min_row,COLUMN()) &amp;":"&amp;ADDRESS(expenses_max_row,COLUMN())))</f>
        <v>0</v>
      </c>
      <c r="DU39" s="22" cm="1">
        <f t="array" aca="1" ref="DU39" ca="1">SUM(INDIRECT(ADDRESS(expenses_min_row,COLUMN()) &amp;":"&amp;ADDRESS(expenses_max_row,COLUMN())))</f>
        <v>0</v>
      </c>
      <c r="DV39" s="22" cm="1">
        <f t="array" aca="1" ref="DV39" ca="1">SUM(INDIRECT(ADDRESS(expenses_min_row,COLUMN()) &amp;":"&amp;ADDRESS(expenses_max_row,COLUMN())))</f>
        <v>0</v>
      </c>
      <c r="DW39" s="22" cm="1">
        <f t="array" aca="1" ref="DW39" ca="1">SUM(INDIRECT(ADDRESS(expenses_min_row,COLUMN()) &amp;":"&amp;ADDRESS(expenses_max_row,COLUMN())))</f>
        <v>0</v>
      </c>
      <c r="DX39" s="22" cm="1">
        <f t="array" aca="1" ref="DX39" ca="1">SUM(INDIRECT(ADDRESS(expenses_min_row,COLUMN()) &amp;":"&amp;ADDRESS(expenses_max_row,COLUMN())))</f>
        <v>0</v>
      </c>
      <c r="DY39" s="22" cm="1">
        <f t="array" aca="1" ref="DY39" ca="1">SUM(INDIRECT(ADDRESS(expenses_min_row,COLUMN()) &amp;":"&amp;ADDRESS(expenses_max_row,COLUMN())))</f>
        <v>0</v>
      </c>
      <c r="EA39" s="22" cm="1">
        <f t="array" aca="1" ref="EA39" ca="1">SUM(INDIRECT(ADDRESS(expenses_min_row,COLUMN()) &amp;":"&amp;ADDRESS(expenses_max_row,COLUMN())))</f>
        <v>0</v>
      </c>
      <c r="EB39" s="22" cm="1">
        <f t="array" aca="1" ref="EB39" ca="1">SUM(INDIRECT(ADDRESS(expenses_min_row,COLUMN()) &amp;":"&amp;ADDRESS(expenses_max_row,COLUMN())))</f>
        <v>0</v>
      </c>
      <c r="EC39" s="22" cm="1">
        <f t="array" aca="1" ref="EC39" ca="1">SUM(INDIRECT(ADDRESS(expenses_min_row,COLUMN()) &amp;":"&amp;ADDRESS(expenses_max_row,COLUMN())))</f>
        <v>0</v>
      </c>
      <c r="ED39" s="22" cm="1">
        <f t="array" aca="1" ref="ED39" ca="1">SUM(INDIRECT(ADDRESS(expenses_min_row,COLUMN()) &amp;":"&amp;ADDRESS(expenses_max_row,COLUMN())))</f>
        <v>0</v>
      </c>
      <c r="EE39" s="22" cm="1">
        <f t="array" aca="1" ref="EE39" ca="1">SUM(INDIRECT(ADDRESS(expenses_min_row,COLUMN()) &amp;":"&amp;ADDRESS(expenses_max_row,COLUMN())))</f>
        <v>0</v>
      </c>
      <c r="EF39" s="22" cm="1">
        <f t="array" aca="1" ref="EF39" ca="1">SUM(INDIRECT(ADDRESS(expenses_min_row,COLUMN()) &amp;":"&amp;ADDRESS(expenses_max_row,COLUMN())))</f>
        <v>0</v>
      </c>
      <c r="EG39" s="22" cm="1">
        <f t="array" aca="1" ref="EG39" ca="1">SUM(INDIRECT(ADDRESS(expenses_min_row,COLUMN()) &amp;":"&amp;ADDRESS(expenses_max_row,COLUMN())))</f>
        <v>0</v>
      </c>
      <c r="EH39" s="22" cm="1">
        <f t="array" aca="1" ref="EH39" ca="1">SUM(INDIRECT(ADDRESS(expenses_min_row,COLUMN()) &amp;":"&amp;ADDRESS(expenses_max_row,COLUMN())))</f>
        <v>0</v>
      </c>
      <c r="EI39" s="22" cm="1">
        <f t="array" aca="1" ref="EI39" ca="1">SUM(INDIRECT(ADDRESS(expenses_min_row,COLUMN()) &amp;":"&amp;ADDRESS(expenses_max_row,COLUMN())))</f>
        <v>0</v>
      </c>
      <c r="EJ39" s="22" cm="1">
        <f t="array" aca="1" ref="EJ39" ca="1">SUM(INDIRECT(ADDRESS(expenses_min_row,COLUMN()) &amp;":"&amp;ADDRESS(expenses_max_row,COLUMN())))</f>
        <v>0</v>
      </c>
      <c r="EK39" s="22" cm="1">
        <f t="array" aca="1" ref="EK39" ca="1">SUM(INDIRECT(ADDRESS(expenses_min_row,COLUMN()) &amp;":"&amp;ADDRESS(expenses_max_row,COLUMN())))</f>
        <v>0</v>
      </c>
      <c r="EL39" s="22" cm="1">
        <f t="array" aca="1" ref="EL39" ca="1">SUM(INDIRECT(ADDRESS(expenses_min_row,COLUMN()) &amp;":"&amp;ADDRESS(expenses_max_row,COLUMN())))</f>
        <v>0</v>
      </c>
      <c r="EM39" s="22" cm="1">
        <f t="array" aca="1" ref="EM39" ca="1">SUM(INDIRECT(ADDRESS(expenses_min_row,COLUMN()) &amp;":"&amp;ADDRESS(expenses_max_row,COLUMN())))</f>
        <v>0</v>
      </c>
    </row>
    <row r="41" spans="3:143" x14ac:dyDescent="0.25">
      <c r="C41" s="16" t="s">
        <v>21</v>
      </c>
      <c r="E41" s="26">
        <f>DATE(E$8,1,1)</f>
        <v>45292</v>
      </c>
      <c r="F41" s="26">
        <f>DATE(E$8,2,1)</f>
        <v>45323</v>
      </c>
      <c r="G41" s="26">
        <f>DATE(E$8,3,1)</f>
        <v>45352</v>
      </c>
      <c r="H41" s="26">
        <f>DATE(E$8,4,1)</f>
        <v>45383</v>
      </c>
      <c r="I41" s="26">
        <f>DATE(E$8,5,1)</f>
        <v>45413</v>
      </c>
      <c r="J41" s="26">
        <f>DATE(E$8,6,1)</f>
        <v>45444</v>
      </c>
      <c r="K41" s="26">
        <f>DATE(E$8,7,1)</f>
        <v>45474</v>
      </c>
      <c r="L41" s="26">
        <f>DATE(E$8,8,1)</f>
        <v>45505</v>
      </c>
      <c r="M41" s="26">
        <f>DATE(E$8,9,1)</f>
        <v>45536</v>
      </c>
      <c r="N41" s="26">
        <f>DATE(E$8,10,1)</f>
        <v>45566</v>
      </c>
      <c r="O41" s="26">
        <f>DATE(E$8,11,1)</f>
        <v>45597</v>
      </c>
      <c r="P41" s="26">
        <f>DATE(E$8,12,1)</f>
        <v>45627</v>
      </c>
      <c r="Q41" s="27">
        <f>E$8</f>
        <v>2024</v>
      </c>
      <c r="S41" s="26">
        <f>DATE(S$8,1,1)</f>
        <v>45658</v>
      </c>
      <c r="T41" s="26">
        <f>DATE(S$8,2,1)</f>
        <v>45689</v>
      </c>
      <c r="U41" s="26">
        <f>DATE(S$8,3,1)</f>
        <v>45717</v>
      </c>
      <c r="V41" s="26">
        <f>DATE(S$8,4,1)</f>
        <v>45748</v>
      </c>
      <c r="W41" s="26">
        <f>DATE(S$8,5,1)</f>
        <v>45778</v>
      </c>
      <c r="X41" s="26">
        <f>DATE(S$8,6,1)</f>
        <v>45809</v>
      </c>
      <c r="Y41" s="26">
        <f>DATE(S$8,7,1)</f>
        <v>45839</v>
      </c>
      <c r="Z41" s="26">
        <f>DATE(S$8,8,1)</f>
        <v>45870</v>
      </c>
      <c r="AA41" s="26">
        <f>DATE(S$8,9,1)</f>
        <v>45901</v>
      </c>
      <c r="AB41" s="26">
        <f>DATE(S$8,10,1)</f>
        <v>45931</v>
      </c>
      <c r="AC41" s="26">
        <f>DATE(S$8,11,1)</f>
        <v>45962</v>
      </c>
      <c r="AD41" s="26">
        <f>DATE(S$8,12,1)</f>
        <v>45992</v>
      </c>
      <c r="AE41" s="27">
        <f>S$8</f>
        <v>2025</v>
      </c>
      <c r="AG41" s="26">
        <f t="shared" ref="AG41" si="354">DATE(AG$8,1,1)</f>
        <v>46023</v>
      </c>
      <c r="AH41" s="26">
        <f t="shared" ref="AH41" si="355">DATE(AG$8,2,1)</f>
        <v>46054</v>
      </c>
      <c r="AI41" s="26">
        <f t="shared" ref="AI41" si="356">DATE(AG$8,3,1)</f>
        <v>46082</v>
      </c>
      <c r="AJ41" s="26">
        <f t="shared" ref="AJ41" si="357">DATE(AG$8,4,1)</f>
        <v>46113</v>
      </c>
      <c r="AK41" s="26">
        <f t="shared" ref="AK41" si="358">DATE(AG$8,5,1)</f>
        <v>46143</v>
      </c>
      <c r="AL41" s="26">
        <f t="shared" ref="AL41" si="359">DATE(AG$8,6,1)</f>
        <v>46174</v>
      </c>
      <c r="AM41" s="26">
        <f t="shared" ref="AM41" si="360">DATE(AG$8,7,1)</f>
        <v>46204</v>
      </c>
      <c r="AN41" s="26">
        <f t="shared" ref="AN41" si="361">DATE(AG$8,8,1)</f>
        <v>46235</v>
      </c>
      <c r="AO41" s="26">
        <f t="shared" ref="AO41" si="362">DATE(AG$8,9,1)</f>
        <v>46266</v>
      </c>
      <c r="AP41" s="26">
        <f t="shared" ref="AP41" si="363">DATE(AG$8,10,1)</f>
        <v>46296</v>
      </c>
      <c r="AQ41" s="26">
        <f t="shared" ref="AQ41" si="364">DATE(AG$8,11,1)</f>
        <v>46327</v>
      </c>
      <c r="AR41" s="26">
        <f t="shared" ref="AR41" si="365">DATE(AG$8,12,1)</f>
        <v>46357</v>
      </c>
      <c r="AS41" s="27">
        <f t="shared" ref="AS41" si="366">AG$8</f>
        <v>2026</v>
      </c>
      <c r="AU41" s="26">
        <f t="shared" ref="AU41" si="367">DATE(AU$8,1,1)</f>
        <v>46388</v>
      </c>
      <c r="AV41" s="26">
        <f t="shared" ref="AV41" si="368">DATE(AU$8,2,1)</f>
        <v>46419</v>
      </c>
      <c r="AW41" s="26">
        <f t="shared" ref="AW41" si="369">DATE(AU$8,3,1)</f>
        <v>46447</v>
      </c>
      <c r="AX41" s="26">
        <f t="shared" ref="AX41" si="370">DATE(AU$8,4,1)</f>
        <v>46478</v>
      </c>
      <c r="AY41" s="26">
        <f t="shared" ref="AY41" si="371">DATE(AU$8,5,1)</f>
        <v>46508</v>
      </c>
      <c r="AZ41" s="26">
        <f t="shared" ref="AZ41" si="372">DATE(AU$8,6,1)</f>
        <v>46539</v>
      </c>
      <c r="BA41" s="26">
        <f t="shared" ref="BA41" si="373">DATE(AU$8,7,1)</f>
        <v>46569</v>
      </c>
      <c r="BB41" s="26">
        <f t="shared" ref="BB41" si="374">DATE(AU$8,8,1)</f>
        <v>46600</v>
      </c>
      <c r="BC41" s="26">
        <f t="shared" ref="BC41" si="375">DATE(AU$8,9,1)</f>
        <v>46631</v>
      </c>
      <c r="BD41" s="26">
        <f t="shared" ref="BD41" si="376">DATE(AU$8,10,1)</f>
        <v>46661</v>
      </c>
      <c r="BE41" s="26">
        <f t="shared" ref="BE41" si="377">DATE(AU$8,11,1)</f>
        <v>46692</v>
      </c>
      <c r="BF41" s="26">
        <f t="shared" ref="BF41" si="378">DATE(AU$8,12,1)</f>
        <v>46722</v>
      </c>
      <c r="BG41" s="27">
        <f t="shared" ref="BG41" si="379">AU$8</f>
        <v>2027</v>
      </c>
      <c r="BI41" s="26">
        <f t="shared" ref="BI41" si="380">DATE(BI$8,1,1)</f>
        <v>46753</v>
      </c>
      <c r="BJ41" s="26">
        <f t="shared" ref="BJ41" si="381">DATE(BI$8,2,1)</f>
        <v>46784</v>
      </c>
      <c r="BK41" s="26">
        <f t="shared" ref="BK41" si="382">DATE(BI$8,3,1)</f>
        <v>46813</v>
      </c>
      <c r="BL41" s="26">
        <f t="shared" ref="BL41" si="383">DATE(BI$8,4,1)</f>
        <v>46844</v>
      </c>
      <c r="BM41" s="26">
        <f t="shared" ref="BM41" si="384">DATE(BI$8,5,1)</f>
        <v>46874</v>
      </c>
      <c r="BN41" s="26">
        <f t="shared" ref="BN41" si="385">DATE(BI$8,6,1)</f>
        <v>46905</v>
      </c>
      <c r="BO41" s="26">
        <f t="shared" ref="BO41" si="386">DATE(BI$8,7,1)</f>
        <v>46935</v>
      </c>
      <c r="BP41" s="26">
        <f t="shared" ref="BP41" si="387">DATE(BI$8,8,1)</f>
        <v>46966</v>
      </c>
      <c r="BQ41" s="26">
        <f t="shared" ref="BQ41" si="388">DATE(BI$8,9,1)</f>
        <v>46997</v>
      </c>
      <c r="BR41" s="26">
        <f t="shared" ref="BR41" si="389">DATE(BI$8,10,1)</f>
        <v>47027</v>
      </c>
      <c r="BS41" s="26">
        <f t="shared" ref="BS41" si="390">DATE(BI$8,11,1)</f>
        <v>47058</v>
      </c>
      <c r="BT41" s="26">
        <f t="shared" ref="BT41" si="391">DATE(BI$8,12,1)</f>
        <v>47088</v>
      </c>
      <c r="BU41" s="27">
        <f t="shared" ref="BU41" si="392">BI$8</f>
        <v>2028</v>
      </c>
      <c r="BW41" s="26">
        <f t="shared" ref="BW41" si="393">DATE(BW$8,1,1)</f>
        <v>47119</v>
      </c>
      <c r="BX41" s="26">
        <f t="shared" ref="BX41" si="394">DATE(BW$8,2,1)</f>
        <v>47150</v>
      </c>
      <c r="BY41" s="26">
        <f t="shared" ref="BY41" si="395">DATE(BW$8,3,1)</f>
        <v>47178</v>
      </c>
      <c r="BZ41" s="26">
        <f t="shared" ref="BZ41" si="396">DATE(BW$8,4,1)</f>
        <v>47209</v>
      </c>
      <c r="CA41" s="26">
        <f t="shared" ref="CA41" si="397">DATE(BW$8,5,1)</f>
        <v>47239</v>
      </c>
      <c r="CB41" s="26">
        <f t="shared" ref="CB41" si="398">DATE(BW$8,6,1)</f>
        <v>47270</v>
      </c>
      <c r="CC41" s="26">
        <f t="shared" ref="CC41" si="399">DATE(BW$8,7,1)</f>
        <v>47300</v>
      </c>
      <c r="CD41" s="26">
        <f t="shared" ref="CD41" si="400">DATE(BW$8,8,1)</f>
        <v>47331</v>
      </c>
      <c r="CE41" s="26">
        <f t="shared" ref="CE41" si="401">DATE(BW$8,9,1)</f>
        <v>47362</v>
      </c>
      <c r="CF41" s="26">
        <f t="shared" ref="CF41" si="402">DATE(BW$8,10,1)</f>
        <v>47392</v>
      </c>
      <c r="CG41" s="26">
        <f t="shared" ref="CG41" si="403">DATE(BW$8,11,1)</f>
        <v>47423</v>
      </c>
      <c r="CH41" s="26">
        <f t="shared" ref="CH41" si="404">DATE(BW$8,12,1)</f>
        <v>47453</v>
      </c>
      <c r="CI41" s="27">
        <f t="shared" ref="CI41" si="405">BW$8</f>
        <v>2029</v>
      </c>
      <c r="CK41" s="26">
        <f t="shared" ref="CK41:CY41" si="406">DATE(CK$8,1,1)</f>
        <v>47484</v>
      </c>
      <c r="CL41" s="26">
        <f t="shared" ref="CL41" si="407">DATE(CK$8,2,1)</f>
        <v>47515</v>
      </c>
      <c r="CM41" s="26">
        <f t="shared" ref="CM41" si="408">DATE(CK$8,3,1)</f>
        <v>47543</v>
      </c>
      <c r="CN41" s="26">
        <f t="shared" ref="CN41" si="409">DATE(CK$8,4,1)</f>
        <v>47574</v>
      </c>
      <c r="CO41" s="26">
        <f t="shared" ref="CO41" si="410">DATE(CK$8,5,1)</f>
        <v>47604</v>
      </c>
      <c r="CP41" s="26">
        <f t="shared" ref="CP41" si="411">DATE(CK$8,6,1)</f>
        <v>47635</v>
      </c>
      <c r="CQ41" s="26">
        <f t="shared" ref="CQ41" si="412">DATE(CK$8,7,1)</f>
        <v>47665</v>
      </c>
      <c r="CR41" s="26">
        <f t="shared" ref="CR41" si="413">DATE(CK$8,8,1)</f>
        <v>47696</v>
      </c>
      <c r="CS41" s="26">
        <f t="shared" ref="CS41" si="414">DATE(CK$8,9,1)</f>
        <v>47727</v>
      </c>
      <c r="CT41" s="26">
        <f t="shared" ref="CT41" si="415">DATE(CK$8,10,1)</f>
        <v>47757</v>
      </c>
      <c r="CU41" s="26">
        <f t="shared" ref="CU41" si="416">DATE(CK$8,11,1)</f>
        <v>47788</v>
      </c>
      <c r="CV41" s="26">
        <f t="shared" ref="CV41" si="417">DATE(CK$8,12,1)</f>
        <v>47818</v>
      </c>
      <c r="CW41" s="27">
        <f t="shared" ref="CW41" si="418">CK$8</f>
        <v>2030</v>
      </c>
      <c r="CY41" s="26">
        <f t="shared" si="406"/>
        <v>47849</v>
      </c>
      <c r="CZ41" s="26">
        <f t="shared" ref="CZ41" si="419">DATE(CY$8,2,1)</f>
        <v>47880</v>
      </c>
      <c r="DA41" s="26">
        <f t="shared" ref="DA41" si="420">DATE(CY$8,3,1)</f>
        <v>47908</v>
      </c>
      <c r="DB41" s="26">
        <f t="shared" ref="DB41" si="421">DATE(CY$8,4,1)</f>
        <v>47939</v>
      </c>
      <c r="DC41" s="26">
        <f t="shared" ref="DC41" si="422">DATE(CY$8,5,1)</f>
        <v>47969</v>
      </c>
      <c r="DD41" s="26">
        <f t="shared" ref="DD41" si="423">DATE(CY$8,6,1)</f>
        <v>48000</v>
      </c>
      <c r="DE41" s="26">
        <f t="shared" ref="DE41" si="424">DATE(CY$8,7,1)</f>
        <v>48030</v>
      </c>
      <c r="DF41" s="26">
        <f t="shared" ref="DF41" si="425">DATE(CY$8,8,1)</f>
        <v>48061</v>
      </c>
      <c r="DG41" s="26">
        <f t="shared" ref="DG41" si="426">DATE(CY$8,9,1)</f>
        <v>48092</v>
      </c>
      <c r="DH41" s="26">
        <f t="shared" ref="DH41" si="427">DATE(CY$8,10,1)</f>
        <v>48122</v>
      </c>
      <c r="DI41" s="26">
        <f t="shared" ref="DI41" si="428">DATE(CY$8,11,1)</f>
        <v>48153</v>
      </c>
      <c r="DJ41" s="26">
        <f t="shared" ref="DJ41" si="429">DATE(CY$8,12,1)</f>
        <v>48183</v>
      </c>
      <c r="DK41" s="27">
        <f t="shared" ref="DK41" si="430">CY$8</f>
        <v>2031</v>
      </c>
      <c r="DM41" s="26">
        <f t="shared" ref="DM41" si="431">DATE(DM$8,1,1)</f>
        <v>48214</v>
      </c>
      <c r="DN41" s="26">
        <f t="shared" ref="DN41" si="432">DATE(DM$8,2,1)</f>
        <v>48245</v>
      </c>
      <c r="DO41" s="26">
        <f t="shared" ref="DO41" si="433">DATE(DM$8,3,1)</f>
        <v>48274</v>
      </c>
      <c r="DP41" s="26">
        <f t="shared" ref="DP41" si="434">DATE(DM$8,4,1)</f>
        <v>48305</v>
      </c>
      <c r="DQ41" s="26">
        <f t="shared" ref="DQ41" si="435">DATE(DM$8,5,1)</f>
        <v>48335</v>
      </c>
      <c r="DR41" s="26">
        <f t="shared" ref="DR41" si="436">DATE(DM$8,6,1)</f>
        <v>48366</v>
      </c>
      <c r="DS41" s="26">
        <f t="shared" ref="DS41" si="437">DATE(DM$8,7,1)</f>
        <v>48396</v>
      </c>
      <c r="DT41" s="26">
        <f t="shared" ref="DT41" si="438">DATE(DM$8,8,1)</f>
        <v>48427</v>
      </c>
      <c r="DU41" s="26">
        <f t="shared" ref="DU41" si="439">DATE(DM$8,9,1)</f>
        <v>48458</v>
      </c>
      <c r="DV41" s="26">
        <f t="shared" ref="DV41" si="440">DATE(DM$8,10,1)</f>
        <v>48488</v>
      </c>
      <c r="DW41" s="26">
        <f t="shared" ref="DW41" si="441">DATE(DM$8,11,1)</f>
        <v>48519</v>
      </c>
      <c r="DX41" s="26">
        <f t="shared" ref="DX41" si="442">DATE(DM$8,12,1)</f>
        <v>48549</v>
      </c>
      <c r="DY41" s="27">
        <f t="shared" ref="DY41" si="443">DM$8</f>
        <v>2032</v>
      </c>
      <c r="EA41" s="26">
        <f t="shared" ref="EA41" si="444">DATE(EA$8,1,1)</f>
        <v>48580</v>
      </c>
      <c r="EB41" s="26">
        <f t="shared" ref="EB41" si="445">DATE(EA$8,2,1)</f>
        <v>48611</v>
      </c>
      <c r="EC41" s="26">
        <f t="shared" ref="EC41" si="446">DATE(EA$8,3,1)</f>
        <v>48639</v>
      </c>
      <c r="ED41" s="26">
        <f t="shared" ref="ED41" si="447">DATE(EA$8,4,1)</f>
        <v>48670</v>
      </c>
      <c r="EE41" s="26">
        <f t="shared" ref="EE41" si="448">DATE(EA$8,5,1)</f>
        <v>48700</v>
      </c>
      <c r="EF41" s="26">
        <f t="shared" ref="EF41" si="449">DATE(EA$8,6,1)</f>
        <v>48731</v>
      </c>
      <c r="EG41" s="26">
        <f t="shared" ref="EG41" si="450">DATE(EA$8,7,1)</f>
        <v>48761</v>
      </c>
      <c r="EH41" s="26">
        <f t="shared" ref="EH41" si="451">DATE(EA$8,8,1)</f>
        <v>48792</v>
      </c>
      <c r="EI41" s="26">
        <f t="shared" ref="EI41" si="452">DATE(EA$8,9,1)</f>
        <v>48823</v>
      </c>
      <c r="EJ41" s="26">
        <f t="shared" ref="EJ41" si="453">DATE(EA$8,10,1)</f>
        <v>48853</v>
      </c>
      <c r="EK41" s="26">
        <f t="shared" ref="EK41" si="454">DATE(EA$8,11,1)</f>
        <v>48884</v>
      </c>
      <c r="EL41" s="26">
        <f t="shared" ref="EL41" si="455">DATE(EA$8,12,1)</f>
        <v>48914</v>
      </c>
      <c r="EM41" s="27">
        <f t="shared" ref="EM41" si="456">EA$8</f>
        <v>2033</v>
      </c>
    </row>
    <row r="42" spans="3:143" x14ac:dyDescent="0.25">
      <c r="C42" s="20" t="s">
        <v>22</v>
      </c>
      <c r="E42" s="21">
        <v>500</v>
      </c>
      <c r="F42" s="21">
        <v>500</v>
      </c>
      <c r="G42" s="21">
        <v>500</v>
      </c>
      <c r="H42" s="21">
        <v>500</v>
      </c>
      <c r="I42" s="21">
        <v>500</v>
      </c>
      <c r="J42" s="21">
        <v>500</v>
      </c>
      <c r="K42" s="21">
        <v>500</v>
      </c>
      <c r="L42" s="21">
        <v>500</v>
      </c>
      <c r="M42" s="21">
        <v>500</v>
      </c>
      <c r="N42" s="21">
        <v>500</v>
      </c>
      <c r="O42" s="21">
        <v>500</v>
      </c>
      <c r="P42" s="21">
        <v>500</v>
      </c>
      <c r="Q42" s="23">
        <f>SUM(E42:P42)</f>
        <v>6000</v>
      </c>
      <c r="S42" s="21"/>
      <c r="T42" s="21"/>
      <c r="U42" s="21"/>
      <c r="V42" s="21"/>
      <c r="W42" s="21"/>
      <c r="X42" s="21"/>
      <c r="Y42" s="21"/>
      <c r="Z42" s="21"/>
      <c r="AA42" s="21"/>
      <c r="AB42" s="21"/>
      <c r="AC42" s="21"/>
      <c r="AD42" s="21"/>
      <c r="AE42" s="23">
        <f>SUM(S42:AD42)</f>
        <v>0</v>
      </c>
      <c r="AG42" s="21"/>
      <c r="AH42" s="21"/>
      <c r="AI42" s="21"/>
      <c r="AJ42" s="21"/>
      <c r="AK42" s="21"/>
      <c r="AL42" s="21"/>
      <c r="AM42" s="21"/>
      <c r="AN42" s="21"/>
      <c r="AO42" s="21"/>
      <c r="AP42" s="21"/>
      <c r="AQ42" s="21"/>
      <c r="AR42" s="21"/>
      <c r="AS42" s="23">
        <f t="shared" ref="AS42" si="457">SUM(AG42:AR42)</f>
        <v>0</v>
      </c>
      <c r="AU42" s="21"/>
      <c r="AV42" s="21"/>
      <c r="AW42" s="21"/>
      <c r="AX42" s="21"/>
      <c r="AY42" s="21"/>
      <c r="AZ42" s="21"/>
      <c r="BA42" s="21"/>
      <c r="BB42" s="21"/>
      <c r="BC42" s="21"/>
      <c r="BD42" s="21"/>
      <c r="BE42" s="21"/>
      <c r="BF42" s="21"/>
      <c r="BG42" s="23">
        <f t="shared" ref="BG42" si="458">SUM(AU42:BF42)</f>
        <v>0</v>
      </c>
      <c r="BI42" s="21"/>
      <c r="BJ42" s="21"/>
      <c r="BK42" s="21"/>
      <c r="BL42" s="21"/>
      <c r="BM42" s="21"/>
      <c r="BN42" s="21"/>
      <c r="BO42" s="21"/>
      <c r="BP42" s="21"/>
      <c r="BQ42" s="21"/>
      <c r="BR42" s="21"/>
      <c r="BS42" s="21"/>
      <c r="BT42" s="21"/>
      <c r="BU42" s="23">
        <f t="shared" ref="BU42" si="459">SUM(BI42:BT42)</f>
        <v>0</v>
      </c>
      <c r="BW42" s="21"/>
      <c r="BX42" s="21"/>
      <c r="BY42" s="21"/>
      <c r="BZ42" s="21"/>
      <c r="CA42" s="21"/>
      <c r="CB42" s="21"/>
      <c r="CC42" s="21"/>
      <c r="CD42" s="21"/>
      <c r="CE42" s="21"/>
      <c r="CF42" s="21"/>
      <c r="CG42" s="21"/>
      <c r="CH42" s="21"/>
      <c r="CI42" s="23">
        <f t="shared" ref="CI42" si="460">SUM(BW42:CH42)</f>
        <v>0</v>
      </c>
      <c r="CK42" s="21"/>
      <c r="CL42" s="21"/>
      <c r="CM42" s="21"/>
      <c r="CN42" s="21"/>
      <c r="CO42" s="21"/>
      <c r="CP42" s="21"/>
      <c r="CQ42" s="21"/>
      <c r="CR42" s="21"/>
      <c r="CS42" s="21"/>
      <c r="CT42" s="21"/>
      <c r="CU42" s="21"/>
      <c r="CV42" s="21"/>
      <c r="CW42" s="23">
        <f t="shared" ref="CW42" si="461">SUM(CK42:CV42)</f>
        <v>0</v>
      </c>
      <c r="CY42" s="21"/>
      <c r="CZ42" s="21"/>
      <c r="DA42" s="21"/>
      <c r="DB42" s="21"/>
      <c r="DC42" s="21"/>
      <c r="DD42" s="21"/>
      <c r="DE42" s="21"/>
      <c r="DF42" s="21"/>
      <c r="DG42" s="21"/>
      <c r="DH42" s="21"/>
      <c r="DI42" s="21"/>
      <c r="DJ42" s="21"/>
      <c r="DK42" s="23">
        <f t="shared" ref="DK42" si="462">SUM(CY42:DJ42)</f>
        <v>0</v>
      </c>
      <c r="DM42" s="21"/>
      <c r="DN42" s="21"/>
      <c r="DO42" s="21"/>
      <c r="DP42" s="21"/>
      <c r="DQ42" s="21"/>
      <c r="DR42" s="21"/>
      <c r="DS42" s="21"/>
      <c r="DT42" s="21"/>
      <c r="DU42" s="21"/>
      <c r="DV42" s="21"/>
      <c r="DW42" s="21"/>
      <c r="DX42" s="21"/>
      <c r="DY42" s="23">
        <f t="shared" ref="DY42:DY52" si="463">SUM(DM42:DX42)</f>
        <v>0</v>
      </c>
      <c r="EA42" s="21"/>
      <c r="EB42" s="21"/>
      <c r="EC42" s="21"/>
      <c r="ED42" s="21"/>
      <c r="EE42" s="21"/>
      <c r="EF42" s="21"/>
      <c r="EG42" s="21"/>
      <c r="EH42" s="21"/>
      <c r="EI42" s="21"/>
      <c r="EJ42" s="21"/>
      <c r="EK42" s="21"/>
      <c r="EL42" s="21"/>
      <c r="EM42" s="23">
        <f t="shared" ref="EM42:EM52" si="464">SUM(EA42:EL42)</f>
        <v>0</v>
      </c>
    </row>
    <row r="43" spans="3:143" x14ac:dyDescent="0.25">
      <c r="C43" s="20" t="s">
        <v>23</v>
      </c>
      <c r="E43" s="21">
        <v>100</v>
      </c>
      <c r="F43" s="21">
        <v>100</v>
      </c>
      <c r="G43" s="21">
        <v>100</v>
      </c>
      <c r="H43" s="21">
        <v>100</v>
      </c>
      <c r="I43" s="21">
        <v>100</v>
      </c>
      <c r="J43" s="21">
        <v>100</v>
      </c>
      <c r="K43" s="21">
        <v>100</v>
      </c>
      <c r="L43" s="21">
        <v>500</v>
      </c>
      <c r="M43" s="21">
        <v>500</v>
      </c>
      <c r="N43" s="21">
        <v>500</v>
      </c>
      <c r="O43" s="21">
        <v>500</v>
      </c>
      <c r="P43" s="21">
        <v>500</v>
      </c>
      <c r="Q43" s="23">
        <f t="shared" ref="Q43:Q52" si="465">SUM(E43:P43)</f>
        <v>3200</v>
      </c>
      <c r="S43" s="21"/>
      <c r="T43" s="21"/>
      <c r="U43" s="21"/>
      <c r="V43" s="21"/>
      <c r="W43" s="21"/>
      <c r="X43" s="21"/>
      <c r="Y43" s="21"/>
      <c r="Z43" s="21"/>
      <c r="AA43" s="21"/>
      <c r="AB43" s="21"/>
      <c r="AC43" s="21"/>
      <c r="AD43" s="21"/>
      <c r="AE43" s="23">
        <f t="shared" ref="AE43:AE52" si="466">SUM(S43:AD43)</f>
        <v>0</v>
      </c>
      <c r="AG43" s="21"/>
      <c r="AH43" s="21"/>
      <c r="AI43" s="21"/>
      <c r="AJ43" s="21"/>
      <c r="AK43" s="21"/>
      <c r="AL43" s="21"/>
      <c r="AM43" s="21"/>
      <c r="AN43" s="21"/>
      <c r="AO43" s="21"/>
      <c r="AP43" s="21"/>
      <c r="AQ43" s="21"/>
      <c r="AR43" s="21"/>
      <c r="AS43" s="23">
        <f t="shared" ref="AS43:AS52" si="467">SUM(AG43:AR43)</f>
        <v>0</v>
      </c>
      <c r="AU43" s="21"/>
      <c r="AV43" s="21"/>
      <c r="AW43" s="21"/>
      <c r="AX43" s="21"/>
      <c r="AY43" s="21"/>
      <c r="AZ43" s="21"/>
      <c r="BA43" s="21"/>
      <c r="BB43" s="21"/>
      <c r="BC43" s="21"/>
      <c r="BD43" s="21"/>
      <c r="BE43" s="21"/>
      <c r="BF43" s="21"/>
      <c r="BG43" s="23">
        <f t="shared" ref="BG43:BG52" si="468">SUM(AU43:BF43)</f>
        <v>0</v>
      </c>
      <c r="BI43" s="21"/>
      <c r="BJ43" s="21"/>
      <c r="BK43" s="21"/>
      <c r="BL43" s="21"/>
      <c r="BM43" s="21"/>
      <c r="BN43" s="21"/>
      <c r="BO43" s="21"/>
      <c r="BP43" s="21"/>
      <c r="BQ43" s="21"/>
      <c r="BR43" s="21"/>
      <c r="BS43" s="21"/>
      <c r="BT43" s="21"/>
      <c r="BU43" s="23">
        <f t="shared" ref="BU43:BU52" si="469">SUM(BI43:BT43)</f>
        <v>0</v>
      </c>
      <c r="BW43" s="21"/>
      <c r="BX43" s="21"/>
      <c r="BY43" s="21"/>
      <c r="BZ43" s="21"/>
      <c r="CA43" s="21"/>
      <c r="CB43" s="21"/>
      <c r="CC43" s="21"/>
      <c r="CD43" s="21"/>
      <c r="CE43" s="21"/>
      <c r="CF43" s="21"/>
      <c r="CG43" s="21"/>
      <c r="CH43" s="21"/>
      <c r="CI43" s="23">
        <f t="shared" ref="CI43:CI52" si="470">SUM(BW43:CH43)</f>
        <v>0</v>
      </c>
      <c r="CK43" s="21"/>
      <c r="CL43" s="21"/>
      <c r="CM43" s="21"/>
      <c r="CN43" s="21"/>
      <c r="CO43" s="21"/>
      <c r="CP43" s="21"/>
      <c r="CQ43" s="21"/>
      <c r="CR43" s="21"/>
      <c r="CS43" s="21"/>
      <c r="CT43" s="21"/>
      <c r="CU43" s="21"/>
      <c r="CV43" s="21"/>
      <c r="CW43" s="23">
        <f t="shared" ref="CW43:CW52" si="471">SUM(CK43:CV43)</f>
        <v>0</v>
      </c>
      <c r="CY43" s="21"/>
      <c r="CZ43" s="21"/>
      <c r="DA43" s="21"/>
      <c r="DB43" s="21"/>
      <c r="DC43" s="21"/>
      <c r="DD43" s="21"/>
      <c r="DE43" s="21"/>
      <c r="DF43" s="21"/>
      <c r="DG43" s="21"/>
      <c r="DH43" s="21"/>
      <c r="DI43" s="21"/>
      <c r="DJ43" s="21"/>
      <c r="DK43" s="23">
        <f t="shared" ref="DK43:DK52" si="472">SUM(CY43:DJ43)</f>
        <v>0</v>
      </c>
      <c r="DM43" s="21"/>
      <c r="DN43" s="21"/>
      <c r="DO43" s="21"/>
      <c r="DP43" s="21"/>
      <c r="DQ43" s="21"/>
      <c r="DR43" s="21"/>
      <c r="DS43" s="21"/>
      <c r="DT43" s="21"/>
      <c r="DU43" s="21"/>
      <c r="DV43" s="21"/>
      <c r="DW43" s="21"/>
      <c r="DX43" s="21"/>
      <c r="DY43" s="23">
        <f t="shared" si="463"/>
        <v>0</v>
      </c>
      <c r="EA43" s="21"/>
      <c r="EB43" s="21"/>
      <c r="EC43" s="21"/>
      <c r="ED43" s="21"/>
      <c r="EE43" s="21"/>
      <c r="EF43" s="21"/>
      <c r="EG43" s="21"/>
      <c r="EH43" s="21"/>
      <c r="EI43" s="21"/>
      <c r="EJ43" s="21"/>
      <c r="EK43" s="21"/>
      <c r="EL43" s="21"/>
      <c r="EM43" s="23">
        <f t="shared" si="464"/>
        <v>0</v>
      </c>
    </row>
    <row r="44" spans="3:143" x14ac:dyDescent="0.25">
      <c r="C44" s="20" t="s">
        <v>75</v>
      </c>
      <c r="E44" s="21">
        <v>300</v>
      </c>
      <c r="F44" s="21">
        <v>300</v>
      </c>
      <c r="G44" s="21">
        <v>300</v>
      </c>
      <c r="H44" s="21">
        <v>300</v>
      </c>
      <c r="I44" s="21">
        <v>300</v>
      </c>
      <c r="J44" s="21">
        <v>300</v>
      </c>
      <c r="K44" s="21">
        <v>300</v>
      </c>
      <c r="L44" s="21">
        <v>500</v>
      </c>
      <c r="M44" s="21">
        <v>500</v>
      </c>
      <c r="N44" s="21">
        <v>500</v>
      </c>
      <c r="O44" s="21">
        <v>500</v>
      </c>
      <c r="P44" s="21">
        <v>500</v>
      </c>
      <c r="Q44" s="23">
        <f t="shared" si="465"/>
        <v>4600</v>
      </c>
      <c r="S44" s="21"/>
      <c r="T44" s="21"/>
      <c r="U44" s="21"/>
      <c r="V44" s="21"/>
      <c r="W44" s="21"/>
      <c r="X44" s="21"/>
      <c r="Y44" s="21"/>
      <c r="Z44" s="21"/>
      <c r="AA44" s="21"/>
      <c r="AB44" s="21"/>
      <c r="AC44" s="21"/>
      <c r="AD44" s="21"/>
      <c r="AE44" s="23">
        <f t="shared" si="466"/>
        <v>0</v>
      </c>
      <c r="AG44" s="21"/>
      <c r="AH44" s="21"/>
      <c r="AI44" s="21"/>
      <c r="AJ44" s="21"/>
      <c r="AK44" s="21"/>
      <c r="AL44" s="21"/>
      <c r="AM44" s="21"/>
      <c r="AN44" s="21"/>
      <c r="AO44" s="21"/>
      <c r="AP44" s="21"/>
      <c r="AQ44" s="21"/>
      <c r="AR44" s="21"/>
      <c r="AS44" s="23">
        <f t="shared" si="467"/>
        <v>0</v>
      </c>
      <c r="AU44" s="21"/>
      <c r="AV44" s="21"/>
      <c r="AW44" s="21"/>
      <c r="AX44" s="21"/>
      <c r="AY44" s="21"/>
      <c r="AZ44" s="21"/>
      <c r="BA44" s="21"/>
      <c r="BB44" s="21"/>
      <c r="BC44" s="21"/>
      <c r="BD44" s="21"/>
      <c r="BE44" s="21"/>
      <c r="BF44" s="21"/>
      <c r="BG44" s="23">
        <f t="shared" si="468"/>
        <v>0</v>
      </c>
      <c r="BI44" s="21"/>
      <c r="BJ44" s="21"/>
      <c r="BK44" s="21"/>
      <c r="BL44" s="21"/>
      <c r="BM44" s="21"/>
      <c r="BN44" s="21"/>
      <c r="BO44" s="21"/>
      <c r="BP44" s="21"/>
      <c r="BQ44" s="21"/>
      <c r="BR44" s="21"/>
      <c r="BS44" s="21"/>
      <c r="BT44" s="21"/>
      <c r="BU44" s="23">
        <f t="shared" si="469"/>
        <v>0</v>
      </c>
      <c r="BW44" s="21"/>
      <c r="BX44" s="21"/>
      <c r="BY44" s="21"/>
      <c r="BZ44" s="21"/>
      <c r="CA44" s="21"/>
      <c r="CB44" s="21"/>
      <c r="CC44" s="21"/>
      <c r="CD44" s="21"/>
      <c r="CE44" s="21"/>
      <c r="CF44" s="21"/>
      <c r="CG44" s="21"/>
      <c r="CH44" s="21"/>
      <c r="CI44" s="23">
        <f t="shared" si="470"/>
        <v>0</v>
      </c>
      <c r="CK44" s="21"/>
      <c r="CL44" s="21"/>
      <c r="CM44" s="21"/>
      <c r="CN44" s="21"/>
      <c r="CO44" s="21"/>
      <c r="CP44" s="21"/>
      <c r="CQ44" s="21"/>
      <c r="CR44" s="21"/>
      <c r="CS44" s="21"/>
      <c r="CT44" s="21"/>
      <c r="CU44" s="21"/>
      <c r="CV44" s="21"/>
      <c r="CW44" s="23">
        <f t="shared" si="471"/>
        <v>0</v>
      </c>
      <c r="CY44" s="21"/>
      <c r="CZ44" s="21"/>
      <c r="DA44" s="21"/>
      <c r="DB44" s="21"/>
      <c r="DC44" s="21"/>
      <c r="DD44" s="21"/>
      <c r="DE44" s="21"/>
      <c r="DF44" s="21"/>
      <c r="DG44" s="21"/>
      <c r="DH44" s="21"/>
      <c r="DI44" s="21"/>
      <c r="DJ44" s="21"/>
      <c r="DK44" s="23">
        <f t="shared" si="472"/>
        <v>0</v>
      </c>
      <c r="DM44" s="21"/>
      <c r="DN44" s="21"/>
      <c r="DO44" s="21"/>
      <c r="DP44" s="21"/>
      <c r="DQ44" s="21"/>
      <c r="DR44" s="21"/>
      <c r="DS44" s="21"/>
      <c r="DT44" s="21"/>
      <c r="DU44" s="21"/>
      <c r="DV44" s="21"/>
      <c r="DW44" s="21"/>
      <c r="DX44" s="21"/>
      <c r="DY44" s="23">
        <f t="shared" si="463"/>
        <v>0</v>
      </c>
      <c r="EA44" s="21"/>
      <c r="EB44" s="21"/>
      <c r="EC44" s="21"/>
      <c r="ED44" s="21"/>
      <c r="EE44" s="21"/>
      <c r="EF44" s="21"/>
      <c r="EG44" s="21"/>
      <c r="EH44" s="21"/>
      <c r="EI44" s="21"/>
      <c r="EJ44" s="21"/>
      <c r="EK44" s="21"/>
      <c r="EL44" s="21"/>
      <c r="EM44" s="23">
        <f t="shared" si="464"/>
        <v>0</v>
      </c>
    </row>
    <row r="45" spans="3:143" x14ac:dyDescent="0.25">
      <c r="C45" s="20" t="s">
        <v>76</v>
      </c>
      <c r="E45" s="21">
        <v>200</v>
      </c>
      <c r="F45" s="21">
        <v>200</v>
      </c>
      <c r="G45" s="21">
        <v>200</v>
      </c>
      <c r="H45" s="21">
        <v>200</v>
      </c>
      <c r="I45" s="21">
        <v>200</v>
      </c>
      <c r="J45" s="21">
        <v>200</v>
      </c>
      <c r="K45" s="21">
        <v>200</v>
      </c>
      <c r="L45" s="21">
        <v>500</v>
      </c>
      <c r="M45" s="21">
        <v>500</v>
      </c>
      <c r="N45" s="21">
        <v>500</v>
      </c>
      <c r="O45" s="21">
        <v>500</v>
      </c>
      <c r="P45" s="21">
        <v>500</v>
      </c>
      <c r="Q45" s="23">
        <f t="shared" si="465"/>
        <v>3900</v>
      </c>
      <c r="S45" s="21"/>
      <c r="T45" s="21"/>
      <c r="U45" s="21"/>
      <c r="V45" s="21"/>
      <c r="W45" s="21"/>
      <c r="X45" s="21"/>
      <c r="Y45" s="21"/>
      <c r="Z45" s="21"/>
      <c r="AA45" s="21"/>
      <c r="AB45" s="21"/>
      <c r="AC45" s="21"/>
      <c r="AD45" s="21"/>
      <c r="AE45" s="23">
        <f t="shared" si="466"/>
        <v>0</v>
      </c>
      <c r="AG45" s="21"/>
      <c r="AH45" s="21"/>
      <c r="AI45" s="21"/>
      <c r="AJ45" s="21"/>
      <c r="AK45" s="21"/>
      <c r="AL45" s="21"/>
      <c r="AM45" s="21"/>
      <c r="AN45" s="21"/>
      <c r="AO45" s="21"/>
      <c r="AP45" s="21"/>
      <c r="AQ45" s="21"/>
      <c r="AR45" s="21"/>
      <c r="AS45" s="23">
        <f t="shared" si="467"/>
        <v>0</v>
      </c>
      <c r="AU45" s="21"/>
      <c r="AV45" s="21"/>
      <c r="AW45" s="21"/>
      <c r="AX45" s="21"/>
      <c r="AY45" s="21"/>
      <c r="AZ45" s="21"/>
      <c r="BA45" s="21"/>
      <c r="BB45" s="21"/>
      <c r="BC45" s="21"/>
      <c r="BD45" s="21"/>
      <c r="BE45" s="21"/>
      <c r="BF45" s="21"/>
      <c r="BG45" s="23">
        <f t="shared" si="468"/>
        <v>0</v>
      </c>
      <c r="BI45" s="21"/>
      <c r="BJ45" s="21"/>
      <c r="BK45" s="21"/>
      <c r="BL45" s="21"/>
      <c r="BM45" s="21"/>
      <c r="BN45" s="21"/>
      <c r="BO45" s="21"/>
      <c r="BP45" s="21"/>
      <c r="BQ45" s="21"/>
      <c r="BR45" s="21"/>
      <c r="BS45" s="21"/>
      <c r="BT45" s="21"/>
      <c r="BU45" s="23">
        <f t="shared" si="469"/>
        <v>0</v>
      </c>
      <c r="BW45" s="21"/>
      <c r="BX45" s="21"/>
      <c r="BY45" s="21"/>
      <c r="BZ45" s="21"/>
      <c r="CA45" s="21"/>
      <c r="CB45" s="21"/>
      <c r="CC45" s="21"/>
      <c r="CD45" s="21"/>
      <c r="CE45" s="21"/>
      <c r="CF45" s="21"/>
      <c r="CG45" s="21"/>
      <c r="CH45" s="21"/>
      <c r="CI45" s="23">
        <f t="shared" si="470"/>
        <v>0</v>
      </c>
      <c r="CK45" s="21"/>
      <c r="CL45" s="21"/>
      <c r="CM45" s="21"/>
      <c r="CN45" s="21"/>
      <c r="CO45" s="21"/>
      <c r="CP45" s="21"/>
      <c r="CQ45" s="21"/>
      <c r="CR45" s="21"/>
      <c r="CS45" s="21"/>
      <c r="CT45" s="21"/>
      <c r="CU45" s="21"/>
      <c r="CV45" s="21"/>
      <c r="CW45" s="23">
        <f t="shared" si="471"/>
        <v>0</v>
      </c>
      <c r="CY45" s="21"/>
      <c r="CZ45" s="21"/>
      <c r="DA45" s="21"/>
      <c r="DB45" s="21"/>
      <c r="DC45" s="21"/>
      <c r="DD45" s="21"/>
      <c r="DE45" s="21"/>
      <c r="DF45" s="21"/>
      <c r="DG45" s="21"/>
      <c r="DH45" s="21"/>
      <c r="DI45" s="21"/>
      <c r="DJ45" s="21"/>
      <c r="DK45" s="23">
        <f t="shared" si="472"/>
        <v>0</v>
      </c>
      <c r="DM45" s="21"/>
      <c r="DN45" s="21"/>
      <c r="DO45" s="21"/>
      <c r="DP45" s="21"/>
      <c r="DQ45" s="21"/>
      <c r="DR45" s="21"/>
      <c r="DS45" s="21"/>
      <c r="DT45" s="21"/>
      <c r="DU45" s="21"/>
      <c r="DV45" s="21"/>
      <c r="DW45" s="21"/>
      <c r="DX45" s="21"/>
      <c r="DY45" s="23">
        <f t="shared" si="463"/>
        <v>0</v>
      </c>
      <c r="EA45" s="21"/>
      <c r="EB45" s="21"/>
      <c r="EC45" s="21"/>
      <c r="ED45" s="21"/>
      <c r="EE45" s="21"/>
      <c r="EF45" s="21"/>
      <c r="EG45" s="21"/>
      <c r="EH45" s="21"/>
      <c r="EI45" s="21"/>
      <c r="EJ45" s="21"/>
      <c r="EK45" s="21"/>
      <c r="EL45" s="21"/>
      <c r="EM45" s="23">
        <f t="shared" si="464"/>
        <v>0</v>
      </c>
    </row>
    <row r="46" spans="3:143" x14ac:dyDescent="0.25">
      <c r="C46" s="20" t="s">
        <v>77</v>
      </c>
      <c r="E46" s="21">
        <v>100</v>
      </c>
      <c r="F46" s="21">
        <v>100</v>
      </c>
      <c r="G46" s="21">
        <v>100</v>
      </c>
      <c r="H46" s="21">
        <v>100</v>
      </c>
      <c r="I46" s="21">
        <v>100</v>
      </c>
      <c r="J46" s="21">
        <v>100</v>
      </c>
      <c r="K46" s="21">
        <v>100</v>
      </c>
      <c r="L46" s="21">
        <v>500</v>
      </c>
      <c r="M46" s="21">
        <v>500</v>
      </c>
      <c r="N46" s="21">
        <v>500</v>
      </c>
      <c r="O46" s="21">
        <v>500</v>
      </c>
      <c r="P46" s="21">
        <v>500</v>
      </c>
      <c r="Q46" s="23">
        <f t="shared" si="465"/>
        <v>3200</v>
      </c>
      <c r="S46" s="21"/>
      <c r="T46" s="21"/>
      <c r="U46" s="21"/>
      <c r="V46" s="21"/>
      <c r="W46" s="21"/>
      <c r="X46" s="21"/>
      <c r="Y46" s="21"/>
      <c r="Z46" s="21"/>
      <c r="AA46" s="21"/>
      <c r="AB46" s="21"/>
      <c r="AC46" s="21"/>
      <c r="AD46" s="21"/>
      <c r="AE46" s="23">
        <f t="shared" si="466"/>
        <v>0</v>
      </c>
      <c r="AG46" s="21"/>
      <c r="AH46" s="21"/>
      <c r="AI46" s="21"/>
      <c r="AJ46" s="21"/>
      <c r="AK46" s="21"/>
      <c r="AL46" s="21"/>
      <c r="AM46" s="21"/>
      <c r="AN46" s="21"/>
      <c r="AO46" s="21"/>
      <c r="AP46" s="21"/>
      <c r="AQ46" s="21"/>
      <c r="AR46" s="21"/>
      <c r="AS46" s="23">
        <f t="shared" si="467"/>
        <v>0</v>
      </c>
      <c r="AU46" s="21"/>
      <c r="AV46" s="21"/>
      <c r="AW46" s="21"/>
      <c r="AX46" s="21"/>
      <c r="AY46" s="21"/>
      <c r="AZ46" s="21"/>
      <c r="BA46" s="21"/>
      <c r="BB46" s="21"/>
      <c r="BC46" s="21"/>
      <c r="BD46" s="21"/>
      <c r="BE46" s="21"/>
      <c r="BF46" s="21"/>
      <c r="BG46" s="23">
        <f t="shared" si="468"/>
        <v>0</v>
      </c>
      <c r="BI46" s="21"/>
      <c r="BJ46" s="21"/>
      <c r="BK46" s="21"/>
      <c r="BL46" s="21"/>
      <c r="BM46" s="21"/>
      <c r="BN46" s="21"/>
      <c r="BO46" s="21"/>
      <c r="BP46" s="21"/>
      <c r="BQ46" s="21"/>
      <c r="BR46" s="21"/>
      <c r="BS46" s="21"/>
      <c r="BT46" s="21"/>
      <c r="BU46" s="23">
        <f t="shared" si="469"/>
        <v>0</v>
      </c>
      <c r="BW46" s="21"/>
      <c r="BX46" s="21"/>
      <c r="BY46" s="21"/>
      <c r="BZ46" s="21"/>
      <c r="CA46" s="21"/>
      <c r="CB46" s="21"/>
      <c r="CC46" s="21"/>
      <c r="CD46" s="21"/>
      <c r="CE46" s="21"/>
      <c r="CF46" s="21"/>
      <c r="CG46" s="21"/>
      <c r="CH46" s="21"/>
      <c r="CI46" s="23">
        <f t="shared" si="470"/>
        <v>0</v>
      </c>
      <c r="CK46" s="21"/>
      <c r="CL46" s="21"/>
      <c r="CM46" s="21"/>
      <c r="CN46" s="21"/>
      <c r="CO46" s="21"/>
      <c r="CP46" s="21"/>
      <c r="CQ46" s="21"/>
      <c r="CR46" s="21"/>
      <c r="CS46" s="21"/>
      <c r="CT46" s="21"/>
      <c r="CU46" s="21"/>
      <c r="CV46" s="21"/>
      <c r="CW46" s="23">
        <f t="shared" si="471"/>
        <v>0</v>
      </c>
      <c r="CY46" s="21"/>
      <c r="CZ46" s="21"/>
      <c r="DA46" s="21"/>
      <c r="DB46" s="21"/>
      <c r="DC46" s="21"/>
      <c r="DD46" s="21"/>
      <c r="DE46" s="21"/>
      <c r="DF46" s="21"/>
      <c r="DG46" s="21"/>
      <c r="DH46" s="21"/>
      <c r="DI46" s="21"/>
      <c r="DJ46" s="21"/>
      <c r="DK46" s="23">
        <f t="shared" si="472"/>
        <v>0</v>
      </c>
      <c r="DM46" s="21"/>
      <c r="DN46" s="21"/>
      <c r="DO46" s="21"/>
      <c r="DP46" s="21"/>
      <c r="DQ46" s="21"/>
      <c r="DR46" s="21"/>
      <c r="DS46" s="21"/>
      <c r="DT46" s="21"/>
      <c r="DU46" s="21"/>
      <c r="DV46" s="21"/>
      <c r="DW46" s="21"/>
      <c r="DX46" s="21"/>
      <c r="DY46" s="23">
        <f t="shared" si="463"/>
        <v>0</v>
      </c>
      <c r="EA46" s="21"/>
      <c r="EB46" s="21"/>
      <c r="EC46" s="21"/>
      <c r="ED46" s="21"/>
      <c r="EE46" s="21"/>
      <c r="EF46" s="21"/>
      <c r="EG46" s="21"/>
      <c r="EH46" s="21"/>
      <c r="EI46" s="21"/>
      <c r="EJ46" s="21"/>
      <c r="EK46" s="21"/>
      <c r="EL46" s="21"/>
      <c r="EM46" s="23">
        <f t="shared" si="464"/>
        <v>0</v>
      </c>
    </row>
    <row r="47" spans="3:143" hidden="1" x14ac:dyDescent="0.25">
      <c r="C47" s="20" t="s">
        <v>24</v>
      </c>
      <c r="E47" s="21"/>
      <c r="F47" s="21"/>
      <c r="G47" s="21"/>
      <c r="H47" s="21"/>
      <c r="I47" s="21"/>
      <c r="J47" s="21"/>
      <c r="K47" s="21"/>
      <c r="L47" s="21">
        <v>0</v>
      </c>
      <c r="M47" s="21"/>
      <c r="N47" s="21">
        <v>500</v>
      </c>
      <c r="O47" s="21">
        <v>500</v>
      </c>
      <c r="P47" s="21">
        <v>500</v>
      </c>
      <c r="Q47" s="23">
        <f t="shared" si="465"/>
        <v>1500</v>
      </c>
      <c r="S47" s="21"/>
      <c r="T47" s="21"/>
      <c r="U47" s="21"/>
      <c r="V47" s="21"/>
      <c r="W47" s="21"/>
      <c r="X47" s="21"/>
      <c r="Y47" s="21"/>
      <c r="Z47" s="21"/>
      <c r="AA47" s="21"/>
      <c r="AB47" s="21"/>
      <c r="AC47" s="21"/>
      <c r="AD47" s="21"/>
      <c r="AE47" s="23">
        <f t="shared" si="466"/>
        <v>0</v>
      </c>
      <c r="AG47" s="21"/>
      <c r="AH47" s="21"/>
      <c r="AI47" s="21"/>
      <c r="AJ47" s="21"/>
      <c r="AK47" s="21"/>
      <c r="AL47" s="21"/>
      <c r="AM47" s="21"/>
      <c r="AN47" s="21"/>
      <c r="AO47" s="21"/>
      <c r="AP47" s="21"/>
      <c r="AQ47" s="21"/>
      <c r="AR47" s="21"/>
      <c r="AS47" s="23">
        <f t="shared" si="467"/>
        <v>0</v>
      </c>
      <c r="AU47" s="21"/>
      <c r="AV47" s="21"/>
      <c r="AW47" s="21"/>
      <c r="AX47" s="21"/>
      <c r="AY47" s="21"/>
      <c r="AZ47" s="21"/>
      <c r="BA47" s="21"/>
      <c r="BB47" s="21"/>
      <c r="BC47" s="21"/>
      <c r="BD47" s="21"/>
      <c r="BE47" s="21"/>
      <c r="BF47" s="21"/>
      <c r="BG47" s="23">
        <f t="shared" si="468"/>
        <v>0</v>
      </c>
      <c r="BI47" s="21"/>
      <c r="BJ47" s="21"/>
      <c r="BK47" s="21"/>
      <c r="BL47" s="21"/>
      <c r="BM47" s="21"/>
      <c r="BN47" s="21"/>
      <c r="BO47" s="21"/>
      <c r="BP47" s="21"/>
      <c r="BQ47" s="21"/>
      <c r="BR47" s="21"/>
      <c r="BS47" s="21"/>
      <c r="BT47" s="21"/>
      <c r="BU47" s="23">
        <f t="shared" si="469"/>
        <v>0</v>
      </c>
      <c r="BW47" s="21"/>
      <c r="BX47" s="21"/>
      <c r="BY47" s="21"/>
      <c r="BZ47" s="21"/>
      <c r="CA47" s="21"/>
      <c r="CB47" s="21"/>
      <c r="CC47" s="21"/>
      <c r="CD47" s="21"/>
      <c r="CE47" s="21"/>
      <c r="CF47" s="21"/>
      <c r="CG47" s="21"/>
      <c r="CH47" s="21"/>
      <c r="CI47" s="23">
        <f t="shared" si="470"/>
        <v>0</v>
      </c>
      <c r="CK47" s="21"/>
      <c r="CL47" s="21"/>
      <c r="CM47" s="21"/>
      <c r="CN47" s="21"/>
      <c r="CO47" s="21"/>
      <c r="CP47" s="21"/>
      <c r="CQ47" s="21"/>
      <c r="CR47" s="21"/>
      <c r="CS47" s="21"/>
      <c r="CT47" s="21"/>
      <c r="CU47" s="21"/>
      <c r="CV47" s="21"/>
      <c r="CW47" s="23">
        <f t="shared" si="471"/>
        <v>0</v>
      </c>
      <c r="CY47" s="21"/>
      <c r="CZ47" s="21"/>
      <c r="DA47" s="21"/>
      <c r="DB47" s="21"/>
      <c r="DC47" s="21"/>
      <c r="DD47" s="21"/>
      <c r="DE47" s="21"/>
      <c r="DF47" s="21"/>
      <c r="DG47" s="21"/>
      <c r="DH47" s="21"/>
      <c r="DI47" s="21"/>
      <c r="DJ47" s="21"/>
      <c r="DK47" s="23">
        <f t="shared" si="472"/>
        <v>0</v>
      </c>
      <c r="DM47" s="21"/>
      <c r="DN47" s="21"/>
      <c r="DO47" s="21"/>
      <c r="DP47" s="21"/>
      <c r="DQ47" s="21"/>
      <c r="DR47" s="21"/>
      <c r="DS47" s="21"/>
      <c r="DT47" s="21"/>
      <c r="DU47" s="21"/>
      <c r="DV47" s="21"/>
      <c r="DW47" s="21"/>
      <c r="DX47" s="21"/>
      <c r="DY47" s="23">
        <f t="shared" si="463"/>
        <v>0</v>
      </c>
      <c r="EA47" s="21"/>
      <c r="EB47" s="21"/>
      <c r="EC47" s="21"/>
      <c r="ED47" s="21"/>
      <c r="EE47" s="21"/>
      <c r="EF47" s="21"/>
      <c r="EG47" s="21"/>
      <c r="EH47" s="21"/>
      <c r="EI47" s="21"/>
      <c r="EJ47" s="21"/>
      <c r="EK47" s="21"/>
      <c r="EL47" s="21"/>
      <c r="EM47" s="23">
        <f t="shared" si="464"/>
        <v>0</v>
      </c>
    </row>
    <row r="48" spans="3:143" hidden="1" x14ac:dyDescent="0.25">
      <c r="C48" s="20" t="s">
        <v>24</v>
      </c>
      <c r="E48" s="21"/>
      <c r="F48" s="21"/>
      <c r="G48" s="21"/>
      <c r="H48" s="21"/>
      <c r="I48" s="21"/>
      <c r="J48" s="21"/>
      <c r="K48" s="21"/>
      <c r="L48" s="21">
        <v>0</v>
      </c>
      <c r="M48" s="21"/>
      <c r="N48" s="21">
        <v>500</v>
      </c>
      <c r="O48" s="21">
        <v>500</v>
      </c>
      <c r="P48" s="21">
        <v>500</v>
      </c>
      <c r="Q48" s="23">
        <f t="shared" si="465"/>
        <v>1500</v>
      </c>
      <c r="S48" s="21"/>
      <c r="T48" s="21"/>
      <c r="U48" s="21"/>
      <c r="V48" s="21"/>
      <c r="W48" s="21"/>
      <c r="X48" s="21"/>
      <c r="Y48" s="21"/>
      <c r="Z48" s="21"/>
      <c r="AA48" s="21"/>
      <c r="AB48" s="21"/>
      <c r="AC48" s="21"/>
      <c r="AD48" s="21"/>
      <c r="AE48" s="23">
        <f t="shared" si="466"/>
        <v>0</v>
      </c>
      <c r="AG48" s="21"/>
      <c r="AH48" s="21"/>
      <c r="AI48" s="21"/>
      <c r="AJ48" s="21"/>
      <c r="AK48" s="21"/>
      <c r="AL48" s="21"/>
      <c r="AM48" s="21"/>
      <c r="AN48" s="21"/>
      <c r="AO48" s="21"/>
      <c r="AP48" s="21"/>
      <c r="AQ48" s="21"/>
      <c r="AR48" s="21"/>
      <c r="AS48" s="23">
        <f t="shared" si="467"/>
        <v>0</v>
      </c>
      <c r="AU48" s="21"/>
      <c r="AV48" s="21"/>
      <c r="AW48" s="21"/>
      <c r="AX48" s="21"/>
      <c r="AY48" s="21"/>
      <c r="AZ48" s="21"/>
      <c r="BA48" s="21"/>
      <c r="BB48" s="21"/>
      <c r="BC48" s="21"/>
      <c r="BD48" s="21"/>
      <c r="BE48" s="21"/>
      <c r="BF48" s="21"/>
      <c r="BG48" s="23">
        <f t="shared" si="468"/>
        <v>0</v>
      </c>
      <c r="BI48" s="21"/>
      <c r="BJ48" s="21"/>
      <c r="BK48" s="21"/>
      <c r="BL48" s="21"/>
      <c r="BM48" s="21"/>
      <c r="BN48" s="21"/>
      <c r="BO48" s="21"/>
      <c r="BP48" s="21"/>
      <c r="BQ48" s="21"/>
      <c r="BR48" s="21"/>
      <c r="BS48" s="21"/>
      <c r="BT48" s="21"/>
      <c r="BU48" s="23">
        <f t="shared" si="469"/>
        <v>0</v>
      </c>
      <c r="BW48" s="21"/>
      <c r="BX48" s="21"/>
      <c r="BY48" s="21"/>
      <c r="BZ48" s="21"/>
      <c r="CA48" s="21"/>
      <c r="CB48" s="21"/>
      <c r="CC48" s="21"/>
      <c r="CD48" s="21"/>
      <c r="CE48" s="21"/>
      <c r="CF48" s="21"/>
      <c r="CG48" s="21"/>
      <c r="CH48" s="21"/>
      <c r="CI48" s="23">
        <f t="shared" si="470"/>
        <v>0</v>
      </c>
      <c r="CK48" s="21"/>
      <c r="CL48" s="21"/>
      <c r="CM48" s="21"/>
      <c r="CN48" s="21"/>
      <c r="CO48" s="21"/>
      <c r="CP48" s="21"/>
      <c r="CQ48" s="21"/>
      <c r="CR48" s="21"/>
      <c r="CS48" s="21"/>
      <c r="CT48" s="21"/>
      <c r="CU48" s="21"/>
      <c r="CV48" s="21"/>
      <c r="CW48" s="23">
        <f t="shared" si="471"/>
        <v>0</v>
      </c>
      <c r="CY48" s="21"/>
      <c r="CZ48" s="21"/>
      <c r="DA48" s="21"/>
      <c r="DB48" s="21"/>
      <c r="DC48" s="21"/>
      <c r="DD48" s="21"/>
      <c r="DE48" s="21"/>
      <c r="DF48" s="21"/>
      <c r="DG48" s="21"/>
      <c r="DH48" s="21"/>
      <c r="DI48" s="21"/>
      <c r="DJ48" s="21"/>
      <c r="DK48" s="23">
        <f t="shared" si="472"/>
        <v>0</v>
      </c>
      <c r="DM48" s="21"/>
      <c r="DN48" s="21"/>
      <c r="DO48" s="21"/>
      <c r="DP48" s="21"/>
      <c r="DQ48" s="21"/>
      <c r="DR48" s="21"/>
      <c r="DS48" s="21"/>
      <c r="DT48" s="21"/>
      <c r="DU48" s="21"/>
      <c r="DV48" s="21"/>
      <c r="DW48" s="21"/>
      <c r="DX48" s="21"/>
      <c r="DY48" s="23">
        <f t="shared" si="463"/>
        <v>0</v>
      </c>
      <c r="EA48" s="21"/>
      <c r="EB48" s="21"/>
      <c r="EC48" s="21"/>
      <c r="ED48" s="21"/>
      <c r="EE48" s="21"/>
      <c r="EF48" s="21"/>
      <c r="EG48" s="21"/>
      <c r="EH48" s="21"/>
      <c r="EI48" s="21"/>
      <c r="EJ48" s="21"/>
      <c r="EK48" s="21"/>
      <c r="EL48" s="21"/>
      <c r="EM48" s="23">
        <f t="shared" si="464"/>
        <v>0</v>
      </c>
    </row>
    <row r="49" spans="3:143" hidden="1" x14ac:dyDescent="0.25">
      <c r="C49" s="20" t="s">
        <v>24</v>
      </c>
      <c r="E49" s="21"/>
      <c r="F49" s="21"/>
      <c r="G49" s="21"/>
      <c r="H49" s="21"/>
      <c r="I49" s="21"/>
      <c r="J49" s="21"/>
      <c r="K49" s="21"/>
      <c r="L49" s="21">
        <v>0</v>
      </c>
      <c r="M49" s="21"/>
      <c r="N49" s="21">
        <v>500</v>
      </c>
      <c r="O49" s="21">
        <v>500</v>
      </c>
      <c r="P49" s="21">
        <v>500</v>
      </c>
      <c r="Q49" s="23">
        <f t="shared" si="465"/>
        <v>1500</v>
      </c>
      <c r="S49" s="21"/>
      <c r="T49" s="21"/>
      <c r="U49" s="21"/>
      <c r="V49" s="21"/>
      <c r="W49" s="21"/>
      <c r="X49" s="21"/>
      <c r="Y49" s="21"/>
      <c r="Z49" s="21"/>
      <c r="AA49" s="21"/>
      <c r="AB49" s="21"/>
      <c r="AC49" s="21"/>
      <c r="AD49" s="21"/>
      <c r="AE49" s="23">
        <f t="shared" si="466"/>
        <v>0</v>
      </c>
      <c r="AG49" s="21"/>
      <c r="AH49" s="21"/>
      <c r="AI49" s="21"/>
      <c r="AJ49" s="21"/>
      <c r="AK49" s="21"/>
      <c r="AL49" s="21"/>
      <c r="AM49" s="21"/>
      <c r="AN49" s="21"/>
      <c r="AO49" s="21"/>
      <c r="AP49" s="21"/>
      <c r="AQ49" s="21"/>
      <c r="AR49" s="21"/>
      <c r="AS49" s="23">
        <f t="shared" si="467"/>
        <v>0</v>
      </c>
      <c r="AU49" s="21"/>
      <c r="AV49" s="21"/>
      <c r="AW49" s="21"/>
      <c r="AX49" s="21"/>
      <c r="AY49" s="21"/>
      <c r="AZ49" s="21"/>
      <c r="BA49" s="21"/>
      <c r="BB49" s="21"/>
      <c r="BC49" s="21"/>
      <c r="BD49" s="21"/>
      <c r="BE49" s="21"/>
      <c r="BF49" s="21"/>
      <c r="BG49" s="23">
        <f t="shared" si="468"/>
        <v>0</v>
      </c>
      <c r="BI49" s="21"/>
      <c r="BJ49" s="21"/>
      <c r="BK49" s="21"/>
      <c r="BL49" s="21"/>
      <c r="BM49" s="21"/>
      <c r="BN49" s="21"/>
      <c r="BO49" s="21"/>
      <c r="BP49" s="21"/>
      <c r="BQ49" s="21"/>
      <c r="BR49" s="21"/>
      <c r="BS49" s="21"/>
      <c r="BT49" s="21"/>
      <c r="BU49" s="23">
        <f t="shared" si="469"/>
        <v>0</v>
      </c>
      <c r="BW49" s="21"/>
      <c r="BX49" s="21"/>
      <c r="BY49" s="21"/>
      <c r="BZ49" s="21"/>
      <c r="CA49" s="21"/>
      <c r="CB49" s="21"/>
      <c r="CC49" s="21"/>
      <c r="CD49" s="21"/>
      <c r="CE49" s="21"/>
      <c r="CF49" s="21"/>
      <c r="CG49" s="21"/>
      <c r="CH49" s="21"/>
      <c r="CI49" s="23">
        <f t="shared" si="470"/>
        <v>0</v>
      </c>
      <c r="CK49" s="21"/>
      <c r="CL49" s="21"/>
      <c r="CM49" s="21"/>
      <c r="CN49" s="21"/>
      <c r="CO49" s="21"/>
      <c r="CP49" s="21"/>
      <c r="CQ49" s="21"/>
      <c r="CR49" s="21"/>
      <c r="CS49" s="21"/>
      <c r="CT49" s="21"/>
      <c r="CU49" s="21"/>
      <c r="CV49" s="21"/>
      <c r="CW49" s="23">
        <f t="shared" si="471"/>
        <v>0</v>
      </c>
      <c r="CY49" s="21"/>
      <c r="CZ49" s="21"/>
      <c r="DA49" s="21"/>
      <c r="DB49" s="21"/>
      <c r="DC49" s="21"/>
      <c r="DD49" s="21"/>
      <c r="DE49" s="21"/>
      <c r="DF49" s="21"/>
      <c r="DG49" s="21"/>
      <c r="DH49" s="21"/>
      <c r="DI49" s="21"/>
      <c r="DJ49" s="21"/>
      <c r="DK49" s="23">
        <f t="shared" si="472"/>
        <v>0</v>
      </c>
      <c r="DM49" s="21"/>
      <c r="DN49" s="21"/>
      <c r="DO49" s="21"/>
      <c r="DP49" s="21"/>
      <c r="DQ49" s="21"/>
      <c r="DR49" s="21"/>
      <c r="DS49" s="21"/>
      <c r="DT49" s="21"/>
      <c r="DU49" s="21"/>
      <c r="DV49" s="21"/>
      <c r="DW49" s="21"/>
      <c r="DX49" s="21"/>
      <c r="DY49" s="23">
        <f t="shared" si="463"/>
        <v>0</v>
      </c>
      <c r="EA49" s="21"/>
      <c r="EB49" s="21"/>
      <c r="EC49" s="21"/>
      <c r="ED49" s="21"/>
      <c r="EE49" s="21"/>
      <c r="EF49" s="21"/>
      <c r="EG49" s="21"/>
      <c r="EH49" s="21"/>
      <c r="EI49" s="21"/>
      <c r="EJ49" s="21"/>
      <c r="EK49" s="21"/>
      <c r="EL49" s="21"/>
      <c r="EM49" s="23">
        <f t="shared" si="464"/>
        <v>0</v>
      </c>
    </row>
    <row r="50" spans="3:143" hidden="1" x14ac:dyDescent="0.25">
      <c r="C50" s="20" t="s">
        <v>24</v>
      </c>
      <c r="E50" s="21"/>
      <c r="F50" s="21"/>
      <c r="G50" s="21"/>
      <c r="H50" s="21"/>
      <c r="I50" s="21"/>
      <c r="J50" s="21"/>
      <c r="K50" s="21"/>
      <c r="L50" s="21">
        <v>0</v>
      </c>
      <c r="M50" s="21"/>
      <c r="N50" s="21">
        <v>500</v>
      </c>
      <c r="O50" s="21">
        <v>500</v>
      </c>
      <c r="P50" s="21">
        <v>500</v>
      </c>
      <c r="Q50" s="23">
        <f t="shared" si="465"/>
        <v>1500</v>
      </c>
      <c r="S50" s="21"/>
      <c r="T50" s="21"/>
      <c r="U50" s="21"/>
      <c r="V50" s="21"/>
      <c r="W50" s="21"/>
      <c r="X50" s="21"/>
      <c r="Y50" s="21"/>
      <c r="Z50" s="21"/>
      <c r="AA50" s="21"/>
      <c r="AB50" s="21"/>
      <c r="AC50" s="21"/>
      <c r="AD50" s="21"/>
      <c r="AE50" s="23">
        <f t="shared" si="466"/>
        <v>0</v>
      </c>
      <c r="AG50" s="21"/>
      <c r="AH50" s="21"/>
      <c r="AI50" s="21"/>
      <c r="AJ50" s="21"/>
      <c r="AK50" s="21"/>
      <c r="AL50" s="21"/>
      <c r="AM50" s="21"/>
      <c r="AN50" s="21"/>
      <c r="AO50" s="21"/>
      <c r="AP50" s="21"/>
      <c r="AQ50" s="21"/>
      <c r="AR50" s="21"/>
      <c r="AS50" s="23">
        <f t="shared" si="467"/>
        <v>0</v>
      </c>
      <c r="AU50" s="21"/>
      <c r="AV50" s="21"/>
      <c r="AW50" s="21"/>
      <c r="AX50" s="21"/>
      <c r="AY50" s="21"/>
      <c r="AZ50" s="21"/>
      <c r="BA50" s="21"/>
      <c r="BB50" s="21"/>
      <c r="BC50" s="21"/>
      <c r="BD50" s="21"/>
      <c r="BE50" s="21"/>
      <c r="BF50" s="21"/>
      <c r="BG50" s="23">
        <f t="shared" si="468"/>
        <v>0</v>
      </c>
      <c r="BI50" s="21"/>
      <c r="BJ50" s="21"/>
      <c r="BK50" s="21"/>
      <c r="BL50" s="21"/>
      <c r="BM50" s="21"/>
      <c r="BN50" s="21"/>
      <c r="BO50" s="21"/>
      <c r="BP50" s="21"/>
      <c r="BQ50" s="21"/>
      <c r="BR50" s="21"/>
      <c r="BS50" s="21"/>
      <c r="BT50" s="21"/>
      <c r="BU50" s="23">
        <f t="shared" si="469"/>
        <v>0</v>
      </c>
      <c r="BW50" s="21"/>
      <c r="BX50" s="21"/>
      <c r="BY50" s="21"/>
      <c r="BZ50" s="21"/>
      <c r="CA50" s="21"/>
      <c r="CB50" s="21"/>
      <c r="CC50" s="21"/>
      <c r="CD50" s="21"/>
      <c r="CE50" s="21"/>
      <c r="CF50" s="21"/>
      <c r="CG50" s="21"/>
      <c r="CH50" s="21"/>
      <c r="CI50" s="23">
        <f t="shared" si="470"/>
        <v>0</v>
      </c>
      <c r="CK50" s="21"/>
      <c r="CL50" s="21"/>
      <c r="CM50" s="21"/>
      <c r="CN50" s="21"/>
      <c r="CO50" s="21"/>
      <c r="CP50" s="21"/>
      <c r="CQ50" s="21"/>
      <c r="CR50" s="21"/>
      <c r="CS50" s="21"/>
      <c r="CT50" s="21"/>
      <c r="CU50" s="21"/>
      <c r="CV50" s="21"/>
      <c r="CW50" s="23">
        <f t="shared" si="471"/>
        <v>0</v>
      </c>
      <c r="CY50" s="21"/>
      <c r="CZ50" s="21"/>
      <c r="DA50" s="21"/>
      <c r="DB50" s="21"/>
      <c r="DC50" s="21"/>
      <c r="DD50" s="21"/>
      <c r="DE50" s="21"/>
      <c r="DF50" s="21"/>
      <c r="DG50" s="21"/>
      <c r="DH50" s="21"/>
      <c r="DI50" s="21"/>
      <c r="DJ50" s="21"/>
      <c r="DK50" s="23">
        <f t="shared" si="472"/>
        <v>0</v>
      </c>
      <c r="DM50" s="21"/>
      <c r="DN50" s="21"/>
      <c r="DO50" s="21"/>
      <c r="DP50" s="21"/>
      <c r="DQ50" s="21"/>
      <c r="DR50" s="21"/>
      <c r="DS50" s="21"/>
      <c r="DT50" s="21"/>
      <c r="DU50" s="21"/>
      <c r="DV50" s="21"/>
      <c r="DW50" s="21"/>
      <c r="DX50" s="21"/>
      <c r="DY50" s="23">
        <f t="shared" si="463"/>
        <v>0</v>
      </c>
      <c r="EA50" s="21"/>
      <c r="EB50" s="21"/>
      <c r="EC50" s="21"/>
      <c r="ED50" s="21"/>
      <c r="EE50" s="21"/>
      <c r="EF50" s="21"/>
      <c r="EG50" s="21"/>
      <c r="EH50" s="21"/>
      <c r="EI50" s="21"/>
      <c r="EJ50" s="21"/>
      <c r="EK50" s="21"/>
      <c r="EL50" s="21"/>
      <c r="EM50" s="23">
        <f t="shared" si="464"/>
        <v>0</v>
      </c>
    </row>
    <row r="51" spans="3:143" hidden="1" x14ac:dyDescent="0.25">
      <c r="C51" s="20" t="s">
        <v>24</v>
      </c>
      <c r="E51" s="21"/>
      <c r="F51" s="21"/>
      <c r="G51" s="21"/>
      <c r="H51" s="21"/>
      <c r="I51" s="21"/>
      <c r="J51" s="21"/>
      <c r="K51" s="21"/>
      <c r="L51" s="21">
        <v>0</v>
      </c>
      <c r="M51" s="21"/>
      <c r="N51" s="21">
        <v>500</v>
      </c>
      <c r="O51" s="21">
        <v>500</v>
      </c>
      <c r="P51" s="21">
        <v>500</v>
      </c>
      <c r="Q51" s="23">
        <f t="shared" si="465"/>
        <v>1500</v>
      </c>
      <c r="S51" s="21"/>
      <c r="T51" s="21"/>
      <c r="U51" s="21"/>
      <c r="V51" s="21"/>
      <c r="W51" s="21"/>
      <c r="X51" s="21"/>
      <c r="Y51" s="21"/>
      <c r="Z51" s="21"/>
      <c r="AA51" s="21"/>
      <c r="AB51" s="21"/>
      <c r="AC51" s="21"/>
      <c r="AD51" s="21"/>
      <c r="AE51" s="23">
        <f t="shared" si="466"/>
        <v>0</v>
      </c>
      <c r="AG51" s="21"/>
      <c r="AH51" s="21"/>
      <c r="AI51" s="21"/>
      <c r="AJ51" s="21"/>
      <c r="AK51" s="21"/>
      <c r="AL51" s="21"/>
      <c r="AM51" s="21"/>
      <c r="AN51" s="21"/>
      <c r="AO51" s="21"/>
      <c r="AP51" s="21"/>
      <c r="AQ51" s="21"/>
      <c r="AR51" s="21"/>
      <c r="AS51" s="23">
        <f t="shared" si="467"/>
        <v>0</v>
      </c>
      <c r="AU51" s="21"/>
      <c r="AV51" s="21"/>
      <c r="AW51" s="21"/>
      <c r="AX51" s="21"/>
      <c r="AY51" s="21"/>
      <c r="AZ51" s="21"/>
      <c r="BA51" s="21"/>
      <c r="BB51" s="21"/>
      <c r="BC51" s="21"/>
      <c r="BD51" s="21"/>
      <c r="BE51" s="21"/>
      <c r="BF51" s="21"/>
      <c r="BG51" s="23">
        <f t="shared" si="468"/>
        <v>0</v>
      </c>
      <c r="BI51" s="21"/>
      <c r="BJ51" s="21"/>
      <c r="BK51" s="21"/>
      <c r="BL51" s="21"/>
      <c r="BM51" s="21"/>
      <c r="BN51" s="21"/>
      <c r="BO51" s="21"/>
      <c r="BP51" s="21"/>
      <c r="BQ51" s="21"/>
      <c r="BR51" s="21"/>
      <c r="BS51" s="21"/>
      <c r="BT51" s="21"/>
      <c r="BU51" s="23">
        <f t="shared" si="469"/>
        <v>0</v>
      </c>
      <c r="BW51" s="21"/>
      <c r="BX51" s="21"/>
      <c r="BY51" s="21"/>
      <c r="BZ51" s="21"/>
      <c r="CA51" s="21"/>
      <c r="CB51" s="21"/>
      <c r="CC51" s="21"/>
      <c r="CD51" s="21"/>
      <c r="CE51" s="21"/>
      <c r="CF51" s="21"/>
      <c r="CG51" s="21"/>
      <c r="CH51" s="21"/>
      <c r="CI51" s="23">
        <f t="shared" si="470"/>
        <v>0</v>
      </c>
      <c r="CK51" s="21"/>
      <c r="CL51" s="21"/>
      <c r="CM51" s="21"/>
      <c r="CN51" s="21"/>
      <c r="CO51" s="21"/>
      <c r="CP51" s="21"/>
      <c r="CQ51" s="21"/>
      <c r="CR51" s="21"/>
      <c r="CS51" s="21"/>
      <c r="CT51" s="21"/>
      <c r="CU51" s="21"/>
      <c r="CV51" s="21"/>
      <c r="CW51" s="23">
        <f t="shared" si="471"/>
        <v>0</v>
      </c>
      <c r="CY51" s="21"/>
      <c r="CZ51" s="21"/>
      <c r="DA51" s="21"/>
      <c r="DB51" s="21"/>
      <c r="DC51" s="21"/>
      <c r="DD51" s="21"/>
      <c r="DE51" s="21"/>
      <c r="DF51" s="21"/>
      <c r="DG51" s="21"/>
      <c r="DH51" s="21"/>
      <c r="DI51" s="21"/>
      <c r="DJ51" s="21"/>
      <c r="DK51" s="23">
        <f t="shared" si="472"/>
        <v>0</v>
      </c>
      <c r="DM51" s="21"/>
      <c r="DN51" s="21"/>
      <c r="DO51" s="21"/>
      <c r="DP51" s="21"/>
      <c r="DQ51" s="21"/>
      <c r="DR51" s="21"/>
      <c r="DS51" s="21"/>
      <c r="DT51" s="21"/>
      <c r="DU51" s="21"/>
      <c r="DV51" s="21"/>
      <c r="DW51" s="21"/>
      <c r="DX51" s="21"/>
      <c r="DY51" s="23">
        <f t="shared" si="463"/>
        <v>0</v>
      </c>
      <c r="EA51" s="21"/>
      <c r="EB51" s="21"/>
      <c r="EC51" s="21"/>
      <c r="ED51" s="21"/>
      <c r="EE51" s="21"/>
      <c r="EF51" s="21"/>
      <c r="EG51" s="21"/>
      <c r="EH51" s="21"/>
      <c r="EI51" s="21"/>
      <c r="EJ51" s="21"/>
      <c r="EK51" s="21"/>
      <c r="EL51" s="21"/>
      <c r="EM51" s="23">
        <f t="shared" si="464"/>
        <v>0</v>
      </c>
    </row>
    <row r="52" spans="3:143" hidden="1" x14ac:dyDescent="0.25">
      <c r="C52" s="20" t="s">
        <v>24</v>
      </c>
      <c r="E52" s="21"/>
      <c r="F52" s="21"/>
      <c r="G52" s="21"/>
      <c r="H52" s="21"/>
      <c r="I52" s="21"/>
      <c r="J52" s="21"/>
      <c r="K52" s="21"/>
      <c r="L52" s="21">
        <v>0</v>
      </c>
      <c r="M52" s="21"/>
      <c r="N52" s="21">
        <v>500</v>
      </c>
      <c r="O52" s="21">
        <v>500</v>
      </c>
      <c r="P52" s="21">
        <v>500</v>
      </c>
      <c r="Q52" s="23">
        <f t="shared" si="465"/>
        <v>1500</v>
      </c>
      <c r="S52" s="21"/>
      <c r="T52" s="21"/>
      <c r="U52" s="21"/>
      <c r="V52" s="21"/>
      <c r="W52" s="21"/>
      <c r="X52" s="21"/>
      <c r="Y52" s="21"/>
      <c r="Z52" s="21"/>
      <c r="AA52" s="21"/>
      <c r="AB52" s="21"/>
      <c r="AC52" s="21"/>
      <c r="AD52" s="21"/>
      <c r="AE52" s="23">
        <f t="shared" si="466"/>
        <v>0</v>
      </c>
      <c r="AG52" s="21"/>
      <c r="AH52" s="21"/>
      <c r="AI52" s="21"/>
      <c r="AJ52" s="21"/>
      <c r="AK52" s="21"/>
      <c r="AL52" s="21"/>
      <c r="AM52" s="21"/>
      <c r="AN52" s="21"/>
      <c r="AO52" s="21"/>
      <c r="AP52" s="21"/>
      <c r="AQ52" s="21"/>
      <c r="AR52" s="21"/>
      <c r="AS52" s="23">
        <f t="shared" si="467"/>
        <v>0</v>
      </c>
      <c r="AU52" s="21"/>
      <c r="AV52" s="21"/>
      <c r="AW52" s="21"/>
      <c r="AX52" s="21"/>
      <c r="AY52" s="21"/>
      <c r="AZ52" s="21"/>
      <c r="BA52" s="21"/>
      <c r="BB52" s="21"/>
      <c r="BC52" s="21"/>
      <c r="BD52" s="21"/>
      <c r="BE52" s="21"/>
      <c r="BF52" s="21"/>
      <c r="BG52" s="23">
        <f t="shared" si="468"/>
        <v>0</v>
      </c>
      <c r="BI52" s="21"/>
      <c r="BJ52" s="21"/>
      <c r="BK52" s="21"/>
      <c r="BL52" s="21"/>
      <c r="BM52" s="21"/>
      <c r="BN52" s="21"/>
      <c r="BO52" s="21"/>
      <c r="BP52" s="21"/>
      <c r="BQ52" s="21"/>
      <c r="BR52" s="21"/>
      <c r="BS52" s="21"/>
      <c r="BT52" s="21"/>
      <c r="BU52" s="23">
        <f t="shared" si="469"/>
        <v>0</v>
      </c>
      <c r="BW52" s="21"/>
      <c r="BX52" s="21"/>
      <c r="BY52" s="21"/>
      <c r="BZ52" s="21"/>
      <c r="CA52" s="21"/>
      <c r="CB52" s="21"/>
      <c r="CC52" s="21"/>
      <c r="CD52" s="21"/>
      <c r="CE52" s="21"/>
      <c r="CF52" s="21"/>
      <c r="CG52" s="21"/>
      <c r="CH52" s="21"/>
      <c r="CI52" s="23">
        <f t="shared" si="470"/>
        <v>0</v>
      </c>
      <c r="CK52" s="21"/>
      <c r="CL52" s="21"/>
      <c r="CM52" s="21"/>
      <c r="CN52" s="21"/>
      <c r="CO52" s="21"/>
      <c r="CP52" s="21"/>
      <c r="CQ52" s="21"/>
      <c r="CR52" s="21"/>
      <c r="CS52" s="21"/>
      <c r="CT52" s="21"/>
      <c r="CU52" s="21"/>
      <c r="CV52" s="21"/>
      <c r="CW52" s="23">
        <f t="shared" si="471"/>
        <v>0</v>
      </c>
      <c r="CY52" s="21"/>
      <c r="CZ52" s="21"/>
      <c r="DA52" s="21"/>
      <c r="DB52" s="21"/>
      <c r="DC52" s="21"/>
      <c r="DD52" s="21"/>
      <c r="DE52" s="21"/>
      <c r="DF52" s="21"/>
      <c r="DG52" s="21"/>
      <c r="DH52" s="21"/>
      <c r="DI52" s="21"/>
      <c r="DJ52" s="21"/>
      <c r="DK52" s="23">
        <f t="shared" si="472"/>
        <v>0</v>
      </c>
      <c r="DM52" s="21"/>
      <c r="DN52" s="21"/>
      <c r="DO52" s="21"/>
      <c r="DP52" s="21"/>
      <c r="DQ52" s="21"/>
      <c r="DR52" s="21"/>
      <c r="DS52" s="21"/>
      <c r="DT52" s="21"/>
      <c r="DU52" s="21"/>
      <c r="DV52" s="21"/>
      <c r="DW52" s="21"/>
      <c r="DX52" s="21"/>
      <c r="DY52" s="23">
        <f t="shared" si="463"/>
        <v>0</v>
      </c>
      <c r="EA52" s="21"/>
      <c r="EB52" s="21"/>
      <c r="EC52" s="21"/>
      <c r="ED52" s="21"/>
      <c r="EE52" s="21"/>
      <c r="EF52" s="21"/>
      <c r="EG52" s="21"/>
      <c r="EH52" s="21"/>
      <c r="EI52" s="21"/>
      <c r="EJ52" s="21"/>
      <c r="EK52" s="21"/>
      <c r="EL52" s="21"/>
      <c r="EM52" s="23">
        <f t="shared" si="464"/>
        <v>0</v>
      </c>
    </row>
    <row r="53" spans="3:143" x14ac:dyDescent="0.25">
      <c r="C53" s="17" t="s">
        <v>11</v>
      </c>
      <c r="E53" s="22" cm="1">
        <f t="array" aca="1" ref="E53" ca="1">SUM(INDIRECT(ADDRESS(savings_min_row,COLUMN()) &amp;":"&amp;ADDRESS(savings_max_row,COLUMN())))</f>
        <v>1200</v>
      </c>
      <c r="F53" s="22" cm="1">
        <f t="array" aca="1" ref="F53" ca="1">SUM(INDIRECT(ADDRESS(savings_min_row,COLUMN()) &amp;":"&amp;ADDRESS(savings_max_row,COLUMN())))</f>
        <v>1200</v>
      </c>
      <c r="G53" s="22" cm="1">
        <f t="array" aca="1" ref="G53" ca="1">SUM(INDIRECT(ADDRESS(savings_min_row,COLUMN()) &amp;":"&amp;ADDRESS(savings_max_row,COLUMN())))</f>
        <v>1200</v>
      </c>
      <c r="H53" s="22" cm="1">
        <f t="array" aca="1" ref="H53" ca="1">SUM(INDIRECT(ADDRESS(savings_min_row,COLUMN()) &amp;":"&amp;ADDRESS(savings_max_row,COLUMN())))</f>
        <v>1200</v>
      </c>
      <c r="I53" s="22" cm="1">
        <f t="array" aca="1" ref="I53" ca="1">SUM(INDIRECT(ADDRESS(savings_min_row,COLUMN()) &amp;":"&amp;ADDRESS(savings_max_row,COLUMN())))</f>
        <v>1200</v>
      </c>
      <c r="J53" s="22" cm="1">
        <f t="array" aca="1" ref="J53" ca="1">SUM(INDIRECT(ADDRESS(savings_min_row,COLUMN()) &amp;":"&amp;ADDRESS(savings_max_row,COLUMN())))</f>
        <v>1200</v>
      </c>
      <c r="K53" s="22" cm="1">
        <f t="array" aca="1" ref="K53" ca="1">SUM(INDIRECT(ADDRESS(savings_min_row,COLUMN()) &amp;":"&amp;ADDRESS(savings_max_row,COLUMN())))</f>
        <v>1200</v>
      </c>
      <c r="L53" s="22" cm="1">
        <f t="array" aca="1" ref="L53" ca="1">SUM(INDIRECT(ADDRESS(savings_min_row,COLUMN()) &amp;":"&amp;ADDRESS(savings_max_row,COLUMN())))</f>
        <v>2500</v>
      </c>
      <c r="M53" s="22" cm="1">
        <f t="array" aca="1" ref="M53" ca="1">SUM(INDIRECT(ADDRESS(savings_min_row,COLUMN()) &amp;":"&amp;ADDRESS(savings_max_row,COLUMN())))</f>
        <v>2500</v>
      </c>
      <c r="N53" s="22" cm="1">
        <f t="array" aca="1" ref="N53" ca="1">SUM(INDIRECT(ADDRESS(savings_min_row,COLUMN()) &amp;":"&amp;ADDRESS(savings_max_row,COLUMN())))</f>
        <v>2500</v>
      </c>
      <c r="O53" s="22" cm="1">
        <f t="array" aca="1" ref="O53" ca="1">SUM(INDIRECT(ADDRESS(savings_min_row,COLUMN()) &amp;":"&amp;ADDRESS(savings_max_row,COLUMN())))</f>
        <v>2500</v>
      </c>
      <c r="P53" s="22" cm="1">
        <f t="array" aca="1" ref="P53" ca="1">SUM(INDIRECT(ADDRESS(savings_min_row,COLUMN()) &amp;":"&amp;ADDRESS(savings_max_row,COLUMN())))</f>
        <v>2500</v>
      </c>
      <c r="Q53" s="22" cm="1">
        <f t="array" aca="1" ref="Q53" ca="1">SUM(INDIRECT(ADDRESS(savings_min_row,COLUMN()) &amp;":"&amp;ADDRESS(savings_max_row,COLUMN())))</f>
        <v>20900</v>
      </c>
      <c r="S53" s="22" cm="1">
        <f t="array" aca="1" ref="S53" ca="1">SUM(INDIRECT(ADDRESS(savings_min_row,COLUMN()) &amp;":"&amp;ADDRESS(savings_max_row,COLUMN())))</f>
        <v>0</v>
      </c>
      <c r="T53" s="22" cm="1">
        <f t="array" aca="1" ref="T53" ca="1">SUM(INDIRECT(ADDRESS(savings_min_row,COLUMN()) &amp;":"&amp;ADDRESS(savings_max_row,COLUMN())))</f>
        <v>0</v>
      </c>
      <c r="U53" s="22" cm="1">
        <f t="array" aca="1" ref="U53" ca="1">SUM(INDIRECT(ADDRESS(savings_min_row,COLUMN()) &amp;":"&amp;ADDRESS(savings_max_row,COLUMN())))</f>
        <v>0</v>
      </c>
      <c r="V53" s="22" cm="1">
        <f t="array" aca="1" ref="V53" ca="1">SUM(INDIRECT(ADDRESS(savings_min_row,COLUMN()) &amp;":"&amp;ADDRESS(savings_max_row,COLUMN())))</f>
        <v>0</v>
      </c>
      <c r="W53" s="22" cm="1">
        <f t="array" aca="1" ref="W53" ca="1">SUM(INDIRECT(ADDRESS(savings_min_row,COLUMN()) &amp;":"&amp;ADDRESS(savings_max_row,COLUMN())))</f>
        <v>0</v>
      </c>
      <c r="X53" s="22" cm="1">
        <f t="array" aca="1" ref="X53" ca="1">SUM(INDIRECT(ADDRESS(savings_min_row,COLUMN()) &amp;":"&amp;ADDRESS(savings_max_row,COLUMN())))</f>
        <v>0</v>
      </c>
      <c r="Y53" s="22" cm="1">
        <f t="array" aca="1" ref="Y53" ca="1">SUM(INDIRECT(ADDRESS(savings_min_row,COLUMN()) &amp;":"&amp;ADDRESS(savings_max_row,COLUMN())))</f>
        <v>0</v>
      </c>
      <c r="Z53" s="22" cm="1">
        <f t="array" aca="1" ref="Z53" ca="1">SUM(INDIRECT(ADDRESS(savings_min_row,COLUMN()) &amp;":"&amp;ADDRESS(savings_max_row,COLUMN())))</f>
        <v>0</v>
      </c>
      <c r="AA53" s="22" cm="1">
        <f t="array" aca="1" ref="AA53" ca="1">SUM(INDIRECT(ADDRESS(savings_min_row,COLUMN()) &amp;":"&amp;ADDRESS(savings_max_row,COLUMN())))</f>
        <v>0</v>
      </c>
      <c r="AB53" s="22" cm="1">
        <f t="array" aca="1" ref="AB53" ca="1">SUM(INDIRECT(ADDRESS(savings_min_row,COLUMN()) &amp;":"&amp;ADDRESS(savings_max_row,COLUMN())))</f>
        <v>0</v>
      </c>
      <c r="AC53" s="22" cm="1">
        <f t="array" aca="1" ref="AC53" ca="1">SUM(INDIRECT(ADDRESS(savings_min_row,COLUMN()) &amp;":"&amp;ADDRESS(savings_max_row,COLUMN())))</f>
        <v>0</v>
      </c>
      <c r="AD53" s="22" cm="1">
        <f t="array" aca="1" ref="AD53" ca="1">SUM(INDIRECT(ADDRESS(savings_min_row,COLUMN()) &amp;":"&amp;ADDRESS(savings_max_row,COLUMN())))</f>
        <v>0</v>
      </c>
      <c r="AE53" s="22" cm="1">
        <f t="array" aca="1" ref="AE53" ca="1">SUM(INDIRECT(ADDRESS(savings_min_row,COLUMN()) &amp;":"&amp;ADDRESS(savings_max_row,COLUMN())))</f>
        <v>0</v>
      </c>
      <c r="AG53" s="22" cm="1">
        <f t="array" aca="1" ref="AG53" ca="1">SUM(INDIRECT(ADDRESS(savings_min_row,COLUMN()) &amp;":"&amp;ADDRESS(savings_max_row,COLUMN())))</f>
        <v>0</v>
      </c>
      <c r="AH53" s="22" cm="1">
        <f t="array" aca="1" ref="AH53" ca="1">SUM(INDIRECT(ADDRESS(savings_min_row,COLUMN()) &amp;":"&amp;ADDRESS(savings_max_row,COLUMN())))</f>
        <v>0</v>
      </c>
      <c r="AI53" s="22" cm="1">
        <f t="array" aca="1" ref="AI53" ca="1">SUM(INDIRECT(ADDRESS(savings_min_row,COLUMN()) &amp;":"&amp;ADDRESS(savings_max_row,COLUMN())))</f>
        <v>0</v>
      </c>
      <c r="AJ53" s="22" cm="1">
        <f t="array" aca="1" ref="AJ53" ca="1">SUM(INDIRECT(ADDRESS(savings_min_row,COLUMN()) &amp;":"&amp;ADDRESS(savings_max_row,COLUMN())))</f>
        <v>0</v>
      </c>
      <c r="AK53" s="22" cm="1">
        <f t="array" aca="1" ref="AK53" ca="1">SUM(INDIRECT(ADDRESS(savings_min_row,COLUMN()) &amp;":"&amp;ADDRESS(savings_max_row,COLUMN())))</f>
        <v>0</v>
      </c>
      <c r="AL53" s="22" cm="1">
        <f t="array" aca="1" ref="AL53" ca="1">SUM(INDIRECT(ADDRESS(savings_min_row,COLUMN()) &amp;":"&amp;ADDRESS(savings_max_row,COLUMN())))</f>
        <v>0</v>
      </c>
      <c r="AM53" s="22" cm="1">
        <f t="array" aca="1" ref="AM53" ca="1">SUM(INDIRECT(ADDRESS(savings_min_row,COLUMN()) &amp;":"&amp;ADDRESS(savings_max_row,COLUMN())))</f>
        <v>0</v>
      </c>
      <c r="AN53" s="22" cm="1">
        <f t="array" aca="1" ref="AN53" ca="1">SUM(INDIRECT(ADDRESS(savings_min_row,COLUMN()) &amp;":"&amp;ADDRESS(savings_max_row,COLUMN())))</f>
        <v>0</v>
      </c>
      <c r="AO53" s="22" cm="1">
        <f t="array" aca="1" ref="AO53" ca="1">SUM(INDIRECT(ADDRESS(savings_min_row,COLUMN()) &amp;":"&amp;ADDRESS(savings_max_row,COLUMN())))</f>
        <v>0</v>
      </c>
      <c r="AP53" s="22" cm="1">
        <f t="array" aca="1" ref="AP53" ca="1">SUM(INDIRECT(ADDRESS(savings_min_row,COLUMN()) &amp;":"&amp;ADDRESS(savings_max_row,COLUMN())))</f>
        <v>0</v>
      </c>
      <c r="AQ53" s="22" cm="1">
        <f t="array" aca="1" ref="AQ53" ca="1">SUM(INDIRECT(ADDRESS(savings_min_row,COLUMN()) &amp;":"&amp;ADDRESS(savings_max_row,COLUMN())))</f>
        <v>0</v>
      </c>
      <c r="AR53" s="22" cm="1">
        <f t="array" aca="1" ref="AR53" ca="1">SUM(INDIRECT(ADDRESS(savings_min_row,COLUMN()) &amp;":"&amp;ADDRESS(savings_max_row,COLUMN())))</f>
        <v>0</v>
      </c>
      <c r="AS53" s="22" cm="1">
        <f t="array" aca="1" ref="AS53" ca="1">SUM(INDIRECT(ADDRESS(savings_min_row,COLUMN()) &amp;":"&amp;ADDRESS(savings_max_row,COLUMN())))</f>
        <v>0</v>
      </c>
      <c r="AU53" s="22" cm="1">
        <f t="array" aca="1" ref="AU53" ca="1">SUM(INDIRECT(ADDRESS(savings_min_row,COLUMN()) &amp;":"&amp;ADDRESS(savings_max_row,COLUMN())))</f>
        <v>0</v>
      </c>
      <c r="AV53" s="22" cm="1">
        <f t="array" aca="1" ref="AV53" ca="1">SUM(INDIRECT(ADDRESS(savings_min_row,COLUMN()) &amp;":"&amp;ADDRESS(savings_max_row,COLUMN())))</f>
        <v>0</v>
      </c>
      <c r="AW53" s="22" cm="1">
        <f t="array" aca="1" ref="AW53" ca="1">SUM(INDIRECT(ADDRESS(savings_min_row,COLUMN()) &amp;":"&amp;ADDRESS(savings_max_row,COLUMN())))</f>
        <v>0</v>
      </c>
      <c r="AX53" s="22" cm="1">
        <f t="array" aca="1" ref="AX53" ca="1">SUM(INDIRECT(ADDRESS(savings_min_row,COLUMN()) &amp;":"&amp;ADDRESS(savings_max_row,COLUMN())))</f>
        <v>0</v>
      </c>
      <c r="AY53" s="22" cm="1">
        <f t="array" aca="1" ref="AY53" ca="1">SUM(INDIRECT(ADDRESS(savings_min_row,COLUMN()) &amp;":"&amp;ADDRESS(savings_max_row,COLUMN())))</f>
        <v>0</v>
      </c>
      <c r="AZ53" s="22" cm="1">
        <f t="array" aca="1" ref="AZ53" ca="1">SUM(INDIRECT(ADDRESS(savings_min_row,COLUMN()) &amp;":"&amp;ADDRESS(savings_max_row,COLUMN())))</f>
        <v>0</v>
      </c>
      <c r="BA53" s="22" cm="1">
        <f t="array" aca="1" ref="BA53" ca="1">SUM(INDIRECT(ADDRESS(savings_min_row,COLUMN()) &amp;":"&amp;ADDRESS(savings_max_row,COLUMN())))</f>
        <v>0</v>
      </c>
      <c r="BB53" s="22" cm="1">
        <f t="array" aca="1" ref="BB53" ca="1">SUM(INDIRECT(ADDRESS(savings_min_row,COLUMN()) &amp;":"&amp;ADDRESS(savings_max_row,COLUMN())))</f>
        <v>0</v>
      </c>
      <c r="BC53" s="22" cm="1">
        <f t="array" aca="1" ref="BC53" ca="1">SUM(INDIRECT(ADDRESS(savings_min_row,COLUMN()) &amp;":"&amp;ADDRESS(savings_max_row,COLUMN())))</f>
        <v>0</v>
      </c>
      <c r="BD53" s="22" cm="1">
        <f t="array" aca="1" ref="BD53" ca="1">SUM(INDIRECT(ADDRESS(savings_min_row,COLUMN()) &amp;":"&amp;ADDRESS(savings_max_row,COLUMN())))</f>
        <v>0</v>
      </c>
      <c r="BE53" s="22" cm="1">
        <f t="array" aca="1" ref="BE53" ca="1">SUM(INDIRECT(ADDRESS(savings_min_row,COLUMN()) &amp;":"&amp;ADDRESS(savings_max_row,COLUMN())))</f>
        <v>0</v>
      </c>
      <c r="BF53" s="22" cm="1">
        <f t="array" aca="1" ref="BF53" ca="1">SUM(INDIRECT(ADDRESS(savings_min_row,COLUMN()) &amp;":"&amp;ADDRESS(savings_max_row,COLUMN())))</f>
        <v>0</v>
      </c>
      <c r="BG53" s="22" cm="1">
        <f t="array" aca="1" ref="BG53" ca="1">SUM(INDIRECT(ADDRESS(savings_min_row,COLUMN()) &amp;":"&amp;ADDRESS(savings_max_row,COLUMN())))</f>
        <v>0</v>
      </c>
      <c r="BI53" s="22" cm="1">
        <f t="array" aca="1" ref="BI53" ca="1">SUM(INDIRECT(ADDRESS(savings_min_row,COLUMN()) &amp;":"&amp;ADDRESS(savings_max_row,COLUMN())))</f>
        <v>0</v>
      </c>
      <c r="BJ53" s="22" cm="1">
        <f t="array" aca="1" ref="BJ53" ca="1">SUM(INDIRECT(ADDRESS(savings_min_row,COLUMN()) &amp;":"&amp;ADDRESS(savings_max_row,COLUMN())))</f>
        <v>0</v>
      </c>
      <c r="BK53" s="22" cm="1">
        <f t="array" aca="1" ref="BK53" ca="1">SUM(INDIRECT(ADDRESS(savings_min_row,COLUMN()) &amp;":"&amp;ADDRESS(savings_max_row,COLUMN())))</f>
        <v>0</v>
      </c>
      <c r="BL53" s="22" cm="1">
        <f t="array" aca="1" ref="BL53" ca="1">SUM(INDIRECT(ADDRESS(savings_min_row,COLUMN()) &amp;":"&amp;ADDRESS(savings_max_row,COLUMN())))</f>
        <v>0</v>
      </c>
      <c r="BM53" s="22" cm="1">
        <f t="array" aca="1" ref="BM53" ca="1">SUM(INDIRECT(ADDRESS(savings_min_row,COLUMN()) &amp;":"&amp;ADDRESS(savings_max_row,COLUMN())))</f>
        <v>0</v>
      </c>
      <c r="BN53" s="22" cm="1">
        <f t="array" aca="1" ref="BN53" ca="1">SUM(INDIRECT(ADDRESS(savings_min_row,COLUMN()) &amp;":"&amp;ADDRESS(savings_max_row,COLUMN())))</f>
        <v>0</v>
      </c>
      <c r="BO53" s="22" cm="1">
        <f t="array" aca="1" ref="BO53" ca="1">SUM(INDIRECT(ADDRESS(savings_min_row,COLUMN()) &amp;":"&amp;ADDRESS(savings_max_row,COLUMN())))</f>
        <v>0</v>
      </c>
      <c r="BP53" s="22" cm="1">
        <f t="array" aca="1" ref="BP53" ca="1">SUM(INDIRECT(ADDRESS(savings_min_row,COLUMN()) &amp;":"&amp;ADDRESS(savings_max_row,COLUMN())))</f>
        <v>0</v>
      </c>
      <c r="BQ53" s="22" cm="1">
        <f t="array" aca="1" ref="BQ53" ca="1">SUM(INDIRECT(ADDRESS(savings_min_row,COLUMN()) &amp;":"&amp;ADDRESS(savings_max_row,COLUMN())))</f>
        <v>0</v>
      </c>
      <c r="BR53" s="22" cm="1">
        <f t="array" aca="1" ref="BR53" ca="1">SUM(INDIRECT(ADDRESS(savings_min_row,COLUMN()) &amp;":"&amp;ADDRESS(savings_max_row,COLUMN())))</f>
        <v>0</v>
      </c>
      <c r="BS53" s="22" cm="1">
        <f t="array" aca="1" ref="BS53" ca="1">SUM(INDIRECT(ADDRESS(savings_min_row,COLUMN()) &amp;":"&amp;ADDRESS(savings_max_row,COLUMN())))</f>
        <v>0</v>
      </c>
      <c r="BT53" s="22" cm="1">
        <f t="array" aca="1" ref="BT53" ca="1">SUM(INDIRECT(ADDRESS(savings_min_row,COLUMN()) &amp;":"&amp;ADDRESS(savings_max_row,COLUMN())))</f>
        <v>0</v>
      </c>
      <c r="BU53" s="22" cm="1">
        <f t="array" aca="1" ref="BU53" ca="1">SUM(INDIRECT(ADDRESS(savings_min_row,COLUMN()) &amp;":"&amp;ADDRESS(savings_max_row,COLUMN())))</f>
        <v>0</v>
      </c>
      <c r="BW53" s="22" cm="1">
        <f t="array" aca="1" ref="BW53" ca="1">SUM(INDIRECT(ADDRESS(savings_min_row,COLUMN()) &amp;":"&amp;ADDRESS(savings_max_row,COLUMN())))</f>
        <v>0</v>
      </c>
      <c r="BX53" s="22" cm="1">
        <f t="array" aca="1" ref="BX53" ca="1">SUM(INDIRECT(ADDRESS(savings_min_row,COLUMN()) &amp;":"&amp;ADDRESS(savings_max_row,COLUMN())))</f>
        <v>0</v>
      </c>
      <c r="BY53" s="22" cm="1">
        <f t="array" aca="1" ref="BY53" ca="1">SUM(INDIRECT(ADDRESS(savings_min_row,COLUMN()) &amp;":"&amp;ADDRESS(savings_max_row,COLUMN())))</f>
        <v>0</v>
      </c>
      <c r="BZ53" s="22" cm="1">
        <f t="array" aca="1" ref="BZ53" ca="1">SUM(INDIRECT(ADDRESS(savings_min_row,COLUMN()) &amp;":"&amp;ADDRESS(savings_max_row,COLUMN())))</f>
        <v>0</v>
      </c>
      <c r="CA53" s="22" cm="1">
        <f t="array" aca="1" ref="CA53" ca="1">SUM(INDIRECT(ADDRESS(savings_min_row,COLUMN()) &amp;":"&amp;ADDRESS(savings_max_row,COLUMN())))</f>
        <v>0</v>
      </c>
      <c r="CB53" s="22" cm="1">
        <f t="array" aca="1" ref="CB53" ca="1">SUM(INDIRECT(ADDRESS(savings_min_row,COLUMN()) &amp;":"&amp;ADDRESS(savings_max_row,COLUMN())))</f>
        <v>0</v>
      </c>
      <c r="CC53" s="22" cm="1">
        <f t="array" aca="1" ref="CC53" ca="1">SUM(INDIRECT(ADDRESS(savings_min_row,COLUMN()) &amp;":"&amp;ADDRESS(savings_max_row,COLUMN())))</f>
        <v>0</v>
      </c>
      <c r="CD53" s="22" cm="1">
        <f t="array" aca="1" ref="CD53" ca="1">SUM(INDIRECT(ADDRESS(savings_min_row,COLUMN()) &amp;":"&amp;ADDRESS(savings_max_row,COLUMN())))</f>
        <v>0</v>
      </c>
      <c r="CE53" s="22" cm="1">
        <f t="array" aca="1" ref="CE53" ca="1">SUM(INDIRECT(ADDRESS(savings_min_row,COLUMN()) &amp;":"&amp;ADDRESS(savings_max_row,COLUMN())))</f>
        <v>0</v>
      </c>
      <c r="CF53" s="22" cm="1">
        <f t="array" aca="1" ref="CF53" ca="1">SUM(INDIRECT(ADDRESS(savings_min_row,COLUMN()) &amp;":"&amp;ADDRESS(savings_max_row,COLUMN())))</f>
        <v>0</v>
      </c>
      <c r="CG53" s="22" cm="1">
        <f t="array" aca="1" ref="CG53" ca="1">SUM(INDIRECT(ADDRESS(savings_min_row,COLUMN()) &amp;":"&amp;ADDRESS(savings_max_row,COLUMN())))</f>
        <v>0</v>
      </c>
      <c r="CH53" s="22" cm="1">
        <f t="array" aca="1" ref="CH53" ca="1">SUM(INDIRECT(ADDRESS(savings_min_row,COLUMN()) &amp;":"&amp;ADDRESS(savings_max_row,COLUMN())))</f>
        <v>0</v>
      </c>
      <c r="CI53" s="22" cm="1">
        <f t="array" aca="1" ref="CI53" ca="1">SUM(INDIRECT(ADDRESS(savings_min_row,COLUMN()) &amp;":"&amp;ADDRESS(savings_max_row,COLUMN())))</f>
        <v>0</v>
      </c>
      <c r="CK53" s="22" cm="1">
        <f t="array" aca="1" ref="CK53" ca="1">SUM(INDIRECT(ADDRESS(savings_min_row,COLUMN()) &amp;":"&amp;ADDRESS(savings_max_row,COLUMN())))</f>
        <v>0</v>
      </c>
      <c r="CL53" s="22" cm="1">
        <f t="array" aca="1" ref="CL53" ca="1">SUM(INDIRECT(ADDRESS(savings_min_row,COLUMN()) &amp;":"&amp;ADDRESS(savings_max_row,COLUMN())))</f>
        <v>0</v>
      </c>
      <c r="CM53" s="22" cm="1">
        <f t="array" aca="1" ref="CM53" ca="1">SUM(INDIRECT(ADDRESS(savings_min_row,COLUMN()) &amp;":"&amp;ADDRESS(savings_max_row,COLUMN())))</f>
        <v>0</v>
      </c>
      <c r="CN53" s="22" cm="1">
        <f t="array" aca="1" ref="CN53" ca="1">SUM(INDIRECT(ADDRESS(savings_min_row,COLUMN()) &amp;":"&amp;ADDRESS(savings_max_row,COLUMN())))</f>
        <v>0</v>
      </c>
      <c r="CO53" s="22" cm="1">
        <f t="array" aca="1" ref="CO53" ca="1">SUM(INDIRECT(ADDRESS(savings_min_row,COLUMN()) &amp;":"&amp;ADDRESS(savings_max_row,COLUMN())))</f>
        <v>0</v>
      </c>
      <c r="CP53" s="22" cm="1">
        <f t="array" aca="1" ref="CP53" ca="1">SUM(INDIRECT(ADDRESS(savings_min_row,COLUMN()) &amp;":"&amp;ADDRESS(savings_max_row,COLUMN())))</f>
        <v>0</v>
      </c>
      <c r="CQ53" s="22" cm="1">
        <f t="array" aca="1" ref="CQ53" ca="1">SUM(INDIRECT(ADDRESS(savings_min_row,COLUMN()) &amp;":"&amp;ADDRESS(savings_max_row,COLUMN())))</f>
        <v>0</v>
      </c>
      <c r="CR53" s="22" cm="1">
        <f t="array" aca="1" ref="CR53" ca="1">SUM(INDIRECT(ADDRESS(savings_min_row,COLUMN()) &amp;":"&amp;ADDRESS(savings_max_row,COLUMN())))</f>
        <v>0</v>
      </c>
      <c r="CS53" s="22" cm="1">
        <f t="array" aca="1" ref="CS53" ca="1">SUM(INDIRECT(ADDRESS(savings_min_row,COLUMN()) &amp;":"&amp;ADDRESS(savings_max_row,COLUMN())))</f>
        <v>0</v>
      </c>
      <c r="CT53" s="22" cm="1">
        <f t="array" aca="1" ref="CT53" ca="1">SUM(INDIRECT(ADDRESS(savings_min_row,COLUMN()) &amp;":"&amp;ADDRESS(savings_max_row,COLUMN())))</f>
        <v>0</v>
      </c>
      <c r="CU53" s="22" cm="1">
        <f t="array" aca="1" ref="CU53" ca="1">SUM(INDIRECT(ADDRESS(savings_min_row,COLUMN()) &amp;":"&amp;ADDRESS(savings_max_row,COLUMN())))</f>
        <v>0</v>
      </c>
      <c r="CV53" s="22" cm="1">
        <f t="array" aca="1" ref="CV53" ca="1">SUM(INDIRECT(ADDRESS(savings_min_row,COLUMN()) &amp;":"&amp;ADDRESS(savings_max_row,COLUMN())))</f>
        <v>0</v>
      </c>
      <c r="CW53" s="22" cm="1">
        <f t="array" aca="1" ref="CW53" ca="1">SUM(INDIRECT(ADDRESS(savings_min_row,COLUMN()) &amp;":"&amp;ADDRESS(savings_max_row,COLUMN())))</f>
        <v>0</v>
      </c>
      <c r="CY53" s="22" cm="1">
        <f t="array" aca="1" ref="CY53" ca="1">SUM(INDIRECT(ADDRESS(savings_min_row,COLUMN()) &amp;":"&amp;ADDRESS(savings_max_row,COLUMN())))</f>
        <v>0</v>
      </c>
      <c r="CZ53" s="22" cm="1">
        <f t="array" aca="1" ref="CZ53" ca="1">SUM(INDIRECT(ADDRESS(savings_min_row,COLUMN()) &amp;":"&amp;ADDRESS(savings_max_row,COLUMN())))</f>
        <v>0</v>
      </c>
      <c r="DA53" s="22" cm="1">
        <f t="array" aca="1" ref="DA53" ca="1">SUM(INDIRECT(ADDRESS(savings_min_row,COLUMN()) &amp;":"&amp;ADDRESS(savings_max_row,COLUMN())))</f>
        <v>0</v>
      </c>
      <c r="DB53" s="22" cm="1">
        <f t="array" aca="1" ref="DB53" ca="1">SUM(INDIRECT(ADDRESS(savings_min_row,COLUMN()) &amp;":"&amp;ADDRESS(savings_max_row,COLUMN())))</f>
        <v>0</v>
      </c>
      <c r="DC53" s="22" cm="1">
        <f t="array" aca="1" ref="DC53" ca="1">SUM(INDIRECT(ADDRESS(savings_min_row,COLUMN()) &amp;":"&amp;ADDRESS(savings_max_row,COLUMN())))</f>
        <v>0</v>
      </c>
      <c r="DD53" s="22" cm="1">
        <f t="array" aca="1" ref="DD53" ca="1">SUM(INDIRECT(ADDRESS(savings_min_row,COLUMN()) &amp;":"&amp;ADDRESS(savings_max_row,COLUMN())))</f>
        <v>0</v>
      </c>
      <c r="DE53" s="22" cm="1">
        <f t="array" aca="1" ref="DE53" ca="1">SUM(INDIRECT(ADDRESS(savings_min_row,COLUMN()) &amp;":"&amp;ADDRESS(savings_max_row,COLUMN())))</f>
        <v>0</v>
      </c>
      <c r="DF53" s="22" cm="1">
        <f t="array" aca="1" ref="DF53" ca="1">SUM(INDIRECT(ADDRESS(savings_min_row,COLUMN()) &amp;":"&amp;ADDRESS(savings_max_row,COLUMN())))</f>
        <v>0</v>
      </c>
      <c r="DG53" s="22" cm="1">
        <f t="array" aca="1" ref="DG53" ca="1">SUM(INDIRECT(ADDRESS(savings_min_row,COLUMN()) &amp;":"&amp;ADDRESS(savings_max_row,COLUMN())))</f>
        <v>0</v>
      </c>
      <c r="DH53" s="22" cm="1">
        <f t="array" aca="1" ref="DH53" ca="1">SUM(INDIRECT(ADDRESS(savings_min_row,COLUMN()) &amp;":"&amp;ADDRESS(savings_max_row,COLUMN())))</f>
        <v>0</v>
      </c>
      <c r="DI53" s="22" cm="1">
        <f t="array" aca="1" ref="DI53" ca="1">SUM(INDIRECT(ADDRESS(savings_min_row,COLUMN()) &amp;":"&amp;ADDRESS(savings_max_row,COLUMN())))</f>
        <v>0</v>
      </c>
      <c r="DJ53" s="22" cm="1">
        <f t="array" aca="1" ref="DJ53" ca="1">SUM(INDIRECT(ADDRESS(savings_min_row,COLUMN()) &amp;":"&amp;ADDRESS(savings_max_row,COLUMN())))</f>
        <v>0</v>
      </c>
      <c r="DK53" s="22" cm="1">
        <f t="array" aca="1" ref="DK53" ca="1">SUM(INDIRECT(ADDRESS(savings_min_row,COLUMN()) &amp;":"&amp;ADDRESS(savings_max_row,COLUMN())))</f>
        <v>0</v>
      </c>
      <c r="DM53" s="22" cm="1">
        <f t="array" aca="1" ref="DM53" ca="1">SUM(INDIRECT(ADDRESS(savings_min_row,COLUMN()) &amp;":"&amp;ADDRESS(savings_max_row,COLUMN())))</f>
        <v>0</v>
      </c>
      <c r="DN53" s="22" cm="1">
        <f t="array" aca="1" ref="DN53" ca="1">SUM(INDIRECT(ADDRESS(savings_min_row,COLUMN()) &amp;":"&amp;ADDRESS(savings_max_row,COLUMN())))</f>
        <v>0</v>
      </c>
      <c r="DO53" s="22" cm="1">
        <f t="array" aca="1" ref="DO53" ca="1">SUM(INDIRECT(ADDRESS(savings_min_row,COLUMN()) &amp;":"&amp;ADDRESS(savings_max_row,COLUMN())))</f>
        <v>0</v>
      </c>
      <c r="DP53" s="22" cm="1">
        <f t="array" aca="1" ref="DP53" ca="1">SUM(INDIRECT(ADDRESS(savings_min_row,COLUMN()) &amp;":"&amp;ADDRESS(savings_max_row,COLUMN())))</f>
        <v>0</v>
      </c>
      <c r="DQ53" s="22" cm="1">
        <f t="array" aca="1" ref="DQ53" ca="1">SUM(INDIRECT(ADDRESS(savings_min_row,COLUMN()) &amp;":"&amp;ADDRESS(savings_max_row,COLUMN())))</f>
        <v>0</v>
      </c>
      <c r="DR53" s="22" cm="1">
        <f t="array" aca="1" ref="DR53" ca="1">SUM(INDIRECT(ADDRESS(savings_min_row,COLUMN()) &amp;":"&amp;ADDRESS(savings_max_row,COLUMN())))</f>
        <v>0</v>
      </c>
      <c r="DS53" s="22" cm="1">
        <f t="array" aca="1" ref="DS53" ca="1">SUM(INDIRECT(ADDRESS(savings_min_row,COLUMN()) &amp;":"&amp;ADDRESS(savings_max_row,COLUMN())))</f>
        <v>0</v>
      </c>
      <c r="DT53" s="22" cm="1">
        <f t="array" aca="1" ref="DT53" ca="1">SUM(INDIRECT(ADDRESS(savings_min_row,COLUMN()) &amp;":"&amp;ADDRESS(savings_max_row,COLUMN())))</f>
        <v>0</v>
      </c>
      <c r="DU53" s="22" cm="1">
        <f t="array" aca="1" ref="DU53" ca="1">SUM(INDIRECT(ADDRESS(savings_min_row,COLUMN()) &amp;":"&amp;ADDRESS(savings_max_row,COLUMN())))</f>
        <v>0</v>
      </c>
      <c r="DV53" s="22" cm="1">
        <f t="array" aca="1" ref="DV53" ca="1">SUM(INDIRECT(ADDRESS(savings_min_row,COLUMN()) &amp;":"&amp;ADDRESS(savings_max_row,COLUMN())))</f>
        <v>0</v>
      </c>
      <c r="DW53" s="22" cm="1">
        <f t="array" aca="1" ref="DW53" ca="1">SUM(INDIRECT(ADDRESS(savings_min_row,COLUMN()) &amp;":"&amp;ADDRESS(savings_max_row,COLUMN())))</f>
        <v>0</v>
      </c>
      <c r="DX53" s="22" cm="1">
        <f t="array" aca="1" ref="DX53" ca="1">SUM(INDIRECT(ADDRESS(savings_min_row,COLUMN()) &amp;":"&amp;ADDRESS(savings_max_row,COLUMN())))</f>
        <v>0</v>
      </c>
      <c r="DY53" s="22" cm="1">
        <f t="array" aca="1" ref="DY53" ca="1">SUM(INDIRECT(ADDRESS(savings_min_row,COLUMN()) &amp;":"&amp;ADDRESS(savings_max_row,COLUMN())))</f>
        <v>0</v>
      </c>
      <c r="EA53" s="22" cm="1">
        <f t="array" aca="1" ref="EA53" ca="1">SUM(INDIRECT(ADDRESS(savings_min_row,COLUMN()) &amp;":"&amp;ADDRESS(savings_max_row,COLUMN())))</f>
        <v>0</v>
      </c>
      <c r="EB53" s="22" cm="1">
        <f t="array" aca="1" ref="EB53" ca="1">SUM(INDIRECT(ADDRESS(savings_min_row,COLUMN()) &amp;":"&amp;ADDRESS(savings_max_row,COLUMN())))</f>
        <v>0</v>
      </c>
      <c r="EC53" s="22" cm="1">
        <f t="array" aca="1" ref="EC53" ca="1">SUM(INDIRECT(ADDRESS(savings_min_row,COLUMN()) &amp;":"&amp;ADDRESS(savings_max_row,COLUMN())))</f>
        <v>0</v>
      </c>
      <c r="ED53" s="22" cm="1">
        <f t="array" aca="1" ref="ED53" ca="1">SUM(INDIRECT(ADDRESS(savings_min_row,COLUMN()) &amp;":"&amp;ADDRESS(savings_max_row,COLUMN())))</f>
        <v>0</v>
      </c>
      <c r="EE53" s="22" cm="1">
        <f t="array" aca="1" ref="EE53" ca="1">SUM(INDIRECT(ADDRESS(savings_min_row,COLUMN()) &amp;":"&amp;ADDRESS(savings_max_row,COLUMN())))</f>
        <v>0</v>
      </c>
      <c r="EF53" s="22" cm="1">
        <f t="array" aca="1" ref="EF53" ca="1">SUM(INDIRECT(ADDRESS(savings_min_row,COLUMN()) &amp;":"&amp;ADDRESS(savings_max_row,COLUMN())))</f>
        <v>0</v>
      </c>
      <c r="EG53" s="22" cm="1">
        <f t="array" aca="1" ref="EG53" ca="1">SUM(INDIRECT(ADDRESS(savings_min_row,COLUMN()) &amp;":"&amp;ADDRESS(savings_max_row,COLUMN())))</f>
        <v>0</v>
      </c>
      <c r="EH53" s="22" cm="1">
        <f t="array" aca="1" ref="EH53" ca="1">SUM(INDIRECT(ADDRESS(savings_min_row,COLUMN()) &amp;":"&amp;ADDRESS(savings_max_row,COLUMN())))</f>
        <v>0</v>
      </c>
      <c r="EI53" s="22" cm="1">
        <f t="array" aca="1" ref="EI53" ca="1">SUM(INDIRECT(ADDRESS(savings_min_row,COLUMN()) &amp;":"&amp;ADDRESS(savings_max_row,COLUMN())))</f>
        <v>0</v>
      </c>
      <c r="EJ53" s="22" cm="1">
        <f t="array" aca="1" ref="EJ53" ca="1">SUM(INDIRECT(ADDRESS(savings_min_row,COLUMN()) &amp;":"&amp;ADDRESS(savings_max_row,COLUMN())))</f>
        <v>0</v>
      </c>
      <c r="EK53" s="22" cm="1">
        <f t="array" aca="1" ref="EK53" ca="1">SUM(INDIRECT(ADDRESS(savings_min_row,COLUMN()) &amp;":"&amp;ADDRESS(savings_max_row,COLUMN())))</f>
        <v>0</v>
      </c>
      <c r="EL53" s="22" cm="1">
        <f t="array" aca="1" ref="EL53" ca="1">SUM(INDIRECT(ADDRESS(savings_min_row,COLUMN()) &amp;":"&amp;ADDRESS(savings_max_row,COLUMN())))</f>
        <v>0</v>
      </c>
      <c r="EM53" s="22" cm="1">
        <f t="array" aca="1" ref="EM53" ca="1">SUM(INDIRECT(ADDRESS(savings_min_row,COLUMN()) &amp;":"&amp;ADDRESS(savings_max_row,COLUMN())))</f>
        <v>0</v>
      </c>
    </row>
  </sheetData>
  <mergeCells count="10">
    <mergeCell ref="E8:Q8"/>
    <mergeCell ref="S8:AE8"/>
    <mergeCell ref="AG8:AS8"/>
    <mergeCell ref="AU8:BG8"/>
    <mergeCell ref="BI8:BU8"/>
    <mergeCell ref="DM8:DY8"/>
    <mergeCell ref="EA8:EM8"/>
    <mergeCell ref="BW8:CI8"/>
    <mergeCell ref="CK8:CW8"/>
    <mergeCell ref="CY8:DK8"/>
  </mergeCells>
  <conditionalFormatting sqref="C14:C17 E14:Q24 S14:AE24 AG14:AS24 AU14:BG24 BI14:BU24 BW14:CI24 CK14:CW24 CY14:DK24 DM14:DY24 EA14:EM24">
    <cfRule type="expression" dxfId="33" priority="6">
      <formula>ROW(A14)&lt;=income_max_row</formula>
    </cfRule>
  </conditionalFormatting>
  <conditionalFormatting sqref="C28:C38 E28:Q38 S28:AE38 AG28:AS38 AU28:BG38 BI28:BU38 BW28:CI38 CK28:CW38 CY28:DK38 DM28:DY38 EA28:EM38">
    <cfRule type="expression" dxfId="32" priority="8">
      <formula>ROW(A28)&lt;=expenses_max_row</formula>
    </cfRule>
  </conditionalFormatting>
  <conditionalFormatting sqref="C42:C52 E42:Q52 S42:AE52 AG42:AS52 AU42:BG52 BI42:BU52 BW42:CI52 CK42:CW52 CY42:DK52 DM42:DY52 EA42:EM52">
    <cfRule type="expression" dxfId="31" priority="4">
      <formula>ROW(A42)&lt;=savings_max_row</formula>
    </cfRule>
  </conditionalFormatting>
  <conditionalFormatting sqref="E9:Q10 S9:AE10 AG9:AS10 AU9:BG10 BI9:BU10 BW9:CI10 CK9:CW10 CY9:DK10 DM9:DY10 EA9:EM10">
    <cfRule type="expression" dxfId="30" priority="1" stopIfTrue="1">
      <formula>AND(E$25=0,E$39=0,E$53=0)</formula>
    </cfRule>
    <cfRule type="expression" dxfId="29" priority="2" stopIfTrue="1">
      <formula>E$10=0</formula>
    </cfRule>
    <cfRule type="expression" dxfId="28" priority="3">
      <formula>E$10&lt;0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981E-E941-41F9-85D8-72CC711592FC}">
  <dimension ref="A1:AD76"/>
  <sheetViews>
    <sheetView showGridLines="0" workbookViewId="0">
      <pane ySplit="1" topLeftCell="A2" activePane="bottomLeft" state="frozen"/>
      <selection pane="bottomLeft" activeCell="B6" sqref="B6"/>
    </sheetView>
  </sheetViews>
  <sheetFormatPr defaultRowHeight="15" x14ac:dyDescent="0.25"/>
  <cols>
    <col min="3" max="4" width="15.5703125" customWidth="1"/>
    <col min="5" max="5" width="18.5703125" customWidth="1"/>
    <col min="6" max="6" width="18.42578125" customWidth="1"/>
    <col min="7" max="7" width="13.42578125" customWidth="1"/>
    <col min="8" max="8" width="15.28515625" customWidth="1"/>
    <col min="9" max="9" width="21.85546875" customWidth="1"/>
    <col min="12" max="12" width="9.5703125" bestFit="1" customWidth="1"/>
  </cols>
  <sheetData>
    <row r="1" spans="1:30" x14ac:dyDescent="0.25">
      <c r="A1" s="3"/>
      <c r="B1" s="3"/>
      <c r="C1" s="3"/>
      <c r="D1" s="3"/>
      <c r="E1" s="3"/>
      <c r="F1" s="3"/>
      <c r="G1" s="3"/>
      <c r="H1" s="3"/>
      <c r="I1" s="3"/>
      <c r="J1" s="3"/>
      <c r="K1" s="3"/>
      <c r="L1" s="3"/>
      <c r="M1" s="3"/>
      <c r="N1" s="3"/>
      <c r="O1" s="3"/>
      <c r="P1" s="3"/>
      <c r="Q1" s="3"/>
      <c r="R1" s="3"/>
      <c r="S1" s="3"/>
      <c r="T1" s="3"/>
      <c r="U1" s="3"/>
      <c r="V1" s="3"/>
      <c r="W1" s="3"/>
      <c r="X1" s="3"/>
      <c r="Y1" s="3"/>
      <c r="Z1" s="3"/>
      <c r="AA1" s="3"/>
      <c r="AB1" s="3"/>
      <c r="AC1" s="3"/>
      <c r="AD1" s="3"/>
    </row>
    <row r="2" spans="1:30"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row>
    <row r="3" spans="1:30" ht="28.5" x14ac:dyDescent="0.45">
      <c r="A3" s="3"/>
      <c r="B3" s="2" t="s">
        <v>2</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11" spans="1:30" x14ac:dyDescent="0.25">
      <c r="C11" s="31" t="s">
        <v>26</v>
      </c>
      <c r="D11" s="31" t="s">
        <v>27</v>
      </c>
      <c r="E11" s="31" t="s">
        <v>28</v>
      </c>
      <c r="F11" s="31" t="s">
        <v>29</v>
      </c>
      <c r="G11" s="31" t="s">
        <v>30</v>
      </c>
      <c r="H11" s="37" t="s">
        <v>31</v>
      </c>
      <c r="I11" s="37" t="s">
        <v>32</v>
      </c>
      <c r="L11" s="65"/>
    </row>
    <row r="12" spans="1:30" x14ac:dyDescent="0.25">
      <c r="C12" s="33">
        <v>45514</v>
      </c>
      <c r="D12" s="32" t="s">
        <v>9</v>
      </c>
      <c r="E12" s="32" t="s">
        <v>12</v>
      </c>
      <c r="F12" s="35">
        <v>14000</v>
      </c>
      <c r="G12" s="36"/>
      <c r="H12" s="38" cm="1">
        <f t="array" ref="H12">SUMPRODUCT(Tracking[Amount],--(Tracking[Date]&lt;=Tracking[[#This Row],[Date]]),(Tracking[Type]&lt;&gt;"Income")*(-1)+(Tracking[Type]="Income"))</f>
        <v>14000</v>
      </c>
      <c r="I12" s="43">
        <f>IF(AND(Tracking[[#This Row],[Type]]="Income",shift_late_income_status="Active", DAY(Tracking[[#This Row],[Date]])&gt;=shift_late_income_starting_day), DATE(YEAR(Tracking[[#This Row],[Date]]),MONTH(Tracking[[#This Row],[Date]])+1,1),Tracking[[#This Row],[Date]])</f>
        <v>45514</v>
      </c>
    </row>
    <row r="13" spans="1:30" x14ac:dyDescent="0.25">
      <c r="C13" s="33">
        <v>45515</v>
      </c>
      <c r="D13" s="32" t="s">
        <v>16</v>
      </c>
      <c r="E13" s="32" t="s">
        <v>17</v>
      </c>
      <c r="F13" s="35">
        <v>9000</v>
      </c>
      <c r="G13" s="36"/>
      <c r="H13" s="38" cm="1">
        <f t="array" ref="H13">SUMPRODUCT(Tracking[Amount],--(Tracking[Date]&lt;=Tracking[[#This Row],[Date]]),(Tracking[Type]&lt;&gt;"Income")*(-1)+(Tracking[Type]="Income"))</f>
        <v>5000</v>
      </c>
      <c r="I13" s="43">
        <f>IF(AND(Tracking[[#This Row],[Type]]="Income",shift_late_income_status="Active", DAY(Tracking[[#This Row],[Date]])&gt;=shift_late_income_starting_day), DATE(YEAR(Tracking[[#This Row],[Date]]),MONTH(Tracking[[#This Row],[Date]])+1,1),Tracking[[#This Row],[Date]])</f>
        <v>45515</v>
      </c>
    </row>
    <row r="14" spans="1:30" x14ac:dyDescent="0.25">
      <c r="C14" s="33">
        <v>45516</v>
      </c>
      <c r="D14" s="32" t="s">
        <v>16</v>
      </c>
      <c r="E14" s="32" t="s">
        <v>19</v>
      </c>
      <c r="F14" s="35">
        <v>2000</v>
      </c>
      <c r="G14" s="36"/>
      <c r="H14" s="38" cm="1">
        <f t="array" ref="H14">SUMPRODUCT(Tracking[Amount],--(Tracking[Date]&lt;=Tracking[[#This Row],[Date]]),(Tracking[Type]&lt;&gt;"Income")*(-1)+(Tracking[Type]="Income"))</f>
        <v>3000</v>
      </c>
      <c r="I14" s="43">
        <f>IF(AND(Tracking[[#This Row],[Type]]="Income",shift_late_income_status="Active", DAY(Tracking[[#This Row],[Date]])&gt;=shift_late_income_starting_day), DATE(YEAR(Tracking[[#This Row],[Date]]),MONTH(Tracking[[#This Row],[Date]])+1,1),Tracking[[#This Row],[Date]])</f>
        <v>45516</v>
      </c>
    </row>
    <row r="15" spans="1:30" x14ac:dyDescent="0.25">
      <c r="C15" s="33">
        <v>45517</v>
      </c>
      <c r="D15" s="32" t="s">
        <v>21</v>
      </c>
      <c r="E15" s="32" t="s">
        <v>22</v>
      </c>
      <c r="F15" s="35">
        <v>500</v>
      </c>
      <c r="G15" s="36"/>
      <c r="H15" s="38" cm="1">
        <f t="array" ref="H15">SUMPRODUCT(Tracking[Amount],--(Tracking[Date]&lt;=Tracking[[#This Row],[Date]]),(Tracking[Type]&lt;&gt;"Income")*(-1)+(Tracking[Type]="Income"))</f>
        <v>2500</v>
      </c>
      <c r="I15" s="43">
        <f>IF(AND(Tracking[[#This Row],[Type]]="Income",shift_late_income_status="Active", DAY(Tracking[[#This Row],[Date]])&gt;=shift_late_income_starting_day), DATE(YEAR(Tracking[[#This Row],[Date]]),MONTH(Tracking[[#This Row],[Date]])+1,1),Tracking[[#This Row],[Date]])</f>
        <v>45517</v>
      </c>
    </row>
    <row r="16" spans="1:30" x14ac:dyDescent="0.25">
      <c r="C16" s="33">
        <v>45518</v>
      </c>
      <c r="D16" s="32" t="s">
        <v>21</v>
      </c>
      <c r="E16" s="32" t="s">
        <v>76</v>
      </c>
      <c r="F16" s="35">
        <v>300</v>
      </c>
      <c r="G16" s="36"/>
      <c r="H16" s="38" cm="1">
        <f t="array" ref="H16">SUMPRODUCT(Tracking[Amount],--(Tracking[Date]&lt;=Tracking[[#This Row],[Date]]),(Tracking[Type]&lt;&gt;"Income")*(-1)+(Tracking[Type]="Income"))</f>
        <v>2200</v>
      </c>
      <c r="I16" s="43">
        <f>IF(AND(Tracking[[#This Row],[Type]]="Income",shift_late_income_status="Active", DAY(Tracking[[#This Row],[Date]])&gt;=shift_late_income_starting_day), DATE(YEAR(Tracking[[#This Row],[Date]]),MONTH(Tracking[[#This Row],[Date]])+1,1),Tracking[[#This Row],[Date]])</f>
        <v>45518</v>
      </c>
    </row>
    <row r="17" spans="3:9" x14ac:dyDescent="0.25">
      <c r="C17" s="33">
        <v>45519</v>
      </c>
      <c r="D17" s="32" t="s">
        <v>16</v>
      </c>
      <c r="E17" s="32" t="s">
        <v>71</v>
      </c>
      <c r="F17" s="35">
        <v>1500</v>
      </c>
      <c r="G17" s="36"/>
      <c r="H17" s="38" cm="1">
        <f t="array" ref="H17">SUMPRODUCT(Tracking[Amount],--(Tracking[Date]&lt;=Tracking[[#This Row],[Date]]),(Tracking[Type]&lt;&gt;"Income")*(-1)+(Tracking[Type]="Income"))</f>
        <v>700</v>
      </c>
      <c r="I17" s="43">
        <f>IF(AND(Tracking[[#This Row],[Type]]="Income",shift_late_income_status="Active", DAY(Tracking[[#This Row],[Date]])&gt;=shift_late_income_starting_day), DATE(YEAR(Tracking[[#This Row],[Date]]),MONTH(Tracking[[#This Row],[Date]])+1,1),Tracking[[#This Row],[Date]])</f>
        <v>45519</v>
      </c>
    </row>
    <row r="18" spans="3:9" x14ac:dyDescent="0.25">
      <c r="C18" s="33">
        <v>45536</v>
      </c>
      <c r="D18" s="32" t="s">
        <v>16</v>
      </c>
      <c r="E18" s="32" t="s">
        <v>70</v>
      </c>
      <c r="F18" s="35">
        <v>500</v>
      </c>
      <c r="G18" s="36"/>
      <c r="H18" s="38" cm="1">
        <f t="array" ref="H18">SUMPRODUCT(Tracking[Amount],--(Tracking[Date]&lt;=Tracking[[#This Row],[Date]]),(Tracking[Type]&lt;&gt;"Income")*(-1)+(Tracking[Type]="Income"))</f>
        <v>200</v>
      </c>
      <c r="I18" s="43">
        <f>IF(AND(Tracking[[#This Row],[Type]]="Income",shift_late_income_status="Active", DAY(Tracking[[#This Row],[Date]])&gt;=shift_late_income_starting_day), DATE(YEAR(Tracking[[#This Row],[Date]]),MONTH(Tracking[[#This Row],[Date]])+1,1),Tracking[[#This Row],[Date]])</f>
        <v>45536</v>
      </c>
    </row>
    <row r="19" spans="3:9" x14ac:dyDescent="0.25">
      <c r="C19" s="33">
        <v>45537</v>
      </c>
      <c r="D19" s="32" t="s">
        <v>21</v>
      </c>
      <c r="E19" s="32" t="s">
        <v>77</v>
      </c>
      <c r="F19" s="35">
        <v>150</v>
      </c>
      <c r="G19" s="36"/>
      <c r="H19" s="38" cm="1">
        <f t="array" ref="H19">SUMPRODUCT(Tracking[Amount],--(Tracking[Date]&lt;=Tracking[[#This Row],[Date]]),(Tracking[Type]&lt;&gt;"Income")*(-1)+(Tracking[Type]="Income"))</f>
        <v>50</v>
      </c>
      <c r="I19" s="43">
        <f>IF(AND(Tracking[[#This Row],[Type]]="Income",shift_late_income_status="Active", DAY(Tracking[[#This Row],[Date]])&gt;=shift_late_income_starting_day), DATE(YEAR(Tracking[[#This Row],[Date]]),MONTH(Tracking[[#This Row],[Date]])+1,1),Tracking[[#This Row],[Date]])</f>
        <v>45537</v>
      </c>
    </row>
    <row r="20" spans="3:9" x14ac:dyDescent="0.25">
      <c r="C20" s="33">
        <v>45538</v>
      </c>
      <c r="D20" s="32" t="s">
        <v>16</v>
      </c>
      <c r="E20" s="32" t="s">
        <v>19</v>
      </c>
      <c r="F20" s="35">
        <v>400</v>
      </c>
      <c r="G20" s="36"/>
      <c r="H20" s="38" cm="1">
        <f t="array" ref="H20">SUMPRODUCT(Tracking[Amount],--(Tracking[Date]&lt;=Tracking[[#This Row],[Date]]),(Tracking[Type]&lt;&gt;"Income")*(-1)+(Tracking[Type]="Income"))</f>
        <v>-350</v>
      </c>
      <c r="I20" s="43">
        <f>IF(AND(Tracking[[#This Row],[Type]]="Income",shift_late_income_status="Active", DAY(Tracking[[#This Row],[Date]])&gt;=shift_late_income_starting_day), DATE(YEAR(Tracking[[#This Row],[Date]]),MONTH(Tracking[[#This Row],[Date]])+1,1),Tracking[[#This Row],[Date]])</f>
        <v>45538</v>
      </c>
    </row>
    <row r="21" spans="3:9" x14ac:dyDescent="0.25">
      <c r="C21" s="33">
        <v>45539</v>
      </c>
      <c r="D21" s="32" t="s">
        <v>16</v>
      </c>
      <c r="E21" s="32" t="s">
        <v>72</v>
      </c>
      <c r="F21" s="35">
        <v>200</v>
      </c>
      <c r="G21" s="36"/>
      <c r="H21" s="38" cm="1">
        <f t="array" ref="H21">SUMPRODUCT(Tracking[Amount],--(Tracking[Date]&lt;=Tracking[[#This Row],[Date]]),(Tracking[Type]&lt;&gt;"Income")*(-1)+(Tracking[Type]="Income"))</f>
        <v>-550</v>
      </c>
      <c r="I21" s="43">
        <f>IF(AND(Tracking[[#This Row],[Type]]="Income",shift_late_income_status="Active", DAY(Tracking[[#This Row],[Date]])&gt;=shift_late_income_starting_day), DATE(YEAR(Tracking[[#This Row],[Date]]),MONTH(Tracking[[#This Row],[Date]])+1,1),Tracking[[#This Row],[Date]])</f>
        <v>45539</v>
      </c>
    </row>
    <row r="22" spans="3:9" x14ac:dyDescent="0.25">
      <c r="C22" s="33">
        <v>45540</v>
      </c>
      <c r="D22" s="32" t="s">
        <v>16</v>
      </c>
      <c r="E22" s="32" t="s">
        <v>18</v>
      </c>
      <c r="F22" s="35">
        <v>380</v>
      </c>
      <c r="G22" s="36"/>
      <c r="H22" s="38" cm="1">
        <f t="array" ref="H22">SUMPRODUCT(Tracking[Amount],--(Tracking[Date]&lt;=Tracking[[#This Row],[Date]]),(Tracking[Type]&lt;&gt;"Income")*(-1)+(Tracking[Type]="Income"))</f>
        <v>-930</v>
      </c>
      <c r="I22" s="43">
        <f>IF(AND(Tracking[[#This Row],[Type]]="Income",shift_late_income_status="Active", DAY(Tracking[[#This Row],[Date]])&gt;=shift_late_income_starting_day), DATE(YEAR(Tracking[[#This Row],[Date]]),MONTH(Tracking[[#This Row],[Date]])+1,1),Tracking[[#This Row],[Date]])</f>
        <v>45540</v>
      </c>
    </row>
    <row r="23" spans="3:9" x14ac:dyDescent="0.25">
      <c r="C23" s="33">
        <v>45541</v>
      </c>
      <c r="D23" s="32" t="s">
        <v>16</v>
      </c>
      <c r="E23" s="32" t="s">
        <v>73</v>
      </c>
      <c r="F23" s="35">
        <v>150</v>
      </c>
      <c r="G23" s="36"/>
      <c r="H23" s="38" cm="1">
        <f t="array" ref="H23">SUMPRODUCT(Tracking[Amount],--(Tracking[Date]&lt;=Tracking[[#This Row],[Date]]),(Tracking[Type]&lt;&gt;"Income")*(-1)+(Tracking[Type]="Income"))</f>
        <v>-1080</v>
      </c>
      <c r="I23" s="43">
        <f>IF(AND(Tracking[[#This Row],[Type]]="Income",shift_late_income_status="Active", DAY(Tracking[[#This Row],[Date]])&gt;=shift_late_income_starting_day), DATE(YEAR(Tracking[[#This Row],[Date]]),MONTH(Tracking[[#This Row],[Date]])+1,1),Tracking[[#This Row],[Date]])</f>
        <v>45541</v>
      </c>
    </row>
    <row r="24" spans="3:9" x14ac:dyDescent="0.25">
      <c r="C24" s="33">
        <v>45542</v>
      </c>
      <c r="D24" s="32" t="s">
        <v>16</v>
      </c>
      <c r="E24" s="32" t="s">
        <v>18</v>
      </c>
      <c r="F24" s="35">
        <v>505</v>
      </c>
      <c r="G24" s="36"/>
      <c r="H24" s="38" cm="1">
        <f t="array" ref="H24">SUMPRODUCT(Tracking[Amount],--(Tracking[Date]&lt;=Tracking[[#This Row],[Date]]),(Tracking[Type]&lt;&gt;"Income")*(-1)+(Tracking[Type]="Income"))</f>
        <v>-1585</v>
      </c>
      <c r="I24" s="43">
        <f>IF(AND(Tracking[[#This Row],[Type]]="Income",shift_late_income_status="Active", DAY(Tracking[[#This Row],[Date]])&gt;=shift_late_income_starting_day), DATE(YEAR(Tracking[[#This Row],[Date]]),MONTH(Tracking[[#This Row],[Date]])+1,1),Tracking[[#This Row],[Date]])</f>
        <v>45542</v>
      </c>
    </row>
    <row r="25" spans="3:9" x14ac:dyDescent="0.25">
      <c r="C25" s="33">
        <v>45543</v>
      </c>
      <c r="D25" s="32" t="s">
        <v>9</v>
      </c>
      <c r="E25" s="32" t="s">
        <v>13</v>
      </c>
      <c r="F25" s="35">
        <v>500</v>
      </c>
      <c r="G25" s="36"/>
      <c r="H25" s="38" cm="1">
        <f t="array" ref="H25">SUMPRODUCT(Tracking[Amount],--(Tracking[Date]&lt;=Tracking[[#This Row],[Date]]),(Tracking[Type]&lt;&gt;"Income")*(-1)+(Tracking[Type]="Income"))</f>
        <v>-1085</v>
      </c>
      <c r="I25" s="43">
        <f>IF(AND(Tracking[[#This Row],[Type]]="Income",shift_late_income_status="Active", DAY(Tracking[[#This Row],[Date]])&gt;=shift_late_income_starting_day), DATE(YEAR(Tracking[[#This Row],[Date]]),MONTH(Tracking[[#This Row],[Date]])+1,1),Tracking[[#This Row],[Date]])</f>
        <v>45543</v>
      </c>
    </row>
    <row r="26" spans="3:9" x14ac:dyDescent="0.25">
      <c r="C26" s="33">
        <v>45544</v>
      </c>
      <c r="D26" s="32" t="s">
        <v>16</v>
      </c>
      <c r="E26" s="32" t="s">
        <v>19</v>
      </c>
      <c r="F26" s="35">
        <v>250</v>
      </c>
      <c r="G26" s="36"/>
      <c r="H26" s="38" cm="1">
        <f t="array" ref="H26">SUMPRODUCT(Tracking[Amount],--(Tracking[Date]&lt;=Tracking[[#This Row],[Date]]),(Tracking[Type]&lt;&gt;"Income")*(-1)+(Tracking[Type]="Income"))</f>
        <v>-1335</v>
      </c>
      <c r="I26" s="43">
        <f>IF(AND(Tracking[[#This Row],[Type]]="Income",shift_late_income_status="Active", DAY(Tracking[[#This Row],[Date]])&gt;=shift_late_income_starting_day), DATE(YEAR(Tracking[[#This Row],[Date]]),MONTH(Tracking[[#This Row],[Date]])+1,1),Tracking[[#This Row],[Date]])</f>
        <v>45544</v>
      </c>
    </row>
    <row r="27" spans="3:9" x14ac:dyDescent="0.25">
      <c r="C27" s="33">
        <v>45545</v>
      </c>
      <c r="D27" s="32" t="s">
        <v>9</v>
      </c>
      <c r="E27" s="32" t="s">
        <v>12</v>
      </c>
      <c r="F27" s="35">
        <v>14000</v>
      </c>
      <c r="G27" s="36"/>
      <c r="H27" s="38" cm="1">
        <f t="array" ref="H27">SUMPRODUCT(Tracking[Amount],--(Tracking[Date]&lt;=Tracking[[#This Row],[Date]]),(Tracking[Type]&lt;&gt;"Income")*(-1)+(Tracking[Type]="Income"))</f>
        <v>12665</v>
      </c>
      <c r="I27" s="43">
        <f>IF(AND(Tracking[[#This Row],[Type]]="Income",shift_late_income_status="Active", DAY(Tracking[[#This Row],[Date]])&gt;=shift_late_income_starting_day), DATE(YEAR(Tracking[[#This Row],[Date]]),MONTH(Tracking[[#This Row],[Date]])+1,1),Tracking[[#This Row],[Date]])</f>
        <v>45545</v>
      </c>
    </row>
    <row r="28" spans="3:9" x14ac:dyDescent="0.25">
      <c r="C28" s="33">
        <v>45546</v>
      </c>
      <c r="D28" s="32" t="s">
        <v>16</v>
      </c>
      <c r="E28" s="32" t="s">
        <v>17</v>
      </c>
      <c r="F28" s="35">
        <v>9000</v>
      </c>
      <c r="G28" s="36"/>
      <c r="H28" s="38" cm="1">
        <f t="array" ref="H28">SUMPRODUCT(Tracking[Amount],--(Tracking[Date]&lt;=Tracking[[#This Row],[Date]]),(Tracking[Type]&lt;&gt;"Income")*(-1)+(Tracking[Type]="Income"))</f>
        <v>3665</v>
      </c>
      <c r="I28" s="43">
        <f>IF(AND(Tracking[[#This Row],[Type]]="Income",shift_late_income_status="Active", DAY(Tracking[[#This Row],[Date]])&gt;=shift_late_income_starting_day), DATE(YEAR(Tracking[[#This Row],[Date]]),MONTH(Tracking[[#This Row],[Date]])+1,1),Tracking[[#This Row],[Date]])</f>
        <v>45546</v>
      </c>
    </row>
    <row r="29" spans="3:9" x14ac:dyDescent="0.25">
      <c r="C29" s="33">
        <v>45547</v>
      </c>
      <c r="D29" s="32" t="s">
        <v>9</v>
      </c>
      <c r="E29" s="32" t="s">
        <v>13</v>
      </c>
      <c r="F29" s="35">
        <v>1000</v>
      </c>
      <c r="G29" s="36"/>
      <c r="H29" s="38" cm="1">
        <f t="array" ref="H29">SUMPRODUCT(Tracking[Amount],--(Tracking[Date]&lt;=Tracking[[#This Row],[Date]]),(Tracking[Type]&lt;&gt;"Income")*(-1)+(Tracking[Type]="Income"))</f>
        <v>4665</v>
      </c>
      <c r="I29" s="43">
        <f>IF(AND(Tracking[[#This Row],[Type]]="Income",shift_late_income_status="Active", DAY(Tracking[[#This Row],[Date]])&gt;=shift_late_income_starting_day), DATE(YEAR(Tracking[[#This Row],[Date]]),MONTH(Tracking[[#This Row],[Date]])+1,1),Tracking[[#This Row],[Date]])</f>
        <v>45547</v>
      </c>
    </row>
    <row r="30" spans="3:9" x14ac:dyDescent="0.25">
      <c r="C30" s="33">
        <v>45548</v>
      </c>
      <c r="D30" s="32" t="s">
        <v>9</v>
      </c>
      <c r="E30" s="32" t="s">
        <v>14</v>
      </c>
      <c r="F30" s="35">
        <v>1000</v>
      </c>
      <c r="G30" s="36"/>
      <c r="H30" s="38" cm="1">
        <f t="array" ref="H30">SUMPRODUCT(Tracking[Amount],--(Tracking[Date]&lt;=Tracking[[#This Row],[Date]]),(Tracking[Type]&lt;&gt;"Income")*(-1)+(Tracking[Type]="Income"))</f>
        <v>5665</v>
      </c>
      <c r="I30" s="43">
        <f>IF(AND(Tracking[[#This Row],[Type]]="Income",shift_late_income_status="Active", DAY(Tracking[[#This Row],[Date]])&gt;=shift_late_income_starting_day), DATE(YEAR(Tracking[[#This Row],[Date]]),MONTH(Tracking[[#This Row],[Date]])+1,1),Tracking[[#This Row],[Date]])</f>
        <v>45548</v>
      </c>
    </row>
    <row r="31" spans="3:9" x14ac:dyDescent="0.25">
      <c r="C31" s="33">
        <v>45549</v>
      </c>
      <c r="D31" s="32" t="s">
        <v>9</v>
      </c>
      <c r="E31" s="32" t="s">
        <v>69</v>
      </c>
      <c r="F31" s="35">
        <v>900</v>
      </c>
      <c r="G31" s="36"/>
      <c r="H31" s="38" cm="1">
        <f t="array" ref="H31">SUMPRODUCT(Tracking[Amount],--(Tracking[Date]&lt;=Tracking[[#This Row],[Date]]),(Tracking[Type]&lt;&gt;"Income")*(-1)+(Tracking[Type]="Income"))</f>
        <v>6565</v>
      </c>
      <c r="I31" s="43">
        <f>IF(AND(Tracking[[#This Row],[Type]]="Income",shift_late_income_status="Active", DAY(Tracking[[#This Row],[Date]])&gt;=shift_late_income_starting_day), DATE(YEAR(Tracking[[#This Row],[Date]]),MONTH(Tracking[[#This Row],[Date]])+1,1),Tracking[[#This Row],[Date]])</f>
        <v>45549</v>
      </c>
    </row>
    <row r="32" spans="3:9" x14ac:dyDescent="0.25">
      <c r="C32" s="33">
        <v>45550</v>
      </c>
      <c r="D32" s="32" t="s">
        <v>16</v>
      </c>
      <c r="E32" s="32" t="s">
        <v>18</v>
      </c>
      <c r="F32" s="35">
        <v>500</v>
      </c>
      <c r="G32" s="36"/>
      <c r="H32" s="38" cm="1">
        <f t="array" ref="H32">SUMPRODUCT(Tracking[Amount],--(Tracking[Date]&lt;=Tracking[[#This Row],[Date]]),(Tracking[Type]&lt;&gt;"Income")*(-1)+(Tracking[Type]="Income"))</f>
        <v>6065</v>
      </c>
      <c r="I32" s="43">
        <f>IF(AND(Tracking[[#This Row],[Type]]="Income",shift_late_income_status="Active", DAY(Tracking[[#This Row],[Date]])&gt;=shift_late_income_starting_day), DATE(YEAR(Tracking[[#This Row],[Date]]),MONTH(Tracking[[#This Row],[Date]])+1,1),Tracking[[#This Row],[Date]])</f>
        <v>45550</v>
      </c>
    </row>
    <row r="33" spans="3:9" x14ac:dyDescent="0.25">
      <c r="C33" s="33">
        <v>45551</v>
      </c>
      <c r="D33" s="32" t="s">
        <v>16</v>
      </c>
      <c r="E33" s="32" t="s">
        <v>19</v>
      </c>
      <c r="F33" s="35">
        <v>1000</v>
      </c>
      <c r="G33" s="36"/>
      <c r="H33" s="38" cm="1">
        <f t="array" ref="H33">SUMPRODUCT(Tracking[Amount],--(Tracking[Date]&lt;=Tracking[[#This Row],[Date]]),(Tracking[Type]&lt;&gt;"Income")*(-1)+(Tracking[Type]="Income"))</f>
        <v>5065</v>
      </c>
      <c r="I33" s="43">
        <f>IF(AND(Tracking[[#This Row],[Type]]="Income",shift_late_income_status="Active", DAY(Tracking[[#This Row],[Date]])&gt;=shift_late_income_starting_day), DATE(YEAR(Tracking[[#This Row],[Date]]),MONTH(Tracking[[#This Row],[Date]])+1,1),Tracking[[#This Row],[Date]])</f>
        <v>45551</v>
      </c>
    </row>
    <row r="34" spans="3:9" x14ac:dyDescent="0.25">
      <c r="C34" s="33">
        <v>45552</v>
      </c>
      <c r="D34" s="32" t="s">
        <v>16</v>
      </c>
      <c r="E34" s="32" t="s">
        <v>70</v>
      </c>
      <c r="F34" s="35">
        <v>300</v>
      </c>
      <c r="G34" s="36"/>
      <c r="H34" s="38" cm="1">
        <f t="array" ref="H34">SUMPRODUCT(Tracking[Amount],--(Tracking[Date]&lt;=Tracking[[#This Row],[Date]]),(Tracking[Type]&lt;&gt;"Income")*(-1)+(Tracking[Type]="Income"))</f>
        <v>4765</v>
      </c>
      <c r="I34" s="43">
        <f>IF(AND(Tracking[[#This Row],[Type]]="Income",shift_late_income_status="Active", DAY(Tracking[[#This Row],[Date]])&gt;=shift_late_income_starting_day), DATE(YEAR(Tracking[[#This Row],[Date]]),MONTH(Tracking[[#This Row],[Date]])+1,1),Tracking[[#This Row],[Date]])</f>
        <v>45552</v>
      </c>
    </row>
    <row r="35" spans="3:9" x14ac:dyDescent="0.25">
      <c r="C35" s="33">
        <v>45553</v>
      </c>
      <c r="D35" s="32" t="s">
        <v>16</v>
      </c>
      <c r="E35" s="32" t="s">
        <v>72</v>
      </c>
      <c r="F35" s="35">
        <v>50</v>
      </c>
      <c r="G35" s="36"/>
      <c r="H35" s="38" cm="1">
        <f t="array" ref="H35">SUMPRODUCT(Tracking[Amount],--(Tracking[Date]&lt;=Tracking[[#This Row],[Date]]),(Tracking[Type]&lt;&gt;"Income")*(-1)+(Tracking[Type]="Income"))</f>
        <v>4715</v>
      </c>
      <c r="I35" s="43">
        <f>IF(AND(Tracking[[#This Row],[Type]]="Income",shift_late_income_status="Active", DAY(Tracking[[#This Row],[Date]])&gt;=shift_late_income_starting_day), DATE(YEAR(Tracking[[#This Row],[Date]]),MONTH(Tracking[[#This Row],[Date]])+1,1),Tracking[[#This Row],[Date]])</f>
        <v>45553</v>
      </c>
    </row>
    <row r="36" spans="3:9" x14ac:dyDescent="0.25">
      <c r="C36" s="33">
        <v>45554</v>
      </c>
      <c r="D36" s="32" t="s">
        <v>21</v>
      </c>
      <c r="E36" s="32" t="s">
        <v>22</v>
      </c>
      <c r="F36" s="35">
        <v>500</v>
      </c>
      <c r="G36" s="36"/>
      <c r="H36" s="38" cm="1">
        <f t="array" ref="H36">SUMPRODUCT(Tracking[Amount],--(Tracking[Date]&lt;=Tracking[[#This Row],[Date]]),(Tracking[Type]&lt;&gt;"Income")*(-1)+(Tracking[Type]="Income"))</f>
        <v>4215</v>
      </c>
      <c r="I36" s="43">
        <f>IF(AND(Tracking[[#This Row],[Type]]="Income",shift_late_income_status="Active", DAY(Tracking[[#This Row],[Date]])&gt;=shift_late_income_starting_day), DATE(YEAR(Tracking[[#This Row],[Date]]),MONTH(Tracking[[#This Row],[Date]])+1,1),Tracking[[#This Row],[Date]])</f>
        <v>45554</v>
      </c>
    </row>
    <row r="37" spans="3:9" x14ac:dyDescent="0.25">
      <c r="C37" s="33">
        <v>45555</v>
      </c>
      <c r="D37" s="32" t="s">
        <v>21</v>
      </c>
      <c r="E37" s="32" t="s">
        <v>76</v>
      </c>
      <c r="F37" s="35">
        <v>300</v>
      </c>
      <c r="G37" s="36"/>
      <c r="H37" s="38" cm="1">
        <f t="array" ref="H37">SUMPRODUCT(Tracking[Amount],--(Tracking[Date]&lt;=Tracking[[#This Row],[Date]]),(Tracking[Type]&lt;&gt;"Income")*(-1)+(Tracking[Type]="Income"))</f>
        <v>3915</v>
      </c>
      <c r="I37" s="43">
        <f>IF(AND(Tracking[[#This Row],[Type]]="Income",shift_late_income_status="Active", DAY(Tracking[[#This Row],[Date]])&gt;=shift_late_income_starting_day), DATE(YEAR(Tracking[[#This Row],[Date]]),MONTH(Tracking[[#This Row],[Date]])+1,1),Tracking[[#This Row],[Date]])</f>
        <v>45555</v>
      </c>
    </row>
    <row r="38" spans="3:9" x14ac:dyDescent="0.25">
      <c r="C38" s="33">
        <v>45556</v>
      </c>
      <c r="D38" s="32" t="s">
        <v>21</v>
      </c>
      <c r="E38" s="32" t="s">
        <v>75</v>
      </c>
      <c r="F38" s="35">
        <v>550</v>
      </c>
      <c r="G38" s="36"/>
      <c r="H38" s="38" cm="1">
        <f t="array" ref="H38">SUMPRODUCT(Tracking[Amount],--(Tracking[Date]&lt;=Tracking[[#This Row],[Date]]),(Tracking[Type]&lt;&gt;"Income")*(-1)+(Tracking[Type]="Income"))</f>
        <v>3365</v>
      </c>
      <c r="I38" s="43">
        <f>IF(AND(Tracking[[#This Row],[Type]]="Income",shift_late_income_status="Active", DAY(Tracking[[#This Row],[Date]])&gt;=shift_late_income_starting_day), DATE(YEAR(Tracking[[#This Row],[Date]]),MONTH(Tracking[[#This Row],[Date]])+1,1),Tracking[[#This Row],[Date]])</f>
        <v>45556</v>
      </c>
    </row>
    <row r="39" spans="3:9" x14ac:dyDescent="0.25">
      <c r="C39" s="33">
        <v>45557</v>
      </c>
      <c r="D39" s="32" t="s">
        <v>16</v>
      </c>
      <c r="E39" s="32" t="s">
        <v>71</v>
      </c>
      <c r="F39" s="35">
        <v>998</v>
      </c>
      <c r="G39" s="36"/>
      <c r="H39" s="38" cm="1">
        <f t="array" ref="H39">SUMPRODUCT(Tracking[Amount],--(Tracking[Date]&lt;=Tracking[[#This Row],[Date]]),(Tracking[Type]&lt;&gt;"Income")*(-1)+(Tracking[Type]="Income"))</f>
        <v>2367</v>
      </c>
      <c r="I39" s="43">
        <f>IF(AND(Tracking[[#This Row],[Type]]="Income",shift_late_income_status="Active", DAY(Tracking[[#This Row],[Date]])&gt;=shift_late_income_starting_day), DATE(YEAR(Tracking[[#This Row],[Date]]),MONTH(Tracking[[#This Row],[Date]])+1,1),Tracking[[#This Row],[Date]])</f>
        <v>45557</v>
      </c>
    </row>
    <row r="40" spans="3:9" x14ac:dyDescent="0.25">
      <c r="C40" s="33">
        <v>45558</v>
      </c>
      <c r="D40" s="32" t="s">
        <v>16</v>
      </c>
      <c r="E40" s="32" t="s">
        <v>73</v>
      </c>
      <c r="F40" s="35">
        <v>700</v>
      </c>
      <c r="G40" s="36"/>
      <c r="H40" s="38" cm="1">
        <f t="array" ref="H40">SUMPRODUCT(Tracking[Amount],--(Tracking[Date]&lt;=Tracking[[#This Row],[Date]]),(Tracking[Type]&lt;&gt;"Income")*(-1)+(Tracking[Type]="Income"))</f>
        <v>1667</v>
      </c>
      <c r="I40" s="43">
        <f>IF(AND(Tracking[[#This Row],[Type]]="Income",shift_late_income_status="Active", DAY(Tracking[[#This Row],[Date]])&gt;=shift_late_income_starting_day), DATE(YEAR(Tracking[[#This Row],[Date]]),MONTH(Tracking[[#This Row],[Date]])+1,1),Tracking[[#This Row],[Date]])</f>
        <v>45558</v>
      </c>
    </row>
    <row r="41" spans="3:9" x14ac:dyDescent="0.25">
      <c r="C41" s="33">
        <v>45559</v>
      </c>
      <c r="D41" s="32" t="s">
        <v>16</v>
      </c>
      <c r="E41" s="32" t="s">
        <v>74</v>
      </c>
      <c r="F41" s="35">
        <v>205</v>
      </c>
      <c r="G41" s="36"/>
      <c r="H41" s="38" cm="1">
        <f t="array" ref="H41">SUMPRODUCT(Tracking[Amount],--(Tracking[Date]&lt;=Tracking[[#This Row],[Date]]),(Tracking[Type]&lt;&gt;"Income")*(-1)+(Tracking[Type]="Income"))</f>
        <v>1462</v>
      </c>
      <c r="I41" s="43">
        <f>IF(AND(Tracking[[#This Row],[Type]]="Income",shift_late_income_status="Active", DAY(Tracking[[#This Row],[Date]])&gt;=shift_late_income_starting_day), DATE(YEAR(Tracking[[#This Row],[Date]]),MONTH(Tracking[[#This Row],[Date]])+1,1),Tracking[[#This Row],[Date]])</f>
        <v>45559</v>
      </c>
    </row>
    <row r="42" spans="3:9" x14ac:dyDescent="0.25">
      <c r="C42" s="33">
        <v>45560</v>
      </c>
      <c r="D42" s="32" t="s">
        <v>21</v>
      </c>
      <c r="E42" s="32" t="s">
        <v>23</v>
      </c>
      <c r="F42" s="35">
        <v>450</v>
      </c>
      <c r="G42" s="36"/>
      <c r="H42" s="38" cm="1">
        <f t="array" ref="H42">SUMPRODUCT(Tracking[Amount],--(Tracking[Date]&lt;=Tracking[[#This Row],[Date]]),(Tracking[Type]&lt;&gt;"Income")*(-1)+(Tracking[Type]="Income"))</f>
        <v>1012</v>
      </c>
      <c r="I42" s="43">
        <f>IF(AND(Tracking[[#This Row],[Type]]="Income",shift_late_income_status="Active", DAY(Tracking[[#This Row],[Date]])&gt;=shift_late_income_starting_day), DATE(YEAR(Tracking[[#This Row],[Date]]),MONTH(Tracking[[#This Row],[Date]])+1,1),Tracking[[#This Row],[Date]])</f>
        <v>45560</v>
      </c>
    </row>
    <row r="43" spans="3:9" x14ac:dyDescent="0.25">
      <c r="C43" s="33">
        <v>45566</v>
      </c>
      <c r="D43" s="32" t="s">
        <v>9</v>
      </c>
      <c r="E43" s="32" t="s">
        <v>12</v>
      </c>
      <c r="F43" s="35">
        <v>15000</v>
      </c>
      <c r="G43" s="36"/>
      <c r="H43" s="38" cm="1">
        <f t="array" ref="H43">SUMPRODUCT(Tracking[Amount],--(Tracking[Date]&lt;=Tracking[[#This Row],[Date]]),(Tracking[Type]&lt;&gt;"Income")*(-1)+(Tracking[Type]="Income"))</f>
        <v>16012</v>
      </c>
      <c r="I43" s="43">
        <f>IF(AND(Tracking[[#This Row],[Type]]="Income",shift_late_income_status="Active", DAY(Tracking[[#This Row],[Date]])&gt;=shift_late_income_starting_day), DATE(YEAR(Tracking[[#This Row],[Date]]),MONTH(Tracking[[#This Row],[Date]])+1,1),Tracking[[#This Row],[Date]])</f>
        <v>45566</v>
      </c>
    </row>
    <row r="44" spans="3:9" x14ac:dyDescent="0.25">
      <c r="C44" s="33">
        <v>45567</v>
      </c>
      <c r="D44" s="32" t="s">
        <v>9</v>
      </c>
      <c r="E44" s="32" t="s">
        <v>13</v>
      </c>
      <c r="F44" s="35">
        <v>1900</v>
      </c>
      <c r="G44" s="36"/>
      <c r="H44" s="38" cm="1">
        <f t="array" ref="H44">SUMPRODUCT(Tracking[Amount],--(Tracking[Date]&lt;=Tracking[[#This Row],[Date]]),(Tracking[Type]&lt;&gt;"Income")*(-1)+(Tracking[Type]="Income"))</f>
        <v>17912</v>
      </c>
      <c r="I44" s="43">
        <f>IF(AND(Tracking[[#This Row],[Type]]="Income",shift_late_income_status="Active", DAY(Tracking[[#This Row],[Date]])&gt;=shift_late_income_starting_day), DATE(YEAR(Tracking[[#This Row],[Date]]),MONTH(Tracking[[#This Row],[Date]])+1,1),Tracking[[#This Row],[Date]])</f>
        <v>45567</v>
      </c>
    </row>
    <row r="45" spans="3:9" x14ac:dyDescent="0.25">
      <c r="C45" s="33">
        <v>45568</v>
      </c>
      <c r="D45" s="32" t="s">
        <v>9</v>
      </c>
      <c r="E45" s="32" t="s">
        <v>14</v>
      </c>
      <c r="F45" s="35">
        <v>350</v>
      </c>
      <c r="G45" s="36"/>
      <c r="H45" s="38" cm="1">
        <f t="array" ref="H45">SUMPRODUCT(Tracking[Amount],--(Tracking[Date]&lt;=Tracking[[#This Row],[Date]]),(Tracking[Type]&lt;&gt;"Income")*(-1)+(Tracking[Type]="Income"))</f>
        <v>18262</v>
      </c>
      <c r="I45" s="43">
        <f>IF(AND(Tracking[[#This Row],[Type]]="Income",shift_late_income_status="Active", DAY(Tracking[[#This Row],[Date]])&gt;=shift_late_income_starting_day), DATE(YEAR(Tracking[[#This Row],[Date]]),MONTH(Tracking[[#This Row],[Date]])+1,1),Tracking[[#This Row],[Date]])</f>
        <v>45568</v>
      </c>
    </row>
    <row r="46" spans="3:9" x14ac:dyDescent="0.25">
      <c r="C46" s="33">
        <v>45569</v>
      </c>
      <c r="D46" s="32" t="s">
        <v>9</v>
      </c>
      <c r="E46" s="32" t="s">
        <v>69</v>
      </c>
      <c r="F46" s="35">
        <v>900</v>
      </c>
      <c r="G46" s="36"/>
      <c r="H46" s="38" cm="1">
        <f t="array" ref="H46">SUMPRODUCT(Tracking[Amount],--(Tracking[Date]&lt;=Tracking[[#This Row],[Date]]),(Tracking[Type]&lt;&gt;"Income")*(-1)+(Tracking[Type]="Income"))</f>
        <v>19162</v>
      </c>
      <c r="I46" s="43">
        <f>IF(AND(Tracking[[#This Row],[Type]]="Income",shift_late_income_status="Active", DAY(Tracking[[#This Row],[Date]])&gt;=shift_late_income_starting_day), DATE(YEAR(Tracking[[#This Row],[Date]]),MONTH(Tracking[[#This Row],[Date]])+1,1),Tracking[[#This Row],[Date]])</f>
        <v>45569</v>
      </c>
    </row>
    <row r="47" spans="3:9" x14ac:dyDescent="0.25">
      <c r="C47" s="33">
        <v>45570</v>
      </c>
      <c r="D47" s="32" t="s">
        <v>16</v>
      </c>
      <c r="E47" s="32" t="s">
        <v>17</v>
      </c>
      <c r="F47" s="35">
        <v>9005</v>
      </c>
      <c r="G47" s="36"/>
      <c r="H47" s="38" cm="1">
        <f t="array" ref="H47">SUMPRODUCT(Tracking[Amount],--(Tracking[Date]&lt;=Tracking[[#This Row],[Date]]),(Tracking[Type]&lt;&gt;"Income")*(-1)+(Tracking[Type]="Income"))</f>
        <v>10157</v>
      </c>
      <c r="I47" s="43">
        <f>IF(AND(Tracking[[#This Row],[Type]]="Income",shift_late_income_status="Active", DAY(Tracking[[#This Row],[Date]])&gt;=shift_late_income_starting_day), DATE(YEAR(Tracking[[#This Row],[Date]]),MONTH(Tracking[[#This Row],[Date]])+1,1),Tracking[[#This Row],[Date]])</f>
        <v>45570</v>
      </c>
    </row>
    <row r="48" spans="3:9" x14ac:dyDescent="0.25">
      <c r="C48" s="33">
        <v>45571</v>
      </c>
      <c r="D48" s="32" t="s">
        <v>16</v>
      </c>
      <c r="E48" s="32" t="s">
        <v>72</v>
      </c>
      <c r="F48" s="35">
        <v>50</v>
      </c>
      <c r="G48" s="36"/>
      <c r="H48" s="38" cm="1">
        <f t="array" ref="H48">SUMPRODUCT(Tracking[Amount],--(Tracking[Date]&lt;=Tracking[[#This Row],[Date]]),(Tracking[Type]&lt;&gt;"Income")*(-1)+(Tracking[Type]="Income"))</f>
        <v>10107</v>
      </c>
      <c r="I48" s="43">
        <f>IF(AND(Tracking[[#This Row],[Type]]="Income",shift_late_income_status="Active", DAY(Tracking[[#This Row],[Date]])&gt;=shift_late_income_starting_day), DATE(YEAR(Tracking[[#This Row],[Date]]),MONTH(Tracking[[#This Row],[Date]])+1,1),Tracking[[#This Row],[Date]])</f>
        <v>45571</v>
      </c>
    </row>
    <row r="49" spans="3:9" x14ac:dyDescent="0.25">
      <c r="C49" s="33">
        <v>45572</v>
      </c>
      <c r="D49" s="32" t="s">
        <v>21</v>
      </c>
      <c r="E49" s="32" t="s">
        <v>23</v>
      </c>
      <c r="F49" s="35">
        <v>550</v>
      </c>
      <c r="G49" s="36"/>
      <c r="H49" s="38" cm="1">
        <f t="array" ref="H49">SUMPRODUCT(Tracking[Amount],--(Tracking[Date]&lt;=Tracking[[#This Row],[Date]]),(Tracking[Type]&lt;&gt;"Income")*(-1)+(Tracking[Type]="Income"))</f>
        <v>9557</v>
      </c>
      <c r="I49" s="43">
        <f>IF(AND(Tracking[[#This Row],[Type]]="Income",shift_late_income_status="Active", DAY(Tracking[[#This Row],[Date]])&gt;=shift_late_income_starting_day), DATE(YEAR(Tracking[[#This Row],[Date]]),MONTH(Tracking[[#This Row],[Date]])+1,1),Tracking[[#This Row],[Date]])</f>
        <v>45572</v>
      </c>
    </row>
    <row r="50" spans="3:9" x14ac:dyDescent="0.25">
      <c r="C50" s="33">
        <v>45573</v>
      </c>
      <c r="D50" s="32" t="s">
        <v>16</v>
      </c>
      <c r="E50" s="32" t="s">
        <v>18</v>
      </c>
      <c r="F50" s="35">
        <v>400</v>
      </c>
      <c r="G50" s="36"/>
      <c r="H50" s="38" cm="1">
        <f t="array" ref="H50">SUMPRODUCT(Tracking[Amount],--(Tracking[Date]&lt;=Tracking[[#This Row],[Date]]),(Tracking[Type]&lt;&gt;"Income")*(-1)+(Tracking[Type]="Income"))</f>
        <v>9157</v>
      </c>
      <c r="I50" s="43">
        <f>IF(AND(Tracking[[#This Row],[Type]]="Income",shift_late_income_status="Active", DAY(Tracking[[#This Row],[Date]])&gt;=shift_late_income_starting_day), DATE(YEAR(Tracking[[#This Row],[Date]]),MONTH(Tracking[[#This Row],[Date]])+1,1),Tracking[[#This Row],[Date]])</f>
        <v>45573</v>
      </c>
    </row>
    <row r="51" spans="3:9" x14ac:dyDescent="0.25">
      <c r="C51" s="33">
        <v>45574</v>
      </c>
      <c r="D51" s="32" t="s">
        <v>16</v>
      </c>
      <c r="E51" s="32" t="s">
        <v>19</v>
      </c>
      <c r="F51" s="35">
        <v>400</v>
      </c>
      <c r="G51" s="36"/>
      <c r="H51" s="38" cm="1">
        <f t="array" ref="H51">SUMPRODUCT(Tracking[Amount],--(Tracking[Date]&lt;=Tracking[[#This Row],[Date]]),(Tracking[Type]&lt;&gt;"Income")*(-1)+(Tracking[Type]="Income"))</f>
        <v>8757</v>
      </c>
      <c r="I51" s="43">
        <f>IF(AND(Tracking[[#This Row],[Type]]="Income",shift_late_income_status="Active", DAY(Tracking[[#This Row],[Date]])&gt;=shift_late_income_starting_day), DATE(YEAR(Tracking[[#This Row],[Date]]),MONTH(Tracking[[#This Row],[Date]])+1,1),Tracking[[#This Row],[Date]])</f>
        <v>45574</v>
      </c>
    </row>
    <row r="52" spans="3:9" x14ac:dyDescent="0.25">
      <c r="C52" s="33">
        <v>45575</v>
      </c>
      <c r="D52" s="32" t="s">
        <v>21</v>
      </c>
      <c r="E52" s="32" t="s">
        <v>75</v>
      </c>
      <c r="F52" s="35">
        <v>200</v>
      </c>
      <c r="G52" s="36"/>
      <c r="H52" s="38" cm="1">
        <f t="array" ref="H52">SUMPRODUCT(Tracking[Amount],--(Tracking[Date]&lt;=Tracking[[#This Row],[Date]]),(Tracking[Type]&lt;&gt;"Income")*(-1)+(Tracking[Type]="Income"))</f>
        <v>8557</v>
      </c>
      <c r="I52" s="43">
        <f>IF(AND(Tracking[[#This Row],[Type]]="Income",shift_late_income_status="Active", DAY(Tracking[[#This Row],[Date]])&gt;=shift_late_income_starting_day), DATE(YEAR(Tracking[[#This Row],[Date]]),MONTH(Tracking[[#This Row],[Date]])+1,1),Tracking[[#This Row],[Date]])</f>
        <v>45575</v>
      </c>
    </row>
    <row r="53" spans="3:9" x14ac:dyDescent="0.25">
      <c r="C53" s="33">
        <v>45576</v>
      </c>
      <c r="D53" s="32" t="s">
        <v>9</v>
      </c>
      <c r="E53" s="32" t="s">
        <v>12</v>
      </c>
      <c r="F53" s="35">
        <v>700</v>
      </c>
      <c r="G53" s="36"/>
      <c r="H53" s="38" cm="1">
        <f t="array" ref="H53">SUMPRODUCT(Tracking[Amount],--(Tracking[Date]&lt;=Tracking[[#This Row],[Date]]),(Tracking[Type]&lt;&gt;"Income")*(-1)+(Tracking[Type]="Income"))</f>
        <v>9257</v>
      </c>
      <c r="I53" s="43">
        <f>IF(AND(Tracking[[#This Row],[Type]]="Income",shift_late_income_status="Active", DAY(Tracking[[#This Row],[Date]])&gt;=shift_late_income_starting_day), DATE(YEAR(Tracking[[#This Row],[Date]]),MONTH(Tracking[[#This Row],[Date]])+1,1),Tracking[[#This Row],[Date]])</f>
        <v>45576</v>
      </c>
    </row>
    <row r="54" spans="3:9" x14ac:dyDescent="0.25">
      <c r="C54" s="33">
        <v>45577</v>
      </c>
      <c r="D54" s="32" t="s">
        <v>16</v>
      </c>
      <c r="E54" s="32" t="s">
        <v>19</v>
      </c>
      <c r="F54" s="35">
        <v>412</v>
      </c>
      <c r="G54" s="36"/>
      <c r="H54" s="38" cm="1">
        <f t="array" ref="H54">SUMPRODUCT(Tracking[Amount],--(Tracking[Date]&lt;=Tracking[[#This Row],[Date]]),(Tracking[Type]&lt;&gt;"Income")*(-1)+(Tracking[Type]="Income"))</f>
        <v>8845</v>
      </c>
      <c r="I54" s="43">
        <f>IF(AND(Tracking[[#This Row],[Type]]="Income",shift_late_income_status="Active", DAY(Tracking[[#This Row],[Date]])&gt;=shift_late_income_starting_day), DATE(YEAR(Tracking[[#This Row],[Date]]),MONTH(Tracking[[#This Row],[Date]])+1,1),Tracking[[#This Row],[Date]])</f>
        <v>45577</v>
      </c>
    </row>
    <row r="55" spans="3:9" x14ac:dyDescent="0.25">
      <c r="C55" s="33">
        <v>45578</v>
      </c>
      <c r="D55" s="32" t="s">
        <v>21</v>
      </c>
      <c r="E55" s="32" t="s">
        <v>75</v>
      </c>
      <c r="F55" s="35">
        <v>500</v>
      </c>
      <c r="G55" s="36"/>
      <c r="H55" s="38" cm="1">
        <f t="array" ref="H55">SUMPRODUCT(Tracking[Amount],--(Tracking[Date]&lt;=Tracking[[#This Row],[Date]]),(Tracking[Type]&lt;&gt;"Income")*(-1)+(Tracking[Type]="Income"))</f>
        <v>8345</v>
      </c>
      <c r="I55" s="43">
        <f>IF(AND(Tracking[[#This Row],[Type]]="Income",shift_late_income_status="Active", DAY(Tracking[[#This Row],[Date]])&gt;=shift_late_income_starting_day), DATE(YEAR(Tracking[[#This Row],[Date]]),MONTH(Tracking[[#This Row],[Date]])+1,1),Tracking[[#This Row],[Date]])</f>
        <v>45578</v>
      </c>
    </row>
    <row r="56" spans="3:9" x14ac:dyDescent="0.25">
      <c r="C56" s="33">
        <v>45597</v>
      </c>
      <c r="D56" s="32" t="s">
        <v>16</v>
      </c>
      <c r="E56" s="32" t="s">
        <v>17</v>
      </c>
      <c r="F56" s="35">
        <v>9000</v>
      </c>
      <c r="G56" s="36"/>
      <c r="H56" s="38" cm="1">
        <f t="array" ref="H56">SUMPRODUCT(Tracking[Amount],--(Tracking[Date]&lt;=Tracking[[#This Row],[Date]]),(Tracking[Type]&lt;&gt;"Income")*(-1)+(Tracking[Type]="Income"))</f>
        <v>-655</v>
      </c>
      <c r="I56" s="43">
        <f>IF(AND(Tracking[[#This Row],[Type]]="Income",shift_late_income_status="Active", DAY(Tracking[[#This Row],[Date]])&gt;=shift_late_income_starting_day), DATE(YEAR(Tracking[[#This Row],[Date]]),MONTH(Tracking[[#This Row],[Date]])+1,1),Tracking[[#This Row],[Date]])</f>
        <v>45597</v>
      </c>
    </row>
    <row r="57" spans="3:9" x14ac:dyDescent="0.25">
      <c r="C57" s="33">
        <v>45598</v>
      </c>
      <c r="D57" s="32" t="s">
        <v>9</v>
      </c>
      <c r="E57" s="32" t="s">
        <v>12</v>
      </c>
      <c r="F57" s="35">
        <v>15000</v>
      </c>
      <c r="G57" s="36"/>
      <c r="H57" s="38" cm="1">
        <f t="array" ref="H57">SUMPRODUCT(Tracking[Amount],--(Tracking[Date]&lt;=Tracking[[#This Row],[Date]]),(Tracking[Type]&lt;&gt;"Income")*(-1)+(Tracking[Type]="Income"))</f>
        <v>14345</v>
      </c>
      <c r="I57" s="43">
        <f>IF(AND(Tracking[[#This Row],[Type]]="Income",shift_late_income_status="Active", DAY(Tracking[[#This Row],[Date]])&gt;=shift_late_income_starting_day), DATE(YEAR(Tracking[[#This Row],[Date]]),MONTH(Tracking[[#This Row],[Date]])+1,1),Tracking[[#This Row],[Date]])</f>
        <v>45598</v>
      </c>
    </row>
    <row r="58" spans="3:9" x14ac:dyDescent="0.25">
      <c r="C58" s="33">
        <v>45599</v>
      </c>
      <c r="D58" s="32" t="s">
        <v>9</v>
      </c>
      <c r="E58" s="32" t="s">
        <v>13</v>
      </c>
      <c r="F58" s="35">
        <v>900</v>
      </c>
      <c r="G58" s="36"/>
      <c r="H58" s="38" cm="1">
        <f t="array" ref="H58">SUMPRODUCT(Tracking[Amount],--(Tracking[Date]&lt;=Tracking[[#This Row],[Date]]),(Tracking[Type]&lt;&gt;"Income")*(-1)+(Tracking[Type]="Income"))</f>
        <v>15245</v>
      </c>
      <c r="I58" s="43">
        <f>IF(AND(Tracking[[#This Row],[Type]]="Income",shift_late_income_status="Active", DAY(Tracking[[#This Row],[Date]])&gt;=shift_late_income_starting_day), DATE(YEAR(Tracking[[#This Row],[Date]]),MONTH(Tracking[[#This Row],[Date]])+1,1),Tracking[[#This Row],[Date]])</f>
        <v>45599</v>
      </c>
    </row>
    <row r="59" spans="3:9" x14ac:dyDescent="0.25">
      <c r="C59" s="33">
        <v>45600</v>
      </c>
      <c r="D59" s="32" t="s">
        <v>21</v>
      </c>
      <c r="E59" s="32" t="s">
        <v>23</v>
      </c>
      <c r="F59" s="35">
        <v>500</v>
      </c>
      <c r="G59" s="36"/>
      <c r="H59" s="38" cm="1">
        <f t="array" ref="H59">SUMPRODUCT(Tracking[Amount],--(Tracking[Date]&lt;=Tracking[[#This Row],[Date]]),(Tracking[Type]&lt;&gt;"Income")*(-1)+(Tracking[Type]="Income"))</f>
        <v>14745</v>
      </c>
      <c r="I59" s="43">
        <f>IF(AND(Tracking[[#This Row],[Type]]="Income",shift_late_income_status="Active", DAY(Tracking[[#This Row],[Date]])&gt;=shift_late_income_starting_day), DATE(YEAR(Tracking[[#This Row],[Date]]),MONTH(Tracking[[#This Row],[Date]])+1,1),Tracking[[#This Row],[Date]])</f>
        <v>45600</v>
      </c>
    </row>
    <row r="60" spans="3:9" x14ac:dyDescent="0.25">
      <c r="C60" s="33">
        <v>45601</v>
      </c>
      <c r="D60" s="32" t="s">
        <v>9</v>
      </c>
      <c r="E60" s="32" t="s">
        <v>14</v>
      </c>
      <c r="F60" s="35">
        <v>800</v>
      </c>
      <c r="G60" s="36"/>
      <c r="H60" s="38" cm="1">
        <f t="array" ref="H60">SUMPRODUCT(Tracking[Amount],--(Tracking[Date]&lt;=Tracking[[#This Row],[Date]]),(Tracking[Type]&lt;&gt;"Income")*(-1)+(Tracking[Type]="Income"))</f>
        <v>15545</v>
      </c>
      <c r="I60" s="43">
        <f>IF(AND(Tracking[[#This Row],[Type]]="Income",shift_late_income_status="Active", DAY(Tracking[[#This Row],[Date]])&gt;=shift_late_income_starting_day), DATE(YEAR(Tracking[[#This Row],[Date]]),MONTH(Tracking[[#This Row],[Date]])+1,1),Tracking[[#This Row],[Date]])</f>
        <v>45601</v>
      </c>
    </row>
    <row r="61" spans="3:9" x14ac:dyDescent="0.25">
      <c r="C61" s="33">
        <v>45602</v>
      </c>
      <c r="D61" s="32" t="s">
        <v>16</v>
      </c>
      <c r="E61" s="32" t="s">
        <v>70</v>
      </c>
      <c r="F61" s="35">
        <v>1500</v>
      </c>
      <c r="G61" s="36"/>
      <c r="H61" s="38" cm="1">
        <f t="array" ref="H61">SUMPRODUCT(Tracking[Amount],--(Tracking[Date]&lt;=Tracking[[#This Row],[Date]]),(Tracking[Type]&lt;&gt;"Income")*(-1)+(Tracking[Type]="Income"))</f>
        <v>14045</v>
      </c>
      <c r="I61" s="43">
        <f>IF(AND(Tracking[[#This Row],[Type]]="Income",shift_late_income_status="Active", DAY(Tracking[[#This Row],[Date]])&gt;=shift_late_income_starting_day), DATE(YEAR(Tracking[[#This Row],[Date]]),MONTH(Tracking[[#This Row],[Date]])+1,1),Tracking[[#This Row],[Date]])</f>
        <v>45602</v>
      </c>
    </row>
    <row r="62" spans="3:9" x14ac:dyDescent="0.25">
      <c r="C62" s="33">
        <v>45603</v>
      </c>
      <c r="D62" s="32" t="s">
        <v>16</v>
      </c>
      <c r="E62" s="32" t="s">
        <v>71</v>
      </c>
      <c r="F62" s="35">
        <v>500</v>
      </c>
      <c r="G62" s="36"/>
      <c r="H62" s="38" cm="1">
        <f t="array" ref="H62">SUMPRODUCT(Tracking[Amount],--(Tracking[Date]&lt;=Tracking[[#This Row],[Date]]),(Tracking[Type]&lt;&gt;"Income")*(-1)+(Tracking[Type]="Income"))</f>
        <v>13545</v>
      </c>
      <c r="I62" s="43">
        <f>IF(AND(Tracking[[#This Row],[Type]]="Income",shift_late_income_status="Active", DAY(Tracking[[#This Row],[Date]])&gt;=shift_late_income_starting_day), DATE(YEAR(Tracking[[#This Row],[Date]]),MONTH(Tracking[[#This Row],[Date]])+1,1),Tracking[[#This Row],[Date]])</f>
        <v>45603</v>
      </c>
    </row>
    <row r="63" spans="3:9" x14ac:dyDescent="0.25">
      <c r="C63" s="33">
        <v>45604</v>
      </c>
      <c r="D63" s="32" t="s">
        <v>16</v>
      </c>
      <c r="E63" s="32" t="s">
        <v>19</v>
      </c>
      <c r="F63" s="35">
        <v>2000</v>
      </c>
      <c r="G63" s="36"/>
      <c r="H63" s="38" cm="1">
        <f t="array" ref="H63">SUMPRODUCT(Tracking[Amount],--(Tracking[Date]&lt;=Tracking[[#This Row],[Date]]),(Tracking[Type]&lt;&gt;"Income")*(-1)+(Tracking[Type]="Income"))</f>
        <v>11545</v>
      </c>
      <c r="I63" s="43">
        <f>IF(AND(Tracking[[#This Row],[Type]]="Income",shift_late_income_status="Active", DAY(Tracking[[#This Row],[Date]])&gt;=shift_late_income_starting_day), DATE(YEAR(Tracking[[#This Row],[Date]]),MONTH(Tracking[[#This Row],[Date]])+1,1),Tracking[[#This Row],[Date]])</f>
        <v>45604</v>
      </c>
    </row>
    <row r="64" spans="3:9" x14ac:dyDescent="0.25">
      <c r="C64" s="33">
        <v>45605</v>
      </c>
      <c r="D64" s="32" t="s">
        <v>16</v>
      </c>
      <c r="E64" s="32" t="s">
        <v>18</v>
      </c>
      <c r="F64" s="35">
        <v>1500</v>
      </c>
      <c r="G64" s="36"/>
      <c r="H64" s="76" cm="1">
        <f t="array" ref="H64">SUMPRODUCT(Tracking[Amount],--(Tracking[Date]&lt;=Tracking[[#This Row],[Date]]),(Tracking[Type]&lt;&gt;"Income")*(-1)+(Tracking[Type]="Income"))</f>
        <v>10045</v>
      </c>
      <c r="I64" s="43">
        <f>IF(AND(Tracking[[#This Row],[Type]]="Income",shift_late_income_status="Active", DAY(Tracking[[#This Row],[Date]])&gt;=shift_late_income_starting_day), DATE(YEAR(Tracking[[#This Row],[Date]]),MONTH(Tracking[[#This Row],[Date]])+1,1),Tracking[[#This Row],[Date]])</f>
        <v>45605</v>
      </c>
    </row>
    <row r="65" spans="3:9" x14ac:dyDescent="0.25">
      <c r="C65" s="33"/>
      <c r="D65" s="32"/>
      <c r="E65" s="32"/>
      <c r="F65" s="35"/>
      <c r="G65" s="36"/>
      <c r="H65" s="101"/>
      <c r="I65" s="102"/>
    </row>
    <row r="66" spans="3:9" x14ac:dyDescent="0.25">
      <c r="C66" s="33"/>
      <c r="D66" s="32"/>
      <c r="E66" s="32"/>
      <c r="F66" s="35"/>
      <c r="G66" s="36"/>
      <c r="H66" s="101"/>
      <c r="I66" s="102"/>
    </row>
    <row r="67" spans="3:9" x14ac:dyDescent="0.25">
      <c r="C67" s="33"/>
      <c r="D67" s="32"/>
      <c r="E67" s="32"/>
      <c r="F67" s="35"/>
      <c r="G67" s="36"/>
      <c r="H67" s="101"/>
      <c r="I67" s="102"/>
    </row>
    <row r="68" spans="3:9" x14ac:dyDescent="0.25">
      <c r="C68" s="33"/>
      <c r="D68" s="32"/>
      <c r="E68" s="32"/>
      <c r="F68" s="35"/>
      <c r="G68" s="36"/>
      <c r="H68" s="101"/>
      <c r="I68" s="102"/>
    </row>
    <row r="69" spans="3:9" x14ac:dyDescent="0.25">
      <c r="C69" s="33"/>
      <c r="D69" s="32"/>
      <c r="E69" s="32"/>
      <c r="F69" s="35"/>
      <c r="G69" s="36"/>
      <c r="H69" s="101"/>
      <c r="I69" s="102"/>
    </row>
    <row r="70" spans="3:9" x14ac:dyDescent="0.25">
      <c r="C70" s="33"/>
      <c r="D70" s="32"/>
      <c r="E70" s="32"/>
      <c r="F70" s="35"/>
      <c r="G70" s="36"/>
      <c r="H70" s="101"/>
      <c r="I70" s="102"/>
    </row>
    <row r="71" spans="3:9" x14ac:dyDescent="0.25">
      <c r="C71" s="33"/>
      <c r="D71" s="32"/>
      <c r="E71" s="32"/>
      <c r="F71" s="35"/>
      <c r="G71" s="36"/>
      <c r="H71" s="101"/>
      <c r="I71" s="102"/>
    </row>
    <row r="72" spans="3:9" x14ac:dyDescent="0.25">
      <c r="C72" s="33"/>
      <c r="D72" s="32"/>
      <c r="E72" s="32"/>
      <c r="F72" s="35"/>
      <c r="G72" s="36"/>
      <c r="H72" s="101"/>
      <c r="I72" s="102"/>
    </row>
    <row r="73" spans="3:9" x14ac:dyDescent="0.25">
      <c r="C73" s="33"/>
      <c r="D73" s="32"/>
      <c r="E73" s="32"/>
      <c r="F73" s="35"/>
      <c r="G73" s="36"/>
      <c r="H73" s="101"/>
      <c r="I73" s="102"/>
    </row>
    <row r="74" spans="3:9" x14ac:dyDescent="0.25">
      <c r="C74" s="33"/>
      <c r="D74" s="32"/>
      <c r="E74" s="32"/>
      <c r="F74" s="35"/>
      <c r="G74" s="36"/>
      <c r="H74" s="101"/>
      <c r="I74" s="102"/>
    </row>
    <row r="75" spans="3:9" x14ac:dyDescent="0.25">
      <c r="C75" s="33"/>
      <c r="D75" s="32"/>
      <c r="E75" s="32"/>
      <c r="F75" s="35"/>
      <c r="G75" s="36"/>
      <c r="H75" s="101"/>
      <c r="I75" s="102"/>
    </row>
    <row r="76" spans="3:9" x14ac:dyDescent="0.25">
      <c r="C76" s="33"/>
      <c r="D76" s="32"/>
      <c r="E76" s="32"/>
      <c r="F76" s="35"/>
      <c r="G76" s="36"/>
      <c r="H76" s="101"/>
      <c r="I76" s="102"/>
    </row>
  </sheetData>
  <conditionalFormatting sqref="E12:E64">
    <cfRule type="expression" dxfId="27" priority="3">
      <formula>ISNA(MATCH(E12, INDIRECT(D12), 0))</formula>
    </cfRule>
  </conditionalFormatting>
  <conditionalFormatting sqref="F12:F64">
    <cfRule type="expression" dxfId="26" priority="2">
      <formula>D12="Income"</formula>
    </cfRule>
  </conditionalFormatting>
  <conditionalFormatting sqref="I12:I64">
    <cfRule type="expression" dxfId="25" priority="1">
      <formula>AND(D12="Income",shift_late_income_status="Active",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64" xr:uid="{4B267C42-864B-4DB5-8285-372A78C44FCA}">
      <formula1>1</formula1>
    </dataValidation>
    <dataValidation type="list" allowBlank="1" showInputMessage="1" showErrorMessage="1" errorTitle="Invalid Type" error="Please insert one type from the above in list" sqref="D12:D64" xr:uid="{32B34F3E-1092-4D97-9518-42B8CEE8E595}">
      <formula1>"Income, Expenses, Savings"</formula1>
    </dataValidation>
    <dataValidation type="custom" allowBlank="1" showInputMessage="1" showErrorMessage="1" errorTitle="Invalid amount" error="Please insert a valid number_x000a_" sqref="F12:F64" xr:uid="{49BD3E21-850C-4433-A674-1C38CC2DCEE2}">
      <formula1>ISNUMBER(F12)</formula1>
    </dataValidation>
    <dataValidation type="list" allowBlank="1" showInputMessage="1" showErrorMessage="1" errorTitle="Invalid Category" error="Please insert a valid category from list" sqref="E12:E64" xr:uid="{FE0244A5-8DCD-4B60-963C-E1E17A810132}">
      <formula1>INDIRECT(D12)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8482-27B9-4452-811C-4C84B7CDD7CD}">
  <sheetPr>
    <tabColor theme="9"/>
  </sheetPr>
  <dimension ref="A1:AR51"/>
  <sheetViews>
    <sheetView showGridLines="0" showRowColHeaders="0" tabSelected="1" zoomScale="115" zoomScaleNormal="115" workbookViewId="0">
      <selection activeCell="AQ9" sqref="AQ9:AR9"/>
    </sheetView>
  </sheetViews>
  <sheetFormatPr defaultRowHeight="15" x14ac:dyDescent="0.25"/>
  <cols>
    <col min="2" max="2" width="3.140625" customWidth="1"/>
    <col min="3" max="3" width="9.140625" hidden="1" customWidth="1"/>
    <col min="4" max="4" width="13.42578125" hidden="1" customWidth="1"/>
    <col min="5" max="9" width="9.140625" hidden="1" customWidth="1"/>
    <col min="10" max="10" width="23.7109375" hidden="1" customWidth="1"/>
    <col min="11" max="11" width="16.7109375" hidden="1" customWidth="1"/>
    <col min="12" max="12" width="14.85546875" hidden="1" customWidth="1"/>
    <col min="13" max="13" width="11.42578125" hidden="1" customWidth="1"/>
    <col min="14" max="14" width="11" hidden="1" customWidth="1"/>
    <col min="15" max="15" width="15.140625" hidden="1" customWidth="1"/>
    <col min="16" max="18" width="14.140625" hidden="1" customWidth="1"/>
    <col min="19" max="21" width="12.7109375" hidden="1" customWidth="1"/>
    <col min="22" max="22" width="0.140625" hidden="1" customWidth="1"/>
    <col min="23" max="23" width="15.140625" hidden="1" customWidth="1"/>
    <col min="24" max="24" width="17.42578125" hidden="1" customWidth="1"/>
    <col min="25" max="25" width="27.28515625" customWidth="1"/>
    <col min="26" max="26" width="10.140625" customWidth="1"/>
    <col min="27" max="27" width="10.5703125" customWidth="1"/>
    <col min="28" max="28" width="11.28515625" customWidth="1"/>
    <col min="29" max="30" width="11.140625" customWidth="1"/>
    <col min="31" max="31" width="4" customWidth="1"/>
    <col min="32" max="33" width="14.140625" customWidth="1"/>
    <col min="34" max="34" width="2" customWidth="1"/>
    <col min="35" max="35" width="15.85546875" customWidth="1"/>
    <col min="36" max="36" width="9.140625" customWidth="1"/>
    <col min="37" max="37" width="4.28515625" customWidth="1"/>
    <col min="38" max="38" width="2.42578125" customWidth="1"/>
    <col min="39" max="40" width="14.140625" customWidth="1"/>
    <col min="41" max="41" width="2" customWidth="1"/>
    <col min="42" max="42" width="15.85546875" customWidth="1"/>
    <col min="43" max="43" width="9.42578125" bestFit="1" customWidth="1"/>
    <col min="44" max="44" width="4.28515625" customWidth="1"/>
  </cols>
  <sheetData>
    <row r="1" spans="1:44" s="47" customFormat="1" x14ac:dyDescent="0.25">
      <c r="A1" s="45"/>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44" s="47" customFormat="1" ht="28.5" x14ac:dyDescent="0.45">
      <c r="A2" s="45"/>
      <c r="B2" s="46" t="s">
        <v>3</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44" s="47" customFormat="1" x14ac:dyDescent="0.2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row>
    <row r="5" spans="1:44" x14ac:dyDescent="0.25">
      <c r="AQ5" s="112" t="s">
        <v>47</v>
      </c>
      <c r="AR5" s="113"/>
    </row>
    <row r="6" spans="1:44" x14ac:dyDescent="0.25">
      <c r="K6" s="64"/>
      <c r="AN6" s="115" t="s">
        <v>48</v>
      </c>
      <c r="AO6" s="115"/>
      <c r="AP6" s="115"/>
      <c r="AQ6" s="114" t="s">
        <v>52</v>
      </c>
      <c r="AR6" s="114"/>
    </row>
    <row r="8" spans="1:44" x14ac:dyDescent="0.25">
      <c r="AQ8" s="112" t="s">
        <v>49</v>
      </c>
      <c r="AR8" s="113"/>
    </row>
    <row r="9" spans="1:44" x14ac:dyDescent="0.25">
      <c r="AN9" s="115" t="s">
        <v>50</v>
      </c>
      <c r="AO9" s="115"/>
      <c r="AP9" s="115"/>
      <c r="AQ9" s="116">
        <v>36831</v>
      </c>
      <c r="AR9" s="116"/>
    </row>
    <row r="11" spans="1:44" x14ac:dyDescent="0.25">
      <c r="C11" s="67"/>
      <c r="D11" s="67"/>
      <c r="E11" s="67"/>
      <c r="F11" s="67"/>
      <c r="G11" s="67"/>
      <c r="H11" s="67"/>
      <c r="I11" s="67"/>
      <c r="J11" s="67"/>
      <c r="K11" s="67"/>
      <c r="L11" s="67"/>
      <c r="M11" s="67"/>
      <c r="N11" s="67"/>
      <c r="O11" s="67"/>
      <c r="P11" s="67"/>
      <c r="Q11" s="67"/>
      <c r="R11" s="67"/>
      <c r="S11" s="67"/>
      <c r="T11" s="67"/>
      <c r="U11" s="67"/>
      <c r="V11" s="67"/>
      <c r="W11" s="67"/>
      <c r="X11" s="67"/>
      <c r="Y11" s="111" t="str">
        <f ca="1">"Breakdown - "&amp;IF(selected_period="Total Year",selected_year&amp;"(Total Year)",selected_period_display&amp;" "&amp;selected_year)</f>
        <v>Breakdown - November 2024</v>
      </c>
      <c r="Z11" s="111"/>
      <c r="AA11" s="111"/>
      <c r="AB11" s="111"/>
      <c r="AC11" s="111"/>
      <c r="AD11" s="111"/>
      <c r="AF11" s="111" t="str">
        <f ca="1">"Summary - "&amp;IF(selected_period="Total Year",selected_year&amp;"(Total Year)",selected_period_display&amp;" "&amp;selected_year)</f>
        <v>Summary - November 2024</v>
      </c>
      <c r="AG11" s="111"/>
      <c r="AH11" s="111"/>
      <c r="AI11" s="111"/>
      <c r="AJ11" s="111"/>
      <c r="AK11" s="111"/>
      <c r="AL11" s="111"/>
      <c r="AM11" s="111"/>
      <c r="AN11" s="111"/>
      <c r="AO11" s="111"/>
      <c r="AP11" s="111"/>
      <c r="AQ11" s="111"/>
      <c r="AR11" s="111"/>
    </row>
    <row r="12" spans="1:44" x14ac:dyDescent="0.25">
      <c r="C12" s="61" t="s">
        <v>59</v>
      </c>
      <c r="D12" s="62" t="s">
        <v>60</v>
      </c>
      <c r="E12" s="61" t="s">
        <v>61</v>
      </c>
      <c r="F12" s="63" t="s">
        <v>62</v>
      </c>
      <c r="G12" s="63" t="s">
        <v>63</v>
      </c>
      <c r="H12" s="62" t="s">
        <v>64</v>
      </c>
      <c r="I12" s="61" t="s">
        <v>65</v>
      </c>
      <c r="J12" s="63" t="s">
        <v>66</v>
      </c>
      <c r="K12" s="63" t="s">
        <v>67</v>
      </c>
      <c r="L12" s="62" t="s">
        <v>68</v>
      </c>
      <c r="M12" s="63" t="s">
        <v>78</v>
      </c>
      <c r="N12" s="63" t="s">
        <v>79</v>
      </c>
      <c r="O12" s="61" t="s">
        <v>80</v>
      </c>
      <c r="P12" s="63" t="s">
        <v>81</v>
      </c>
      <c r="Q12" s="63" t="s">
        <v>82</v>
      </c>
      <c r="R12" s="62" t="s">
        <v>83</v>
      </c>
      <c r="S12" s="63" t="s">
        <v>84</v>
      </c>
      <c r="T12" s="63" t="s">
        <v>85</v>
      </c>
      <c r="U12" s="63" t="s">
        <v>86</v>
      </c>
      <c r="V12" s="63" t="s">
        <v>88</v>
      </c>
      <c r="W12" s="62" t="s">
        <v>87</v>
      </c>
      <c r="X12" s="63" t="s">
        <v>89</v>
      </c>
    </row>
    <row r="13" spans="1:44" x14ac:dyDescent="0.25">
      <c r="C13" s="56" cm="1">
        <f t="array" ref="C13">income_header_row</f>
        <v>13</v>
      </c>
      <c r="D13" s="57">
        <f t="shared" ref="D13:D50" si="0">IF(is__header,row_id, IF(NOT(is_empty),D12, -1))</f>
        <v>13</v>
      </c>
      <c r="E13" s="56" cm="1">
        <f t="array" ref="E13">1*OR(row_id=income_header_row,row_id=expenses_header_row,row_id=savings_header_row)</f>
        <v>1</v>
      </c>
      <c r="F13">
        <f t="shared" ref="F13:F50" si="1">1*NOT(OR(is__header,is_total,is_empty))</f>
        <v>0</v>
      </c>
      <c r="G13" cm="1">
        <f t="array" ref="G13">1*OR(row_id=income_total_row, row_id=expenses_total_row, row_id=savings_total_row)</f>
        <v>0</v>
      </c>
      <c r="H13" s="57">
        <f t="shared" ref="H13:H50" si="2">1*OR(row_id="/1", row_id="/2", row_id=-1)</f>
        <v>0</v>
      </c>
      <c r="I13" s="56" t="str" cm="1">
        <f t="array" ref="I13">IFERROR(INDEX('Budget Planning'!$C:$C,header_row_id),"")</f>
        <v>Income</v>
      </c>
      <c r="J13" t="str" cm="1">
        <f t="array" ref="J13">IFERROR(INDEX('Budget Planning'!$C:$C,row_id),"")</f>
        <v>Income</v>
      </c>
      <c r="K13" s="44" t="str" cm="1">
        <f t="array" ref="K13">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13" s="66" t="str" cm="1">
        <f t="array" ref="L13">IF(OR(is__header,is_empty), "",
    INDEX('Budget Planning'!$E:$EM,row_id,
           MATCH(IF(selected_period="Total Year", selected_year, DATE(selected_year,selected_period,1)),'Budget Planning'!$E$13:$EM$13,0)))</f>
        <v/>
      </c>
      <c r="M13" s="56" t="str" cm="1">
        <f t="array" ref="M13">IF(is_cat,IF(header_row_id=income_header_row,MATCH(income_min_row,$C:$C,0),IF(header_row_id=expenses_header_row,MATCH(expenses_min_row,$C:$C,0),IF(header_row_id=savings_header_row,MATCH(savings_min_row,$C:$C,0),""))),"")</f>
        <v/>
      </c>
      <c r="N13" s="57" t="str" cm="1">
        <f t="array" ref="N13">IF(is_cat,IF(header_row_id=income_header_row,MATCH(income_max_row,$C:$C,0),IF(header_row_id=expenses_header_row,MATCH(expenses_max_row,$C:$C,0),IF(header_row_id=savings_header_row,MATCH(savings_max_row,$C:$C,0),""))),"")</f>
        <v/>
      </c>
      <c r="O13" s="56" t="str">
        <f t="shared" ref="O13:O50" si="3">IF(is_cat,ADDRESS(sort_min_row,COLUMN(tracked)) &amp; ":" &amp; ADDRESS(sort_max_row, COLUMN(tracked)),"")</f>
        <v/>
      </c>
      <c r="P13" t="str">
        <f t="shared" ref="P13:P50" ca="1" si="4">IF(is_cat,RANK(tracked,INDIRECT(tracked_range),0),"")</f>
        <v/>
      </c>
      <c r="Q13" t="str">
        <f t="shared" ref="Q13:Q50" si="5">IF(is_cat,ADDRESS(sort_min_row,COLUMN(budget)) &amp; ":" &amp; ADDRESS(sort_max_row, COLUMN(budget)),"")</f>
        <v/>
      </c>
      <c r="R13" s="57" t="str">
        <f t="shared" ref="R13:R50" ca="1" si="6">IF(is_cat,RANK(budget,INDIRECT(budget_range),0),"")</f>
        <v/>
      </c>
      <c r="S13" s="56" t="str">
        <f t="shared" ref="S13:S50" si="7">IF(is_cat, _xlfn.NUMBERVALUE(traked_rank&amp;budget_rank),"")</f>
        <v/>
      </c>
      <c r="T13" t="str">
        <f t="shared" ref="T13:T50" si="8">IF(is_cat,ADDRESS(sort_min_row,COLUMN(comb_rank)) &amp; ":" &amp; ADDRESS(sort_max_row, COLUMN(comb_rank)),"")</f>
        <v/>
      </c>
      <c r="U13" t="str">
        <f t="shared" ref="U13:U50" ca="1" si="9">IF(is_cat,RANK(comb_rank,INDIRECT(comb_rank_range),1),"")</f>
        <v/>
      </c>
      <c r="V13" t="str">
        <f t="shared" ref="V13:V50" si="10">IF(is_cat,ADDRESS(sort_min_row,COLUMN(comb_rank_norm)) &amp; ":" &amp; ADDRESS(ROW(), COLUMN(comb_rank_norm)),"")</f>
        <v/>
      </c>
      <c r="W13" s="57" t="str">
        <f t="shared" ref="W13:W50" ca="1" si="11">IF(is_cat,comb_rank_norm + COUNTIF(INDIRECT(comb_rank_norm_run_range),comb_rank_norm)-1,"")</f>
        <v/>
      </c>
      <c r="X13" s="70">
        <f t="shared" ref="X13:X50" si="12">IF(is_cat,header_row_id + comb_rank_unique,row_id)</f>
        <v>13</v>
      </c>
      <c r="Y13" s="71" t="str">
        <f t="shared" ref="Y13:Y50" si="13">IF(is_empty,"",INDEX($J:$J,MATCH(row_id,$X:$X,0)))</f>
        <v>Income</v>
      </c>
      <c r="Z13" s="74" t="str">
        <f t="shared" ref="Z13:Z50" si="14">IF(is_empty,"", IF(is__header,"Tracked",INDEX($K:$K,MATCH(row_id,$X:$X,0))))</f>
        <v>Tracked</v>
      </c>
      <c r="AA13" s="74" t="str">
        <f t="shared" ref="AA13:AA50" si="15">IF(is_empty,"", IF(is__header,"Budget",INDEX($L:$L,MATCH(row_id,$X:$X,0))))</f>
        <v>Budget</v>
      </c>
      <c r="AB13" s="72" t="str">
        <f t="shared" ref="AB13:AB50" si="16">IF(is_empty,"", IF(is__header, "%Completed", IFERROR(out_tracked/out_budget, "-")))</f>
        <v>%Completed</v>
      </c>
      <c r="AC13" s="74" t="str">
        <f t="shared" ref="AC13:AC50" si="17">IF(is_empty,"", IF(is__header,"Remaining", IF(out_budget - out_tracked &gt; 0, out_budget - out_tracked, 0)))</f>
        <v>Remaining</v>
      </c>
      <c r="AD13" s="74" t="str">
        <f t="shared" ref="AD13:AD50" si="18">IF(is_empty,"", IF(is__header,"Excess", IF(out_budget - out_tracked &lt; 0, out_tracked - out_budget, 0)))</f>
        <v>Excess</v>
      </c>
      <c r="AF13" s="77"/>
      <c r="AG13" s="78"/>
      <c r="AH13" s="78"/>
      <c r="AI13" s="78"/>
      <c r="AJ13" s="78"/>
      <c r="AK13" s="79"/>
      <c r="AM13" s="77"/>
      <c r="AN13" s="78"/>
      <c r="AO13" s="78"/>
      <c r="AP13" s="78"/>
      <c r="AQ13" s="78"/>
      <c r="AR13" s="79"/>
    </row>
    <row r="14" spans="1:44" x14ac:dyDescent="0.25">
      <c r="C14" s="56" cm="1">
        <f t="array" ref="C14">IF(C13=-1,-1, IF(C13&lt;income_max_row,C13+1, IF(C13=income_max_row,income_total_row, IF(C13=income_total_row, "/1", IF(C13="/1",expenses_header_row, IF(C13&lt;expenses_max_row, C13+1, IF(C13=expenses_max_row, expenses_total_row, IF(C13=expenses_total_row,"/2", IF(C13="/2", savings_header_row, IF(C13&lt;savings_max_row, C13+1, IF(C13=savings_max_row,savings_total_row, -1)))))))))))</f>
        <v>14</v>
      </c>
      <c r="D14" s="57">
        <f t="shared" si="0"/>
        <v>13</v>
      </c>
      <c r="E14" s="56" cm="1">
        <f t="array" ref="E14">1*OR(row_id=income_header_row,row_id=expenses_header_row,row_id=savings_header_row)</f>
        <v>0</v>
      </c>
      <c r="F14">
        <f t="shared" si="1"/>
        <v>1</v>
      </c>
      <c r="G14" cm="1">
        <f t="array" ref="G14">1*OR(row_id=income_total_row, row_id=expenses_total_row, row_id=savings_total_row)</f>
        <v>0</v>
      </c>
      <c r="H14" s="57">
        <f t="shared" si="2"/>
        <v>0</v>
      </c>
      <c r="I14" s="56" t="str" cm="1">
        <f t="array" ref="I14">IFERROR(INDEX('Budget Planning'!$C:$C,header_row_id),"")</f>
        <v>Income</v>
      </c>
      <c r="J14" t="str" cm="1">
        <f t="array" ref="J14">IFERROR(INDEX('Budget Planning'!$C:$C,row_id),"")</f>
        <v>Employment(Net)</v>
      </c>
      <c r="K14" s="44" cm="1">
        <f t="array" aca="1" ref="K14"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15000</v>
      </c>
      <c r="L14" s="66" cm="1">
        <f t="array" aca="1" ref="L14" ca="1">IF(OR(is__header,is_empty), "",
    INDEX('Budget Planning'!$E:$EM,row_id,
           MATCH(IF(selected_period="Total Year", selected_year, DATE(selected_year,selected_period,1)),'Budget Planning'!$E$13:$EM$13,0)))</f>
        <v>15000</v>
      </c>
      <c r="M14" s="56" cm="1">
        <f t="array" ref="M14">IF(is_cat,IF(header_row_id=income_header_row,MATCH(income_min_row,$C:$C,0),IF(header_row_id=expenses_header_row,MATCH(expenses_min_row,$C:$C,0),IF(header_row_id=savings_header_row,MATCH(savings_min_row,$C:$C,0),""))),"")</f>
        <v>14</v>
      </c>
      <c r="N14" s="57" cm="1">
        <f t="array" ref="N14">IF(is_cat,IF(header_row_id=income_header_row,MATCH(income_max_row,$C:$C,0),IF(header_row_id=expenses_header_row,MATCH(expenses_max_row,$C:$C,0),IF(header_row_id=savings_header_row,MATCH(savings_max_row,$C:$C,0),""))),"")</f>
        <v>17</v>
      </c>
      <c r="O14" s="56" t="str">
        <f t="shared" si="3"/>
        <v>$K$14:$K$17</v>
      </c>
      <c r="P14">
        <f t="shared" ca="1" si="4"/>
        <v>1</v>
      </c>
      <c r="Q14" t="str">
        <f t="shared" si="5"/>
        <v>$L$14:$L$17</v>
      </c>
      <c r="R14" s="57">
        <f t="shared" ca="1" si="6"/>
        <v>1</v>
      </c>
      <c r="S14" s="56">
        <f t="shared" ca="1" si="7"/>
        <v>11</v>
      </c>
      <c r="T14" t="str">
        <f t="shared" si="8"/>
        <v>$S$14:$S$17</v>
      </c>
      <c r="U14">
        <f t="shared" ca="1" si="9"/>
        <v>1</v>
      </c>
      <c r="V14" t="str">
        <f t="shared" si="10"/>
        <v>$U$14:$U$14</v>
      </c>
      <c r="W14" s="57">
        <f t="shared" ca="1" si="11"/>
        <v>1</v>
      </c>
      <c r="X14" s="70">
        <f t="shared" ca="1" si="12"/>
        <v>14</v>
      </c>
      <c r="Y14" s="71" t="str">
        <f t="shared" ca="1" si="13"/>
        <v>Employment(Net)</v>
      </c>
      <c r="Z14" s="74">
        <f t="shared" ca="1" si="14"/>
        <v>15000</v>
      </c>
      <c r="AA14" s="74">
        <f t="shared" ca="1" si="15"/>
        <v>15000</v>
      </c>
      <c r="AB14" s="72">
        <f t="shared" ca="1" si="16"/>
        <v>1</v>
      </c>
      <c r="AC14" s="74">
        <f t="shared" ca="1" si="17"/>
        <v>0</v>
      </c>
      <c r="AD14" s="74">
        <f t="shared" ca="1" si="18"/>
        <v>0</v>
      </c>
      <c r="AF14" s="56"/>
      <c r="AK14" s="57"/>
      <c r="AM14" s="56"/>
      <c r="AR14" s="57"/>
    </row>
    <row r="15" spans="1:44" x14ac:dyDescent="0.25">
      <c r="C15" s="56" cm="1">
        <f t="array" ref="C15">IF(C14=-1,-1, IF(C14&lt;income_max_row,C14+1, IF(C14=income_max_row,income_total_row, IF(C14=income_total_row, "/1", IF(C14="/1",expenses_header_row, IF(C14&lt;expenses_max_row, C14+1, IF(C14=expenses_max_row, expenses_total_row, IF(C14=expenses_total_row,"/2", IF(C14="/2", savings_header_row, IF(C14&lt;savings_max_row, C14+1, IF(C14=savings_max_row,savings_total_row, -1)))))))))))</f>
        <v>15</v>
      </c>
      <c r="D15" s="57">
        <f t="shared" si="0"/>
        <v>13</v>
      </c>
      <c r="E15" s="56" cm="1">
        <f t="array" ref="E15">1*OR(row_id=income_header_row,row_id=expenses_header_row,row_id=savings_header_row)</f>
        <v>0</v>
      </c>
      <c r="F15">
        <f t="shared" si="1"/>
        <v>1</v>
      </c>
      <c r="G15" cm="1">
        <f t="array" ref="G15">1*OR(row_id=income_total_row, row_id=expenses_total_row, row_id=savings_total_row)</f>
        <v>0</v>
      </c>
      <c r="H15" s="57">
        <f t="shared" si="2"/>
        <v>0</v>
      </c>
      <c r="I15" s="56" t="str" cm="1">
        <f t="array" ref="I15">IFERROR(INDEX('Budget Planning'!$C:$C,header_row_id),"")</f>
        <v>Income</v>
      </c>
      <c r="J15" t="str" cm="1">
        <f t="array" ref="J15">IFERROR(INDEX('Budget Planning'!$C:$C,row_id),"")</f>
        <v>Side Hustle(Net)</v>
      </c>
      <c r="K15" s="44" cm="1">
        <f t="array" aca="1" ref="K15"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900</v>
      </c>
      <c r="L15" s="66" cm="1">
        <f t="array" aca="1" ref="L15" ca="1">IF(OR(is__header,is_empty), "",
    INDEX('Budget Planning'!$E:$EM,row_id,
           MATCH(IF(selected_period="Total Year", selected_year, DATE(selected_year,selected_period,1)),'Budget Planning'!$E$13:$EM$13,0)))</f>
        <v>2500</v>
      </c>
      <c r="M15" s="56" cm="1">
        <f t="array" ref="M15">IF(is_cat,IF(header_row_id=income_header_row,MATCH(income_min_row,$C:$C,0),IF(header_row_id=expenses_header_row,MATCH(expenses_min_row,$C:$C,0),IF(header_row_id=savings_header_row,MATCH(savings_min_row,$C:$C,0),""))),"")</f>
        <v>14</v>
      </c>
      <c r="N15" s="57" cm="1">
        <f t="array" ref="N15">IF(is_cat,IF(header_row_id=income_header_row,MATCH(income_max_row,$C:$C,0),IF(header_row_id=expenses_header_row,MATCH(expenses_max_row,$C:$C,0),IF(header_row_id=savings_header_row,MATCH(savings_max_row,$C:$C,0),""))),"")</f>
        <v>17</v>
      </c>
      <c r="O15" s="56" t="str">
        <f t="shared" si="3"/>
        <v>$K$14:$K$17</v>
      </c>
      <c r="P15">
        <f t="shared" ca="1" si="4"/>
        <v>2</v>
      </c>
      <c r="Q15" t="str">
        <f t="shared" si="5"/>
        <v>$L$14:$L$17</v>
      </c>
      <c r="R15" s="57">
        <f t="shared" ca="1" si="6"/>
        <v>2</v>
      </c>
      <c r="S15" s="56">
        <f t="shared" ca="1" si="7"/>
        <v>22</v>
      </c>
      <c r="T15" t="str">
        <f t="shared" si="8"/>
        <v>$S$14:$S$17</v>
      </c>
      <c r="U15">
        <f t="shared" ca="1" si="9"/>
        <v>2</v>
      </c>
      <c r="V15" t="str">
        <f t="shared" si="10"/>
        <v>$U$14:$U$15</v>
      </c>
      <c r="W15" s="57">
        <f t="shared" ca="1" si="11"/>
        <v>2</v>
      </c>
      <c r="X15" s="70">
        <f t="shared" ca="1" si="12"/>
        <v>15</v>
      </c>
      <c r="Y15" s="71" t="str">
        <f t="shared" ca="1" si="13"/>
        <v>Side Hustle(Net)</v>
      </c>
      <c r="Z15" s="74">
        <f t="shared" ca="1" si="14"/>
        <v>900</v>
      </c>
      <c r="AA15" s="74">
        <f t="shared" ca="1" si="15"/>
        <v>2500</v>
      </c>
      <c r="AB15" s="72">
        <f t="shared" ca="1" si="16"/>
        <v>0.36</v>
      </c>
      <c r="AC15" s="74">
        <f t="shared" ca="1" si="17"/>
        <v>1600</v>
      </c>
      <c r="AD15" s="74">
        <f t="shared" ca="1" si="18"/>
        <v>0</v>
      </c>
      <c r="AF15" s="56"/>
      <c r="AK15" s="57"/>
      <c r="AM15" s="56"/>
      <c r="AR15" s="57"/>
    </row>
    <row r="16" spans="1:44" x14ac:dyDescent="0.25">
      <c r="C16" s="56" cm="1">
        <f t="array" ref="C16">IF(C15=-1,-1, IF(C15&lt;income_max_row,C15+1, IF(C15=income_max_row,income_total_row, IF(C15=income_total_row, "/1", IF(C15="/1",expenses_header_row, IF(C15&lt;expenses_max_row, C15+1, IF(C15=expenses_max_row, expenses_total_row, IF(C15=expenses_total_row,"/2", IF(C15="/2", savings_header_row, IF(C15&lt;savings_max_row, C15+1, IF(C15=savings_max_row,savings_total_row, -1)))))))))))</f>
        <v>16</v>
      </c>
      <c r="D16" s="57">
        <f t="shared" si="0"/>
        <v>13</v>
      </c>
      <c r="E16" s="56" cm="1">
        <f t="array" ref="E16">1*OR(row_id=income_header_row,row_id=expenses_header_row,row_id=savings_header_row)</f>
        <v>0</v>
      </c>
      <c r="F16">
        <f t="shared" si="1"/>
        <v>1</v>
      </c>
      <c r="G16" cm="1">
        <f t="array" ref="G16">1*OR(row_id=income_total_row, row_id=expenses_total_row, row_id=savings_total_row)</f>
        <v>0</v>
      </c>
      <c r="H16" s="57">
        <f t="shared" si="2"/>
        <v>0</v>
      </c>
      <c r="I16" s="56" t="str" cm="1">
        <f t="array" ref="I16">IFERROR(INDEX('Budget Planning'!$C:$C,header_row_id),"")</f>
        <v>Income</v>
      </c>
      <c r="J16" t="str" cm="1">
        <f t="array" ref="J16">IFERROR(INDEX('Budget Planning'!$C:$C,row_id),"")</f>
        <v>Dividends</v>
      </c>
      <c r="K16" s="44" cm="1">
        <f t="array" aca="1" ref="K16"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800</v>
      </c>
      <c r="L16" s="66" cm="1">
        <f t="array" aca="1" ref="L16" ca="1">IF(OR(is__header,is_empty), "",
    INDEX('Budget Planning'!$E:$EM,row_id,
           MATCH(IF(selected_period="Total Year", selected_year, DATE(selected_year,selected_period,1)),'Budget Planning'!$E$13:$EM$13,0)))</f>
        <v>0</v>
      </c>
      <c r="M16" s="56" cm="1">
        <f t="array" ref="M16">IF(is_cat,IF(header_row_id=income_header_row,MATCH(income_min_row,$C:$C,0),IF(header_row_id=expenses_header_row,MATCH(expenses_min_row,$C:$C,0),IF(header_row_id=savings_header_row,MATCH(savings_min_row,$C:$C,0),""))),"")</f>
        <v>14</v>
      </c>
      <c r="N16" s="57" cm="1">
        <f t="array" ref="N16">IF(is_cat,IF(header_row_id=income_header_row,MATCH(income_max_row,$C:$C,0),IF(header_row_id=expenses_header_row,MATCH(expenses_max_row,$C:$C,0),IF(header_row_id=savings_header_row,MATCH(savings_max_row,$C:$C,0),""))),"")</f>
        <v>17</v>
      </c>
      <c r="O16" s="56" t="str">
        <f t="shared" si="3"/>
        <v>$K$14:$K$17</v>
      </c>
      <c r="P16">
        <f t="shared" ca="1" si="4"/>
        <v>3</v>
      </c>
      <c r="Q16" t="str">
        <f t="shared" si="5"/>
        <v>$L$14:$L$17</v>
      </c>
      <c r="R16" s="57">
        <f t="shared" ca="1" si="6"/>
        <v>4</v>
      </c>
      <c r="S16" s="56">
        <f t="shared" ca="1" si="7"/>
        <v>34</v>
      </c>
      <c r="T16" t="str">
        <f t="shared" si="8"/>
        <v>$S$14:$S$17</v>
      </c>
      <c r="U16">
        <f t="shared" ca="1" si="9"/>
        <v>3</v>
      </c>
      <c r="V16" t="str">
        <f t="shared" si="10"/>
        <v>$U$14:$U$16</v>
      </c>
      <c r="W16" s="57">
        <f t="shared" ca="1" si="11"/>
        <v>3</v>
      </c>
      <c r="X16" s="70">
        <f t="shared" ca="1" si="12"/>
        <v>16</v>
      </c>
      <c r="Y16" s="71" t="str">
        <f t="shared" ca="1" si="13"/>
        <v>Dividends</v>
      </c>
      <c r="Z16" s="74">
        <f t="shared" ca="1" si="14"/>
        <v>800</v>
      </c>
      <c r="AA16" s="74">
        <f t="shared" ca="1" si="15"/>
        <v>0</v>
      </c>
      <c r="AB16" s="72" t="str">
        <f t="shared" ca="1" si="16"/>
        <v>-</v>
      </c>
      <c r="AC16" s="74">
        <f t="shared" ca="1" si="17"/>
        <v>0</v>
      </c>
      <c r="AD16" s="74">
        <f t="shared" ca="1" si="18"/>
        <v>800</v>
      </c>
      <c r="AF16" s="56"/>
      <c r="AI16" s="89" t="str">
        <f ca="1">Calculations!E35</f>
        <v>Employment(Net)</v>
      </c>
      <c r="AJ16" s="90">
        <f ca="1">Calculations!F35</f>
        <v>15000</v>
      </c>
      <c r="AK16" s="57"/>
      <c r="AM16" s="56"/>
      <c r="AR16" s="57"/>
    </row>
    <row r="17" spans="3:44" x14ac:dyDescent="0.25">
      <c r="C17" s="56" cm="1">
        <f t="array" ref="C17">IF(C16=-1,-1, IF(C16&lt;income_max_row,C16+1, IF(C16=income_max_row,income_total_row, IF(C16=income_total_row, "/1", IF(C16="/1",expenses_header_row, IF(C16&lt;expenses_max_row, C16+1, IF(C16=expenses_max_row, expenses_total_row, IF(C16=expenses_total_row,"/2", IF(C16="/2", savings_header_row, IF(C16&lt;savings_max_row, C16+1, IF(C16=savings_max_row,savings_total_row, -1)))))))))))</f>
        <v>17</v>
      </c>
      <c r="D17" s="57">
        <f t="shared" si="0"/>
        <v>13</v>
      </c>
      <c r="E17" s="56" cm="1">
        <f t="array" ref="E17">1*OR(row_id=income_header_row,row_id=expenses_header_row,row_id=savings_header_row)</f>
        <v>0</v>
      </c>
      <c r="F17">
        <f t="shared" si="1"/>
        <v>1</v>
      </c>
      <c r="G17" cm="1">
        <f t="array" ref="G17">1*OR(row_id=income_total_row, row_id=expenses_total_row, row_id=savings_total_row)</f>
        <v>0</v>
      </c>
      <c r="H17" s="57">
        <f t="shared" si="2"/>
        <v>0</v>
      </c>
      <c r="I17" s="56" t="str" cm="1">
        <f t="array" ref="I17">IFERROR(INDEX('Budget Planning'!$C:$C,header_row_id),"")</f>
        <v>Income</v>
      </c>
      <c r="J17" t="str" cm="1">
        <f t="array" ref="J17">IFERROR(INDEX('Budget Planning'!$C:$C,row_id),"")</f>
        <v>Scolarship</v>
      </c>
      <c r="K17" s="44" cm="1">
        <f t="array" aca="1" ref="K17"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17" s="66" cm="1">
        <f t="array" aca="1" ref="L17" ca="1">IF(OR(is__header,is_empty), "",
    INDEX('Budget Planning'!$E:$EM,row_id,
           MATCH(IF(selected_period="Total Year", selected_year, DATE(selected_year,selected_period,1)),'Budget Planning'!$E$13:$EM$13,0)))</f>
        <v>900</v>
      </c>
      <c r="M17" s="56" cm="1">
        <f t="array" ref="M17">IF(is_cat,IF(header_row_id=income_header_row,MATCH(income_min_row,$C:$C,0),IF(header_row_id=expenses_header_row,MATCH(expenses_min_row,$C:$C,0),IF(header_row_id=savings_header_row,MATCH(savings_min_row,$C:$C,0),""))),"")</f>
        <v>14</v>
      </c>
      <c r="N17" s="57" cm="1">
        <f t="array" ref="N17">IF(is_cat,IF(header_row_id=income_header_row,MATCH(income_max_row,$C:$C,0),IF(header_row_id=expenses_header_row,MATCH(expenses_max_row,$C:$C,0),IF(header_row_id=savings_header_row,MATCH(savings_max_row,$C:$C,0),""))),"")</f>
        <v>17</v>
      </c>
      <c r="O17" s="56" t="str">
        <f t="shared" si="3"/>
        <v>$K$14:$K$17</v>
      </c>
      <c r="P17">
        <f t="shared" ca="1" si="4"/>
        <v>4</v>
      </c>
      <c r="Q17" t="str">
        <f t="shared" si="5"/>
        <v>$L$14:$L$17</v>
      </c>
      <c r="R17" s="57">
        <f t="shared" ca="1" si="6"/>
        <v>3</v>
      </c>
      <c r="S17" s="56">
        <f t="shared" ca="1" si="7"/>
        <v>43</v>
      </c>
      <c r="T17" t="str">
        <f t="shared" si="8"/>
        <v>$S$14:$S$17</v>
      </c>
      <c r="U17">
        <f t="shared" ca="1" si="9"/>
        <v>4</v>
      </c>
      <c r="V17" t="str">
        <f t="shared" si="10"/>
        <v>$U$14:$U$17</v>
      </c>
      <c r="W17" s="57">
        <f t="shared" ca="1" si="11"/>
        <v>4</v>
      </c>
      <c r="X17" s="70">
        <f t="shared" ca="1" si="12"/>
        <v>17</v>
      </c>
      <c r="Y17" s="71" t="str">
        <f t="shared" ca="1" si="13"/>
        <v>Scolarship</v>
      </c>
      <c r="Z17" s="74">
        <f t="shared" ca="1" si="14"/>
        <v>0</v>
      </c>
      <c r="AA17" s="74">
        <f t="shared" ca="1" si="15"/>
        <v>900</v>
      </c>
      <c r="AB17" s="72">
        <f t="shared" ca="1" si="16"/>
        <v>0</v>
      </c>
      <c r="AC17" s="74">
        <f t="shared" ca="1" si="17"/>
        <v>900</v>
      </c>
      <c r="AD17" s="74">
        <f t="shared" ca="1" si="18"/>
        <v>0</v>
      </c>
      <c r="AF17" s="56"/>
      <c r="AI17" s="89" t="str">
        <f ca="1">Calculations!E36</f>
        <v>Side Hustle(Net)</v>
      </c>
      <c r="AJ17" s="90">
        <f ca="1">Calculations!F36</f>
        <v>900</v>
      </c>
      <c r="AK17" s="57"/>
      <c r="AM17" s="56"/>
      <c r="AR17" s="57"/>
    </row>
    <row r="18" spans="3:44" x14ac:dyDescent="0.25">
      <c r="C18" s="56" cm="1">
        <f t="array" ref="C18">IF(C17=-1,-1, IF(C17&lt;income_max_row,C17+1, IF(C17=income_max_row,income_total_row, IF(C17=income_total_row, "/1", IF(C17="/1",expenses_header_row, IF(C17&lt;expenses_max_row, C17+1, IF(C17=expenses_max_row, expenses_total_row, IF(C17=expenses_total_row,"/2", IF(C17="/2", savings_header_row, IF(C17&lt;savings_max_row, C17+1, IF(C17=savings_max_row,savings_total_row, -1)))))))))))</f>
        <v>25</v>
      </c>
      <c r="D18" s="57">
        <f t="shared" si="0"/>
        <v>13</v>
      </c>
      <c r="E18" s="56" cm="1">
        <f t="array" ref="E18">1*OR(row_id=income_header_row,row_id=expenses_header_row,row_id=savings_header_row)</f>
        <v>0</v>
      </c>
      <c r="F18">
        <f t="shared" si="1"/>
        <v>0</v>
      </c>
      <c r="G18" cm="1">
        <f t="array" ref="G18">1*OR(row_id=income_total_row, row_id=expenses_total_row, row_id=savings_total_row)</f>
        <v>1</v>
      </c>
      <c r="H18" s="57">
        <f t="shared" si="2"/>
        <v>0</v>
      </c>
      <c r="I18" s="56" t="str" cm="1">
        <f t="array" ref="I18">IFERROR(INDEX('Budget Planning'!$C:$C,header_row_id),"")</f>
        <v>Income</v>
      </c>
      <c r="J18" t="str" cm="1">
        <f t="array" ref="J18">IFERROR(INDEX('Budget Planning'!$C:$C,row_id),"")</f>
        <v>Total</v>
      </c>
      <c r="K18" s="44" cm="1">
        <f t="array" aca="1" ref="K18"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16700</v>
      </c>
      <c r="L18" s="66" cm="1">
        <f t="array" aca="1" ref="L18" ca="1">IF(OR(is__header,is_empty), "",
    INDEX('Budget Planning'!$E:$EM,row_id,
           MATCH(IF(selected_period="Total Year", selected_year, DATE(selected_year,selected_period,1)),'Budget Planning'!$E$13:$EM$13,0)))</f>
        <v>18400</v>
      </c>
      <c r="M18" s="56" t="str" cm="1">
        <f t="array" ref="M18">IF(is_cat,IF(header_row_id=income_header_row,MATCH(income_min_row,$C:$C,0),IF(header_row_id=expenses_header_row,MATCH(expenses_min_row,$C:$C,0),IF(header_row_id=savings_header_row,MATCH(savings_min_row,$C:$C,0),""))),"")</f>
        <v/>
      </c>
      <c r="N18" s="57" t="str" cm="1">
        <f t="array" ref="N18">IF(is_cat,IF(header_row_id=income_header_row,MATCH(income_max_row,$C:$C,0),IF(header_row_id=expenses_header_row,MATCH(expenses_max_row,$C:$C,0),IF(header_row_id=savings_header_row,MATCH(savings_max_row,$C:$C,0),""))),"")</f>
        <v/>
      </c>
      <c r="O18" s="56" t="str">
        <f t="shared" si="3"/>
        <v/>
      </c>
      <c r="P18" t="str">
        <f t="shared" ca="1" si="4"/>
        <v/>
      </c>
      <c r="Q18" t="str">
        <f t="shared" si="5"/>
        <v/>
      </c>
      <c r="R18" s="57" t="str">
        <f t="shared" ca="1" si="6"/>
        <v/>
      </c>
      <c r="S18" s="56" t="str">
        <f t="shared" si="7"/>
        <v/>
      </c>
      <c r="T18" t="str">
        <f t="shared" si="8"/>
        <v/>
      </c>
      <c r="U18" t="str">
        <f t="shared" ca="1" si="9"/>
        <v/>
      </c>
      <c r="V18" t="str">
        <f t="shared" si="10"/>
        <v/>
      </c>
      <c r="W18" s="57" t="str">
        <f t="shared" ca="1" si="11"/>
        <v/>
      </c>
      <c r="X18" s="70">
        <f t="shared" si="12"/>
        <v>25</v>
      </c>
      <c r="Y18" s="71" t="str">
        <f t="shared" ca="1" si="13"/>
        <v>Total</v>
      </c>
      <c r="Z18" s="74">
        <f t="shared" ca="1" si="14"/>
        <v>16700</v>
      </c>
      <c r="AA18" s="74">
        <f t="shared" ca="1" si="15"/>
        <v>18400</v>
      </c>
      <c r="AB18" s="72">
        <f t="shared" ca="1" si="16"/>
        <v>0.90760869565217395</v>
      </c>
      <c r="AC18" s="74">
        <f t="shared" ca="1" si="17"/>
        <v>1700</v>
      </c>
      <c r="AD18" s="74">
        <f t="shared" ca="1" si="18"/>
        <v>0</v>
      </c>
      <c r="AF18" s="56"/>
      <c r="AI18" s="89" t="str">
        <f ca="1">Calculations!E37</f>
        <v>Dividends</v>
      </c>
      <c r="AJ18" s="90">
        <f ca="1">Calculations!F37</f>
        <v>800</v>
      </c>
      <c r="AK18" s="57"/>
      <c r="AM18" s="56"/>
      <c r="AR18" s="57"/>
    </row>
    <row r="19" spans="3:44" x14ac:dyDescent="0.25">
      <c r="C19" s="56" t="str" cm="1">
        <f t="array" ref="C19">IF(C18=-1,-1, IF(C18&lt;income_max_row,C18+1, IF(C18=income_max_row,income_total_row, IF(C18=income_total_row, "/1", IF(C18="/1",expenses_header_row, IF(C18&lt;expenses_max_row, C18+1, IF(C18=expenses_max_row, expenses_total_row, IF(C18=expenses_total_row,"/2", IF(C18="/2", savings_header_row, IF(C18&lt;savings_max_row, C18+1, IF(C18=savings_max_row,savings_total_row, -1)))))))))))</f>
        <v>/1</v>
      </c>
      <c r="D19" s="57">
        <f t="shared" si="0"/>
        <v>-1</v>
      </c>
      <c r="E19" s="56" cm="1">
        <f t="array" ref="E19">1*OR(row_id=income_header_row,row_id=expenses_header_row,row_id=savings_header_row)</f>
        <v>0</v>
      </c>
      <c r="F19">
        <f t="shared" si="1"/>
        <v>0</v>
      </c>
      <c r="G19" cm="1">
        <f t="array" ref="G19">1*OR(row_id=income_total_row, row_id=expenses_total_row, row_id=savings_total_row)</f>
        <v>0</v>
      </c>
      <c r="H19" s="57">
        <f t="shared" si="2"/>
        <v>1</v>
      </c>
      <c r="I19" s="56" t="str" cm="1">
        <f t="array" ref="I19">IFERROR(INDEX('Budget Planning'!$C:$C,header_row_id),"")</f>
        <v/>
      </c>
      <c r="J19" t="str" cm="1">
        <f t="array" ref="J19">IFERROR(INDEX('Budget Planning'!$C:$C,row_id),"")</f>
        <v/>
      </c>
      <c r="K19" s="44" t="str" cm="1">
        <f t="array" ref="K19">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19" s="66" t="str" cm="1">
        <f t="array" ref="L19">IF(OR(is__header,is_empty), "",
    INDEX('Budget Planning'!$E:$EM,row_id,
           MATCH(IF(selected_period="Total Year", selected_year, DATE(selected_year,selected_period,1)),'Budget Planning'!$E$13:$EM$13,0)))</f>
        <v/>
      </c>
      <c r="M19" s="56" t="str" cm="1">
        <f t="array" ref="M19">IF(is_cat,IF(header_row_id=income_header_row,MATCH(income_min_row,$C:$C,0),IF(header_row_id=expenses_header_row,MATCH(expenses_min_row,$C:$C,0),IF(header_row_id=savings_header_row,MATCH(savings_min_row,$C:$C,0),""))),"")</f>
        <v/>
      </c>
      <c r="N19" s="57" t="str" cm="1">
        <f t="array" ref="N19">IF(is_cat,IF(header_row_id=income_header_row,MATCH(income_max_row,$C:$C,0),IF(header_row_id=expenses_header_row,MATCH(expenses_max_row,$C:$C,0),IF(header_row_id=savings_header_row,MATCH(savings_max_row,$C:$C,0),""))),"")</f>
        <v/>
      </c>
      <c r="O19" s="56" t="str">
        <f t="shared" si="3"/>
        <v/>
      </c>
      <c r="P19" t="str">
        <f t="shared" ca="1" si="4"/>
        <v/>
      </c>
      <c r="Q19" t="str">
        <f t="shared" si="5"/>
        <v/>
      </c>
      <c r="R19" s="57" t="str">
        <f t="shared" ca="1" si="6"/>
        <v/>
      </c>
      <c r="S19" s="56" t="str">
        <f t="shared" si="7"/>
        <v/>
      </c>
      <c r="T19" t="str">
        <f t="shared" si="8"/>
        <v/>
      </c>
      <c r="U19" t="str">
        <f t="shared" ca="1" si="9"/>
        <v/>
      </c>
      <c r="V19" t="str">
        <f t="shared" si="10"/>
        <v/>
      </c>
      <c r="W19" s="57" t="str">
        <f t="shared" ca="1" si="11"/>
        <v/>
      </c>
      <c r="X19" s="70" t="str">
        <f t="shared" si="12"/>
        <v>/1</v>
      </c>
      <c r="Y19" s="71" t="str">
        <f t="shared" si="13"/>
        <v/>
      </c>
      <c r="Z19" s="74" t="str">
        <f t="shared" si="14"/>
        <v/>
      </c>
      <c r="AA19" s="74" t="str">
        <f t="shared" si="15"/>
        <v/>
      </c>
      <c r="AB19" s="72" t="str">
        <f t="shared" si="16"/>
        <v/>
      </c>
      <c r="AC19" s="74" t="str">
        <f t="shared" si="17"/>
        <v/>
      </c>
      <c r="AD19" s="74" t="str">
        <f t="shared" si="18"/>
        <v/>
      </c>
      <c r="AF19" s="56"/>
      <c r="AI19" s="89" t="str">
        <f ca="1">Calculations!E38</f>
        <v/>
      </c>
      <c r="AJ19" s="90" t="str">
        <f ca="1">Calculations!F38</f>
        <v/>
      </c>
      <c r="AK19" s="57"/>
      <c r="AM19" s="56"/>
      <c r="AR19" s="57"/>
    </row>
    <row r="20" spans="3:44" x14ac:dyDescent="0.25">
      <c r="C20" s="56" cm="1">
        <f t="array" ref="C20">IF(C19=-1,-1, IF(C19&lt;income_max_row,C19+1, IF(C19=income_max_row,income_total_row, IF(C19=income_total_row, "/1", IF(C19="/1",expenses_header_row, IF(C19&lt;expenses_max_row, C19+1, IF(C19=expenses_max_row, expenses_total_row, IF(C19=expenses_total_row,"/2", IF(C19="/2", savings_header_row, IF(C19&lt;savings_max_row, C19+1, IF(C19=savings_max_row,savings_total_row, -1)))))))))))</f>
        <v>27</v>
      </c>
      <c r="D20" s="57">
        <f t="shared" si="0"/>
        <v>27</v>
      </c>
      <c r="E20" s="56" cm="1">
        <f t="array" ref="E20">1*OR(row_id=income_header_row,row_id=expenses_header_row,row_id=savings_header_row)</f>
        <v>1</v>
      </c>
      <c r="F20">
        <f t="shared" si="1"/>
        <v>0</v>
      </c>
      <c r="G20" cm="1">
        <f t="array" ref="G20">1*OR(row_id=income_total_row, row_id=expenses_total_row, row_id=savings_total_row)</f>
        <v>0</v>
      </c>
      <c r="H20" s="57">
        <f t="shared" si="2"/>
        <v>0</v>
      </c>
      <c r="I20" s="56" t="str" cm="1">
        <f t="array" ref="I20">IFERROR(INDEX('Budget Planning'!$C:$C,header_row_id),"")</f>
        <v>Expenses</v>
      </c>
      <c r="J20" t="str" cm="1">
        <f t="array" ref="J20">IFERROR(INDEX('Budget Planning'!$C:$C,row_id),"")</f>
        <v>Expenses</v>
      </c>
      <c r="K20" s="44" t="str" cm="1">
        <f t="array" ref="K20">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20" s="66" t="str" cm="1">
        <f t="array" ref="L20">IF(OR(is__header,is_empty), "",
    INDEX('Budget Planning'!$E:$EM,row_id,
           MATCH(IF(selected_period="Total Year", selected_year, DATE(selected_year,selected_period,1)),'Budget Planning'!$E$13:$EM$13,0)))</f>
        <v/>
      </c>
      <c r="M20" s="56" t="str" cm="1">
        <f t="array" ref="M20">IF(is_cat,IF(header_row_id=income_header_row,MATCH(income_min_row,$C:$C,0),IF(header_row_id=expenses_header_row,MATCH(expenses_min_row,$C:$C,0),IF(header_row_id=savings_header_row,MATCH(savings_min_row,$C:$C,0),""))),"")</f>
        <v/>
      </c>
      <c r="N20" s="57" t="str" cm="1">
        <f t="array" ref="N20">IF(is_cat,IF(header_row_id=income_header_row,MATCH(income_max_row,$C:$C,0),IF(header_row_id=expenses_header_row,MATCH(expenses_max_row,$C:$C,0),IF(header_row_id=savings_header_row,MATCH(savings_max_row,$C:$C,0),""))),"")</f>
        <v/>
      </c>
      <c r="O20" s="56" t="str">
        <f t="shared" si="3"/>
        <v/>
      </c>
      <c r="P20" t="str">
        <f t="shared" ca="1" si="4"/>
        <v/>
      </c>
      <c r="Q20" t="str">
        <f t="shared" si="5"/>
        <v/>
      </c>
      <c r="R20" s="57" t="str">
        <f t="shared" ca="1" si="6"/>
        <v/>
      </c>
      <c r="S20" s="56" t="str">
        <f t="shared" si="7"/>
        <v/>
      </c>
      <c r="T20" t="str">
        <f t="shared" si="8"/>
        <v/>
      </c>
      <c r="U20" t="str">
        <f t="shared" ca="1" si="9"/>
        <v/>
      </c>
      <c r="V20" t="str">
        <f t="shared" si="10"/>
        <v/>
      </c>
      <c r="W20" s="57" t="str">
        <f t="shared" ca="1" si="11"/>
        <v/>
      </c>
      <c r="X20" s="70">
        <f t="shared" si="12"/>
        <v>27</v>
      </c>
      <c r="Y20" s="71" t="str">
        <f t="shared" ca="1" si="13"/>
        <v>Expenses</v>
      </c>
      <c r="Z20" s="74" t="str">
        <f t="shared" si="14"/>
        <v>Tracked</v>
      </c>
      <c r="AA20" s="74" t="str">
        <f t="shared" si="15"/>
        <v>Budget</v>
      </c>
      <c r="AB20" s="72" t="str">
        <f t="shared" si="16"/>
        <v>%Completed</v>
      </c>
      <c r="AC20" s="74" t="str">
        <f t="shared" si="17"/>
        <v>Remaining</v>
      </c>
      <c r="AD20" s="74" t="str">
        <f t="shared" si="18"/>
        <v>Excess</v>
      </c>
      <c r="AF20" s="56"/>
      <c r="AI20" s="89" t="str">
        <f>Calculations!E39</f>
        <v/>
      </c>
      <c r="AJ20" s="90" t="str">
        <f>Calculations!F39</f>
        <v/>
      </c>
      <c r="AK20" s="57"/>
      <c r="AM20" s="56"/>
      <c r="AR20" s="57"/>
    </row>
    <row r="21" spans="3:44" x14ac:dyDescent="0.25">
      <c r="C21" s="56" cm="1">
        <f t="array" ref="C21">IF(C20=-1,-1, IF(C20&lt;income_max_row,C20+1, IF(C20=income_max_row,income_total_row, IF(C20=income_total_row, "/1", IF(C20="/1",expenses_header_row, IF(C20&lt;expenses_max_row, C20+1, IF(C20=expenses_max_row, expenses_total_row, IF(C20=expenses_total_row,"/2", IF(C20="/2", savings_header_row, IF(C20&lt;savings_max_row, C20+1, IF(C20=savings_max_row,savings_total_row, -1)))))))))))</f>
        <v>28</v>
      </c>
      <c r="D21" s="57">
        <f t="shared" si="0"/>
        <v>27</v>
      </c>
      <c r="E21" s="56" cm="1">
        <f t="array" ref="E21">1*OR(row_id=income_header_row,row_id=expenses_header_row,row_id=savings_header_row)</f>
        <v>0</v>
      </c>
      <c r="F21">
        <f t="shared" si="1"/>
        <v>1</v>
      </c>
      <c r="G21" cm="1">
        <f t="array" ref="G21">1*OR(row_id=income_total_row, row_id=expenses_total_row, row_id=savings_total_row)</f>
        <v>0</v>
      </c>
      <c r="H21" s="57">
        <f t="shared" si="2"/>
        <v>0</v>
      </c>
      <c r="I21" s="56" t="str" cm="1">
        <f t="array" ref="I21">IFERROR(INDEX('Budget Planning'!$C:$C,header_row_id),"")</f>
        <v>Expenses</v>
      </c>
      <c r="J21" t="str" cm="1">
        <f t="array" ref="J21">IFERROR(INDEX('Budget Planning'!$C:$C,row_id),"")</f>
        <v>Housing</v>
      </c>
      <c r="K21" s="44" cm="1">
        <f t="array" aca="1" ref="K21"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9000</v>
      </c>
      <c r="L21" s="66" cm="1">
        <f t="array" aca="1" ref="L21" ca="1">IF(OR(is__header,is_empty), "",
    INDEX('Budget Planning'!$E:$EM,row_id,
           MATCH(IF(selected_period="Total Year", selected_year, DATE(selected_year,selected_period,1)),'Budget Planning'!$E$13:$EM$13,0)))</f>
        <v>9000</v>
      </c>
      <c r="M21" s="56" cm="1">
        <f t="array" ref="M21">IF(is_cat,IF(header_row_id=income_header_row,MATCH(income_min_row,$C:$C,0),IF(header_row_id=expenses_header_row,MATCH(expenses_min_row,$C:$C,0),IF(header_row_id=savings_header_row,MATCH(savings_min_row,$C:$C,0),""))),"")</f>
        <v>21</v>
      </c>
      <c r="N21" s="57" cm="1">
        <f t="array" ref="N21">IF(is_cat,IF(header_row_id=income_header_row,MATCH(income_max_row,$C:$C,0),IF(header_row_id=expenses_header_row,MATCH(expenses_max_row,$C:$C,0),IF(header_row_id=savings_header_row,MATCH(savings_max_row,$C:$C,0),""))),"")</f>
        <v>28</v>
      </c>
      <c r="O21" s="56" t="str">
        <f t="shared" si="3"/>
        <v>$K$21:$K$28</v>
      </c>
      <c r="P21">
        <f t="shared" ca="1" si="4"/>
        <v>1</v>
      </c>
      <c r="Q21" t="str">
        <f t="shared" si="5"/>
        <v>$L$21:$L$28</v>
      </c>
      <c r="R21" s="57">
        <f t="shared" ca="1" si="6"/>
        <v>1</v>
      </c>
      <c r="S21" s="56">
        <f t="shared" ca="1" si="7"/>
        <v>11</v>
      </c>
      <c r="T21" t="str">
        <f t="shared" si="8"/>
        <v>$S$21:$S$28</v>
      </c>
      <c r="U21">
        <f t="shared" ca="1" si="9"/>
        <v>1</v>
      </c>
      <c r="V21" t="str">
        <f t="shared" si="10"/>
        <v>$U$21:$U$21</v>
      </c>
      <c r="W21" s="57">
        <f t="shared" ca="1" si="11"/>
        <v>1</v>
      </c>
      <c r="X21" s="70">
        <f t="shared" ca="1" si="12"/>
        <v>28</v>
      </c>
      <c r="Y21" s="71" t="str">
        <f t="shared" ca="1" si="13"/>
        <v>Housing</v>
      </c>
      <c r="Z21" s="74">
        <f t="shared" ca="1" si="14"/>
        <v>9000</v>
      </c>
      <c r="AA21" s="74">
        <f t="shared" ca="1" si="15"/>
        <v>9000</v>
      </c>
      <c r="AB21" s="72">
        <f t="shared" ca="1" si="16"/>
        <v>1</v>
      </c>
      <c r="AC21" s="74">
        <f t="shared" ca="1" si="17"/>
        <v>0</v>
      </c>
      <c r="AD21" s="74">
        <f t="shared" ca="1" si="18"/>
        <v>0</v>
      </c>
      <c r="AF21" s="56"/>
      <c r="AI21" s="89" t="str">
        <f ca="1">Calculations!E40</f>
        <v/>
      </c>
      <c r="AJ21" s="90" t="str">
        <f ca="1">Calculations!F40</f>
        <v/>
      </c>
      <c r="AK21" s="57"/>
      <c r="AM21" s="56"/>
      <c r="AR21" s="57"/>
    </row>
    <row r="22" spans="3:44" x14ac:dyDescent="0.25">
      <c r="C22" s="56" cm="1">
        <f t="array" ref="C22">IF(C21=-1,-1, IF(C21&lt;income_max_row,C21+1, IF(C21=income_max_row,income_total_row, IF(C21=income_total_row, "/1", IF(C21="/1",expenses_header_row, IF(C21&lt;expenses_max_row, C21+1, IF(C21=expenses_max_row, expenses_total_row, IF(C21=expenses_total_row,"/2", IF(C21="/2", savings_header_row, IF(C21&lt;savings_max_row, C21+1, IF(C21=savings_max_row,savings_total_row, -1)))))))))))</f>
        <v>29</v>
      </c>
      <c r="D22" s="57">
        <f t="shared" si="0"/>
        <v>27</v>
      </c>
      <c r="E22" s="56" cm="1">
        <f t="array" ref="E22">1*OR(row_id=income_header_row,row_id=expenses_header_row,row_id=savings_header_row)</f>
        <v>0</v>
      </c>
      <c r="F22">
        <f t="shared" si="1"/>
        <v>1</v>
      </c>
      <c r="G22" cm="1">
        <f t="array" ref="G22">1*OR(row_id=income_total_row, row_id=expenses_total_row, row_id=savings_total_row)</f>
        <v>0</v>
      </c>
      <c r="H22" s="57">
        <f t="shared" si="2"/>
        <v>0</v>
      </c>
      <c r="I22" s="56" t="str" cm="1">
        <f t="array" ref="I22">IFERROR(INDEX('Budget Planning'!$C:$C,header_row_id),"")</f>
        <v>Expenses</v>
      </c>
      <c r="J22" t="str" cm="1">
        <f t="array" ref="J22">IFERROR(INDEX('Budget Planning'!$C:$C,row_id),"")</f>
        <v>Utilities</v>
      </c>
      <c r="K22" s="44" cm="1">
        <f t="array" aca="1" ref="K22"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1500</v>
      </c>
      <c r="L22" s="66" cm="1">
        <f t="array" aca="1" ref="L22" ca="1">IF(OR(is__header,is_empty), "",
    INDEX('Budget Planning'!$E:$EM,row_id,
           MATCH(IF(selected_period="Total Year", selected_year, DATE(selected_year,selected_period,1)),'Budget Planning'!$E$13:$EM$13,0)))</f>
        <v>500</v>
      </c>
      <c r="M22" s="56" cm="1">
        <f t="array" ref="M22">IF(is_cat,IF(header_row_id=income_header_row,MATCH(income_min_row,$C:$C,0),IF(header_row_id=expenses_header_row,MATCH(expenses_min_row,$C:$C,0),IF(header_row_id=savings_header_row,MATCH(savings_min_row,$C:$C,0),""))),"")</f>
        <v>21</v>
      </c>
      <c r="N22" s="57" cm="1">
        <f t="array" ref="N22">IF(is_cat,IF(header_row_id=income_header_row,MATCH(income_max_row,$C:$C,0),IF(header_row_id=expenses_header_row,MATCH(expenses_max_row,$C:$C,0),IF(header_row_id=savings_header_row,MATCH(savings_max_row,$C:$C,0),""))),"")</f>
        <v>28</v>
      </c>
      <c r="O22" s="56" t="str">
        <f t="shared" si="3"/>
        <v>$K$21:$K$28</v>
      </c>
      <c r="P22">
        <f t="shared" ca="1" si="4"/>
        <v>3</v>
      </c>
      <c r="Q22" t="str">
        <f t="shared" si="5"/>
        <v>$L$21:$L$28</v>
      </c>
      <c r="R22" s="57">
        <f t="shared" ca="1" si="6"/>
        <v>6</v>
      </c>
      <c r="S22" s="56">
        <f t="shared" ca="1" si="7"/>
        <v>36</v>
      </c>
      <c r="T22" t="str">
        <f t="shared" si="8"/>
        <v>$S$21:$S$28</v>
      </c>
      <c r="U22">
        <f t="shared" ca="1" si="9"/>
        <v>4</v>
      </c>
      <c r="V22" t="str">
        <f t="shared" si="10"/>
        <v>$U$21:$U$22</v>
      </c>
      <c r="W22" s="57">
        <f t="shared" ca="1" si="11"/>
        <v>4</v>
      </c>
      <c r="X22" s="70">
        <f t="shared" ca="1" si="12"/>
        <v>31</v>
      </c>
      <c r="Y22" s="71" t="str">
        <f t="shared" ca="1" si="13"/>
        <v>Groceries</v>
      </c>
      <c r="Z22" s="74">
        <f t="shared" ca="1" si="14"/>
        <v>2000</v>
      </c>
      <c r="AA22" s="74">
        <f t="shared" ca="1" si="15"/>
        <v>2500</v>
      </c>
      <c r="AB22" s="72">
        <f t="shared" ca="1" si="16"/>
        <v>0.8</v>
      </c>
      <c r="AC22" s="74">
        <f t="shared" ca="1" si="17"/>
        <v>500</v>
      </c>
      <c r="AD22" s="74">
        <f t="shared" ca="1" si="18"/>
        <v>0</v>
      </c>
      <c r="AF22" s="56"/>
      <c r="AI22" s="91" t="str">
        <f>Calculations!E41</f>
        <v>Total</v>
      </c>
      <c r="AJ22" s="92">
        <f ca="1">Calculations!F41</f>
        <v>16700</v>
      </c>
      <c r="AK22" s="57"/>
      <c r="AM22" s="56"/>
      <c r="AR22" s="57"/>
    </row>
    <row r="23" spans="3:44" x14ac:dyDescent="0.25">
      <c r="C23" s="56" cm="1">
        <f t="array" ref="C23">IF(C22=-1,-1, IF(C22&lt;income_max_row,C22+1, IF(C22=income_max_row,income_total_row, IF(C22=income_total_row, "/1", IF(C22="/1",expenses_header_row, IF(C22&lt;expenses_max_row, C22+1, IF(C22=expenses_max_row, expenses_total_row, IF(C22=expenses_total_row,"/2", IF(C22="/2", savings_header_row, IF(C22&lt;savings_max_row, C22+1, IF(C22=savings_max_row,savings_total_row, -1)))))))))))</f>
        <v>30</v>
      </c>
      <c r="D23" s="57">
        <f t="shared" si="0"/>
        <v>27</v>
      </c>
      <c r="E23" s="56" cm="1">
        <f t="array" ref="E23">1*OR(row_id=income_header_row,row_id=expenses_header_row,row_id=savings_header_row)</f>
        <v>0</v>
      </c>
      <c r="F23">
        <f t="shared" si="1"/>
        <v>1</v>
      </c>
      <c r="G23" cm="1">
        <f t="array" ref="G23">1*OR(row_id=income_total_row, row_id=expenses_total_row, row_id=savings_total_row)</f>
        <v>0</v>
      </c>
      <c r="H23" s="57">
        <f t="shared" si="2"/>
        <v>0</v>
      </c>
      <c r="I23" s="56" t="str" cm="1">
        <f t="array" ref="I23">IFERROR(INDEX('Budget Planning'!$C:$C,header_row_id),"")</f>
        <v>Expenses</v>
      </c>
      <c r="J23" t="str" cm="1">
        <f t="array" ref="J23">IFERROR(INDEX('Budget Planning'!$C:$C,row_id),"")</f>
        <v>Groceries</v>
      </c>
      <c r="K23" s="44" cm="1">
        <f t="array" aca="1" ref="K23"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2000</v>
      </c>
      <c r="L23" s="66" cm="1">
        <f t="array" aca="1" ref="L23" ca="1">IF(OR(is__header,is_empty), "",
    INDEX('Budget Planning'!$E:$EM,row_id,
           MATCH(IF(selected_period="Total Year", selected_year, DATE(selected_year,selected_period,1)),'Budget Planning'!$E$13:$EM$13,0)))</f>
        <v>2500</v>
      </c>
      <c r="M23" s="56" cm="1">
        <f t="array" ref="M23">IF(is_cat,IF(header_row_id=income_header_row,MATCH(income_min_row,$C:$C,0),IF(header_row_id=expenses_header_row,MATCH(expenses_min_row,$C:$C,0),IF(header_row_id=savings_header_row,MATCH(savings_min_row,$C:$C,0),""))),"")</f>
        <v>21</v>
      </c>
      <c r="N23" s="57" cm="1">
        <f t="array" ref="N23">IF(is_cat,IF(header_row_id=income_header_row,MATCH(income_max_row,$C:$C,0),IF(header_row_id=expenses_header_row,MATCH(expenses_max_row,$C:$C,0),IF(header_row_id=savings_header_row,MATCH(savings_max_row,$C:$C,0),""))),"")</f>
        <v>28</v>
      </c>
      <c r="O23" s="56" t="str">
        <f t="shared" si="3"/>
        <v>$K$21:$K$28</v>
      </c>
      <c r="P23">
        <f t="shared" ca="1" si="4"/>
        <v>2</v>
      </c>
      <c r="Q23" t="str">
        <f t="shared" si="5"/>
        <v>$L$21:$L$28</v>
      </c>
      <c r="R23" s="57">
        <f t="shared" ca="1" si="6"/>
        <v>2</v>
      </c>
      <c r="S23" s="56">
        <f t="shared" ca="1" si="7"/>
        <v>22</v>
      </c>
      <c r="T23" t="str">
        <f t="shared" si="8"/>
        <v>$S$21:$S$28</v>
      </c>
      <c r="U23">
        <f t="shared" ca="1" si="9"/>
        <v>2</v>
      </c>
      <c r="V23" t="str">
        <f t="shared" si="10"/>
        <v>$U$21:$U$23</v>
      </c>
      <c r="W23" s="57">
        <f t="shared" ca="1" si="11"/>
        <v>2</v>
      </c>
      <c r="X23" s="70">
        <f t="shared" ca="1" si="12"/>
        <v>29</v>
      </c>
      <c r="Y23" s="71" t="str">
        <f t="shared" ca="1" si="13"/>
        <v>Shoes</v>
      </c>
      <c r="Z23" s="74">
        <f t="shared" ca="1" si="14"/>
        <v>1500</v>
      </c>
      <c r="AA23" s="74">
        <f t="shared" ca="1" si="15"/>
        <v>1000</v>
      </c>
      <c r="AB23" s="72">
        <f t="shared" ca="1" si="16"/>
        <v>1.5</v>
      </c>
      <c r="AC23" s="74">
        <f t="shared" ca="1" si="17"/>
        <v>0</v>
      </c>
      <c r="AD23" s="74">
        <f t="shared" ca="1" si="18"/>
        <v>500</v>
      </c>
      <c r="AF23" s="56"/>
      <c r="AK23" s="57"/>
      <c r="AM23" s="56"/>
      <c r="AR23" s="57"/>
    </row>
    <row r="24" spans="3:44" x14ac:dyDescent="0.25">
      <c r="C24" s="56" cm="1">
        <f t="array" ref="C24">IF(C23=-1,-1, IF(C23&lt;income_max_row,C23+1, IF(C23=income_max_row,income_total_row, IF(C23=income_total_row, "/1", IF(C23="/1",expenses_header_row, IF(C23&lt;expenses_max_row, C23+1, IF(C23=expenses_max_row, expenses_total_row, IF(C23=expenses_total_row,"/2", IF(C23="/2", savings_header_row, IF(C23&lt;savings_max_row, C23+1, IF(C23=savings_max_row,savings_total_row, -1)))))))))))</f>
        <v>31</v>
      </c>
      <c r="D24" s="57">
        <f t="shared" si="0"/>
        <v>27</v>
      </c>
      <c r="E24" s="56" cm="1">
        <f t="array" ref="E24">1*OR(row_id=income_header_row,row_id=expenses_header_row,row_id=savings_header_row)</f>
        <v>0</v>
      </c>
      <c r="F24">
        <f t="shared" si="1"/>
        <v>1</v>
      </c>
      <c r="G24" cm="1">
        <f t="array" ref="G24">1*OR(row_id=income_total_row, row_id=expenses_total_row, row_id=savings_total_row)</f>
        <v>0</v>
      </c>
      <c r="H24" s="57">
        <f t="shared" si="2"/>
        <v>0</v>
      </c>
      <c r="I24" s="56" t="str" cm="1">
        <f t="array" ref="I24">IFERROR(INDEX('Budget Planning'!$C:$C,header_row_id),"")</f>
        <v>Expenses</v>
      </c>
      <c r="J24" t="str" cm="1">
        <f t="array" ref="J24">IFERROR(INDEX('Budget Planning'!$C:$C,row_id),"")</f>
        <v>Shoes</v>
      </c>
      <c r="K24" s="44" cm="1">
        <f t="array" aca="1" ref="K24"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1500</v>
      </c>
      <c r="L24" s="66" cm="1">
        <f t="array" aca="1" ref="L24" ca="1">IF(OR(is__header,is_empty), "",
    INDEX('Budget Planning'!$E:$EM,row_id,
           MATCH(IF(selected_period="Total Year", selected_year, DATE(selected_year,selected_period,1)),'Budget Planning'!$E$13:$EM$13,0)))</f>
        <v>1000</v>
      </c>
      <c r="M24" s="56" cm="1">
        <f t="array" ref="M24">IF(is_cat,IF(header_row_id=income_header_row,MATCH(income_min_row,$C:$C,0),IF(header_row_id=expenses_header_row,MATCH(expenses_min_row,$C:$C,0),IF(header_row_id=savings_header_row,MATCH(savings_min_row,$C:$C,0),""))),"")</f>
        <v>21</v>
      </c>
      <c r="N24" s="57" cm="1">
        <f t="array" ref="N24">IF(is_cat,IF(header_row_id=income_header_row,MATCH(income_max_row,$C:$C,0),IF(header_row_id=expenses_header_row,MATCH(expenses_max_row,$C:$C,0),IF(header_row_id=savings_header_row,MATCH(savings_max_row,$C:$C,0),""))),"")</f>
        <v>28</v>
      </c>
      <c r="O24" s="56" t="str">
        <f t="shared" si="3"/>
        <v>$K$21:$K$28</v>
      </c>
      <c r="P24">
        <f t="shared" ca="1" si="4"/>
        <v>3</v>
      </c>
      <c r="Q24" t="str">
        <f t="shared" si="5"/>
        <v>$L$21:$L$28</v>
      </c>
      <c r="R24" s="57">
        <f t="shared" ca="1" si="6"/>
        <v>3</v>
      </c>
      <c r="S24" s="56">
        <f t="shared" ca="1" si="7"/>
        <v>33</v>
      </c>
      <c r="T24" t="str">
        <f t="shared" si="8"/>
        <v>$S$21:$S$28</v>
      </c>
      <c r="U24">
        <f t="shared" ca="1" si="9"/>
        <v>3</v>
      </c>
      <c r="V24" t="str">
        <f t="shared" si="10"/>
        <v>$U$21:$U$24</v>
      </c>
      <c r="W24" s="57">
        <f t="shared" ca="1" si="11"/>
        <v>3</v>
      </c>
      <c r="X24" s="70">
        <f t="shared" ca="1" si="12"/>
        <v>30</v>
      </c>
      <c r="Y24" s="71" t="str">
        <f t="shared" ca="1" si="13"/>
        <v>Utilities</v>
      </c>
      <c r="Z24" s="74">
        <f t="shared" ca="1" si="14"/>
        <v>1500</v>
      </c>
      <c r="AA24" s="74">
        <f t="shared" ca="1" si="15"/>
        <v>500</v>
      </c>
      <c r="AB24" s="72">
        <f t="shared" ca="1" si="16"/>
        <v>3</v>
      </c>
      <c r="AC24" s="74">
        <f t="shared" ca="1" si="17"/>
        <v>0</v>
      </c>
      <c r="AD24" s="74">
        <f t="shared" ca="1" si="18"/>
        <v>1000</v>
      </c>
      <c r="AF24" s="58"/>
      <c r="AG24" s="60"/>
      <c r="AH24" s="60"/>
      <c r="AI24" s="60"/>
      <c r="AJ24" s="60"/>
      <c r="AK24" s="59"/>
      <c r="AM24" s="58"/>
      <c r="AN24" s="60"/>
      <c r="AO24" s="60"/>
      <c r="AP24" s="60"/>
      <c r="AQ24" s="60"/>
      <c r="AR24" s="59"/>
    </row>
    <row r="25" spans="3:44" x14ac:dyDescent="0.25">
      <c r="C25" s="56" cm="1">
        <f t="array" ref="C25">IF(C24=-1,-1, IF(C24&lt;income_max_row,C24+1, IF(C24=income_max_row,income_total_row, IF(C24=income_total_row, "/1", IF(C24="/1",expenses_header_row, IF(C24&lt;expenses_max_row, C24+1, IF(C24=expenses_max_row, expenses_total_row, IF(C24=expenses_total_row,"/2", IF(C24="/2", savings_header_row, IF(C24&lt;savings_max_row, C24+1, IF(C24=savings_max_row,savings_total_row, -1)))))))))))</f>
        <v>32</v>
      </c>
      <c r="D25" s="57">
        <f t="shared" si="0"/>
        <v>27</v>
      </c>
      <c r="E25" s="56" cm="1">
        <f t="array" ref="E25">1*OR(row_id=income_header_row,row_id=expenses_header_row,row_id=savings_header_row)</f>
        <v>0</v>
      </c>
      <c r="F25">
        <f t="shared" si="1"/>
        <v>1</v>
      </c>
      <c r="G25" cm="1">
        <f t="array" ref="G25">1*OR(row_id=income_total_row, row_id=expenses_total_row, row_id=savings_total_row)</f>
        <v>0</v>
      </c>
      <c r="H25" s="57">
        <f t="shared" si="2"/>
        <v>0</v>
      </c>
      <c r="I25" s="56" t="str" cm="1">
        <f t="array" ref="I25">IFERROR(INDEX('Budget Planning'!$C:$C,header_row_id),"")</f>
        <v>Expenses</v>
      </c>
      <c r="J25" t="str" cm="1">
        <f t="array" ref="J25">IFERROR(INDEX('Budget Planning'!$C:$C,row_id),"")</f>
        <v>Wear</v>
      </c>
      <c r="K25" s="44" cm="1">
        <f t="array" aca="1" ref="K25"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500</v>
      </c>
      <c r="L25" s="66" cm="1">
        <f t="array" aca="1" ref="L25" ca="1">IF(OR(is__header,is_empty), "",
    INDEX('Budget Planning'!$E:$EM,row_id,
           MATCH(IF(selected_period="Total Year", selected_year, DATE(selected_year,selected_period,1)),'Budget Planning'!$E$13:$EM$13,0)))</f>
        <v>1000</v>
      </c>
      <c r="M25" s="56" cm="1">
        <f t="array" ref="M25">IF(is_cat,IF(header_row_id=income_header_row,MATCH(income_min_row,$C:$C,0),IF(header_row_id=expenses_header_row,MATCH(expenses_min_row,$C:$C,0),IF(header_row_id=savings_header_row,MATCH(savings_min_row,$C:$C,0),""))),"")</f>
        <v>21</v>
      </c>
      <c r="N25" s="57" cm="1">
        <f t="array" ref="N25">IF(is_cat,IF(header_row_id=income_header_row,MATCH(income_max_row,$C:$C,0),IF(header_row_id=expenses_header_row,MATCH(expenses_max_row,$C:$C,0),IF(header_row_id=savings_header_row,MATCH(savings_max_row,$C:$C,0),""))),"")</f>
        <v>28</v>
      </c>
      <c r="O25" s="56" t="str">
        <f t="shared" si="3"/>
        <v>$K$21:$K$28</v>
      </c>
      <c r="P25">
        <f t="shared" ca="1" si="4"/>
        <v>5</v>
      </c>
      <c r="Q25" t="str">
        <f t="shared" si="5"/>
        <v>$L$21:$L$28</v>
      </c>
      <c r="R25" s="57">
        <f t="shared" ca="1" si="6"/>
        <v>3</v>
      </c>
      <c r="S25" s="56">
        <f t="shared" ca="1" si="7"/>
        <v>53</v>
      </c>
      <c r="T25" t="str">
        <f t="shared" si="8"/>
        <v>$S$21:$S$28</v>
      </c>
      <c r="U25">
        <f t="shared" ca="1" si="9"/>
        <v>5</v>
      </c>
      <c r="V25" t="str">
        <f t="shared" si="10"/>
        <v>$U$21:$U$25</v>
      </c>
      <c r="W25" s="57">
        <f t="shared" ca="1" si="11"/>
        <v>5</v>
      </c>
      <c r="X25" s="70">
        <f t="shared" ca="1" si="12"/>
        <v>32</v>
      </c>
      <c r="Y25" s="71" t="str">
        <f t="shared" ca="1" si="13"/>
        <v>Wear</v>
      </c>
      <c r="Z25" s="74">
        <f t="shared" ca="1" si="14"/>
        <v>500</v>
      </c>
      <c r="AA25" s="74">
        <f t="shared" ca="1" si="15"/>
        <v>1000</v>
      </c>
      <c r="AB25" s="72">
        <f t="shared" ca="1" si="16"/>
        <v>0.5</v>
      </c>
      <c r="AC25" s="74">
        <f t="shared" ca="1" si="17"/>
        <v>500</v>
      </c>
      <c r="AD25" s="74">
        <f t="shared" ca="1" si="18"/>
        <v>0</v>
      </c>
    </row>
    <row r="26" spans="3:44" x14ac:dyDescent="0.25">
      <c r="C26" s="56" cm="1">
        <f t="array" ref="C26">IF(C25=-1,-1, IF(C25&lt;income_max_row,C25+1, IF(C25=income_max_row,income_total_row, IF(C25=income_total_row, "/1", IF(C25="/1",expenses_header_row, IF(C25&lt;expenses_max_row, C25+1, IF(C25=expenses_max_row, expenses_total_row, IF(C25=expenses_total_row,"/2", IF(C25="/2", savings_header_row, IF(C25&lt;savings_max_row, C25+1, IF(C25=savings_max_row,savings_total_row, -1)))))))))))</f>
        <v>33</v>
      </c>
      <c r="D26" s="57">
        <f t="shared" si="0"/>
        <v>27</v>
      </c>
      <c r="E26" s="56" cm="1">
        <f t="array" ref="E26">1*OR(row_id=income_header_row,row_id=expenses_header_row,row_id=savings_header_row)</f>
        <v>0</v>
      </c>
      <c r="F26">
        <f t="shared" si="1"/>
        <v>1</v>
      </c>
      <c r="G26" cm="1">
        <f t="array" ref="G26">1*OR(row_id=income_total_row, row_id=expenses_total_row, row_id=savings_total_row)</f>
        <v>0</v>
      </c>
      <c r="H26" s="57">
        <f t="shared" si="2"/>
        <v>0</v>
      </c>
      <c r="I26" s="56" t="str" cm="1">
        <f t="array" ref="I26">IFERROR(INDEX('Budget Planning'!$C:$C,header_row_id),"")</f>
        <v>Expenses</v>
      </c>
      <c r="J26" t="str" cm="1">
        <f t="array" ref="J26">IFERROR(INDEX('Budget Planning'!$C:$C,row_id),"")</f>
        <v>Apps</v>
      </c>
      <c r="K26" s="44" cm="1">
        <f t="array" aca="1" ref="K26"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26" s="66" cm="1">
        <f t="array" aca="1" ref="L26" ca="1">IF(OR(is__header,is_empty), "",
    INDEX('Budget Planning'!$E:$EM,row_id,
           MATCH(IF(selected_period="Total Year", selected_year, DATE(selected_year,selected_period,1)),'Budget Planning'!$E$13:$EM$13,0)))</f>
        <v>250</v>
      </c>
      <c r="M26" s="56" cm="1">
        <f t="array" ref="M26">IF(is_cat,IF(header_row_id=income_header_row,MATCH(income_min_row,$C:$C,0),IF(header_row_id=expenses_header_row,MATCH(expenses_min_row,$C:$C,0),IF(header_row_id=savings_header_row,MATCH(savings_min_row,$C:$C,0),""))),"")</f>
        <v>21</v>
      </c>
      <c r="N26" s="57" cm="1">
        <f t="array" ref="N26">IF(is_cat,IF(header_row_id=income_header_row,MATCH(income_max_row,$C:$C,0),IF(header_row_id=expenses_header_row,MATCH(expenses_max_row,$C:$C,0),IF(header_row_id=savings_header_row,MATCH(savings_max_row,$C:$C,0),""))),"")</f>
        <v>28</v>
      </c>
      <c r="O26" s="56" t="str">
        <f t="shared" si="3"/>
        <v>$K$21:$K$28</v>
      </c>
      <c r="P26">
        <f t="shared" ca="1" si="4"/>
        <v>6</v>
      </c>
      <c r="Q26" t="str">
        <f t="shared" si="5"/>
        <v>$L$21:$L$28</v>
      </c>
      <c r="R26" s="57">
        <f t="shared" ca="1" si="6"/>
        <v>8</v>
      </c>
      <c r="S26" s="56">
        <f t="shared" ca="1" si="7"/>
        <v>68</v>
      </c>
      <c r="T26" t="str">
        <f t="shared" si="8"/>
        <v>$S$21:$S$28</v>
      </c>
      <c r="U26">
        <f t="shared" ca="1" si="9"/>
        <v>8</v>
      </c>
      <c r="V26" t="str">
        <f t="shared" si="10"/>
        <v>$U$21:$U$26</v>
      </c>
      <c r="W26" s="57">
        <f t="shared" ca="1" si="11"/>
        <v>8</v>
      </c>
      <c r="X26" s="70">
        <f t="shared" ca="1" si="12"/>
        <v>35</v>
      </c>
      <c r="Y26" s="71" t="str">
        <f t="shared" ca="1" si="13"/>
        <v>Trips</v>
      </c>
      <c r="Z26" s="74">
        <f t="shared" ca="1" si="14"/>
        <v>0</v>
      </c>
      <c r="AA26" s="74">
        <f t="shared" ca="1" si="15"/>
        <v>1000</v>
      </c>
      <c r="AB26" s="72">
        <f t="shared" ca="1" si="16"/>
        <v>0</v>
      </c>
      <c r="AC26" s="74">
        <f t="shared" ca="1" si="17"/>
        <v>1000</v>
      </c>
      <c r="AD26" s="74">
        <f t="shared" ca="1" si="18"/>
        <v>0</v>
      </c>
      <c r="AF26" s="77"/>
      <c r="AG26" s="78"/>
      <c r="AH26" s="78"/>
      <c r="AI26" s="78"/>
      <c r="AJ26" s="78"/>
      <c r="AK26" s="79"/>
      <c r="AM26" s="77"/>
      <c r="AN26" s="78"/>
      <c r="AO26" s="78"/>
      <c r="AP26" s="78"/>
      <c r="AQ26" s="78"/>
      <c r="AR26" s="79"/>
    </row>
    <row r="27" spans="3:44" x14ac:dyDescent="0.25">
      <c r="C27" s="56" cm="1">
        <f t="array" ref="C27">IF(C26=-1,-1, IF(C26&lt;income_max_row,C26+1, IF(C26=income_max_row,income_total_row, IF(C26=income_total_row, "/1", IF(C26="/1",expenses_header_row, IF(C26&lt;expenses_max_row, C26+1, IF(C26=expenses_max_row, expenses_total_row, IF(C26=expenses_total_row,"/2", IF(C26="/2", savings_header_row, IF(C26&lt;savings_max_row, C26+1, IF(C26=savings_max_row,savings_total_row, -1)))))))))))</f>
        <v>34</v>
      </c>
      <c r="D27" s="57">
        <f t="shared" si="0"/>
        <v>27</v>
      </c>
      <c r="E27" s="56" cm="1">
        <f t="array" ref="E27">1*OR(row_id=income_header_row,row_id=expenses_header_row,row_id=savings_header_row)</f>
        <v>0</v>
      </c>
      <c r="F27">
        <f t="shared" si="1"/>
        <v>1</v>
      </c>
      <c r="G27" cm="1">
        <f t="array" ref="G27">1*OR(row_id=income_total_row, row_id=expenses_total_row, row_id=savings_total_row)</f>
        <v>0</v>
      </c>
      <c r="H27" s="57">
        <f t="shared" si="2"/>
        <v>0</v>
      </c>
      <c r="I27" s="56" t="str" cm="1">
        <f t="array" ref="I27">IFERROR(INDEX('Budget Planning'!$C:$C,header_row_id),"")</f>
        <v>Expenses</v>
      </c>
      <c r="J27" t="str" cm="1">
        <f t="array" ref="J27">IFERROR(INDEX('Budget Planning'!$C:$C,row_id),"")</f>
        <v>Trips</v>
      </c>
      <c r="K27" s="44" cm="1">
        <f t="array" aca="1" ref="K27"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27" s="66" cm="1">
        <f t="array" aca="1" ref="L27" ca="1">IF(OR(is__header,is_empty), "",
    INDEX('Budget Planning'!$E:$EM,row_id,
           MATCH(IF(selected_period="Total Year", selected_year, DATE(selected_year,selected_period,1)),'Budget Planning'!$E$13:$EM$13,0)))</f>
        <v>1000</v>
      </c>
      <c r="M27" s="56" cm="1">
        <f t="array" ref="M27">IF(is_cat,IF(header_row_id=income_header_row,MATCH(income_min_row,$C:$C,0),IF(header_row_id=expenses_header_row,MATCH(expenses_min_row,$C:$C,0),IF(header_row_id=savings_header_row,MATCH(savings_min_row,$C:$C,0),""))),"")</f>
        <v>21</v>
      </c>
      <c r="N27" s="57" cm="1">
        <f t="array" ref="N27">IF(is_cat,IF(header_row_id=income_header_row,MATCH(income_max_row,$C:$C,0),IF(header_row_id=expenses_header_row,MATCH(expenses_max_row,$C:$C,0),IF(header_row_id=savings_header_row,MATCH(savings_max_row,$C:$C,0),""))),"")</f>
        <v>28</v>
      </c>
      <c r="O27" s="56" t="str">
        <f t="shared" si="3"/>
        <v>$K$21:$K$28</v>
      </c>
      <c r="P27">
        <f t="shared" ca="1" si="4"/>
        <v>6</v>
      </c>
      <c r="Q27" t="str">
        <f t="shared" si="5"/>
        <v>$L$21:$L$28</v>
      </c>
      <c r="R27" s="57">
        <f t="shared" ca="1" si="6"/>
        <v>3</v>
      </c>
      <c r="S27" s="56">
        <f t="shared" ca="1" si="7"/>
        <v>63</v>
      </c>
      <c r="T27" t="str">
        <f t="shared" si="8"/>
        <v>$S$21:$S$28</v>
      </c>
      <c r="U27">
        <f t="shared" ca="1" si="9"/>
        <v>6</v>
      </c>
      <c r="V27" t="str">
        <f t="shared" si="10"/>
        <v>$U$21:$U$27</v>
      </c>
      <c r="W27" s="57">
        <f t="shared" ca="1" si="11"/>
        <v>6</v>
      </c>
      <c r="X27" s="70">
        <f t="shared" ca="1" si="12"/>
        <v>33</v>
      </c>
      <c r="Y27" s="71" t="str">
        <f t="shared" ca="1" si="13"/>
        <v>Vacations</v>
      </c>
      <c r="Z27" s="74">
        <f t="shared" ca="1" si="14"/>
        <v>0</v>
      </c>
      <c r="AA27" s="74">
        <f t="shared" ca="1" si="15"/>
        <v>300</v>
      </c>
      <c r="AB27" s="72">
        <f t="shared" ca="1" si="16"/>
        <v>0</v>
      </c>
      <c r="AC27" s="74">
        <f t="shared" ca="1" si="17"/>
        <v>300</v>
      </c>
      <c r="AD27" s="74">
        <f t="shared" ca="1" si="18"/>
        <v>0</v>
      </c>
      <c r="AF27" s="56"/>
      <c r="AK27" s="57"/>
      <c r="AM27" s="56"/>
      <c r="AR27" s="57"/>
    </row>
    <row r="28" spans="3:44" x14ac:dyDescent="0.25">
      <c r="C28" s="56" cm="1">
        <f t="array" ref="C28">IF(C27=-1,-1, IF(C27&lt;income_max_row,C27+1, IF(C27=income_max_row,income_total_row, IF(C27=income_total_row, "/1", IF(C27="/1",expenses_header_row, IF(C27&lt;expenses_max_row, C27+1, IF(C27=expenses_max_row, expenses_total_row, IF(C27=expenses_total_row,"/2", IF(C27="/2", savings_header_row, IF(C27&lt;savings_max_row, C27+1, IF(C27=savings_max_row,savings_total_row, -1)))))))))))</f>
        <v>35</v>
      </c>
      <c r="D28" s="57">
        <f t="shared" si="0"/>
        <v>27</v>
      </c>
      <c r="E28" s="56" cm="1">
        <f t="array" ref="E28">1*OR(row_id=income_header_row,row_id=expenses_header_row,row_id=savings_header_row)</f>
        <v>0</v>
      </c>
      <c r="F28">
        <f t="shared" si="1"/>
        <v>1</v>
      </c>
      <c r="G28" cm="1">
        <f t="array" ref="G28">1*OR(row_id=income_total_row, row_id=expenses_total_row, row_id=savings_total_row)</f>
        <v>0</v>
      </c>
      <c r="H28" s="57">
        <f t="shared" si="2"/>
        <v>0</v>
      </c>
      <c r="I28" s="56" t="str" cm="1">
        <f t="array" ref="I28">IFERROR(INDEX('Budget Planning'!$C:$C,header_row_id),"")</f>
        <v>Expenses</v>
      </c>
      <c r="J28" t="str" cm="1">
        <f t="array" ref="J28">IFERROR(INDEX('Budget Planning'!$C:$C,row_id),"")</f>
        <v>Vacations</v>
      </c>
      <c r="K28" s="44" cm="1">
        <f t="array" aca="1" ref="K28"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28" s="66" cm="1">
        <f t="array" aca="1" ref="L28" ca="1">IF(OR(is__header,is_empty), "",
    INDEX('Budget Planning'!$E:$EM,row_id,
           MATCH(IF(selected_period="Total Year", selected_year, DATE(selected_year,selected_period,1)),'Budget Planning'!$E$13:$EM$13,0)))</f>
        <v>300</v>
      </c>
      <c r="M28" s="56" cm="1">
        <f t="array" ref="M28">IF(is_cat,IF(header_row_id=income_header_row,MATCH(income_min_row,$C:$C,0),IF(header_row_id=expenses_header_row,MATCH(expenses_min_row,$C:$C,0),IF(header_row_id=savings_header_row,MATCH(savings_min_row,$C:$C,0),""))),"")</f>
        <v>21</v>
      </c>
      <c r="N28" s="57" cm="1">
        <f t="array" ref="N28">IF(is_cat,IF(header_row_id=income_header_row,MATCH(income_max_row,$C:$C,0),IF(header_row_id=expenses_header_row,MATCH(expenses_max_row,$C:$C,0),IF(header_row_id=savings_header_row,MATCH(savings_max_row,$C:$C,0),""))),"")</f>
        <v>28</v>
      </c>
      <c r="O28" s="56" t="str">
        <f t="shared" si="3"/>
        <v>$K$21:$K$28</v>
      </c>
      <c r="P28">
        <f t="shared" ca="1" si="4"/>
        <v>6</v>
      </c>
      <c r="Q28" t="str">
        <f t="shared" si="5"/>
        <v>$L$21:$L$28</v>
      </c>
      <c r="R28" s="57">
        <f t="shared" ca="1" si="6"/>
        <v>7</v>
      </c>
      <c r="S28" s="56">
        <f t="shared" ca="1" si="7"/>
        <v>67</v>
      </c>
      <c r="T28" t="str">
        <f t="shared" si="8"/>
        <v>$S$21:$S$28</v>
      </c>
      <c r="U28">
        <f t="shared" ca="1" si="9"/>
        <v>7</v>
      </c>
      <c r="V28" t="str">
        <f t="shared" si="10"/>
        <v>$U$21:$U$28</v>
      </c>
      <c r="W28" s="57">
        <f t="shared" ca="1" si="11"/>
        <v>7</v>
      </c>
      <c r="X28" s="70">
        <f t="shared" ca="1" si="12"/>
        <v>34</v>
      </c>
      <c r="Y28" s="71" t="str">
        <f t="shared" ca="1" si="13"/>
        <v>Apps</v>
      </c>
      <c r="Z28" s="74">
        <f t="shared" ca="1" si="14"/>
        <v>0</v>
      </c>
      <c r="AA28" s="74">
        <f t="shared" ca="1" si="15"/>
        <v>250</v>
      </c>
      <c r="AB28" s="72">
        <f t="shared" ca="1" si="16"/>
        <v>0</v>
      </c>
      <c r="AC28" s="74">
        <f t="shared" ca="1" si="17"/>
        <v>250</v>
      </c>
      <c r="AD28" s="74">
        <f t="shared" ca="1" si="18"/>
        <v>0</v>
      </c>
      <c r="AF28" s="56"/>
      <c r="AK28" s="57"/>
      <c r="AM28" s="56"/>
      <c r="AR28" s="57"/>
    </row>
    <row r="29" spans="3:44" x14ac:dyDescent="0.25">
      <c r="C29" s="56" cm="1">
        <f t="array" ref="C29">IF(C28=-1,-1, IF(C28&lt;income_max_row,C28+1, IF(C28=income_max_row,income_total_row, IF(C28=income_total_row, "/1", IF(C28="/1",expenses_header_row, IF(C28&lt;expenses_max_row, C28+1, IF(C28=expenses_max_row, expenses_total_row, IF(C28=expenses_total_row,"/2", IF(C28="/2", savings_header_row, IF(C28&lt;savings_max_row, C28+1, IF(C28=savings_max_row,savings_total_row, -1)))))))))))</f>
        <v>39</v>
      </c>
      <c r="D29" s="57">
        <f t="shared" si="0"/>
        <v>27</v>
      </c>
      <c r="E29" s="56" cm="1">
        <f t="array" ref="E29">1*OR(row_id=income_header_row,row_id=expenses_header_row,row_id=savings_header_row)</f>
        <v>0</v>
      </c>
      <c r="F29">
        <f t="shared" si="1"/>
        <v>0</v>
      </c>
      <c r="G29" cm="1">
        <f t="array" ref="G29">1*OR(row_id=income_total_row, row_id=expenses_total_row, row_id=savings_total_row)</f>
        <v>1</v>
      </c>
      <c r="H29" s="57">
        <f t="shared" si="2"/>
        <v>0</v>
      </c>
      <c r="I29" s="56" t="str" cm="1">
        <f t="array" ref="I29">IFERROR(INDEX('Budget Planning'!$C:$C,header_row_id),"")</f>
        <v>Expenses</v>
      </c>
      <c r="J29" t="str" cm="1">
        <f t="array" ref="J29">IFERROR(INDEX('Budget Planning'!$C:$C,row_id),"")</f>
        <v>Total</v>
      </c>
      <c r="K29" s="44" cm="1">
        <f t="array" aca="1" ref="K29"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14500</v>
      </c>
      <c r="L29" s="66" cm="1">
        <f t="array" aca="1" ref="L29" ca="1">IF(OR(is__header,is_empty), "",
    INDEX('Budget Planning'!$E:$EM,row_id,
           MATCH(IF(selected_period="Total Year", selected_year, DATE(selected_year,selected_period,1)),'Budget Planning'!$E$13:$EM$13,0)))</f>
        <v>15550</v>
      </c>
      <c r="M29" s="56" t="str" cm="1">
        <f t="array" ref="M29">IF(is_cat,IF(header_row_id=income_header_row,MATCH(income_min_row,$C:$C,0),IF(header_row_id=expenses_header_row,MATCH(expenses_min_row,$C:$C,0),IF(header_row_id=savings_header_row,MATCH(savings_min_row,$C:$C,0),""))),"")</f>
        <v/>
      </c>
      <c r="N29" s="57" t="str" cm="1">
        <f t="array" ref="N29">IF(is_cat,IF(header_row_id=income_header_row,MATCH(income_max_row,$C:$C,0),IF(header_row_id=expenses_header_row,MATCH(expenses_max_row,$C:$C,0),IF(header_row_id=savings_header_row,MATCH(savings_max_row,$C:$C,0),""))),"")</f>
        <v/>
      </c>
      <c r="O29" s="56" t="str">
        <f t="shared" si="3"/>
        <v/>
      </c>
      <c r="P29" t="str">
        <f t="shared" ca="1" si="4"/>
        <v/>
      </c>
      <c r="Q29" t="str">
        <f t="shared" si="5"/>
        <v/>
      </c>
      <c r="R29" s="57" t="str">
        <f t="shared" ca="1" si="6"/>
        <v/>
      </c>
      <c r="S29" s="56" t="str">
        <f t="shared" si="7"/>
        <v/>
      </c>
      <c r="T29" t="str">
        <f t="shared" si="8"/>
        <v/>
      </c>
      <c r="U29" t="str">
        <f t="shared" ca="1" si="9"/>
        <v/>
      </c>
      <c r="V29" t="str">
        <f t="shared" si="10"/>
        <v/>
      </c>
      <c r="W29" s="57" t="str">
        <f t="shared" ca="1" si="11"/>
        <v/>
      </c>
      <c r="X29" s="70">
        <f t="shared" si="12"/>
        <v>39</v>
      </c>
      <c r="Y29" s="71" t="str">
        <f t="shared" ca="1" si="13"/>
        <v>Total</v>
      </c>
      <c r="Z29" s="74">
        <f t="shared" ca="1" si="14"/>
        <v>14500</v>
      </c>
      <c r="AA29" s="74">
        <f t="shared" ca="1" si="15"/>
        <v>15550</v>
      </c>
      <c r="AB29" s="72">
        <f t="shared" ca="1" si="16"/>
        <v>0.932475884244373</v>
      </c>
      <c r="AC29" s="74">
        <f t="shared" ca="1" si="17"/>
        <v>1050</v>
      </c>
      <c r="AD29" s="74">
        <f t="shared" ca="1" si="18"/>
        <v>0</v>
      </c>
      <c r="AF29" s="56"/>
      <c r="AI29" s="89" t="str">
        <f ca="1">Calculations!I35</f>
        <v>Housing</v>
      </c>
      <c r="AJ29" s="93">
        <f ca="1">Calculations!J35</f>
        <v>9000</v>
      </c>
      <c r="AK29" s="57"/>
      <c r="AM29" s="56"/>
      <c r="AP29" s="89" t="str">
        <f ca="1">Calculations!M35</f>
        <v xml:space="preserve"> Stock Hold</v>
      </c>
      <c r="AQ29" s="93">
        <f ca="1">Calculations!N35</f>
        <v>500</v>
      </c>
      <c r="AR29" s="57"/>
    </row>
    <row r="30" spans="3:44" x14ac:dyDescent="0.25">
      <c r="C30" s="56" t="str" cm="1">
        <f t="array" ref="C30">IF(C29=-1,-1, IF(C29&lt;income_max_row,C29+1, IF(C29=income_max_row,income_total_row, IF(C29=income_total_row, "/1", IF(C29="/1",expenses_header_row, IF(C29&lt;expenses_max_row, C29+1, IF(C29=expenses_max_row, expenses_total_row, IF(C29=expenses_total_row,"/2", IF(C29="/2", savings_header_row, IF(C29&lt;savings_max_row, C29+1, IF(C29=savings_max_row,savings_total_row, -1)))))))))))</f>
        <v>/2</v>
      </c>
      <c r="D30" s="57">
        <f t="shared" si="0"/>
        <v>-1</v>
      </c>
      <c r="E30" s="56" cm="1">
        <f t="array" ref="E30">1*OR(row_id=income_header_row,row_id=expenses_header_row,row_id=savings_header_row)</f>
        <v>0</v>
      </c>
      <c r="F30">
        <f t="shared" si="1"/>
        <v>0</v>
      </c>
      <c r="G30" cm="1">
        <f t="array" ref="G30">1*OR(row_id=income_total_row, row_id=expenses_total_row, row_id=savings_total_row)</f>
        <v>0</v>
      </c>
      <c r="H30" s="57">
        <f t="shared" si="2"/>
        <v>1</v>
      </c>
      <c r="I30" s="56" t="str" cm="1">
        <f t="array" ref="I30">IFERROR(INDEX('Budget Planning'!$C:$C,header_row_id),"")</f>
        <v/>
      </c>
      <c r="J30" t="str" cm="1">
        <f t="array" ref="J30">IFERROR(INDEX('Budget Planning'!$C:$C,row_id),"")</f>
        <v/>
      </c>
      <c r="K30" s="44" t="str" cm="1">
        <f t="array" ref="K30">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30" s="66" t="str" cm="1">
        <f t="array" ref="L30">IF(OR(is__header,is_empty), "",
    INDEX('Budget Planning'!$E:$EM,row_id,
           MATCH(IF(selected_period="Total Year", selected_year, DATE(selected_year,selected_period,1)),'Budget Planning'!$E$13:$EM$13,0)))</f>
        <v/>
      </c>
      <c r="M30" s="56" t="str" cm="1">
        <f t="array" ref="M30">IF(is_cat,IF(header_row_id=income_header_row,MATCH(income_min_row,$C:$C,0),IF(header_row_id=expenses_header_row,MATCH(expenses_min_row,$C:$C,0),IF(header_row_id=savings_header_row,MATCH(savings_min_row,$C:$C,0),""))),"")</f>
        <v/>
      </c>
      <c r="N30" s="57" t="str" cm="1">
        <f t="array" ref="N30">IF(is_cat,IF(header_row_id=income_header_row,MATCH(income_max_row,$C:$C,0),IF(header_row_id=expenses_header_row,MATCH(expenses_max_row,$C:$C,0),IF(header_row_id=savings_header_row,MATCH(savings_max_row,$C:$C,0),""))),"")</f>
        <v/>
      </c>
      <c r="O30" s="56" t="str">
        <f t="shared" si="3"/>
        <v/>
      </c>
      <c r="P30" t="str">
        <f t="shared" ca="1" si="4"/>
        <v/>
      </c>
      <c r="Q30" t="str">
        <f t="shared" si="5"/>
        <v/>
      </c>
      <c r="R30" s="57" t="str">
        <f t="shared" ca="1" si="6"/>
        <v/>
      </c>
      <c r="S30" s="56" t="str">
        <f t="shared" si="7"/>
        <v/>
      </c>
      <c r="T30" t="str">
        <f t="shared" si="8"/>
        <v/>
      </c>
      <c r="U30" t="str">
        <f t="shared" ca="1" si="9"/>
        <v/>
      </c>
      <c r="V30" t="str">
        <f t="shared" si="10"/>
        <v/>
      </c>
      <c r="W30" s="57" t="str">
        <f t="shared" ca="1" si="11"/>
        <v/>
      </c>
      <c r="X30" s="70" t="str">
        <f t="shared" si="12"/>
        <v>/2</v>
      </c>
      <c r="Y30" s="71" t="str">
        <f t="shared" si="13"/>
        <v/>
      </c>
      <c r="Z30" s="74" t="str">
        <f t="shared" si="14"/>
        <v/>
      </c>
      <c r="AA30" s="74" t="str">
        <f t="shared" si="15"/>
        <v/>
      </c>
      <c r="AB30" s="72" t="str">
        <f t="shared" si="16"/>
        <v/>
      </c>
      <c r="AC30" s="74" t="str">
        <f t="shared" si="17"/>
        <v/>
      </c>
      <c r="AD30" s="74" t="str">
        <f t="shared" si="18"/>
        <v/>
      </c>
      <c r="AF30" s="56"/>
      <c r="AI30" s="89" t="str">
        <f ca="1">Calculations!I36</f>
        <v>Groceries</v>
      </c>
      <c r="AJ30" s="93">
        <f ca="1">Calculations!J36</f>
        <v>2000</v>
      </c>
      <c r="AK30" s="57"/>
      <c r="AM30" s="56"/>
      <c r="AP30" s="89" t="str">
        <f ca="1">Calculations!M36</f>
        <v/>
      </c>
      <c r="AQ30" s="93" t="str">
        <f ca="1">Calculations!N36</f>
        <v/>
      </c>
      <c r="AR30" s="57"/>
    </row>
    <row r="31" spans="3:44" x14ac:dyDescent="0.25">
      <c r="C31" s="56" cm="1">
        <f t="array" ref="C31">IF(C30=-1,-1, IF(C30&lt;income_max_row,C30+1, IF(C30=income_max_row,income_total_row, IF(C30=income_total_row, "/1", IF(C30="/1",expenses_header_row, IF(C30&lt;expenses_max_row, C30+1, IF(C30=expenses_max_row, expenses_total_row, IF(C30=expenses_total_row,"/2", IF(C30="/2", savings_header_row, IF(C30&lt;savings_max_row, C30+1, IF(C30=savings_max_row,savings_total_row, -1)))))))))))</f>
        <v>41</v>
      </c>
      <c r="D31" s="57">
        <f t="shared" si="0"/>
        <v>41</v>
      </c>
      <c r="E31" s="56" cm="1">
        <f t="array" ref="E31">1*OR(row_id=income_header_row,row_id=expenses_header_row,row_id=savings_header_row)</f>
        <v>1</v>
      </c>
      <c r="F31">
        <f t="shared" si="1"/>
        <v>0</v>
      </c>
      <c r="G31" cm="1">
        <f t="array" ref="G31">1*OR(row_id=income_total_row, row_id=expenses_total_row, row_id=savings_total_row)</f>
        <v>0</v>
      </c>
      <c r="H31" s="57">
        <f t="shared" si="2"/>
        <v>0</v>
      </c>
      <c r="I31" s="56" t="str" cm="1">
        <f t="array" ref="I31">IFERROR(INDEX('Budget Planning'!$C:$C,header_row_id),"")</f>
        <v>Savings</v>
      </c>
      <c r="J31" t="str" cm="1">
        <f t="array" ref="J31">IFERROR(INDEX('Budget Planning'!$C:$C,row_id),"")</f>
        <v>Savings</v>
      </c>
      <c r="K31" s="44" t="str" cm="1">
        <f t="array" ref="K3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31" s="66" t="str" cm="1">
        <f t="array" ref="L31">IF(OR(is__header,is_empty), "",
    INDEX('Budget Planning'!$E:$EM,row_id,
           MATCH(IF(selected_period="Total Year", selected_year, DATE(selected_year,selected_period,1)),'Budget Planning'!$E$13:$EM$13,0)))</f>
        <v/>
      </c>
      <c r="M31" s="56" t="str" cm="1">
        <f t="array" ref="M31">IF(is_cat,IF(header_row_id=income_header_row,MATCH(income_min_row,$C:$C,0),IF(header_row_id=expenses_header_row,MATCH(expenses_min_row,$C:$C,0),IF(header_row_id=savings_header_row,MATCH(savings_min_row,$C:$C,0),""))),"")</f>
        <v/>
      </c>
      <c r="N31" s="57" t="str" cm="1">
        <f t="array" ref="N31">IF(is_cat,IF(header_row_id=income_header_row,MATCH(income_max_row,$C:$C,0),IF(header_row_id=expenses_header_row,MATCH(expenses_max_row,$C:$C,0),IF(header_row_id=savings_header_row,MATCH(savings_max_row,$C:$C,0),""))),"")</f>
        <v/>
      </c>
      <c r="O31" s="56" t="str">
        <f t="shared" si="3"/>
        <v/>
      </c>
      <c r="P31" t="str">
        <f t="shared" ca="1" si="4"/>
        <v/>
      </c>
      <c r="Q31" t="str">
        <f t="shared" si="5"/>
        <v/>
      </c>
      <c r="R31" s="57" t="str">
        <f t="shared" ca="1" si="6"/>
        <v/>
      </c>
      <c r="S31" s="56" t="str">
        <f t="shared" si="7"/>
        <v/>
      </c>
      <c r="T31" t="str">
        <f t="shared" si="8"/>
        <v/>
      </c>
      <c r="U31" t="str">
        <f t="shared" ca="1" si="9"/>
        <v/>
      </c>
      <c r="V31" t="str">
        <f t="shared" si="10"/>
        <v/>
      </c>
      <c r="W31" s="57" t="str">
        <f t="shared" ca="1" si="11"/>
        <v/>
      </c>
      <c r="X31" s="70">
        <f t="shared" si="12"/>
        <v>41</v>
      </c>
      <c r="Y31" s="71" t="str">
        <f t="shared" ca="1" si="13"/>
        <v>Savings</v>
      </c>
      <c r="Z31" s="74" t="str">
        <f t="shared" si="14"/>
        <v>Tracked</v>
      </c>
      <c r="AA31" s="74" t="str">
        <f t="shared" si="15"/>
        <v>Budget</v>
      </c>
      <c r="AB31" s="72" t="str">
        <f t="shared" si="16"/>
        <v>%Completed</v>
      </c>
      <c r="AC31" s="74" t="str">
        <f t="shared" si="17"/>
        <v>Remaining</v>
      </c>
      <c r="AD31" s="74" t="str">
        <f t="shared" si="18"/>
        <v>Excess</v>
      </c>
      <c r="AF31" s="56"/>
      <c r="AI31" s="89" t="str">
        <f ca="1">Calculations!I37</f>
        <v>Shoes</v>
      </c>
      <c r="AJ31" s="93">
        <f ca="1">Calculations!J37</f>
        <v>1500</v>
      </c>
      <c r="AK31" s="57"/>
      <c r="AM31" s="56"/>
      <c r="AP31" s="89" t="str">
        <f ca="1">Calculations!M37</f>
        <v/>
      </c>
      <c r="AQ31" s="93" t="str">
        <f ca="1">Calculations!N37</f>
        <v/>
      </c>
      <c r="AR31" s="57"/>
    </row>
    <row r="32" spans="3:44" x14ac:dyDescent="0.25">
      <c r="C32" s="56" cm="1">
        <f t="array" ref="C32">IF(C31=-1,-1, IF(C31&lt;income_max_row,C31+1, IF(C31=income_max_row,income_total_row, IF(C31=income_total_row, "/1", IF(C31="/1",expenses_header_row, IF(C31&lt;expenses_max_row, C31+1, IF(C31=expenses_max_row, expenses_total_row, IF(C31=expenses_total_row,"/2", IF(C31="/2", savings_header_row, IF(C31&lt;savings_max_row, C31+1, IF(C31=savings_max_row,savings_total_row, -1)))))))))))</f>
        <v>42</v>
      </c>
      <c r="D32" s="57">
        <f t="shared" si="0"/>
        <v>41</v>
      </c>
      <c r="E32" s="56" cm="1">
        <f t="array" ref="E32">1*OR(row_id=income_header_row,row_id=expenses_header_row,row_id=savings_header_row)</f>
        <v>0</v>
      </c>
      <c r="F32">
        <f t="shared" si="1"/>
        <v>1</v>
      </c>
      <c r="G32" cm="1">
        <f t="array" ref="G32">1*OR(row_id=income_total_row, row_id=expenses_total_row, row_id=savings_total_row)</f>
        <v>0</v>
      </c>
      <c r="H32" s="57">
        <f t="shared" si="2"/>
        <v>0</v>
      </c>
      <c r="I32" s="56" t="str" cm="1">
        <f t="array" ref="I32">IFERROR(INDEX('Budget Planning'!$C:$C,header_row_id),"")</f>
        <v>Savings</v>
      </c>
      <c r="J32" t="str" cm="1">
        <f t="array" ref="J32">IFERROR(INDEX('Budget Planning'!$C:$C,row_id),"")</f>
        <v>Emergency funs</v>
      </c>
      <c r="K32" s="44" cm="1">
        <f t="array" aca="1" ref="K32"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32" s="66" cm="1">
        <f t="array" aca="1" ref="L32" ca="1">IF(OR(is__header,is_empty), "",
    INDEX('Budget Planning'!$E:$EM,row_id,
           MATCH(IF(selected_period="Total Year", selected_year, DATE(selected_year,selected_period,1)),'Budget Planning'!$E$13:$EM$13,0)))</f>
        <v>500</v>
      </c>
      <c r="M32" s="56" cm="1">
        <f t="array" ref="M32">IF(is_cat,IF(header_row_id=income_header_row,MATCH(income_min_row,$C:$C,0),IF(header_row_id=expenses_header_row,MATCH(expenses_min_row,$C:$C,0),IF(header_row_id=savings_header_row,MATCH(savings_min_row,$C:$C,0),""))),"")</f>
        <v>32</v>
      </c>
      <c r="N32" s="57" cm="1">
        <f t="array" ref="N32">IF(is_cat,IF(header_row_id=income_header_row,MATCH(income_max_row,$C:$C,0),IF(header_row_id=expenses_header_row,MATCH(expenses_max_row,$C:$C,0),IF(header_row_id=savings_header_row,MATCH(savings_max_row,$C:$C,0),""))),"")</f>
        <v>36</v>
      </c>
      <c r="O32" s="56" t="str">
        <f t="shared" si="3"/>
        <v>$K$32:$K$36</v>
      </c>
      <c r="P32">
        <f t="shared" ca="1" si="4"/>
        <v>2</v>
      </c>
      <c r="Q32" t="str">
        <f t="shared" si="5"/>
        <v>$L$32:$L$36</v>
      </c>
      <c r="R32" s="57">
        <f t="shared" ca="1" si="6"/>
        <v>1</v>
      </c>
      <c r="S32" s="56">
        <f t="shared" ca="1" si="7"/>
        <v>21</v>
      </c>
      <c r="T32" t="str">
        <f t="shared" si="8"/>
        <v>$S$32:$S$36</v>
      </c>
      <c r="U32">
        <f t="shared" ca="1" si="9"/>
        <v>2</v>
      </c>
      <c r="V32" t="str">
        <f t="shared" si="10"/>
        <v>$U$32:$U$32</v>
      </c>
      <c r="W32" s="57">
        <f t="shared" ca="1" si="11"/>
        <v>2</v>
      </c>
      <c r="X32" s="70">
        <f t="shared" ca="1" si="12"/>
        <v>43</v>
      </c>
      <c r="Y32" s="71" t="str">
        <f t="shared" ca="1" si="13"/>
        <v xml:space="preserve"> Stock Hold</v>
      </c>
      <c r="Z32" s="74">
        <f t="shared" ca="1" si="14"/>
        <v>500</v>
      </c>
      <c r="AA32" s="74">
        <f t="shared" ca="1" si="15"/>
        <v>500</v>
      </c>
      <c r="AB32" s="72">
        <f t="shared" ca="1" si="16"/>
        <v>1</v>
      </c>
      <c r="AC32" s="74">
        <f t="shared" ca="1" si="17"/>
        <v>0</v>
      </c>
      <c r="AD32" s="74">
        <f t="shared" ca="1" si="18"/>
        <v>0</v>
      </c>
      <c r="AF32" s="56"/>
      <c r="AI32" s="89" t="str">
        <f ca="1">Calculations!I38</f>
        <v>Utilities</v>
      </c>
      <c r="AJ32" s="93">
        <f ca="1">Calculations!J38</f>
        <v>1500</v>
      </c>
      <c r="AK32" s="57"/>
      <c r="AM32" s="56"/>
      <c r="AP32" s="89" t="str">
        <f ca="1">Calculations!M38</f>
        <v/>
      </c>
      <c r="AQ32" s="93" t="str">
        <f ca="1">Calculations!N38</f>
        <v/>
      </c>
      <c r="AR32" s="57"/>
    </row>
    <row r="33" spans="3:44" x14ac:dyDescent="0.25">
      <c r="C33" s="56" cm="1">
        <f t="array" ref="C33">IF(C32=-1,-1, IF(C32&lt;income_max_row,C32+1, IF(C32=income_max_row,income_total_row, IF(C32=income_total_row, "/1", IF(C32="/1",expenses_header_row, IF(C32&lt;expenses_max_row, C32+1, IF(C32=expenses_max_row, expenses_total_row, IF(C32=expenses_total_row,"/2", IF(C32="/2", savings_header_row, IF(C32&lt;savings_max_row, C32+1, IF(C32=savings_max_row,savings_total_row, -1)))))))))))</f>
        <v>43</v>
      </c>
      <c r="D33" s="57">
        <f t="shared" si="0"/>
        <v>41</v>
      </c>
      <c r="E33" s="56" cm="1">
        <f t="array" ref="E33">1*OR(row_id=income_header_row,row_id=expenses_header_row,row_id=savings_header_row)</f>
        <v>0</v>
      </c>
      <c r="F33">
        <f t="shared" si="1"/>
        <v>1</v>
      </c>
      <c r="G33" cm="1">
        <f t="array" ref="G33">1*OR(row_id=income_total_row, row_id=expenses_total_row, row_id=savings_total_row)</f>
        <v>0</v>
      </c>
      <c r="H33" s="57">
        <f t="shared" si="2"/>
        <v>0</v>
      </c>
      <c r="I33" s="56" t="str" cm="1">
        <f t="array" ref="I33">IFERROR(INDEX('Budget Planning'!$C:$C,header_row_id),"")</f>
        <v>Savings</v>
      </c>
      <c r="J33" t="str" cm="1">
        <f t="array" ref="J33">IFERROR(INDEX('Budget Planning'!$C:$C,row_id),"")</f>
        <v xml:space="preserve"> Stock Hold</v>
      </c>
      <c r="K33" s="44" cm="1">
        <f t="array" aca="1" ref="K33"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500</v>
      </c>
      <c r="L33" s="66" cm="1">
        <f t="array" aca="1" ref="L33" ca="1">IF(OR(is__header,is_empty), "",
    INDEX('Budget Planning'!$E:$EM,row_id,
           MATCH(IF(selected_period="Total Year", selected_year, DATE(selected_year,selected_period,1)),'Budget Planning'!$E$13:$EM$13,0)))</f>
        <v>500</v>
      </c>
      <c r="M33" s="56" cm="1">
        <f t="array" ref="M33">IF(is_cat,IF(header_row_id=income_header_row,MATCH(income_min_row,$C:$C,0),IF(header_row_id=expenses_header_row,MATCH(expenses_min_row,$C:$C,0),IF(header_row_id=savings_header_row,MATCH(savings_min_row,$C:$C,0),""))),"")</f>
        <v>32</v>
      </c>
      <c r="N33" s="57" cm="1">
        <f t="array" ref="N33">IF(is_cat,IF(header_row_id=income_header_row,MATCH(income_max_row,$C:$C,0),IF(header_row_id=expenses_header_row,MATCH(expenses_max_row,$C:$C,0),IF(header_row_id=savings_header_row,MATCH(savings_max_row,$C:$C,0),""))),"")</f>
        <v>36</v>
      </c>
      <c r="O33" s="56" t="str">
        <f t="shared" si="3"/>
        <v>$K$32:$K$36</v>
      </c>
      <c r="P33">
        <f t="shared" ca="1" si="4"/>
        <v>1</v>
      </c>
      <c r="Q33" t="str">
        <f t="shared" si="5"/>
        <v>$L$32:$L$36</v>
      </c>
      <c r="R33" s="57">
        <f t="shared" ca="1" si="6"/>
        <v>1</v>
      </c>
      <c r="S33" s="56">
        <f t="shared" ca="1" si="7"/>
        <v>11</v>
      </c>
      <c r="T33" t="str">
        <f t="shared" si="8"/>
        <v>$S$32:$S$36</v>
      </c>
      <c r="U33">
        <f t="shared" ca="1" si="9"/>
        <v>1</v>
      </c>
      <c r="V33" t="str">
        <f t="shared" si="10"/>
        <v>$U$32:$U$33</v>
      </c>
      <c r="W33" s="57">
        <f t="shared" ca="1" si="11"/>
        <v>1</v>
      </c>
      <c r="X33" s="70">
        <f t="shared" ca="1" si="12"/>
        <v>42</v>
      </c>
      <c r="Y33" s="71" t="str">
        <f t="shared" ca="1" si="13"/>
        <v>Emergency funs</v>
      </c>
      <c r="Z33" s="74">
        <f t="shared" ca="1" si="14"/>
        <v>0</v>
      </c>
      <c r="AA33" s="74">
        <f t="shared" ca="1" si="15"/>
        <v>500</v>
      </c>
      <c r="AB33" s="72">
        <f t="shared" ca="1" si="16"/>
        <v>0</v>
      </c>
      <c r="AC33" s="74">
        <f t="shared" ca="1" si="17"/>
        <v>500</v>
      </c>
      <c r="AD33" s="74">
        <f t="shared" ca="1" si="18"/>
        <v>0</v>
      </c>
      <c r="AF33" s="56"/>
      <c r="AI33" s="89" t="str">
        <f ca="1">Calculations!I39</f>
        <v>Wear</v>
      </c>
      <c r="AJ33" s="93">
        <f ca="1">Calculations!J39</f>
        <v>500</v>
      </c>
      <c r="AK33" s="57"/>
      <c r="AM33" s="56"/>
      <c r="AP33" s="89" t="str">
        <f ca="1">Calculations!M39</f>
        <v/>
      </c>
      <c r="AQ33" s="93" t="str">
        <f ca="1">Calculations!N39</f>
        <v/>
      </c>
      <c r="AR33" s="57"/>
    </row>
    <row r="34" spans="3:44" x14ac:dyDescent="0.25">
      <c r="C34" s="56" cm="1">
        <f t="array" ref="C34">IF(C33=-1,-1, IF(C33&lt;income_max_row,C33+1, IF(C33=income_max_row,income_total_row, IF(C33=income_total_row, "/1", IF(C33="/1",expenses_header_row, IF(C33&lt;expenses_max_row, C33+1, IF(C33=expenses_max_row, expenses_total_row, IF(C33=expenses_total_row,"/2", IF(C33="/2", savings_header_row, IF(C33&lt;savings_max_row, C33+1, IF(C33=savings_max_row,savings_total_row, -1)))))))))))</f>
        <v>44</v>
      </c>
      <c r="D34" s="57">
        <f t="shared" si="0"/>
        <v>41</v>
      </c>
      <c r="E34" s="56" cm="1">
        <f t="array" ref="E34">1*OR(row_id=income_header_row,row_id=expenses_header_row,row_id=savings_header_row)</f>
        <v>0</v>
      </c>
      <c r="F34">
        <f t="shared" si="1"/>
        <v>1</v>
      </c>
      <c r="G34" cm="1">
        <f t="array" ref="G34">1*OR(row_id=income_total_row, row_id=expenses_total_row, row_id=savings_total_row)</f>
        <v>0</v>
      </c>
      <c r="H34" s="57">
        <f t="shared" si="2"/>
        <v>0</v>
      </c>
      <c r="I34" s="56" t="str" cm="1">
        <f t="array" ref="I34">IFERROR(INDEX('Budget Planning'!$C:$C,header_row_id),"")</f>
        <v>Savings</v>
      </c>
      <c r="J34" t="str" cm="1">
        <f t="array" ref="J34">IFERROR(INDEX('Budget Planning'!$C:$C,row_id),"")</f>
        <v>House</v>
      </c>
      <c r="K34" s="44" cm="1">
        <f t="array" aca="1" ref="K34"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34" s="66" cm="1">
        <f t="array" aca="1" ref="L34" ca="1">IF(OR(is__header,is_empty), "",
    INDEX('Budget Planning'!$E:$EM,row_id,
           MATCH(IF(selected_period="Total Year", selected_year, DATE(selected_year,selected_period,1)),'Budget Planning'!$E$13:$EM$13,0)))</f>
        <v>500</v>
      </c>
      <c r="M34" s="56" cm="1">
        <f t="array" ref="M34">IF(is_cat,IF(header_row_id=income_header_row,MATCH(income_min_row,$C:$C,0),IF(header_row_id=expenses_header_row,MATCH(expenses_min_row,$C:$C,0),IF(header_row_id=savings_header_row,MATCH(savings_min_row,$C:$C,0),""))),"")</f>
        <v>32</v>
      </c>
      <c r="N34" s="57" cm="1">
        <f t="array" ref="N34">IF(is_cat,IF(header_row_id=income_header_row,MATCH(income_max_row,$C:$C,0),IF(header_row_id=expenses_header_row,MATCH(expenses_max_row,$C:$C,0),IF(header_row_id=savings_header_row,MATCH(savings_max_row,$C:$C,0),""))),"")</f>
        <v>36</v>
      </c>
      <c r="O34" s="56" t="str">
        <f t="shared" si="3"/>
        <v>$K$32:$K$36</v>
      </c>
      <c r="P34">
        <f t="shared" ca="1" si="4"/>
        <v>2</v>
      </c>
      <c r="Q34" t="str">
        <f t="shared" si="5"/>
        <v>$L$32:$L$36</v>
      </c>
      <c r="R34" s="57">
        <f t="shared" ca="1" si="6"/>
        <v>1</v>
      </c>
      <c r="S34" s="56">
        <f t="shared" ca="1" si="7"/>
        <v>21</v>
      </c>
      <c r="T34" t="str">
        <f t="shared" si="8"/>
        <v>$S$32:$S$36</v>
      </c>
      <c r="U34">
        <f t="shared" ca="1" si="9"/>
        <v>2</v>
      </c>
      <c r="V34" t="str">
        <f t="shared" si="10"/>
        <v>$U$32:$U$34</v>
      </c>
      <c r="W34" s="57">
        <f t="shared" ca="1" si="11"/>
        <v>3</v>
      </c>
      <c r="X34" s="70">
        <f t="shared" ca="1" si="12"/>
        <v>44</v>
      </c>
      <c r="Y34" s="71" t="str">
        <f t="shared" ca="1" si="13"/>
        <v>House</v>
      </c>
      <c r="Z34" s="74">
        <f t="shared" ca="1" si="14"/>
        <v>0</v>
      </c>
      <c r="AA34" s="74">
        <f t="shared" ca="1" si="15"/>
        <v>500</v>
      </c>
      <c r="AB34" s="72">
        <f t="shared" ca="1" si="16"/>
        <v>0</v>
      </c>
      <c r="AC34" s="74">
        <f t="shared" ca="1" si="17"/>
        <v>500</v>
      </c>
      <c r="AD34" s="74">
        <f t="shared" ca="1" si="18"/>
        <v>0</v>
      </c>
      <c r="AF34" s="56"/>
      <c r="AI34" s="89" t="str">
        <f ca="1">Calculations!I40</f>
        <v/>
      </c>
      <c r="AJ34" s="93" t="str">
        <f ca="1">Calculations!J40</f>
        <v/>
      </c>
      <c r="AK34" s="57"/>
      <c r="AM34" s="56"/>
      <c r="AP34" s="89" t="str">
        <f ca="1">Calculations!M40</f>
        <v/>
      </c>
      <c r="AQ34" s="93" t="str">
        <f ca="1">Calculations!N40</f>
        <v/>
      </c>
      <c r="AR34" s="57"/>
    </row>
    <row r="35" spans="3:44" x14ac:dyDescent="0.25">
      <c r="C35" s="56" cm="1">
        <f t="array" ref="C35">IF(C34=-1,-1, IF(C34&lt;income_max_row,C34+1, IF(C34=income_max_row,income_total_row, IF(C34=income_total_row, "/1", IF(C34="/1",expenses_header_row, IF(C34&lt;expenses_max_row, C34+1, IF(C34=expenses_max_row, expenses_total_row, IF(C34=expenses_total_row,"/2", IF(C34="/2", savings_header_row, IF(C34&lt;savings_max_row, C34+1, IF(C34=savings_max_row,savings_total_row, -1)))))))))))</f>
        <v>45</v>
      </c>
      <c r="D35" s="57">
        <f t="shared" si="0"/>
        <v>41</v>
      </c>
      <c r="E35" s="56" cm="1">
        <f t="array" ref="E35">1*OR(row_id=income_header_row,row_id=expenses_header_row,row_id=savings_header_row)</f>
        <v>0</v>
      </c>
      <c r="F35">
        <f t="shared" si="1"/>
        <v>1</v>
      </c>
      <c r="G35" cm="1">
        <f t="array" ref="G35">1*OR(row_id=income_total_row, row_id=expenses_total_row, row_id=savings_total_row)</f>
        <v>0</v>
      </c>
      <c r="H35" s="57">
        <f t="shared" si="2"/>
        <v>0</v>
      </c>
      <c r="I35" s="56" t="str" cm="1">
        <f t="array" ref="I35">IFERROR(INDEX('Budget Planning'!$C:$C,header_row_id),"")</f>
        <v>Savings</v>
      </c>
      <c r="J35" t="str" cm="1">
        <f t="array" ref="J35">IFERROR(INDEX('Budget Planning'!$C:$C,row_id),"")</f>
        <v>Car</v>
      </c>
      <c r="K35" s="44" cm="1">
        <f t="array" aca="1" ref="K35"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35" s="66" cm="1">
        <f t="array" aca="1" ref="L35" ca="1">IF(OR(is__header,is_empty), "",
    INDEX('Budget Planning'!$E:$EM,row_id,
           MATCH(IF(selected_period="Total Year", selected_year, DATE(selected_year,selected_period,1)),'Budget Planning'!$E$13:$EM$13,0)))</f>
        <v>500</v>
      </c>
      <c r="M35" s="56" cm="1">
        <f t="array" ref="M35">IF(is_cat,IF(header_row_id=income_header_row,MATCH(income_min_row,$C:$C,0),IF(header_row_id=expenses_header_row,MATCH(expenses_min_row,$C:$C,0),IF(header_row_id=savings_header_row,MATCH(savings_min_row,$C:$C,0),""))),"")</f>
        <v>32</v>
      </c>
      <c r="N35" s="57" cm="1">
        <f t="array" ref="N35">IF(is_cat,IF(header_row_id=income_header_row,MATCH(income_max_row,$C:$C,0),IF(header_row_id=expenses_header_row,MATCH(expenses_max_row,$C:$C,0),IF(header_row_id=savings_header_row,MATCH(savings_max_row,$C:$C,0),""))),"")</f>
        <v>36</v>
      </c>
      <c r="O35" s="56" t="str">
        <f t="shared" si="3"/>
        <v>$K$32:$K$36</v>
      </c>
      <c r="P35">
        <f t="shared" ca="1" si="4"/>
        <v>2</v>
      </c>
      <c r="Q35" t="str">
        <f t="shared" si="5"/>
        <v>$L$32:$L$36</v>
      </c>
      <c r="R35" s="57">
        <f t="shared" ca="1" si="6"/>
        <v>1</v>
      </c>
      <c r="S35" s="56">
        <f t="shared" ca="1" si="7"/>
        <v>21</v>
      </c>
      <c r="T35" t="str">
        <f t="shared" si="8"/>
        <v>$S$32:$S$36</v>
      </c>
      <c r="U35">
        <f t="shared" ca="1" si="9"/>
        <v>2</v>
      </c>
      <c r="V35" t="str">
        <f t="shared" si="10"/>
        <v>$U$32:$U$35</v>
      </c>
      <c r="W35" s="57">
        <f t="shared" ca="1" si="11"/>
        <v>4</v>
      </c>
      <c r="X35" s="70">
        <f t="shared" ca="1" si="12"/>
        <v>45</v>
      </c>
      <c r="Y35" s="71" t="str">
        <f t="shared" ca="1" si="13"/>
        <v>Car</v>
      </c>
      <c r="Z35" s="74">
        <f t="shared" ca="1" si="14"/>
        <v>0</v>
      </c>
      <c r="AA35" s="74">
        <f t="shared" ca="1" si="15"/>
        <v>500</v>
      </c>
      <c r="AB35" s="72">
        <f t="shared" ca="1" si="16"/>
        <v>0</v>
      </c>
      <c r="AC35" s="74">
        <f t="shared" ca="1" si="17"/>
        <v>500</v>
      </c>
      <c r="AD35" s="74">
        <f t="shared" ca="1" si="18"/>
        <v>0</v>
      </c>
      <c r="AF35" s="56"/>
      <c r="AI35" s="91" t="str">
        <f>Calculations!I41</f>
        <v>Total</v>
      </c>
      <c r="AJ35" s="94">
        <f ca="1">Calculations!J41</f>
        <v>14500</v>
      </c>
      <c r="AK35" s="57"/>
      <c r="AM35" s="56"/>
      <c r="AP35" s="91" t="str">
        <f>Calculations!M41</f>
        <v>Total</v>
      </c>
      <c r="AQ35" s="94">
        <f ca="1">Calculations!N41</f>
        <v>500</v>
      </c>
      <c r="AR35" s="57"/>
    </row>
    <row r="36" spans="3:44" x14ac:dyDescent="0.25">
      <c r="C36" s="56" cm="1">
        <f t="array" ref="C36">IF(C35=-1,-1, IF(C35&lt;income_max_row,C35+1, IF(C35=income_max_row,income_total_row, IF(C35=income_total_row, "/1", IF(C35="/1",expenses_header_row, IF(C35&lt;expenses_max_row, C35+1, IF(C35=expenses_max_row, expenses_total_row, IF(C35=expenses_total_row,"/2", IF(C35="/2", savings_header_row, IF(C35&lt;savings_max_row, C35+1, IF(C35=savings_max_row,savings_total_row, -1)))))))))))</f>
        <v>46</v>
      </c>
      <c r="D36" s="57">
        <f t="shared" si="0"/>
        <v>41</v>
      </c>
      <c r="E36" s="56" cm="1">
        <f t="array" ref="E36">1*OR(row_id=income_header_row,row_id=expenses_header_row,row_id=savings_header_row)</f>
        <v>0</v>
      </c>
      <c r="F36">
        <f t="shared" si="1"/>
        <v>1</v>
      </c>
      <c r="G36" cm="1">
        <f t="array" ref="G36">1*OR(row_id=income_total_row, row_id=expenses_total_row, row_id=savings_total_row)</f>
        <v>0</v>
      </c>
      <c r="H36" s="57">
        <f t="shared" si="2"/>
        <v>0</v>
      </c>
      <c r="I36" s="56" t="str" cm="1">
        <f t="array" ref="I36">IFERROR(INDEX('Budget Planning'!$C:$C,header_row_id),"")</f>
        <v>Savings</v>
      </c>
      <c r="J36" t="str" cm="1">
        <f t="array" ref="J36">IFERROR(INDEX('Budget Planning'!$C:$C,row_id),"")</f>
        <v>Gifts</v>
      </c>
      <c r="K36" s="44" cm="1">
        <f t="array" aca="1" ref="K36"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0</v>
      </c>
      <c r="L36" s="66" cm="1">
        <f t="array" aca="1" ref="L36" ca="1">IF(OR(is__header,is_empty), "",
    INDEX('Budget Planning'!$E:$EM,row_id,
           MATCH(IF(selected_period="Total Year", selected_year, DATE(selected_year,selected_period,1)),'Budget Planning'!$E$13:$EM$13,0)))</f>
        <v>500</v>
      </c>
      <c r="M36" s="56" cm="1">
        <f t="array" ref="M36">IF(is_cat,IF(header_row_id=income_header_row,MATCH(income_min_row,$C:$C,0),IF(header_row_id=expenses_header_row,MATCH(expenses_min_row,$C:$C,0),IF(header_row_id=savings_header_row,MATCH(savings_min_row,$C:$C,0),""))),"")</f>
        <v>32</v>
      </c>
      <c r="N36" s="57" cm="1">
        <f t="array" ref="N36">IF(is_cat,IF(header_row_id=income_header_row,MATCH(income_max_row,$C:$C,0),IF(header_row_id=expenses_header_row,MATCH(expenses_max_row,$C:$C,0),IF(header_row_id=savings_header_row,MATCH(savings_max_row,$C:$C,0),""))),"")</f>
        <v>36</v>
      </c>
      <c r="O36" s="56" t="str">
        <f t="shared" si="3"/>
        <v>$K$32:$K$36</v>
      </c>
      <c r="P36">
        <f t="shared" ca="1" si="4"/>
        <v>2</v>
      </c>
      <c r="Q36" t="str">
        <f t="shared" si="5"/>
        <v>$L$32:$L$36</v>
      </c>
      <c r="R36" s="57">
        <f t="shared" ca="1" si="6"/>
        <v>1</v>
      </c>
      <c r="S36" s="56">
        <f t="shared" ca="1" si="7"/>
        <v>21</v>
      </c>
      <c r="T36" t="str">
        <f t="shared" si="8"/>
        <v>$S$32:$S$36</v>
      </c>
      <c r="U36">
        <f t="shared" ca="1" si="9"/>
        <v>2</v>
      </c>
      <c r="V36" t="str">
        <f t="shared" si="10"/>
        <v>$U$32:$U$36</v>
      </c>
      <c r="W36" s="57">
        <f t="shared" ca="1" si="11"/>
        <v>5</v>
      </c>
      <c r="X36" s="70">
        <f t="shared" ca="1" si="12"/>
        <v>46</v>
      </c>
      <c r="Y36" s="71" t="str">
        <f t="shared" ca="1" si="13"/>
        <v>Gifts</v>
      </c>
      <c r="Z36" s="74">
        <f t="shared" ca="1" si="14"/>
        <v>0</v>
      </c>
      <c r="AA36" s="74">
        <f t="shared" ca="1" si="15"/>
        <v>500</v>
      </c>
      <c r="AB36" s="72">
        <f t="shared" ca="1" si="16"/>
        <v>0</v>
      </c>
      <c r="AC36" s="74">
        <f t="shared" ca="1" si="17"/>
        <v>500</v>
      </c>
      <c r="AD36" s="74">
        <f t="shared" ca="1" si="18"/>
        <v>0</v>
      </c>
      <c r="AF36" s="56"/>
      <c r="AK36" s="57"/>
      <c r="AM36" s="56"/>
      <c r="AR36" s="57"/>
    </row>
    <row r="37" spans="3:44" x14ac:dyDescent="0.25">
      <c r="C37" s="56" cm="1">
        <f t="array" ref="C37">IF(C36=-1,-1, IF(C36&lt;income_max_row,C36+1, IF(C36=income_max_row,income_total_row, IF(C36=income_total_row, "/1", IF(C36="/1",expenses_header_row, IF(C36&lt;expenses_max_row, C36+1, IF(C36=expenses_max_row, expenses_total_row, IF(C36=expenses_total_row,"/2", IF(C36="/2", savings_header_row, IF(C36&lt;savings_max_row, C36+1, IF(C36=savings_max_row,savings_total_row, -1)))))))))))</f>
        <v>53</v>
      </c>
      <c r="D37" s="57">
        <f t="shared" si="0"/>
        <v>41</v>
      </c>
      <c r="E37" s="56" cm="1">
        <f t="array" ref="E37">1*OR(row_id=income_header_row,row_id=expenses_header_row,row_id=savings_header_row)</f>
        <v>0</v>
      </c>
      <c r="F37">
        <f t="shared" si="1"/>
        <v>0</v>
      </c>
      <c r="G37" cm="1">
        <f t="array" ref="G37">1*OR(row_id=income_total_row, row_id=expenses_total_row, row_id=savings_total_row)</f>
        <v>1</v>
      </c>
      <c r="H37" s="57">
        <f t="shared" si="2"/>
        <v>0</v>
      </c>
      <c r="I37" s="56" t="str" cm="1">
        <f t="array" ref="I37">IFERROR(INDEX('Budget Planning'!$C:$C,header_row_id),"")</f>
        <v>Savings</v>
      </c>
      <c r="J37" t="str" cm="1">
        <f t="array" ref="J37">IFERROR(INDEX('Budget Planning'!$C:$C,row_id),"")</f>
        <v>Total</v>
      </c>
      <c r="K37" s="44" cm="1">
        <f t="array" aca="1" ref="K37" ca="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500</v>
      </c>
      <c r="L37" s="66" cm="1">
        <f t="array" aca="1" ref="L37" ca="1">IF(OR(is__header,is_empty), "",
    INDEX('Budget Planning'!$E:$EM,row_id,
           MATCH(IF(selected_period="Total Year", selected_year, DATE(selected_year,selected_period,1)),'Budget Planning'!$E$13:$EM$13,0)))</f>
        <v>2500</v>
      </c>
      <c r="M37" s="56" t="str" cm="1">
        <f t="array" ref="M37">IF(is_cat,IF(header_row_id=income_header_row,MATCH(income_min_row,$C:$C,0),IF(header_row_id=expenses_header_row,MATCH(expenses_min_row,$C:$C,0),IF(header_row_id=savings_header_row,MATCH(savings_min_row,$C:$C,0),""))),"")</f>
        <v/>
      </c>
      <c r="N37" s="57" t="str" cm="1">
        <f t="array" ref="N37">IF(is_cat,IF(header_row_id=income_header_row,MATCH(income_max_row,$C:$C,0),IF(header_row_id=expenses_header_row,MATCH(expenses_max_row,$C:$C,0),IF(header_row_id=savings_header_row,MATCH(savings_max_row,$C:$C,0),""))),"")</f>
        <v/>
      </c>
      <c r="O37" s="56" t="str">
        <f t="shared" si="3"/>
        <v/>
      </c>
      <c r="P37" t="str">
        <f t="shared" ca="1" si="4"/>
        <v/>
      </c>
      <c r="Q37" t="str">
        <f t="shared" si="5"/>
        <v/>
      </c>
      <c r="R37" s="57" t="str">
        <f t="shared" ca="1" si="6"/>
        <v/>
      </c>
      <c r="S37" s="56" t="str">
        <f t="shared" si="7"/>
        <v/>
      </c>
      <c r="T37" t="str">
        <f t="shared" si="8"/>
        <v/>
      </c>
      <c r="U37" t="str">
        <f t="shared" ca="1" si="9"/>
        <v/>
      </c>
      <c r="V37" t="str">
        <f t="shared" si="10"/>
        <v/>
      </c>
      <c r="W37" s="57" t="str">
        <f t="shared" ca="1" si="11"/>
        <v/>
      </c>
      <c r="X37" s="70">
        <f t="shared" si="12"/>
        <v>53</v>
      </c>
      <c r="Y37" s="71" t="str">
        <f t="shared" ca="1" si="13"/>
        <v>Total</v>
      </c>
      <c r="Z37" s="74">
        <f t="shared" ca="1" si="14"/>
        <v>500</v>
      </c>
      <c r="AA37" s="74">
        <f t="shared" ca="1" si="15"/>
        <v>2500</v>
      </c>
      <c r="AB37" s="72">
        <f t="shared" ca="1" si="16"/>
        <v>0.2</v>
      </c>
      <c r="AC37" s="74">
        <f t="shared" ca="1" si="17"/>
        <v>2000</v>
      </c>
      <c r="AD37" s="74">
        <f t="shared" ca="1" si="18"/>
        <v>0</v>
      </c>
      <c r="AF37" s="58"/>
      <c r="AG37" s="60"/>
      <c r="AH37" s="60"/>
      <c r="AI37" s="60"/>
      <c r="AJ37" s="60"/>
      <c r="AK37" s="59"/>
      <c r="AM37" s="58"/>
      <c r="AN37" s="60"/>
      <c r="AO37" s="60"/>
      <c r="AP37" s="60"/>
      <c r="AQ37" s="60"/>
      <c r="AR37" s="59"/>
    </row>
    <row r="38" spans="3:44" x14ac:dyDescent="0.25">
      <c r="C38" s="56" cm="1">
        <f t="array" ref="C38">IF(C37=-1,-1, IF(C37&lt;income_max_row,C37+1, IF(C37=income_max_row,income_total_row, IF(C37=income_total_row, "/1", IF(C37="/1",expenses_header_row, IF(C37&lt;expenses_max_row, C37+1, IF(C37=expenses_max_row, expenses_total_row, IF(C37=expenses_total_row,"/2", IF(C37="/2", savings_header_row, IF(C37&lt;savings_max_row, C37+1, IF(C37=savings_max_row,savings_total_row, -1)))))))))))</f>
        <v>-1</v>
      </c>
      <c r="D38" s="57">
        <f t="shared" si="0"/>
        <v>-1</v>
      </c>
      <c r="E38" s="56" cm="1">
        <f t="array" ref="E38">1*OR(row_id=income_header_row,row_id=expenses_header_row,row_id=savings_header_row)</f>
        <v>0</v>
      </c>
      <c r="F38">
        <f t="shared" si="1"/>
        <v>0</v>
      </c>
      <c r="G38" cm="1">
        <f t="array" ref="G38">1*OR(row_id=income_total_row, row_id=expenses_total_row, row_id=savings_total_row)</f>
        <v>0</v>
      </c>
      <c r="H38" s="57">
        <f t="shared" si="2"/>
        <v>1</v>
      </c>
      <c r="I38" s="56" t="str" cm="1">
        <f t="array" ref="I38">IFERROR(INDEX('Budget Planning'!$C:$C,header_row_id),"")</f>
        <v/>
      </c>
      <c r="J38" t="str" cm="1">
        <f t="array" ref="J38">IFERROR(INDEX('Budget Planning'!$C:$C,row_id),"")</f>
        <v/>
      </c>
      <c r="K38" s="44" t="str" cm="1">
        <f t="array" ref="K38">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38" s="66" t="str" cm="1">
        <f t="array" ref="L38">IF(OR(is__header,is_empty), "",
    INDEX('Budget Planning'!$E:$EM,row_id,
           MATCH(IF(selected_period="Total Year", selected_year, DATE(selected_year,selected_period,1)),'Budget Planning'!$E$13:$EM$13,0)))</f>
        <v/>
      </c>
      <c r="M38" s="56" t="str" cm="1">
        <f t="array" ref="M38">IF(is_cat,IF(header_row_id=income_header_row,MATCH(income_min_row,$C:$C,0),IF(header_row_id=expenses_header_row,MATCH(expenses_min_row,$C:$C,0),IF(header_row_id=savings_header_row,MATCH(savings_min_row,$C:$C,0),""))),"")</f>
        <v/>
      </c>
      <c r="N38" s="57" t="str" cm="1">
        <f t="array" ref="N38">IF(is_cat,IF(header_row_id=income_header_row,MATCH(income_max_row,$C:$C,0),IF(header_row_id=expenses_header_row,MATCH(expenses_max_row,$C:$C,0),IF(header_row_id=savings_header_row,MATCH(savings_max_row,$C:$C,0),""))),"")</f>
        <v/>
      </c>
      <c r="O38" s="56" t="str">
        <f t="shared" si="3"/>
        <v/>
      </c>
      <c r="P38" t="str">
        <f t="shared" ca="1" si="4"/>
        <v/>
      </c>
      <c r="Q38" t="str">
        <f t="shared" si="5"/>
        <v/>
      </c>
      <c r="R38" s="57" t="str">
        <f t="shared" ca="1" si="6"/>
        <v/>
      </c>
      <c r="S38" s="56" t="str">
        <f t="shared" si="7"/>
        <v/>
      </c>
      <c r="T38" t="str">
        <f t="shared" si="8"/>
        <v/>
      </c>
      <c r="U38" t="str">
        <f t="shared" ca="1" si="9"/>
        <v/>
      </c>
      <c r="V38" t="str">
        <f t="shared" si="10"/>
        <v/>
      </c>
      <c r="W38" s="57" t="str">
        <f t="shared" ca="1" si="11"/>
        <v/>
      </c>
      <c r="X38" s="70">
        <f t="shared" si="12"/>
        <v>-1</v>
      </c>
      <c r="Y38" t="str">
        <f t="shared" si="13"/>
        <v/>
      </c>
      <c r="Z38" s="75" t="str">
        <f t="shared" si="14"/>
        <v/>
      </c>
      <c r="AA38" s="75" t="str">
        <f t="shared" si="15"/>
        <v/>
      </c>
      <c r="AB38" s="73" t="str">
        <f t="shared" si="16"/>
        <v/>
      </c>
      <c r="AC38" s="75" t="str">
        <f t="shared" si="17"/>
        <v/>
      </c>
      <c r="AD38" s="74" t="str">
        <f t="shared" si="18"/>
        <v/>
      </c>
    </row>
    <row r="39" spans="3:44" x14ac:dyDescent="0.25">
      <c r="C39" s="56" cm="1">
        <f t="array" ref="C39">IF(C38=-1,-1, IF(C38&lt;income_max_row,C38+1, IF(C38=income_max_row,income_total_row, IF(C38=income_total_row, "/1", IF(C38="/1",expenses_header_row, IF(C38&lt;expenses_max_row, C38+1, IF(C38=expenses_max_row, expenses_total_row, IF(C38=expenses_total_row,"/2", IF(C38="/2", savings_header_row, IF(C38&lt;savings_max_row, C38+1, IF(C38=savings_max_row,savings_total_row, -1)))))))))))</f>
        <v>-1</v>
      </c>
      <c r="D39" s="57">
        <f t="shared" si="0"/>
        <v>-1</v>
      </c>
      <c r="E39" s="56" cm="1">
        <f t="array" ref="E39">1*OR(row_id=income_header_row,row_id=expenses_header_row,row_id=savings_header_row)</f>
        <v>0</v>
      </c>
      <c r="F39">
        <f t="shared" si="1"/>
        <v>0</v>
      </c>
      <c r="G39" cm="1">
        <f t="array" ref="G39">1*OR(row_id=income_total_row, row_id=expenses_total_row, row_id=savings_total_row)</f>
        <v>0</v>
      </c>
      <c r="H39" s="57">
        <f t="shared" si="2"/>
        <v>1</v>
      </c>
      <c r="I39" s="56" t="str" cm="1">
        <f t="array" ref="I39">IFERROR(INDEX('Budget Planning'!$C:$C,header_row_id),"")</f>
        <v/>
      </c>
      <c r="J39" t="str" cm="1">
        <f t="array" ref="J39">IFERROR(INDEX('Budget Planning'!$C:$C,row_id),"")</f>
        <v/>
      </c>
      <c r="K39" s="44" t="str" cm="1">
        <f t="array" ref="K39">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39" s="66" t="str" cm="1">
        <f t="array" ref="L39">IF(OR(is__header,is_empty), "",
    INDEX('Budget Planning'!$E:$EM,row_id,
           MATCH(IF(selected_period="Total Year", selected_year, DATE(selected_year,selected_period,1)),'Budget Planning'!$E$13:$EM$13,0)))</f>
        <v/>
      </c>
      <c r="M39" s="56" t="str" cm="1">
        <f t="array" ref="M39">IF(is_cat,IF(header_row_id=income_header_row,MATCH(income_min_row,$C:$C,0),IF(header_row_id=expenses_header_row,MATCH(expenses_min_row,$C:$C,0),IF(header_row_id=savings_header_row,MATCH(savings_min_row,$C:$C,0),""))),"")</f>
        <v/>
      </c>
      <c r="N39" s="57" t="str" cm="1">
        <f t="array" ref="N39">IF(is_cat,IF(header_row_id=income_header_row,MATCH(income_max_row,$C:$C,0),IF(header_row_id=expenses_header_row,MATCH(expenses_max_row,$C:$C,0),IF(header_row_id=savings_header_row,MATCH(savings_max_row,$C:$C,0),""))),"")</f>
        <v/>
      </c>
      <c r="O39" s="56" t="str">
        <f t="shared" si="3"/>
        <v/>
      </c>
      <c r="P39" t="str">
        <f t="shared" ca="1" si="4"/>
        <v/>
      </c>
      <c r="Q39" t="str">
        <f t="shared" si="5"/>
        <v/>
      </c>
      <c r="R39" s="57" t="str">
        <f t="shared" ca="1" si="6"/>
        <v/>
      </c>
      <c r="S39" s="56" t="str">
        <f t="shared" si="7"/>
        <v/>
      </c>
      <c r="T39" t="str">
        <f t="shared" si="8"/>
        <v/>
      </c>
      <c r="U39" t="str">
        <f t="shared" ca="1" si="9"/>
        <v/>
      </c>
      <c r="V39" t="str">
        <f t="shared" si="10"/>
        <v/>
      </c>
      <c r="W39" s="57" t="str">
        <f t="shared" ca="1" si="11"/>
        <v/>
      </c>
      <c r="X39" s="70">
        <f t="shared" si="12"/>
        <v>-1</v>
      </c>
      <c r="Y39" t="str">
        <f t="shared" si="13"/>
        <v/>
      </c>
      <c r="Z39" s="75" t="str">
        <f t="shared" si="14"/>
        <v/>
      </c>
      <c r="AA39" s="75" t="str">
        <f t="shared" si="15"/>
        <v/>
      </c>
      <c r="AB39" s="73" t="str">
        <f t="shared" si="16"/>
        <v/>
      </c>
      <c r="AC39" s="75" t="str">
        <f t="shared" si="17"/>
        <v/>
      </c>
      <c r="AD39" s="74" t="str">
        <f t="shared" si="18"/>
        <v/>
      </c>
    </row>
    <row r="40" spans="3:44" x14ac:dyDescent="0.25">
      <c r="C40" s="56" cm="1">
        <f t="array" ref="C40">IF(C39=-1,-1, IF(C39&lt;income_max_row,C39+1, IF(C39=income_max_row,income_total_row, IF(C39=income_total_row, "/1", IF(C39="/1",expenses_header_row, IF(C39&lt;expenses_max_row, C39+1, IF(C39=expenses_max_row, expenses_total_row, IF(C39=expenses_total_row,"/2", IF(C39="/2", savings_header_row, IF(C39&lt;savings_max_row, C39+1, IF(C39=savings_max_row,savings_total_row, -1)))))))))))</f>
        <v>-1</v>
      </c>
      <c r="D40" s="57">
        <f t="shared" si="0"/>
        <v>-1</v>
      </c>
      <c r="E40" s="56" cm="1">
        <f t="array" ref="E40">1*OR(row_id=income_header_row,row_id=expenses_header_row,row_id=savings_header_row)</f>
        <v>0</v>
      </c>
      <c r="F40">
        <f t="shared" si="1"/>
        <v>0</v>
      </c>
      <c r="G40" cm="1">
        <f t="array" ref="G40">1*OR(row_id=income_total_row, row_id=expenses_total_row, row_id=savings_total_row)</f>
        <v>0</v>
      </c>
      <c r="H40" s="57">
        <f t="shared" si="2"/>
        <v>1</v>
      </c>
      <c r="I40" s="56" t="str" cm="1">
        <f t="array" ref="I40">IFERROR(INDEX('Budget Planning'!$C:$C,header_row_id),"")</f>
        <v/>
      </c>
      <c r="J40" t="str" cm="1">
        <f t="array" ref="J40">IFERROR(INDEX('Budget Planning'!$C:$C,row_id),"")</f>
        <v/>
      </c>
      <c r="K40" s="44" t="str" cm="1">
        <f t="array" ref="K40">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0" s="66" t="str" cm="1">
        <f t="array" ref="L40">IF(OR(is__header,is_empty), "",
    INDEX('Budget Planning'!$E:$EM,row_id,
           MATCH(IF(selected_period="Total Year", selected_year, DATE(selected_year,selected_period,1)),'Budget Planning'!$E$13:$EM$13,0)))</f>
        <v/>
      </c>
      <c r="M40" s="56" t="str" cm="1">
        <f t="array" ref="M40">IF(is_cat,IF(header_row_id=income_header_row,MATCH(income_min_row,$C:$C,0),IF(header_row_id=expenses_header_row,MATCH(expenses_min_row,$C:$C,0),IF(header_row_id=savings_header_row,MATCH(savings_min_row,$C:$C,0),""))),"")</f>
        <v/>
      </c>
      <c r="N40" s="57" t="str" cm="1">
        <f t="array" ref="N40">IF(is_cat,IF(header_row_id=income_header_row,MATCH(income_max_row,$C:$C,0),IF(header_row_id=expenses_header_row,MATCH(expenses_max_row,$C:$C,0),IF(header_row_id=savings_header_row,MATCH(savings_max_row,$C:$C,0),""))),"")</f>
        <v/>
      </c>
      <c r="O40" s="56" t="str">
        <f t="shared" si="3"/>
        <v/>
      </c>
      <c r="P40" t="str">
        <f t="shared" ca="1" si="4"/>
        <v/>
      </c>
      <c r="Q40" t="str">
        <f t="shared" si="5"/>
        <v/>
      </c>
      <c r="R40" s="57" t="str">
        <f t="shared" ca="1" si="6"/>
        <v/>
      </c>
      <c r="S40" s="56" t="str">
        <f t="shared" si="7"/>
        <v/>
      </c>
      <c r="T40" t="str">
        <f t="shared" si="8"/>
        <v/>
      </c>
      <c r="U40" t="str">
        <f t="shared" ca="1" si="9"/>
        <v/>
      </c>
      <c r="V40" t="str">
        <f t="shared" si="10"/>
        <v/>
      </c>
      <c r="W40" s="57" t="str">
        <f t="shared" ca="1" si="11"/>
        <v/>
      </c>
      <c r="X40" s="70">
        <f t="shared" si="12"/>
        <v>-1</v>
      </c>
      <c r="Y40" t="str">
        <f t="shared" si="13"/>
        <v/>
      </c>
      <c r="Z40" s="75" t="str">
        <f t="shared" si="14"/>
        <v/>
      </c>
      <c r="AA40" s="75" t="str">
        <f t="shared" si="15"/>
        <v/>
      </c>
      <c r="AB40" s="73" t="str">
        <f t="shared" si="16"/>
        <v/>
      </c>
      <c r="AC40" s="75" t="str">
        <f t="shared" si="17"/>
        <v/>
      </c>
      <c r="AD40" s="74" t="str">
        <f t="shared" si="18"/>
        <v/>
      </c>
    </row>
    <row r="41" spans="3:44" x14ac:dyDescent="0.25">
      <c r="C41" s="56" cm="1">
        <f t="array" ref="C41">IF(C40=-1,-1, IF(C40&lt;income_max_row,C40+1, IF(C40=income_max_row,income_total_row, IF(C40=income_total_row, "/1", IF(C40="/1",expenses_header_row, IF(C40&lt;expenses_max_row, C40+1, IF(C40=expenses_max_row, expenses_total_row, IF(C40=expenses_total_row,"/2", IF(C40="/2", savings_header_row, IF(C40&lt;savings_max_row, C40+1, IF(C40=savings_max_row,savings_total_row, -1)))))))))))</f>
        <v>-1</v>
      </c>
      <c r="D41" s="57">
        <f t="shared" si="0"/>
        <v>-1</v>
      </c>
      <c r="E41" s="56" cm="1">
        <f t="array" ref="E41">1*OR(row_id=income_header_row,row_id=expenses_header_row,row_id=savings_header_row)</f>
        <v>0</v>
      </c>
      <c r="F41">
        <f t="shared" si="1"/>
        <v>0</v>
      </c>
      <c r="G41" cm="1">
        <f t="array" ref="G41">1*OR(row_id=income_total_row, row_id=expenses_total_row, row_id=savings_total_row)</f>
        <v>0</v>
      </c>
      <c r="H41" s="57">
        <f t="shared" si="2"/>
        <v>1</v>
      </c>
      <c r="I41" s="56" t="str" cm="1">
        <f t="array" ref="I41">IFERROR(INDEX('Budget Planning'!$C:$C,header_row_id),"")</f>
        <v/>
      </c>
      <c r="J41" t="str" cm="1">
        <f t="array" ref="J41">IFERROR(INDEX('Budget Planning'!$C:$C,row_id),"")</f>
        <v/>
      </c>
      <c r="K41" s="44" t="str" cm="1">
        <f t="array" ref="K41">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1" s="66" t="str" cm="1">
        <f t="array" ref="L41">IF(OR(is__header,is_empty), "",
    INDEX('Budget Planning'!$E:$EM,row_id,
           MATCH(IF(selected_period="Total Year", selected_year, DATE(selected_year,selected_period,1)),'Budget Planning'!$E$13:$EM$13,0)))</f>
        <v/>
      </c>
      <c r="M41" s="56" t="str" cm="1">
        <f t="array" ref="M41">IF(is_cat,IF(header_row_id=income_header_row,MATCH(income_min_row,$C:$C,0),IF(header_row_id=expenses_header_row,MATCH(expenses_min_row,$C:$C,0),IF(header_row_id=savings_header_row,MATCH(savings_min_row,$C:$C,0),""))),"")</f>
        <v/>
      </c>
      <c r="N41" s="57" t="str" cm="1">
        <f t="array" ref="N41">IF(is_cat,IF(header_row_id=income_header_row,MATCH(income_max_row,$C:$C,0),IF(header_row_id=expenses_header_row,MATCH(expenses_max_row,$C:$C,0),IF(header_row_id=savings_header_row,MATCH(savings_max_row,$C:$C,0),""))),"")</f>
        <v/>
      </c>
      <c r="O41" s="56" t="str">
        <f t="shared" si="3"/>
        <v/>
      </c>
      <c r="P41" t="str">
        <f t="shared" ca="1" si="4"/>
        <v/>
      </c>
      <c r="Q41" t="str">
        <f t="shared" si="5"/>
        <v/>
      </c>
      <c r="R41" s="57" t="str">
        <f t="shared" ca="1" si="6"/>
        <v/>
      </c>
      <c r="S41" s="56" t="str">
        <f t="shared" si="7"/>
        <v/>
      </c>
      <c r="T41" t="str">
        <f t="shared" si="8"/>
        <v/>
      </c>
      <c r="U41" t="str">
        <f t="shared" ca="1" si="9"/>
        <v/>
      </c>
      <c r="V41" t="str">
        <f t="shared" si="10"/>
        <v/>
      </c>
      <c r="W41" s="57" t="str">
        <f t="shared" ca="1" si="11"/>
        <v/>
      </c>
      <c r="X41" s="70">
        <f t="shared" si="12"/>
        <v>-1</v>
      </c>
      <c r="Y41" t="str">
        <f t="shared" si="13"/>
        <v/>
      </c>
      <c r="Z41" s="75" t="str">
        <f t="shared" si="14"/>
        <v/>
      </c>
      <c r="AA41" s="75" t="str">
        <f t="shared" si="15"/>
        <v/>
      </c>
      <c r="AB41" s="73" t="str">
        <f t="shared" si="16"/>
        <v/>
      </c>
      <c r="AC41" s="75" t="str">
        <f t="shared" si="17"/>
        <v/>
      </c>
      <c r="AD41" s="74" t="str">
        <f t="shared" si="18"/>
        <v/>
      </c>
    </row>
    <row r="42" spans="3:44" x14ac:dyDescent="0.25">
      <c r="C42" s="56" cm="1">
        <f t="array" ref="C42">IF(C41=-1,-1, IF(C41&lt;income_max_row,C41+1, IF(C41=income_max_row,income_total_row, IF(C41=income_total_row, "/1", IF(C41="/1",expenses_header_row, IF(C41&lt;expenses_max_row, C41+1, IF(C41=expenses_max_row, expenses_total_row, IF(C41=expenses_total_row,"/2", IF(C41="/2", savings_header_row, IF(C41&lt;savings_max_row, C41+1, IF(C41=savings_max_row,savings_total_row, -1)))))))))))</f>
        <v>-1</v>
      </c>
      <c r="D42" s="57">
        <f t="shared" si="0"/>
        <v>-1</v>
      </c>
      <c r="E42" s="56" cm="1">
        <f t="array" ref="E42">1*OR(row_id=income_header_row,row_id=expenses_header_row,row_id=savings_header_row)</f>
        <v>0</v>
      </c>
      <c r="F42">
        <f t="shared" si="1"/>
        <v>0</v>
      </c>
      <c r="G42" cm="1">
        <f t="array" ref="G42">1*OR(row_id=income_total_row, row_id=expenses_total_row, row_id=savings_total_row)</f>
        <v>0</v>
      </c>
      <c r="H42" s="57">
        <f t="shared" si="2"/>
        <v>1</v>
      </c>
      <c r="I42" s="56" t="str" cm="1">
        <f t="array" ref="I42">IFERROR(INDEX('Budget Planning'!$C:$C,header_row_id),"")</f>
        <v/>
      </c>
      <c r="J42" t="str" cm="1">
        <f t="array" ref="J42">IFERROR(INDEX('Budget Planning'!$C:$C,row_id),"")</f>
        <v/>
      </c>
      <c r="K42" s="44" t="str" cm="1">
        <f t="array" ref="K42">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2" s="66" t="str" cm="1">
        <f t="array" ref="L42">IF(OR(is__header,is_empty), "",
    INDEX('Budget Planning'!$E:$EM,row_id,
           MATCH(IF(selected_period="Total Year", selected_year, DATE(selected_year,selected_period,1)),'Budget Planning'!$E$13:$EM$13,0)))</f>
        <v/>
      </c>
      <c r="M42" s="56" t="str" cm="1">
        <f t="array" ref="M42">IF(is_cat,IF(header_row_id=income_header_row,MATCH(income_min_row,$C:$C,0),IF(header_row_id=expenses_header_row,MATCH(expenses_min_row,$C:$C,0),IF(header_row_id=savings_header_row,MATCH(savings_min_row,$C:$C,0),""))),"")</f>
        <v/>
      </c>
      <c r="N42" s="57" t="str" cm="1">
        <f t="array" ref="N42">IF(is_cat,IF(header_row_id=income_header_row,MATCH(income_max_row,$C:$C,0),IF(header_row_id=expenses_header_row,MATCH(expenses_max_row,$C:$C,0),IF(header_row_id=savings_header_row,MATCH(savings_max_row,$C:$C,0),""))),"")</f>
        <v/>
      </c>
      <c r="O42" s="56" t="str">
        <f t="shared" si="3"/>
        <v/>
      </c>
      <c r="P42" t="str">
        <f t="shared" ca="1" si="4"/>
        <v/>
      </c>
      <c r="Q42" t="str">
        <f t="shared" si="5"/>
        <v/>
      </c>
      <c r="R42" s="57" t="str">
        <f t="shared" ca="1" si="6"/>
        <v/>
      </c>
      <c r="S42" s="56" t="str">
        <f t="shared" si="7"/>
        <v/>
      </c>
      <c r="T42" t="str">
        <f t="shared" si="8"/>
        <v/>
      </c>
      <c r="U42" t="str">
        <f t="shared" ca="1" si="9"/>
        <v/>
      </c>
      <c r="V42" t="str">
        <f t="shared" si="10"/>
        <v/>
      </c>
      <c r="W42" s="57" t="str">
        <f t="shared" ca="1" si="11"/>
        <v/>
      </c>
      <c r="X42" s="70">
        <f t="shared" si="12"/>
        <v>-1</v>
      </c>
      <c r="Y42" t="str">
        <f t="shared" si="13"/>
        <v/>
      </c>
      <c r="Z42" s="75" t="str">
        <f t="shared" si="14"/>
        <v/>
      </c>
      <c r="AA42" s="75" t="str">
        <f t="shared" si="15"/>
        <v/>
      </c>
      <c r="AB42" s="73" t="str">
        <f t="shared" si="16"/>
        <v/>
      </c>
      <c r="AC42" s="75" t="str">
        <f t="shared" si="17"/>
        <v/>
      </c>
      <c r="AD42" s="74" t="str">
        <f t="shared" si="18"/>
        <v/>
      </c>
    </row>
    <row r="43" spans="3:44" x14ac:dyDescent="0.25">
      <c r="C43" s="56" cm="1">
        <f t="array" ref="C43">IF(C42=-1,-1, IF(C42&lt;income_max_row,C42+1, IF(C42=income_max_row,income_total_row, IF(C42=income_total_row, "/1", IF(C42="/1",expenses_header_row, IF(C42&lt;expenses_max_row, C42+1, IF(C42=expenses_max_row, expenses_total_row, IF(C42=expenses_total_row,"/2", IF(C42="/2", savings_header_row, IF(C42&lt;savings_max_row, C42+1, IF(C42=savings_max_row,savings_total_row, -1)))))))))))</f>
        <v>-1</v>
      </c>
      <c r="D43" s="57">
        <f t="shared" si="0"/>
        <v>-1</v>
      </c>
      <c r="E43" s="56" cm="1">
        <f t="array" ref="E43">1*OR(row_id=income_header_row,row_id=expenses_header_row,row_id=savings_header_row)</f>
        <v>0</v>
      </c>
      <c r="F43">
        <f t="shared" si="1"/>
        <v>0</v>
      </c>
      <c r="G43" cm="1">
        <f t="array" ref="G43">1*OR(row_id=income_total_row, row_id=expenses_total_row, row_id=savings_total_row)</f>
        <v>0</v>
      </c>
      <c r="H43" s="57">
        <f t="shared" si="2"/>
        <v>1</v>
      </c>
      <c r="I43" s="56" t="str" cm="1">
        <f t="array" ref="I43">IFERROR(INDEX('Budget Planning'!$C:$C,header_row_id),"")</f>
        <v/>
      </c>
      <c r="J43" t="str" cm="1">
        <f t="array" ref="J43">IFERROR(INDEX('Budget Planning'!$C:$C,row_id),"")</f>
        <v/>
      </c>
      <c r="K43" s="44" t="str" cm="1">
        <f t="array" ref="K43">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3" s="66" t="str" cm="1">
        <f t="array" ref="L43">IF(OR(is__header,is_empty), "",
    INDEX('Budget Planning'!$E:$EM,row_id,
           MATCH(IF(selected_period="Total Year", selected_year, DATE(selected_year,selected_period,1)),'Budget Planning'!$E$13:$EM$13,0)))</f>
        <v/>
      </c>
      <c r="M43" s="56" t="str" cm="1">
        <f t="array" ref="M43">IF(is_cat,IF(header_row_id=income_header_row,MATCH(income_min_row,$C:$C,0),IF(header_row_id=expenses_header_row,MATCH(expenses_min_row,$C:$C,0),IF(header_row_id=savings_header_row,MATCH(savings_min_row,$C:$C,0),""))),"")</f>
        <v/>
      </c>
      <c r="N43" s="57" t="str" cm="1">
        <f t="array" ref="N43">IF(is_cat,IF(header_row_id=income_header_row,MATCH(income_max_row,$C:$C,0),IF(header_row_id=expenses_header_row,MATCH(expenses_max_row,$C:$C,0),IF(header_row_id=savings_header_row,MATCH(savings_max_row,$C:$C,0),""))),"")</f>
        <v/>
      </c>
      <c r="O43" s="56" t="str">
        <f t="shared" si="3"/>
        <v/>
      </c>
      <c r="P43" t="str">
        <f t="shared" ca="1" si="4"/>
        <v/>
      </c>
      <c r="Q43" t="str">
        <f t="shared" si="5"/>
        <v/>
      </c>
      <c r="R43" s="57" t="str">
        <f t="shared" ca="1" si="6"/>
        <v/>
      </c>
      <c r="S43" s="56" t="str">
        <f t="shared" si="7"/>
        <v/>
      </c>
      <c r="T43" t="str">
        <f t="shared" si="8"/>
        <v/>
      </c>
      <c r="U43" t="str">
        <f t="shared" ca="1" si="9"/>
        <v/>
      </c>
      <c r="V43" t="str">
        <f t="shared" si="10"/>
        <v/>
      </c>
      <c r="W43" s="57" t="str">
        <f t="shared" ca="1" si="11"/>
        <v/>
      </c>
      <c r="X43" s="70">
        <f t="shared" si="12"/>
        <v>-1</v>
      </c>
      <c r="Y43" t="str">
        <f t="shared" si="13"/>
        <v/>
      </c>
      <c r="Z43" s="75" t="str">
        <f t="shared" si="14"/>
        <v/>
      </c>
      <c r="AA43" s="75" t="str">
        <f t="shared" si="15"/>
        <v/>
      </c>
      <c r="AB43" s="73" t="str">
        <f t="shared" si="16"/>
        <v/>
      </c>
      <c r="AC43" s="75" t="str">
        <f t="shared" si="17"/>
        <v/>
      </c>
      <c r="AD43" s="74" t="str">
        <f t="shared" si="18"/>
        <v/>
      </c>
    </row>
    <row r="44" spans="3:44" x14ac:dyDescent="0.25">
      <c r="C44" s="56" cm="1">
        <f t="array" ref="C44">IF(C43=-1,-1, IF(C43&lt;income_max_row,C43+1, IF(C43=income_max_row,income_total_row, IF(C43=income_total_row, "/1", IF(C43="/1",expenses_header_row, IF(C43&lt;expenses_max_row, C43+1, IF(C43=expenses_max_row, expenses_total_row, IF(C43=expenses_total_row,"/2", IF(C43="/2", savings_header_row, IF(C43&lt;savings_max_row, C43+1, IF(C43=savings_max_row,savings_total_row, -1)))))))))))</f>
        <v>-1</v>
      </c>
      <c r="D44" s="57">
        <f t="shared" si="0"/>
        <v>-1</v>
      </c>
      <c r="E44" s="56" cm="1">
        <f t="array" ref="E44">1*OR(row_id=income_header_row,row_id=expenses_header_row,row_id=savings_header_row)</f>
        <v>0</v>
      </c>
      <c r="F44">
        <f t="shared" si="1"/>
        <v>0</v>
      </c>
      <c r="G44" cm="1">
        <f t="array" ref="G44">1*OR(row_id=income_total_row, row_id=expenses_total_row, row_id=savings_total_row)</f>
        <v>0</v>
      </c>
      <c r="H44" s="57">
        <f t="shared" si="2"/>
        <v>1</v>
      </c>
      <c r="I44" s="56" t="str" cm="1">
        <f t="array" ref="I44">IFERROR(INDEX('Budget Planning'!$C:$C,header_row_id),"")</f>
        <v/>
      </c>
      <c r="J44" t="str" cm="1">
        <f t="array" ref="J44">IFERROR(INDEX('Budget Planning'!$C:$C,row_id),"")</f>
        <v/>
      </c>
      <c r="K44" s="44" t="str" cm="1">
        <f t="array" ref="K44">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4" s="66" t="str" cm="1">
        <f t="array" ref="L44">IF(OR(is__header,is_empty), "",
    INDEX('Budget Planning'!$E:$EM,row_id,
           MATCH(IF(selected_period="Total Year", selected_year, DATE(selected_year,selected_period,1)),'Budget Planning'!$E$13:$EM$13,0)))</f>
        <v/>
      </c>
      <c r="M44" s="56" t="str" cm="1">
        <f t="array" ref="M44">IF(is_cat,IF(header_row_id=income_header_row,MATCH(income_min_row,$C:$C,0),IF(header_row_id=expenses_header_row,MATCH(expenses_min_row,$C:$C,0),IF(header_row_id=savings_header_row,MATCH(savings_min_row,$C:$C,0),""))),"")</f>
        <v/>
      </c>
      <c r="N44" s="57" t="str" cm="1">
        <f t="array" ref="N44">IF(is_cat,IF(header_row_id=income_header_row,MATCH(income_max_row,$C:$C,0),IF(header_row_id=expenses_header_row,MATCH(expenses_max_row,$C:$C,0),IF(header_row_id=savings_header_row,MATCH(savings_max_row,$C:$C,0),""))),"")</f>
        <v/>
      </c>
      <c r="O44" s="56" t="str">
        <f t="shared" si="3"/>
        <v/>
      </c>
      <c r="P44" t="str">
        <f t="shared" ca="1" si="4"/>
        <v/>
      </c>
      <c r="Q44" t="str">
        <f t="shared" si="5"/>
        <v/>
      </c>
      <c r="R44" s="57" t="str">
        <f t="shared" ca="1" si="6"/>
        <v/>
      </c>
      <c r="S44" s="56" t="str">
        <f t="shared" si="7"/>
        <v/>
      </c>
      <c r="T44" t="str">
        <f t="shared" si="8"/>
        <v/>
      </c>
      <c r="U44" t="str">
        <f t="shared" ca="1" si="9"/>
        <v/>
      </c>
      <c r="V44" t="str">
        <f t="shared" si="10"/>
        <v/>
      </c>
      <c r="W44" s="57" t="str">
        <f t="shared" ca="1" si="11"/>
        <v/>
      </c>
      <c r="X44" s="70">
        <f t="shared" si="12"/>
        <v>-1</v>
      </c>
      <c r="Y44" t="str">
        <f t="shared" si="13"/>
        <v/>
      </c>
      <c r="Z44" s="75" t="str">
        <f t="shared" si="14"/>
        <v/>
      </c>
      <c r="AA44" s="75" t="str">
        <f t="shared" si="15"/>
        <v/>
      </c>
      <c r="AB44" s="73" t="str">
        <f t="shared" si="16"/>
        <v/>
      </c>
      <c r="AC44" s="75" t="str">
        <f t="shared" si="17"/>
        <v/>
      </c>
      <c r="AD44" s="74" t="str">
        <f t="shared" si="18"/>
        <v/>
      </c>
    </row>
    <row r="45" spans="3:44" x14ac:dyDescent="0.25">
      <c r="C45" s="56" cm="1">
        <f t="array" ref="C45">IF(C44=-1,-1, IF(C44&lt;income_max_row,C44+1, IF(C44=income_max_row,income_total_row, IF(C44=income_total_row, "/1", IF(C44="/1",expenses_header_row, IF(C44&lt;expenses_max_row, C44+1, IF(C44=expenses_max_row, expenses_total_row, IF(C44=expenses_total_row,"/2", IF(C44="/2", savings_header_row, IF(C44&lt;savings_max_row, C44+1, IF(C44=savings_max_row,savings_total_row, -1)))))))))))</f>
        <v>-1</v>
      </c>
      <c r="D45" s="57">
        <f t="shared" si="0"/>
        <v>-1</v>
      </c>
      <c r="E45" s="56" cm="1">
        <f t="array" ref="E45">1*OR(row_id=income_header_row,row_id=expenses_header_row,row_id=savings_header_row)</f>
        <v>0</v>
      </c>
      <c r="F45">
        <f t="shared" si="1"/>
        <v>0</v>
      </c>
      <c r="G45" cm="1">
        <f t="array" ref="G45">1*OR(row_id=income_total_row, row_id=expenses_total_row, row_id=savings_total_row)</f>
        <v>0</v>
      </c>
      <c r="H45" s="57">
        <f t="shared" si="2"/>
        <v>1</v>
      </c>
      <c r="I45" s="56" t="str" cm="1">
        <f t="array" ref="I45">IFERROR(INDEX('Budget Planning'!$C:$C,header_row_id),"")</f>
        <v/>
      </c>
      <c r="J45" t="str" cm="1">
        <f t="array" ref="J45">IFERROR(INDEX('Budget Planning'!$C:$C,row_id),"")</f>
        <v/>
      </c>
      <c r="K45" s="44" t="str" cm="1">
        <f t="array" ref="K45">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5" s="66" t="str" cm="1">
        <f t="array" ref="L45">IF(OR(is__header,is_empty), "",
    INDEX('Budget Planning'!$E:$EM,row_id,
           MATCH(IF(selected_period="Total Year", selected_year, DATE(selected_year,selected_period,1)),'Budget Planning'!$E$13:$EM$13,0)))</f>
        <v/>
      </c>
      <c r="M45" s="56" t="str" cm="1">
        <f t="array" ref="M45">IF(is_cat,IF(header_row_id=income_header_row,MATCH(income_min_row,$C:$C,0),IF(header_row_id=expenses_header_row,MATCH(expenses_min_row,$C:$C,0),IF(header_row_id=savings_header_row,MATCH(savings_min_row,$C:$C,0),""))),"")</f>
        <v/>
      </c>
      <c r="N45" s="57" t="str" cm="1">
        <f t="array" ref="N45">IF(is_cat,IF(header_row_id=income_header_row,MATCH(income_max_row,$C:$C,0),IF(header_row_id=expenses_header_row,MATCH(expenses_max_row,$C:$C,0),IF(header_row_id=savings_header_row,MATCH(savings_max_row,$C:$C,0),""))),"")</f>
        <v/>
      </c>
      <c r="O45" s="56" t="str">
        <f t="shared" si="3"/>
        <v/>
      </c>
      <c r="P45" t="str">
        <f t="shared" ca="1" si="4"/>
        <v/>
      </c>
      <c r="Q45" t="str">
        <f t="shared" si="5"/>
        <v/>
      </c>
      <c r="R45" s="57" t="str">
        <f t="shared" ca="1" si="6"/>
        <v/>
      </c>
      <c r="S45" s="56" t="str">
        <f t="shared" si="7"/>
        <v/>
      </c>
      <c r="T45" t="str">
        <f t="shared" si="8"/>
        <v/>
      </c>
      <c r="U45" t="str">
        <f t="shared" ca="1" si="9"/>
        <v/>
      </c>
      <c r="V45" t="str">
        <f t="shared" si="10"/>
        <v/>
      </c>
      <c r="W45" s="57" t="str">
        <f t="shared" ca="1" si="11"/>
        <v/>
      </c>
      <c r="X45" s="70">
        <f t="shared" si="12"/>
        <v>-1</v>
      </c>
      <c r="Y45" t="str">
        <f t="shared" si="13"/>
        <v/>
      </c>
      <c r="Z45" s="75" t="str">
        <f t="shared" si="14"/>
        <v/>
      </c>
      <c r="AA45" s="75" t="str">
        <f t="shared" si="15"/>
        <v/>
      </c>
      <c r="AB45" s="73" t="str">
        <f t="shared" si="16"/>
        <v/>
      </c>
      <c r="AC45" s="75" t="str">
        <f t="shared" si="17"/>
        <v/>
      </c>
      <c r="AD45" s="74" t="str">
        <f t="shared" si="18"/>
        <v/>
      </c>
    </row>
    <row r="46" spans="3:44" x14ac:dyDescent="0.25">
      <c r="C46" s="56" cm="1">
        <f t="array" ref="C46">IF(C45=-1,-1, IF(C45&lt;income_max_row,C45+1, IF(C45=income_max_row,income_total_row, IF(C45=income_total_row, "/1", IF(C45="/1",expenses_header_row, IF(C45&lt;expenses_max_row, C45+1, IF(C45=expenses_max_row, expenses_total_row, IF(C45=expenses_total_row,"/2", IF(C45="/2", savings_header_row, IF(C45&lt;savings_max_row, C45+1, IF(C45=savings_max_row,savings_total_row, -1)))))))))))</f>
        <v>-1</v>
      </c>
      <c r="D46" s="57">
        <f t="shared" si="0"/>
        <v>-1</v>
      </c>
      <c r="E46" s="56" cm="1">
        <f t="array" ref="E46">1*OR(row_id=income_header_row,row_id=expenses_header_row,row_id=savings_header_row)</f>
        <v>0</v>
      </c>
      <c r="F46">
        <f t="shared" si="1"/>
        <v>0</v>
      </c>
      <c r="G46" cm="1">
        <f t="array" ref="G46">1*OR(row_id=income_total_row, row_id=expenses_total_row, row_id=savings_total_row)</f>
        <v>0</v>
      </c>
      <c r="H46" s="57">
        <f t="shared" si="2"/>
        <v>1</v>
      </c>
      <c r="I46" s="56" t="str" cm="1">
        <f t="array" ref="I46">IFERROR(INDEX('Budget Planning'!$C:$C,header_row_id),"")</f>
        <v/>
      </c>
      <c r="J46" t="str" cm="1">
        <f t="array" ref="J46">IFERROR(INDEX('Budget Planning'!$C:$C,row_id),"")</f>
        <v/>
      </c>
      <c r="K46" s="44" t="str" cm="1">
        <f t="array" ref="K46">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6" s="66" t="str" cm="1">
        <f t="array" ref="L46">IF(OR(is__header,is_empty), "",
    INDEX('Budget Planning'!$E:$EM,row_id,
           MATCH(IF(selected_period="Total Year", selected_year, DATE(selected_year,selected_period,1)),'Budget Planning'!$E$13:$EM$13,0)))</f>
        <v/>
      </c>
      <c r="M46" s="56" t="str" cm="1">
        <f t="array" ref="M46">IF(is_cat,IF(header_row_id=income_header_row,MATCH(income_min_row,$C:$C,0),IF(header_row_id=expenses_header_row,MATCH(expenses_min_row,$C:$C,0),IF(header_row_id=savings_header_row,MATCH(savings_min_row,$C:$C,0),""))),"")</f>
        <v/>
      </c>
      <c r="N46" s="57" t="str" cm="1">
        <f t="array" ref="N46">IF(is_cat,IF(header_row_id=income_header_row,MATCH(income_max_row,$C:$C,0),IF(header_row_id=expenses_header_row,MATCH(expenses_max_row,$C:$C,0),IF(header_row_id=savings_header_row,MATCH(savings_max_row,$C:$C,0),""))),"")</f>
        <v/>
      </c>
      <c r="O46" s="56" t="str">
        <f t="shared" si="3"/>
        <v/>
      </c>
      <c r="P46" t="str">
        <f t="shared" ca="1" si="4"/>
        <v/>
      </c>
      <c r="Q46" t="str">
        <f t="shared" si="5"/>
        <v/>
      </c>
      <c r="R46" s="57" t="str">
        <f t="shared" ca="1" si="6"/>
        <v/>
      </c>
      <c r="S46" s="56" t="str">
        <f t="shared" si="7"/>
        <v/>
      </c>
      <c r="T46" t="str">
        <f t="shared" si="8"/>
        <v/>
      </c>
      <c r="U46" t="str">
        <f t="shared" ca="1" si="9"/>
        <v/>
      </c>
      <c r="V46" t="str">
        <f t="shared" si="10"/>
        <v/>
      </c>
      <c r="W46" s="57" t="str">
        <f t="shared" ca="1" si="11"/>
        <v/>
      </c>
      <c r="X46" s="70">
        <f t="shared" si="12"/>
        <v>-1</v>
      </c>
      <c r="Y46" t="str">
        <f t="shared" si="13"/>
        <v/>
      </c>
      <c r="Z46" s="75" t="str">
        <f t="shared" si="14"/>
        <v/>
      </c>
      <c r="AA46" s="75" t="str">
        <f t="shared" si="15"/>
        <v/>
      </c>
      <c r="AB46" s="73" t="str">
        <f t="shared" si="16"/>
        <v/>
      </c>
      <c r="AC46" s="75" t="str">
        <f t="shared" si="17"/>
        <v/>
      </c>
      <c r="AD46" s="74" t="str">
        <f t="shared" si="18"/>
        <v/>
      </c>
    </row>
    <row r="47" spans="3:44" x14ac:dyDescent="0.25">
      <c r="C47" s="56" cm="1">
        <f t="array" ref="C47">IF(C46=-1,-1, IF(C46&lt;income_max_row,C46+1, IF(C46=income_max_row,income_total_row, IF(C46=income_total_row, "/1", IF(C46="/1",expenses_header_row, IF(C46&lt;expenses_max_row, C46+1, IF(C46=expenses_max_row, expenses_total_row, IF(C46=expenses_total_row,"/2", IF(C46="/2", savings_header_row, IF(C46&lt;savings_max_row, C46+1, IF(C46=savings_max_row,savings_total_row, -1)))))))))))</f>
        <v>-1</v>
      </c>
      <c r="D47" s="57">
        <f t="shared" si="0"/>
        <v>-1</v>
      </c>
      <c r="E47" s="56" cm="1">
        <f t="array" ref="E47">1*OR(row_id=income_header_row,row_id=expenses_header_row,row_id=savings_header_row)</f>
        <v>0</v>
      </c>
      <c r="F47">
        <f t="shared" si="1"/>
        <v>0</v>
      </c>
      <c r="G47" cm="1">
        <f t="array" ref="G47">1*OR(row_id=income_total_row, row_id=expenses_total_row, row_id=savings_total_row)</f>
        <v>0</v>
      </c>
      <c r="H47" s="57">
        <f t="shared" si="2"/>
        <v>1</v>
      </c>
      <c r="I47" s="56" t="str" cm="1">
        <f t="array" ref="I47">IFERROR(INDEX('Budget Planning'!$C:$C,header_row_id),"")</f>
        <v/>
      </c>
      <c r="J47" t="str" cm="1">
        <f t="array" ref="J47">IFERROR(INDEX('Budget Planning'!$C:$C,row_id),"")</f>
        <v/>
      </c>
      <c r="K47" s="44" t="str" cm="1">
        <f t="array" ref="K47">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7" s="66" t="str" cm="1">
        <f t="array" ref="L47">IF(OR(is__header,is_empty), "",
    INDEX('Budget Planning'!$E:$EM,row_id,
           MATCH(IF(selected_period="Total Year", selected_year, DATE(selected_year,selected_period,1)),'Budget Planning'!$E$13:$EM$13,0)))</f>
        <v/>
      </c>
      <c r="M47" s="56" t="str" cm="1">
        <f t="array" ref="M47">IF(is_cat,IF(header_row_id=income_header_row,MATCH(income_min_row,$C:$C,0),IF(header_row_id=expenses_header_row,MATCH(expenses_min_row,$C:$C,0),IF(header_row_id=savings_header_row,MATCH(savings_min_row,$C:$C,0),""))),"")</f>
        <v/>
      </c>
      <c r="N47" s="57" t="str" cm="1">
        <f t="array" ref="N47">IF(is_cat,IF(header_row_id=income_header_row,MATCH(income_max_row,$C:$C,0),IF(header_row_id=expenses_header_row,MATCH(expenses_max_row,$C:$C,0),IF(header_row_id=savings_header_row,MATCH(savings_max_row,$C:$C,0),""))),"")</f>
        <v/>
      </c>
      <c r="O47" s="56" t="str">
        <f t="shared" si="3"/>
        <v/>
      </c>
      <c r="P47" t="str">
        <f t="shared" ca="1" si="4"/>
        <v/>
      </c>
      <c r="Q47" t="str">
        <f t="shared" si="5"/>
        <v/>
      </c>
      <c r="R47" s="57" t="str">
        <f t="shared" ca="1" si="6"/>
        <v/>
      </c>
      <c r="S47" s="56" t="str">
        <f t="shared" si="7"/>
        <v/>
      </c>
      <c r="T47" t="str">
        <f t="shared" si="8"/>
        <v/>
      </c>
      <c r="U47" t="str">
        <f t="shared" ca="1" si="9"/>
        <v/>
      </c>
      <c r="V47" t="str">
        <f t="shared" si="10"/>
        <v/>
      </c>
      <c r="W47" s="57" t="str">
        <f t="shared" ca="1" si="11"/>
        <v/>
      </c>
      <c r="X47" s="70">
        <f t="shared" si="12"/>
        <v>-1</v>
      </c>
      <c r="Y47" t="str">
        <f t="shared" si="13"/>
        <v/>
      </c>
      <c r="Z47" s="75" t="str">
        <f t="shared" si="14"/>
        <v/>
      </c>
      <c r="AA47" s="75" t="str">
        <f t="shared" si="15"/>
        <v/>
      </c>
      <c r="AB47" s="73" t="str">
        <f t="shared" si="16"/>
        <v/>
      </c>
      <c r="AC47" s="75" t="str">
        <f t="shared" si="17"/>
        <v/>
      </c>
      <c r="AD47" s="74" t="str">
        <f t="shared" si="18"/>
        <v/>
      </c>
    </row>
    <row r="48" spans="3:44" x14ac:dyDescent="0.25">
      <c r="C48" s="56" cm="1">
        <f t="array" ref="C48">IF(C47=-1,-1, IF(C47&lt;income_max_row,C47+1, IF(C47=income_max_row,income_total_row, IF(C47=income_total_row, "/1", IF(C47="/1",expenses_header_row, IF(C47&lt;expenses_max_row, C47+1, IF(C47=expenses_max_row, expenses_total_row, IF(C47=expenses_total_row,"/2", IF(C47="/2", savings_header_row, IF(C47&lt;savings_max_row, C47+1, IF(C47=savings_max_row,savings_total_row, -1)))))))))))</f>
        <v>-1</v>
      </c>
      <c r="D48" s="57">
        <f t="shared" si="0"/>
        <v>-1</v>
      </c>
      <c r="E48" s="56" cm="1">
        <f t="array" ref="E48">1*OR(row_id=income_header_row,row_id=expenses_header_row,row_id=savings_header_row)</f>
        <v>0</v>
      </c>
      <c r="F48">
        <f t="shared" si="1"/>
        <v>0</v>
      </c>
      <c r="G48" cm="1">
        <f t="array" ref="G48">1*OR(row_id=income_total_row, row_id=expenses_total_row, row_id=savings_total_row)</f>
        <v>0</v>
      </c>
      <c r="H48" s="57">
        <f t="shared" si="2"/>
        <v>1</v>
      </c>
      <c r="I48" s="56" t="str" cm="1">
        <f t="array" ref="I48">IFERROR(INDEX('Budget Planning'!$C:$C,header_row_id),"")</f>
        <v/>
      </c>
      <c r="J48" t="str" cm="1">
        <f t="array" ref="J48">IFERROR(INDEX('Budget Planning'!$C:$C,row_id),"")</f>
        <v/>
      </c>
      <c r="K48" s="44" t="str" cm="1">
        <f t="array" ref="K48">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8" s="66" t="str" cm="1">
        <f t="array" ref="L48">IF(OR(is__header,is_empty), "",
    INDEX('Budget Planning'!$E:$EM,row_id,
           MATCH(IF(selected_period="Total Year", selected_year, DATE(selected_year,selected_period,1)),'Budget Planning'!$E$13:$EM$13,0)))</f>
        <v/>
      </c>
      <c r="M48" s="56" t="str" cm="1">
        <f t="array" ref="M48">IF(is_cat,IF(header_row_id=income_header_row,MATCH(income_min_row,$C:$C,0),IF(header_row_id=expenses_header_row,MATCH(expenses_min_row,$C:$C,0),IF(header_row_id=savings_header_row,MATCH(savings_min_row,$C:$C,0),""))),"")</f>
        <v/>
      </c>
      <c r="N48" s="57" t="str" cm="1">
        <f t="array" ref="N48">IF(is_cat,IF(header_row_id=income_header_row,MATCH(income_max_row,$C:$C,0),IF(header_row_id=expenses_header_row,MATCH(expenses_max_row,$C:$C,0),IF(header_row_id=savings_header_row,MATCH(savings_max_row,$C:$C,0),""))),"")</f>
        <v/>
      </c>
      <c r="O48" s="56" t="str">
        <f t="shared" si="3"/>
        <v/>
      </c>
      <c r="P48" t="str">
        <f t="shared" ca="1" si="4"/>
        <v/>
      </c>
      <c r="Q48" t="str">
        <f t="shared" si="5"/>
        <v/>
      </c>
      <c r="R48" s="57" t="str">
        <f t="shared" ca="1" si="6"/>
        <v/>
      </c>
      <c r="S48" s="56" t="str">
        <f t="shared" si="7"/>
        <v/>
      </c>
      <c r="T48" t="str">
        <f t="shared" si="8"/>
        <v/>
      </c>
      <c r="U48" t="str">
        <f t="shared" ca="1" si="9"/>
        <v/>
      </c>
      <c r="V48" t="str">
        <f t="shared" si="10"/>
        <v/>
      </c>
      <c r="W48" s="57" t="str">
        <f t="shared" ca="1" si="11"/>
        <v/>
      </c>
      <c r="X48" s="70">
        <f t="shared" si="12"/>
        <v>-1</v>
      </c>
      <c r="Y48" t="str">
        <f t="shared" si="13"/>
        <v/>
      </c>
      <c r="Z48" s="75" t="str">
        <f t="shared" si="14"/>
        <v/>
      </c>
      <c r="AA48" s="75" t="str">
        <f t="shared" si="15"/>
        <v/>
      </c>
      <c r="AB48" s="73" t="str">
        <f t="shared" si="16"/>
        <v/>
      </c>
      <c r="AC48" s="75" t="str">
        <f t="shared" si="17"/>
        <v/>
      </c>
      <c r="AD48" s="74" t="str">
        <f t="shared" si="18"/>
        <v/>
      </c>
    </row>
    <row r="49" spans="3:30" x14ac:dyDescent="0.25">
      <c r="C49" s="56" cm="1">
        <f t="array" ref="C49">IF(C48=-1,-1, IF(C48&lt;income_max_row,C48+1, IF(C48=income_max_row,income_total_row, IF(C48=income_total_row, "/1", IF(C48="/1",expenses_header_row, IF(C48&lt;expenses_max_row, C48+1, IF(C48=expenses_max_row, expenses_total_row, IF(C48=expenses_total_row,"/2", IF(C48="/2", savings_header_row, IF(C48&lt;savings_max_row, C48+1, IF(C48=savings_max_row,savings_total_row, -1)))))))))))</f>
        <v>-1</v>
      </c>
      <c r="D49" s="57">
        <f t="shared" si="0"/>
        <v>-1</v>
      </c>
      <c r="E49" s="56" cm="1">
        <f t="array" ref="E49">1*OR(row_id=income_header_row,row_id=expenses_header_row,row_id=savings_header_row)</f>
        <v>0</v>
      </c>
      <c r="F49">
        <f t="shared" si="1"/>
        <v>0</v>
      </c>
      <c r="G49" cm="1">
        <f t="array" ref="G49">1*OR(row_id=income_total_row, row_id=expenses_total_row, row_id=savings_total_row)</f>
        <v>0</v>
      </c>
      <c r="H49" s="57">
        <f t="shared" si="2"/>
        <v>1</v>
      </c>
      <c r="I49" s="56" t="str" cm="1">
        <f t="array" ref="I49">IFERROR(INDEX('Budget Planning'!$C:$C,header_row_id),"")</f>
        <v/>
      </c>
      <c r="J49" t="str" cm="1">
        <f t="array" ref="J49">IFERROR(INDEX('Budget Planning'!$C:$C,row_id),"")</f>
        <v/>
      </c>
      <c r="K49" s="44" t="str" cm="1">
        <f t="array" ref="K49">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49" s="66" t="str" cm="1">
        <f t="array" ref="L49">IF(OR(is__header,is_empty), "",
    INDEX('Budget Planning'!$E:$EM,row_id,
           MATCH(IF(selected_period="Total Year", selected_year, DATE(selected_year,selected_period,1)),'Budget Planning'!$E$13:$EM$13,0)))</f>
        <v/>
      </c>
      <c r="M49" s="56" t="str" cm="1">
        <f t="array" ref="M49">IF(is_cat,IF(header_row_id=income_header_row,MATCH(income_min_row,$C:$C,0),IF(header_row_id=expenses_header_row,MATCH(expenses_min_row,$C:$C,0),IF(header_row_id=savings_header_row,MATCH(savings_min_row,$C:$C,0),""))),"")</f>
        <v/>
      </c>
      <c r="N49" s="57" t="str" cm="1">
        <f t="array" ref="N49">IF(is_cat,IF(header_row_id=income_header_row,MATCH(income_max_row,$C:$C,0),IF(header_row_id=expenses_header_row,MATCH(expenses_max_row,$C:$C,0),IF(header_row_id=savings_header_row,MATCH(savings_max_row,$C:$C,0),""))),"")</f>
        <v/>
      </c>
      <c r="O49" s="56" t="str">
        <f t="shared" si="3"/>
        <v/>
      </c>
      <c r="P49" t="str">
        <f t="shared" ca="1" si="4"/>
        <v/>
      </c>
      <c r="Q49" t="str">
        <f t="shared" si="5"/>
        <v/>
      </c>
      <c r="R49" s="57" t="str">
        <f t="shared" ca="1" si="6"/>
        <v/>
      </c>
      <c r="S49" s="56" t="str">
        <f t="shared" si="7"/>
        <v/>
      </c>
      <c r="T49" t="str">
        <f t="shared" si="8"/>
        <v/>
      </c>
      <c r="U49" t="str">
        <f t="shared" ca="1" si="9"/>
        <v/>
      </c>
      <c r="V49" t="str">
        <f t="shared" si="10"/>
        <v/>
      </c>
      <c r="W49" s="57" t="str">
        <f t="shared" ca="1" si="11"/>
        <v/>
      </c>
      <c r="X49" s="70">
        <f t="shared" si="12"/>
        <v>-1</v>
      </c>
      <c r="Y49" t="str">
        <f t="shared" si="13"/>
        <v/>
      </c>
      <c r="Z49" s="75" t="str">
        <f t="shared" si="14"/>
        <v/>
      </c>
      <c r="AA49" s="75" t="str">
        <f t="shared" si="15"/>
        <v/>
      </c>
      <c r="AB49" s="73" t="str">
        <f t="shared" si="16"/>
        <v/>
      </c>
      <c r="AC49" s="75" t="str">
        <f t="shared" si="17"/>
        <v/>
      </c>
      <c r="AD49" s="74" t="str">
        <f t="shared" si="18"/>
        <v/>
      </c>
    </row>
    <row r="50" spans="3:30" x14ac:dyDescent="0.25">
      <c r="C50" s="58" cm="1">
        <f t="array" ref="C50">IF(C49=-1,-1, IF(C49&lt;income_max_row,C49+1, IF(C49=income_max_row,income_total_row, IF(C49=income_total_row, "/1", IF(C49="/1",expenses_header_row, IF(C49&lt;expenses_max_row, C49+1, IF(C49=expenses_max_row, expenses_total_row, IF(C49=expenses_total_row,"/2", IF(C49="/2", savings_header_row, IF(C49&lt;savings_max_row, C49+1, IF(C49=savings_max_row,savings_total_row, -1)))))))))))</f>
        <v>-1</v>
      </c>
      <c r="D50" s="59">
        <f t="shared" si="0"/>
        <v>-1</v>
      </c>
      <c r="E50" s="58" cm="1">
        <f t="array" ref="E50">1*OR(row_id=income_header_row,row_id=expenses_header_row,row_id=savings_header_row)</f>
        <v>0</v>
      </c>
      <c r="F50" s="60">
        <f t="shared" si="1"/>
        <v>0</v>
      </c>
      <c r="G50" s="60" cm="1">
        <f t="array" ref="G50">1*OR(row_id=income_total_row, row_id=expenses_total_row, row_id=savings_total_row)</f>
        <v>0</v>
      </c>
      <c r="H50" s="59">
        <f t="shared" si="2"/>
        <v>1</v>
      </c>
      <c r="I50" s="58" t="str" cm="1">
        <f t="array" ref="I50">IFERROR(INDEX('Budget Planning'!$C:$C,header_row_id),"")</f>
        <v/>
      </c>
      <c r="J50" s="60" t="str" cm="1">
        <f t="array" ref="J50">IFERROR(INDEX('Budget Planning'!$C:$C,row_id),"")</f>
        <v/>
      </c>
      <c r="K50" s="68" t="str" cm="1">
        <f t="array" ref="K50">IF(OR(is__header,is_empty),"",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*(Tracking[Category]=item) * (YEAR(Tracking[Effective Date])=selected_year)),
                      SUM(Tracking[Amount] * (Tracking[Type]=type) * (Tracking[Category]=item) * (YEAR(Tracking[Effective Date])=selected_year)* (MONTH(Tracking[Effective Date])=selected_period)))))</f>
        <v/>
      </c>
      <c r="L50" s="69" t="str" cm="1">
        <f t="array" ref="L50">IF(OR(is__header,is_empty), "",
    INDEX('Budget Planning'!$E:$EM,row_id,
           MATCH(IF(selected_period="Total Year", selected_year, DATE(selected_year,selected_period,1)),'Budget Planning'!$E$13:$EM$13,0)))</f>
        <v/>
      </c>
      <c r="M50" s="58" t="str" cm="1">
        <f t="array" ref="M50">IF(is_cat,IF(header_row_id=income_header_row,MATCH(income_min_row,$C:$C,0),IF(header_row_id=expenses_header_row,MATCH(expenses_min_row,$C:$C,0),IF(header_row_id=savings_header_row,MATCH(savings_min_row,$C:$C,0),""))),"")</f>
        <v/>
      </c>
      <c r="N50" s="59" t="str" cm="1">
        <f t="array" ref="N50">IF(is_cat,IF(header_row_id=income_header_row,MATCH(income_max_row,$C:$C,0),IF(header_row_id=expenses_header_row,MATCH(expenses_max_row,$C:$C,0),IF(header_row_id=savings_header_row,MATCH(savings_max_row,$C:$C,0),""))),"")</f>
        <v/>
      </c>
      <c r="O50" s="58" t="str">
        <f t="shared" si="3"/>
        <v/>
      </c>
      <c r="P50" s="60" t="str">
        <f t="shared" ca="1" si="4"/>
        <v/>
      </c>
      <c r="Q50" s="60" t="str">
        <f t="shared" si="5"/>
        <v/>
      </c>
      <c r="R50" s="59" t="str">
        <f t="shared" ca="1" si="6"/>
        <v/>
      </c>
      <c r="S50" s="56" t="str">
        <f t="shared" si="7"/>
        <v/>
      </c>
      <c r="T50" t="str">
        <f t="shared" si="8"/>
        <v/>
      </c>
      <c r="U50" t="str">
        <f t="shared" ca="1" si="9"/>
        <v/>
      </c>
      <c r="V50" t="str">
        <f t="shared" si="10"/>
        <v/>
      </c>
      <c r="W50" s="59" t="str">
        <f t="shared" ca="1" si="11"/>
        <v/>
      </c>
      <c r="X50" s="70">
        <f t="shared" si="12"/>
        <v>-1</v>
      </c>
      <c r="Y50" t="str">
        <f t="shared" si="13"/>
        <v/>
      </c>
      <c r="Z50" s="75" t="str">
        <f t="shared" si="14"/>
        <v/>
      </c>
      <c r="AA50" s="75" t="str">
        <f t="shared" si="15"/>
        <v/>
      </c>
      <c r="AB50" s="73" t="str">
        <f t="shared" si="16"/>
        <v/>
      </c>
      <c r="AC50" s="75" t="str">
        <f t="shared" si="17"/>
        <v/>
      </c>
      <c r="AD50" s="74" t="str">
        <f t="shared" si="18"/>
        <v/>
      </c>
    </row>
    <row r="51" spans="3:30" x14ac:dyDescent="0.25">
      <c r="E51" t="b">
        <v>0</v>
      </c>
    </row>
  </sheetData>
  <mergeCells count="8">
    <mergeCell ref="Y11:AD11"/>
    <mergeCell ref="AF11:AR11"/>
    <mergeCell ref="AQ5:AR5"/>
    <mergeCell ref="AQ6:AR6"/>
    <mergeCell ref="AN6:AP6"/>
    <mergeCell ref="AQ8:AR8"/>
    <mergeCell ref="AN9:AP9"/>
    <mergeCell ref="AQ9:AR9"/>
  </mergeCells>
  <conditionalFormatting sqref="Y13:AD50">
    <cfRule type="expression" dxfId="24" priority="25" stopIfTrue="1">
      <formula>row_id=income_header_row</formula>
    </cfRule>
    <cfRule type="expression" dxfId="23" priority="26" stopIfTrue="1">
      <formula>row_id=expenses_header_row</formula>
    </cfRule>
    <cfRule type="expression" dxfId="22" priority="27" stopIfTrue="1">
      <formula>row_id=savings_header_row</formula>
    </cfRule>
    <cfRule type="expression" dxfId="21" priority="28" stopIfTrue="1">
      <formula>is_total</formula>
    </cfRule>
  </conditionalFormatting>
  <conditionalFormatting sqref="AB13:AB50">
    <cfRule type="expression" dxfId="20" priority="29" stopIfTrue="1">
      <formula>AND(OR(is_cat, is_total), out_budget &gt; 0, out_percentage_completed &gt;= 1, header_row_id=income_header_row)</formula>
    </cfRule>
    <cfRule type="expression" dxfId="19" priority="30" stopIfTrue="1">
      <formula>AND(OR(is_cat, is_total), out_budget &gt; 0, out_percentage_completed &gt;= 1, header_row_id=expenses_header_row)</formula>
    </cfRule>
    <cfRule type="expression" dxfId="18" priority="31" stopIfTrue="1">
      <formula>AND(OR(is_cat, is_total), out_budget &gt; 0, out_percentage_completed &gt;= 1, header_row_id=savings_header_row)</formula>
    </cfRule>
    <cfRule type="dataBar" priority="32">
      <dataBar>
        <cfvo type="num" val="0"/>
        <cfvo type="num" val="1"/>
        <color theme="0" tint="-0.249977111117893"/>
      </dataBar>
      <extLst>
        <ext xmlns:x14="http://schemas.microsoft.com/office/spreadsheetml/2009/9/main" uri="{B025F937-C7B1-47D3-B67F-A62EFF666E3E}">
          <x14:id>{62C51279-4381-4062-9F68-1A7962F9AB17}</x14:id>
        </ext>
      </extLst>
    </cfRule>
  </conditionalFormatting>
  <conditionalFormatting sqref="AH16">
    <cfRule type="expression" dxfId="17" priority="19">
      <formula>AI16&lt;&gt;""</formula>
    </cfRule>
  </conditionalFormatting>
  <conditionalFormatting sqref="AH17">
    <cfRule type="expression" dxfId="16" priority="20">
      <formula>AI17&lt;&gt;""</formula>
    </cfRule>
  </conditionalFormatting>
  <conditionalFormatting sqref="AH18">
    <cfRule type="expression" dxfId="15" priority="21">
      <formula>AI18&lt;&gt;""</formula>
    </cfRule>
  </conditionalFormatting>
  <conditionalFormatting sqref="AH19">
    <cfRule type="expression" dxfId="14" priority="22">
      <formula>AI19&lt;&gt;""</formula>
    </cfRule>
  </conditionalFormatting>
  <conditionalFormatting sqref="AH20">
    <cfRule type="expression" dxfId="13" priority="23">
      <formula>AI20&lt;&gt;""</formula>
    </cfRule>
  </conditionalFormatting>
  <conditionalFormatting sqref="AH21">
    <cfRule type="expression" dxfId="12" priority="24">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Check Box 2">
              <controlPr defaultSize="0" autoFill="0" autoLine="0" autoPict="0">
                <anchor moveWithCells="1">
                  <from>
                    <xdr:col>42</xdr:col>
                    <xdr:colOff>85725</xdr:colOff>
                    <xdr:row>12</xdr:row>
                    <xdr:rowOff>47625</xdr:rowOff>
                  </from>
                  <to>
                    <xdr:col>43</xdr:col>
                    <xdr:colOff>0</xdr:colOff>
                    <xdr:row>13</xdr:row>
                    <xdr:rowOff>57150</xdr:rowOff>
                  </to>
                </anchor>
              </controlPr>
            </control>
          </mc:Choice>
        </mc:AlternateContent>
        <mc:AlternateContent xmlns:mc="http://schemas.openxmlformats.org/markup-compatibility/2006">
          <mc:Choice Requires="x14">
            <control shapeId="2051" r:id="rId4" name="Check Box 3">
              <controlPr defaultSize="0" autoFill="0" autoLine="0" autoPict="0">
                <anchor moveWithCells="1">
                  <from>
                    <xdr:col>42</xdr:col>
                    <xdr:colOff>85725</xdr:colOff>
                    <xdr:row>13</xdr:row>
                    <xdr:rowOff>47625</xdr:rowOff>
                  </from>
                  <to>
                    <xdr:col>43</xdr:col>
                    <xdr:colOff>0</xdr:colOff>
                    <xdr:row>14</xdr:row>
                    <xdr:rowOff>57150</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42</xdr:col>
                    <xdr:colOff>85725</xdr:colOff>
                    <xdr:row>14</xdr:row>
                    <xdr:rowOff>47625</xdr:rowOff>
                  </from>
                  <to>
                    <xdr:col>43</xdr:col>
                    <xdr:colOff>0</xdr:colOff>
                    <xdr:row>15</xdr:row>
                    <xdr:rowOff>57150</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41</xdr:col>
                    <xdr:colOff>323850</xdr:colOff>
                    <xdr:row>12</xdr:row>
                    <xdr:rowOff>104775</xdr:rowOff>
                  </from>
                  <to>
                    <xdr:col>41</xdr:col>
                    <xdr:colOff>876300</xdr:colOff>
                    <xdr:row>13</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2C51279-4381-4062-9F68-1A7962F9AB17}">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F32B8BF-9C58-4A46-BF18-D29E76F30175}">
          <x14:formula1>
            <xm:f>'Dropdown Data'!$C$8:$C$18</xm:f>
          </x14:formula1>
          <xm:sqref>AQ6:AR6</xm:sqref>
        </x14:dataValidation>
        <x14:dataValidation type="list" allowBlank="1" showInputMessage="1" showErrorMessage="1" xr:uid="{A87CD2E0-5EEA-4BE9-B78D-3B8BEFFF225B}">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948D5-7846-4BE9-8557-8894891B1B71}">
  <sheetPr>
    <tabColor theme="7" tint="-0.249977111117893"/>
  </sheetPr>
  <dimension ref="A1:AD104"/>
  <sheetViews>
    <sheetView showGridLines="0" topLeftCell="A11" zoomScaleNormal="100" workbookViewId="0">
      <selection activeCell="H25" sqref="H25"/>
    </sheetView>
  </sheetViews>
  <sheetFormatPr defaultRowHeight="15" x14ac:dyDescent="0.25"/>
  <cols>
    <col min="2" max="2" width="3.42578125" customWidth="1"/>
    <col min="3" max="3" width="2.28515625" customWidth="1"/>
    <col min="4" max="4" width="42" customWidth="1"/>
    <col min="5" max="5" width="32" customWidth="1"/>
    <col min="6" max="6" width="11.42578125" customWidth="1"/>
    <col min="7" max="7" width="10.85546875" customWidth="1"/>
    <col min="8" max="8" width="36.140625" customWidth="1"/>
    <col min="9" max="9" width="34.28515625" customWidth="1"/>
    <col min="10" max="10" width="10.28515625" customWidth="1"/>
    <col min="11" max="11" width="10.85546875" customWidth="1"/>
    <col min="12" max="12" width="42" customWidth="1"/>
    <col min="13" max="13" width="23" customWidth="1"/>
    <col min="14" max="14" width="12.42578125" customWidth="1"/>
    <col min="15" max="15" width="9.5703125" bestFit="1" customWidth="1"/>
    <col min="16" max="16" width="23" customWidth="1"/>
    <col min="17" max="17" width="12.42578125" customWidth="1"/>
    <col min="18" max="18" width="9.5703125" bestFit="1" customWidth="1"/>
  </cols>
  <sheetData>
    <row r="1" spans="1:30"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row>
    <row r="2" spans="1:30" x14ac:dyDescent="0.25">
      <c r="A2" s="4"/>
      <c r="B2" s="4"/>
      <c r="C2" s="4"/>
      <c r="D2" s="4"/>
      <c r="E2" s="4"/>
      <c r="F2" s="4"/>
      <c r="G2" s="4"/>
      <c r="H2" s="4"/>
      <c r="I2" s="4"/>
      <c r="J2" s="4"/>
      <c r="K2" s="4"/>
      <c r="L2" s="4"/>
      <c r="M2" s="4"/>
      <c r="N2" s="4"/>
      <c r="O2" s="4"/>
      <c r="P2" s="4"/>
      <c r="Q2" s="4"/>
      <c r="R2" s="4"/>
      <c r="S2" s="4"/>
      <c r="T2" s="4"/>
      <c r="U2" s="4"/>
      <c r="V2" s="4"/>
      <c r="W2" s="4"/>
      <c r="X2" s="4"/>
      <c r="Y2" s="4"/>
      <c r="Z2" s="4"/>
      <c r="AA2" s="4"/>
      <c r="AB2" s="4"/>
      <c r="AC2" s="4"/>
      <c r="AD2" s="4"/>
    </row>
    <row r="3" spans="1:30" ht="28.5" x14ac:dyDescent="0.45">
      <c r="A3" s="4"/>
      <c r="B3" s="5" t="s">
        <v>4</v>
      </c>
      <c r="C3" s="4"/>
      <c r="D3" s="4"/>
      <c r="E3" s="4"/>
      <c r="F3" s="4"/>
      <c r="G3" s="4"/>
      <c r="H3" s="4"/>
      <c r="I3" s="4"/>
      <c r="J3" s="4"/>
      <c r="K3" s="4"/>
      <c r="L3" s="4"/>
      <c r="M3" s="4"/>
      <c r="N3" s="4"/>
      <c r="O3" s="4"/>
      <c r="P3" s="4"/>
      <c r="Q3" s="4"/>
      <c r="R3" s="4"/>
      <c r="S3" s="4"/>
      <c r="T3" s="4"/>
      <c r="U3" s="4"/>
      <c r="V3" s="4"/>
      <c r="W3" s="4"/>
      <c r="X3" s="4"/>
      <c r="Y3" s="4"/>
      <c r="Z3" s="4"/>
      <c r="AA3" s="4"/>
      <c r="AB3" s="4"/>
      <c r="AC3" s="4"/>
      <c r="AD3" s="4"/>
    </row>
    <row r="4" spans="1:30"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8" spans="1:30" x14ac:dyDescent="0.25">
      <c r="C8" s="117" t="s">
        <v>39</v>
      </c>
      <c r="D8" s="118"/>
      <c r="E8" s="118"/>
      <c r="F8" s="118"/>
    </row>
    <row r="10" spans="1:30" x14ac:dyDescent="0.25">
      <c r="D10" s="11" t="s">
        <v>40</v>
      </c>
      <c r="E10" s="34" cm="1">
        <f t="array" aca="1" ref="E10" ca="1">current_date</f>
        <v>45620</v>
      </c>
    </row>
    <row r="11" spans="1:30" x14ac:dyDescent="0.25">
      <c r="D11" s="11" t="s">
        <v>41</v>
      </c>
      <c r="E11" s="34">
        <f>MAX(Tracking[Date])</f>
        <v>45605</v>
      </c>
    </row>
    <row r="12" spans="1:30" x14ac:dyDescent="0.25">
      <c r="D12" s="11" t="s">
        <v>42</v>
      </c>
      <c r="E12" t="str">
        <f ca="1">IF(E10=0,"","("&amp;_xlfn.DAYS(E10,E11)&amp;" days ago)")</f>
        <v>(15 days ago)</v>
      </c>
    </row>
    <row r="13" spans="1:30" x14ac:dyDescent="0.25">
      <c r="D13" s="11" t="s">
        <v>43</v>
      </c>
      <c r="E13">
        <f>COUNT(Tracking[Date])</f>
        <v>53</v>
      </c>
    </row>
    <row r="14" spans="1:30" x14ac:dyDescent="0.25">
      <c r="D14" s="11" t="s">
        <v>44</v>
      </c>
      <c r="E14" t="str" cm="1">
        <f t="array" aca="1" ref="E14" ca="1">SUMPRODUCT(--(YEAR(Tracking[Date])=YEAR(current_date)))&amp;" this year"</f>
        <v>53 this year</v>
      </c>
    </row>
    <row r="15" spans="1:30" x14ac:dyDescent="0.25">
      <c r="D15" s="11" t="s">
        <v>45</v>
      </c>
      <c r="E15" s="44">
        <f>_xlfn.IFNA(INDEX(Tracking[Balance],MATCH(Calculations!E11,Tracking[Date],0)),"-")</f>
        <v>10045</v>
      </c>
    </row>
    <row r="16" spans="1:30" x14ac:dyDescent="0.25">
      <c r="D16" s="11" t="s">
        <v>46</v>
      </c>
      <c r="E16" t="str">
        <f>IF(E15&gt;=0," of traked income to be alocated","alocated not covered by income")</f>
        <v xml:space="preserve"> of traked income to be alocated</v>
      </c>
    </row>
    <row r="19" spans="3:14" x14ac:dyDescent="0.25">
      <c r="C19" s="117" t="s">
        <v>39</v>
      </c>
      <c r="D19" s="118"/>
      <c r="E19" s="118"/>
      <c r="F19" s="118"/>
    </row>
    <row r="21" spans="3:14" x14ac:dyDescent="0.25">
      <c r="D21" s="11" t="s">
        <v>56</v>
      </c>
      <c r="E21" cm="1">
        <f t="array" aca="1" ref="E21" ca="1">IF('Budget Dashboard'!$AQ$6="Current Year",YEAR(current_date),'Budget Dashboard'!$AQ$6)</f>
        <v>2024</v>
      </c>
    </row>
    <row r="22" spans="3:14" x14ac:dyDescent="0.25">
      <c r="D22" s="54" t="s">
        <v>57</v>
      </c>
      <c r="E22" s="103" cm="1">
        <f t="array" ref="E22">IF('Budget Dashboard'!$AQ$9="Total Year", "Total Year", IF('Budget Dashboard'!$AQ$9="Current Month", MONTH(current_date),MONTH('Budget Dashboard'!$AQ$9)))</f>
        <v>11</v>
      </c>
    </row>
    <row r="23" spans="3:14" x14ac:dyDescent="0.25">
      <c r="D23" s="11" t="s">
        <v>58</v>
      </c>
      <c r="E23" s="55" t="str">
        <f ca="1">IF(selected_period="Total Year", "Total Year", TEXT(DATE(selected_year,selected_period,1),"mmmm"))</f>
        <v>November</v>
      </c>
    </row>
    <row r="24" spans="3:14" x14ac:dyDescent="0.25">
      <c r="D24" s="11" t="s">
        <v>110</v>
      </c>
      <c r="E24">
        <f ca="1">IF(selected_period="Total Year",DATE(selected_year,12,31)-DATE(selected_year-1,12,31),DAY(EOMONTH(DATE(selected_year,selected_period,1),0)))</f>
        <v>30</v>
      </c>
    </row>
    <row r="25" spans="3:14" x14ac:dyDescent="0.25">
      <c r="D25" s="11" t="s">
        <v>109</v>
      </c>
      <c r="E25" cm="1">
        <f t="array" aca="1" ref="E25" ca="1">IF(selected_year=YEAR(current_date),
    IF(selected_period="Total Year",current_date-DATE(selected_year-1,12,31),
       IF(selected_period=MONTH(current_date),DAY(current_date),
          IF(selected_period&lt;MONTH(current_date),E24,0))),
    IF(selected_year&lt;YEAR(current_date),E24,0))</f>
        <v>24</v>
      </c>
    </row>
    <row r="26" spans="3:14" x14ac:dyDescent="0.25">
      <c r="D26" s="11" t="s">
        <v>111</v>
      </c>
      <c r="E26" s="104">
        <f ca="1">E25/E24</f>
        <v>0.8</v>
      </c>
    </row>
    <row r="27" spans="3:14" x14ac:dyDescent="0.25">
      <c r="D27" s="11" t="s">
        <v>112</v>
      </c>
      <c r="E27" s="64">
        <f ca="1">F41-(J41+N41)</f>
        <v>1700</v>
      </c>
    </row>
    <row r="28" spans="3:14" x14ac:dyDescent="0.25">
      <c r="D28" s="11" t="s">
        <v>46</v>
      </c>
      <c r="E28" t="str">
        <f ca="1">IF(E27&gt;=0," of traked income to be alocated","alocated not covered by income")</f>
        <v xml:space="preserve"> of traked income to be alocated</v>
      </c>
    </row>
    <row r="29" spans="3:14" x14ac:dyDescent="0.25">
      <c r="D29" s="11" t="s">
        <v>113</v>
      </c>
      <c r="E29" s="104">
        <f ca="1">IFERROR(IF(savings_rate_calculation_type="% allocated to Savings",N41/F41,(F41-J41)/F41),"-")</f>
        <v>2.9940119760479042E-2</v>
      </c>
    </row>
    <row r="32" spans="3:14" x14ac:dyDescent="0.25">
      <c r="D32" s="81" t="s">
        <v>90</v>
      </c>
      <c r="E32" s="80"/>
      <c r="F32" s="80"/>
      <c r="G32" s="80"/>
      <c r="H32" s="80"/>
      <c r="I32" s="80"/>
      <c r="J32" s="80"/>
      <c r="K32" s="80"/>
      <c r="L32" s="80"/>
      <c r="M32" s="80"/>
      <c r="N32" s="80"/>
    </row>
    <row r="34" spans="4:14" x14ac:dyDescent="0.25">
      <c r="D34" s="82" t="s">
        <v>9</v>
      </c>
      <c r="E34" s="82" t="s">
        <v>28</v>
      </c>
      <c r="F34" s="82" t="s">
        <v>29</v>
      </c>
      <c r="H34" s="82" t="s">
        <v>16</v>
      </c>
      <c r="I34" s="82" t="s">
        <v>28</v>
      </c>
      <c r="J34" s="82" t="s">
        <v>29</v>
      </c>
      <c r="L34" s="82" t="s">
        <v>21</v>
      </c>
      <c r="M34" s="82" t="s">
        <v>28</v>
      </c>
      <c r="N34" s="82" t="s">
        <v>29</v>
      </c>
    </row>
    <row r="35" spans="4:14" x14ac:dyDescent="0.25">
      <c r="D35" s="83">
        <v>1</v>
      </c>
      <c r="E35" s="83" t="str" cm="1">
        <f t="array" aca="1" ref="E35" ca="1">IF(F35="","",INDEX('Budget Dashboard'!$J:$J, MATCH(income_header_row + Calculations!D35,'Budget Dashboard'!$X:$X,0)))</f>
        <v>Employment(Net)</v>
      </c>
      <c r="F35" s="75" cm="1">
        <f t="array" aca="1" ref="F35" ca="1">IF(D35&gt;COUNTA(Income[]),"",
    IF(INDEX('Budget Dashboard'!$K:$K, MATCH(income_header_row + Calculations!D35,'Budget Dashboard'!$X:$X,0))=0,"",
       INDEX('Budget Dashboard'!$K:$K, MATCH(income_header_row + Calculations!D35,'Budget Dashboard'!$X:$X,0))))</f>
        <v>15000</v>
      </c>
      <c r="H35" s="83">
        <v>1</v>
      </c>
      <c r="I35" s="83" t="str" cm="1">
        <f t="array" aca="1" ref="I35" ca="1">IF(J35="","",INDEX('Budget Dashboard'!$J:$J, MATCH(expenses_header_row + Calculations!H35,'Budget Dashboard'!$X:$X,0)))</f>
        <v>Housing</v>
      </c>
      <c r="J35" s="75" cm="1">
        <f t="array" aca="1" ref="J35" ca="1">IF(H35&gt;COUNTA(Expenses[]),"",
    IF(INDEX('Budget Dashboard'!$K:$K, MATCH(expenses_header_row + Calculations!H35,'Budget Dashboard'!$X:$X,0))=0,"",
       INDEX('Budget Dashboard'!$K:$K, MATCH(expenses_header_row + Calculations!H35,'Budget Dashboard'!$X:$X,0))))</f>
        <v>9000</v>
      </c>
      <c r="L35" s="83">
        <v>1</v>
      </c>
      <c r="M35" s="83" t="str" cm="1">
        <f t="array" aca="1" ref="M35" ca="1">IF(N35="","",INDEX('Budget Dashboard'!$J:$J, MATCH(savings_header_row + Calculations!L35,'Budget Dashboard'!$X:$X,0)))</f>
        <v xml:space="preserve"> Stock Hold</v>
      </c>
      <c r="N35" s="75" cm="1">
        <f t="array" aca="1" ref="N35" ca="1">IF(L35&gt;COUNTA(Savings[]),"",
    IF(INDEX('Budget Dashboard'!$K:$K, MATCH(savings_header_row + Calculations!L35,'Budget Dashboard'!$X:$X,0))=0,"",
       INDEX('Budget Dashboard'!$K:$K, MATCH(savings_header_row + Calculations!L35,'Budget Dashboard'!$X:$X,0))))</f>
        <v>500</v>
      </c>
    </row>
    <row r="36" spans="4:14" x14ac:dyDescent="0.25">
      <c r="D36" s="83">
        <v>2</v>
      </c>
      <c r="E36" s="83" t="str" cm="1">
        <f t="array" aca="1" ref="E36" ca="1">IF(F36="","",INDEX('Budget Dashboard'!$J:$J, MATCH(income_header_row + Calculations!D36,'Budget Dashboard'!$X:$X,0)))</f>
        <v>Side Hustle(Net)</v>
      </c>
      <c r="F36" s="75" cm="1">
        <f t="array" aca="1" ref="F36" ca="1">IF(D36&gt;COUNTA(Income[]),"",
    IF(INDEX('Budget Dashboard'!$K:$K, MATCH(income_header_row + Calculations!D36,'Budget Dashboard'!$X:$X,0))=0,"",
       INDEX('Budget Dashboard'!$K:$K, MATCH(income_header_row + Calculations!D36,'Budget Dashboard'!$X:$X,0))))</f>
        <v>900</v>
      </c>
      <c r="H36" s="83">
        <v>2</v>
      </c>
      <c r="I36" s="83" t="str" cm="1">
        <f t="array" aca="1" ref="I36" ca="1">IF(J36="","",INDEX('Budget Dashboard'!$J:$J, MATCH(expenses_header_row + Calculations!H36,'Budget Dashboard'!$X:$X,0)))</f>
        <v>Groceries</v>
      </c>
      <c r="J36" s="75" cm="1">
        <f t="array" aca="1" ref="J36" ca="1">IF(H36&gt;COUNTA(Expenses[]),"",
    IF(INDEX('Budget Dashboard'!$K:$K, MATCH(expenses_header_row + Calculations!H36,'Budget Dashboard'!$X:$X,0))=0,"",
       INDEX('Budget Dashboard'!$K:$K, MATCH(expenses_header_row + Calculations!H36,'Budget Dashboard'!$X:$X,0))))</f>
        <v>2000</v>
      </c>
      <c r="L36" s="83">
        <v>2</v>
      </c>
      <c r="M36" s="83" t="str" cm="1">
        <f t="array" aca="1" ref="M36" ca="1">IF(N36="","",INDEX('Budget Dashboard'!$J:$J, MATCH(savings_header_row + Calculations!L36,'Budget Dashboard'!$X:$X,0)))</f>
        <v/>
      </c>
      <c r="N36" s="75" t="str" cm="1">
        <f t="array" aca="1" ref="N36" ca="1">IF(L36&gt;COUNTA(Savings[]),"",
    IF(INDEX('Budget Dashboard'!$K:$K, MATCH(savings_header_row + Calculations!L36,'Budget Dashboard'!$X:$X,0))=0,"",
       INDEX('Budget Dashboard'!$K:$K, MATCH(savings_header_row + Calculations!L36,'Budget Dashboard'!$X:$X,0))))</f>
        <v/>
      </c>
    </row>
    <row r="37" spans="4:14" x14ac:dyDescent="0.25">
      <c r="D37" s="83">
        <v>3</v>
      </c>
      <c r="E37" s="83" t="str" cm="1">
        <f t="array" aca="1" ref="E37" ca="1">IF(F37="","",INDEX('Budget Dashboard'!$J:$J, MATCH(income_header_row + Calculations!D37,'Budget Dashboard'!$X:$X,0)))</f>
        <v>Dividends</v>
      </c>
      <c r="F37" s="75" cm="1">
        <f t="array" aca="1" ref="F37" ca="1">IF(D37&gt;COUNTA(Income[]),"",
    IF(INDEX('Budget Dashboard'!$K:$K, MATCH(income_header_row + Calculations!D37,'Budget Dashboard'!$X:$X,0))=0,"",
       INDEX('Budget Dashboard'!$K:$K, MATCH(income_header_row + Calculations!D37,'Budget Dashboard'!$X:$X,0))))</f>
        <v>800</v>
      </c>
      <c r="H37" s="83">
        <v>3</v>
      </c>
      <c r="I37" s="83" t="str" cm="1">
        <f t="array" aca="1" ref="I37" ca="1">IF(J37="","",INDEX('Budget Dashboard'!$J:$J, MATCH(expenses_header_row + Calculations!H37,'Budget Dashboard'!$X:$X,0)))</f>
        <v>Shoes</v>
      </c>
      <c r="J37" s="75" cm="1">
        <f t="array" aca="1" ref="J37" ca="1">IF(H37&gt;COUNTA(Expenses[]),"",
    IF(INDEX('Budget Dashboard'!$K:$K, MATCH(expenses_header_row + Calculations!H37,'Budget Dashboard'!$X:$X,0))=0,"",
       INDEX('Budget Dashboard'!$K:$K, MATCH(expenses_header_row + Calculations!H37,'Budget Dashboard'!$X:$X,0))))</f>
        <v>1500</v>
      </c>
      <c r="L37" s="83">
        <v>3</v>
      </c>
      <c r="M37" s="83" t="str" cm="1">
        <f t="array" aca="1" ref="M37" ca="1">IF(N37="","",INDEX('Budget Dashboard'!$J:$J, MATCH(savings_header_row + Calculations!L37,'Budget Dashboard'!$X:$X,0)))</f>
        <v/>
      </c>
      <c r="N37" s="75" t="str" cm="1">
        <f t="array" aca="1" ref="N37" ca="1">IF(L37&gt;COUNTA(Savings[]),"",
    IF(INDEX('Budget Dashboard'!$K:$K, MATCH(savings_header_row + Calculations!L37,'Budget Dashboard'!$X:$X,0))=0,"",
       INDEX('Budget Dashboard'!$K:$K, MATCH(savings_header_row + Calculations!L37,'Budget Dashboard'!$X:$X,0))))</f>
        <v/>
      </c>
    </row>
    <row r="38" spans="4:14" x14ac:dyDescent="0.25">
      <c r="D38" s="83">
        <v>4</v>
      </c>
      <c r="E38" s="83" t="str" cm="1">
        <f t="array" aca="1" ref="E38" ca="1">IF(F38="","",INDEX('Budget Dashboard'!$J:$J, MATCH(income_header_row + Calculations!D38,'Budget Dashboard'!$X:$X,0)))</f>
        <v/>
      </c>
      <c r="F38" s="75" t="str" cm="1">
        <f t="array" aca="1" ref="F38" ca="1">IF(D38&gt;COUNTA(Income[]),"",
    IF(INDEX('Budget Dashboard'!$K:$K, MATCH(income_header_row + Calculations!D38,'Budget Dashboard'!$X:$X,0))=0,"",
       INDEX('Budget Dashboard'!$K:$K, MATCH(income_header_row + Calculations!D38,'Budget Dashboard'!$X:$X,0))))</f>
        <v/>
      </c>
      <c r="H38" s="83">
        <v>4</v>
      </c>
      <c r="I38" s="83" t="str" cm="1">
        <f t="array" aca="1" ref="I38" ca="1">IF(J38="","",INDEX('Budget Dashboard'!$J:$J, MATCH(expenses_header_row + Calculations!H38,'Budget Dashboard'!$X:$X,0)))</f>
        <v>Utilities</v>
      </c>
      <c r="J38" s="75" cm="1">
        <f t="array" aca="1" ref="J38" ca="1">IF(H38&gt;COUNTA(Expenses[]),"",
    IF(INDEX('Budget Dashboard'!$K:$K, MATCH(expenses_header_row + Calculations!H38,'Budget Dashboard'!$X:$X,0))=0,"",
       INDEX('Budget Dashboard'!$K:$K, MATCH(expenses_header_row + Calculations!H38,'Budget Dashboard'!$X:$X,0))))</f>
        <v>1500</v>
      </c>
      <c r="L38" s="83">
        <v>4</v>
      </c>
      <c r="M38" s="83" t="str" cm="1">
        <f t="array" aca="1" ref="M38" ca="1">IF(N38="","",INDEX('Budget Dashboard'!$J:$J, MATCH(savings_header_row + Calculations!L38,'Budget Dashboard'!$X:$X,0)))</f>
        <v/>
      </c>
      <c r="N38" s="75" t="str" cm="1">
        <f t="array" aca="1" ref="N38" ca="1">IF(L38&gt;COUNTA(Savings[]),"",
    IF(INDEX('Budget Dashboard'!$K:$K, MATCH(savings_header_row + Calculations!L38,'Budget Dashboard'!$X:$X,0))=0,"",
       INDEX('Budget Dashboard'!$K:$K, MATCH(savings_header_row + Calculations!L38,'Budget Dashboard'!$X:$X,0))))</f>
        <v/>
      </c>
    </row>
    <row r="39" spans="4:14" x14ac:dyDescent="0.25">
      <c r="D39" s="83">
        <v>5</v>
      </c>
      <c r="E39" s="83" t="str" cm="1">
        <f t="array" ref="E39">IF(F39="","",INDEX('Budget Dashboard'!$J:$J, MATCH(income_header_row + Calculations!D39,'Budget Dashboard'!$X:$X,0)))</f>
        <v/>
      </c>
      <c r="F39" s="75" t="str" cm="1">
        <f t="array" ref="F39">IF(D39&gt;COUNTA(Income[]),"",
    IF(INDEX('Budget Dashboard'!$K:$K, MATCH(income_header_row + Calculations!D39,'Budget Dashboard'!$X:$X,0))=0,"",
       INDEX('Budget Dashboard'!$K:$K, MATCH(income_header_row + Calculations!D39,'Budget Dashboard'!$X:$X,0))))</f>
        <v/>
      </c>
      <c r="H39" s="83">
        <v>5</v>
      </c>
      <c r="I39" s="83" t="str" cm="1">
        <f t="array" aca="1" ref="I39" ca="1">IF(J39="","",INDEX('Budget Dashboard'!$J:$J, MATCH(expenses_header_row + Calculations!H39,'Budget Dashboard'!$X:$X,0)))</f>
        <v>Wear</v>
      </c>
      <c r="J39" s="75" cm="1">
        <f t="array" aca="1" ref="J39" ca="1">IF(H39&gt;COUNTA(Expenses[]),"",
    IF(INDEX('Budget Dashboard'!$K:$K, MATCH(expenses_header_row + Calculations!H39,'Budget Dashboard'!$X:$X,0))=0,"",
       INDEX('Budget Dashboard'!$K:$K, MATCH(expenses_header_row + Calculations!H39,'Budget Dashboard'!$X:$X,0))))</f>
        <v>500</v>
      </c>
      <c r="L39" s="83">
        <v>5</v>
      </c>
      <c r="M39" s="83" t="str" cm="1">
        <f t="array" aca="1" ref="M39" ca="1">IF(N39="","",INDEX('Budget Dashboard'!$J:$J, MATCH(savings_header_row + Calculations!L39,'Budget Dashboard'!$X:$X,0)))</f>
        <v/>
      </c>
      <c r="N39" s="75" t="str" cm="1">
        <f t="array" aca="1" ref="N39" ca="1">IF(L39&gt;COUNTA(Savings[]),"",
    IF(INDEX('Budget Dashboard'!$K:$K, MATCH(savings_header_row + Calculations!L39,'Budget Dashboard'!$X:$X,0))=0,"",
       INDEX('Budget Dashboard'!$K:$K, MATCH(savings_header_row + Calculations!L39,'Budget Dashboard'!$X:$X,0))))</f>
        <v/>
      </c>
    </row>
    <row r="40" spans="4:14" ht="15.75" thickBot="1" x14ac:dyDescent="0.3">
      <c r="D40" s="84">
        <v>6</v>
      </c>
      <c r="E40" s="84" t="str">
        <f ca="1">IF(F40="","","Other")</f>
        <v/>
      </c>
      <c r="F40" s="87" t="str">
        <f ca="1">IF(F41-SUM(F35:F39)=0,"",F41-SUM(F35:F39))</f>
        <v/>
      </c>
      <c r="H40" s="84">
        <v>6</v>
      </c>
      <c r="I40" s="84" t="str">
        <f ca="1">IF(J40="","","Other")</f>
        <v/>
      </c>
      <c r="J40" s="87" t="str">
        <f ca="1">IF(J41-SUM(J35:J39)=0,"",J41-SUM(J35:J39))</f>
        <v/>
      </c>
      <c r="L40" s="84">
        <v>6</v>
      </c>
      <c r="M40" s="84" t="str">
        <f ca="1">IF(N40="","","Other")</f>
        <v/>
      </c>
      <c r="N40" s="87" t="str">
        <f ca="1">IF(N41-SUM(N35:N39)=0,"",N41-SUM(N35:N39))</f>
        <v/>
      </c>
    </row>
    <row r="41" spans="4:14" ht="15.75" thickTop="1" x14ac:dyDescent="0.25">
      <c r="D41" s="83"/>
      <c r="E41" s="85" t="s">
        <v>11</v>
      </c>
      <c r="F41" s="86" cm="1">
        <f t="array" aca="1" ref="F41" ca="1">INDEX('Budget Dashboard'!$K:$K, MATCH(income_total_row,'Budget Dashboard'!$X:$X,0))</f>
        <v>16700</v>
      </c>
      <c r="H41" s="83"/>
      <c r="I41" s="85" t="s">
        <v>11</v>
      </c>
      <c r="J41" s="86" cm="1">
        <f t="array" aca="1" ref="J41" ca="1">INDEX('Budget Dashboard'!$K:$K, MATCH(expenses_total_row,'Budget Dashboard'!$X:$X,0))</f>
        <v>14500</v>
      </c>
      <c r="L41" s="83"/>
      <c r="M41" s="85" t="s">
        <v>11</v>
      </c>
      <c r="N41" s="86" cm="1">
        <f t="array" aca="1" ref="N41" ca="1">INDEX('Budget Dashboard'!$K:$K, MATCH(savings_total_row,'Budget Dashboard'!$X:$X,0))</f>
        <v>500</v>
      </c>
    </row>
    <row r="47" spans="4:14" x14ac:dyDescent="0.25">
      <c r="D47" s="81" t="s">
        <v>91</v>
      </c>
      <c r="E47" s="80"/>
      <c r="F47" s="80"/>
      <c r="G47" s="80"/>
      <c r="H47" s="80"/>
      <c r="I47" s="80"/>
      <c r="J47" s="80"/>
      <c r="K47" s="80"/>
      <c r="L47" s="80"/>
      <c r="M47" s="80"/>
      <c r="N47" s="80"/>
    </row>
    <row r="48" spans="4:14" x14ac:dyDescent="0.25">
      <c r="D48" s="100" t="s">
        <v>105</v>
      </c>
      <c r="E48" s="88" t="b">
        <v>1</v>
      </c>
    </row>
    <row r="49" spans="4:18" x14ac:dyDescent="0.25">
      <c r="D49" s="100" t="s">
        <v>106</v>
      </c>
      <c r="E49" s="88" t="b">
        <v>1</v>
      </c>
    </row>
    <row r="50" spans="4:18" x14ac:dyDescent="0.25">
      <c r="D50" s="100" t="s">
        <v>107</v>
      </c>
      <c r="E50" s="88" t="b">
        <v>1</v>
      </c>
    </row>
    <row r="51" spans="4:18" x14ac:dyDescent="0.25">
      <c r="D51" s="100" t="s">
        <v>108</v>
      </c>
      <c r="E51" s="88" t="b">
        <v>1</v>
      </c>
    </row>
    <row r="52" spans="4:18" x14ac:dyDescent="0.25">
      <c r="M52" s="119" t="s">
        <v>100</v>
      </c>
      <c r="N52" s="119"/>
      <c r="O52" s="119"/>
      <c r="P52" s="120" t="s">
        <v>104</v>
      </c>
      <c r="Q52" s="120"/>
      <c r="R52" s="120"/>
    </row>
    <row r="53" spans="4:18" s="85" customFormat="1" x14ac:dyDescent="0.25">
      <c r="D53" s="82" t="s">
        <v>92</v>
      </c>
      <c r="E53" s="82" t="s">
        <v>27</v>
      </c>
      <c r="F53" s="82" t="s">
        <v>93</v>
      </c>
      <c r="G53" s="82" t="s">
        <v>94</v>
      </c>
      <c r="H53" s="82" t="s">
        <v>95</v>
      </c>
      <c r="I53" s="82" t="s">
        <v>96</v>
      </c>
      <c r="J53" s="82" t="s">
        <v>97</v>
      </c>
      <c r="K53" s="82" t="s">
        <v>98</v>
      </c>
      <c r="L53" s="82" t="s">
        <v>99</v>
      </c>
      <c r="M53" s="95" t="s">
        <v>101</v>
      </c>
      <c r="N53" s="82" t="s">
        <v>102</v>
      </c>
      <c r="O53" s="82" t="s">
        <v>103</v>
      </c>
      <c r="P53" s="95" t="s">
        <v>101</v>
      </c>
      <c r="Q53" s="82" t="s">
        <v>102</v>
      </c>
      <c r="R53" s="82" t="s">
        <v>103</v>
      </c>
    </row>
    <row r="54" spans="4:18" x14ac:dyDescent="0.25">
      <c r="D54" s="121">
        <f ca="1">DATE(selected_year,1,1)</f>
        <v>45292</v>
      </c>
      <c r="E54" s="83" t="s">
        <v>9</v>
      </c>
      <c r="F54" s="83">
        <f ca="1">MONTH(D54)</f>
        <v>1</v>
      </c>
      <c r="G54" s="83">
        <f ca="1">IF(selected_period="Total Year",1, IF(selected_period=cc_month_num,1,0))</f>
        <v>0</v>
      </c>
      <c r="H54" s="83">
        <f>1*$E$48</f>
        <v>1</v>
      </c>
      <c r="I54" s="83">
        <f>1*$E$51</f>
        <v>1</v>
      </c>
      <c r="J54" s="98" cm="1">
        <f t="array" aca="1" ref="J54" ca="1">SUM(Tracking[Amount] * (Tracking[Type]=cc_type) * (YEAR(Tracking[Effective Date])=selected_year) * (MONTH(Tracking[Effective Date])=cc_month_num))</f>
        <v>0</v>
      </c>
      <c r="K54" s="98" cm="1">
        <f t="array" aca="1" ref="K54" ca="1">INDEX('Budget Planning'!$E:$EM,income_total_row, MATCH(DATE(selected_year,cc_month_num,1),'Budget Planning'!$E$13:$EM$13,0))</f>
        <v>17400</v>
      </c>
      <c r="L54" s="98">
        <f ca="1">cc_budget-cc_tracked</f>
        <v>17400</v>
      </c>
      <c r="M54" s="98">
        <f ca="1">cc_in_focus * cc_show_type * MIN(cc_tracked,cc_budget)</f>
        <v>0</v>
      </c>
      <c r="N54" s="98">
        <f ca="1">cc_in_focus * cc_show_type * cc_show_rem_budget * IF(cc_delta&gt;0,cc_delta,0)</f>
        <v>0</v>
      </c>
      <c r="O54" s="98">
        <f ca="1">cc_in_focus * cc_show_type *IF(cc_delta&lt;0,ABS(cc_delta),0)</f>
        <v>0</v>
      </c>
      <c r="P54" s="98">
        <f ca="1">NOT(cc_in_focus) * cc_show_type * MIN(cc_tracked,cc_budget)</f>
        <v>0</v>
      </c>
      <c r="Q54" s="98">
        <f ca="1">NOT(cc_in_focus) * cc_show_type * cc_show_rem_budget * IF(cc_delta&gt;0,cc_delta,0)</f>
        <v>17400</v>
      </c>
      <c r="R54" s="98">
        <f ca="1">NOT(cc_in_focus) * cc_show_type *IF(cc_delta&lt;0,ABS(cc_delta),0)</f>
        <v>0</v>
      </c>
    </row>
    <row r="55" spans="4:18" x14ac:dyDescent="0.25">
      <c r="D55" s="121"/>
      <c r="E55" s="83" t="s">
        <v>16</v>
      </c>
      <c r="F55" s="83">
        <f ca="1">MONTH(D54)</f>
        <v>1</v>
      </c>
      <c r="G55" s="83">
        <f ca="1">IF(selected_period="Total Year",1, IF(selected_period=cc_month_num,1,0))</f>
        <v>0</v>
      </c>
      <c r="H55" s="83">
        <f>1*$E$49</f>
        <v>1</v>
      </c>
      <c r="I55" s="83">
        <f t="shared" ref="I55:I56" si="0">1*$E$51</f>
        <v>1</v>
      </c>
      <c r="J55" s="98" cm="1">
        <f t="array" aca="1" ref="J55" ca="1">SUM(Tracking[Amount] * (Tracking[Type]=cc_type) * (YEAR(Tracking[Effective Date])=selected_year) * (MONTH(Tracking[Effective Date])=cc_month_num))</f>
        <v>0</v>
      </c>
      <c r="K55" s="98" cm="1">
        <f t="array" aca="1" ref="K55" ca="1">INDEX('Budget Planning'!$E:$EM,expenses_total_row, MATCH(DATE(selected_year,cc_month_num,1),'Budget Planning'!$E$13:$EM$13,0))</f>
        <v>15550</v>
      </c>
      <c r="L55" s="98">
        <f ca="1">cc_budget-cc_tracked</f>
        <v>15550</v>
      </c>
      <c r="M55" s="98">
        <f ca="1">cc_in_focus * cc_show_type * MIN(cc_tracked,cc_budget)</f>
        <v>0</v>
      </c>
      <c r="N55" s="98">
        <f ca="1">cc_in_focus * cc_show_type * cc_show_rem_budget * IF(cc_delta&gt;0,cc_delta,0)</f>
        <v>0</v>
      </c>
      <c r="O55" s="98">
        <f ca="1">cc_in_focus * cc_show_type *IF(cc_delta&lt;0,ABS(cc_delta),0)</f>
        <v>0</v>
      </c>
      <c r="P55" s="98">
        <f ca="1">NOT(cc_in_focus) * cc_show_type * MIN(cc_tracked,cc_budget)</f>
        <v>0</v>
      </c>
      <c r="Q55" s="98">
        <f ca="1">NOT(cc_in_focus) * cc_show_type * cc_show_rem_budget * IF(cc_delta&gt;0,cc_delta,0)</f>
        <v>15550</v>
      </c>
      <c r="R55" s="98">
        <f ca="1">NOT(cc_in_focus) * cc_show_type *IF(cc_delta&lt;0,ABS(cc_delta),0)</f>
        <v>0</v>
      </c>
    </row>
    <row r="56" spans="4:18" x14ac:dyDescent="0.25">
      <c r="D56" s="121"/>
      <c r="E56" s="83" t="s">
        <v>21</v>
      </c>
      <c r="F56" s="83">
        <f ca="1">MONTH(D54)</f>
        <v>1</v>
      </c>
      <c r="G56" s="83">
        <f ca="1">IF(selected_period="Total Year",1, IF(selected_period=cc_month_num,1,0))</f>
        <v>0</v>
      </c>
      <c r="H56" s="83">
        <f>1*$E$50</f>
        <v>1</v>
      </c>
      <c r="I56" s="83">
        <f t="shared" si="0"/>
        <v>1</v>
      </c>
      <c r="J56" s="98" cm="1">
        <f t="array" aca="1" ref="J56" ca="1">SUM(Tracking[Amount] * (Tracking[Type]=cc_type) * (YEAR(Tracking[Effective Date])=selected_year) * (MONTH(Tracking[Effective Date])=cc_month_num))</f>
        <v>0</v>
      </c>
      <c r="K56" s="98" cm="1">
        <f t="array" aca="1" ref="K56" ca="1">INDEX('Budget Planning'!$E:$EM,savings_total_row, MATCH(DATE(selected_year,cc_month_num,1),'Budget Planning'!$E$13:$EM$13,0))</f>
        <v>1200</v>
      </c>
      <c r="L56" s="98">
        <f ca="1">cc_budget-cc_tracked</f>
        <v>1200</v>
      </c>
      <c r="M56" s="98">
        <f ca="1">cc_in_focus * cc_show_type * MIN(cc_tracked,cc_budget)</f>
        <v>0</v>
      </c>
      <c r="N56" s="98">
        <f ca="1">cc_in_focus * cc_show_type * cc_show_rem_budget * IF(cc_delta&gt;0,cc_delta,0)</f>
        <v>0</v>
      </c>
      <c r="O56" s="98">
        <f ca="1">cc_in_focus * cc_show_type *IF(cc_delta&lt;0,ABS(cc_delta),0)</f>
        <v>0</v>
      </c>
      <c r="P56" s="98">
        <f ca="1">NOT(cc_in_focus) * cc_show_type * MIN(cc_tracked,cc_budget)</f>
        <v>0</v>
      </c>
      <c r="Q56" s="98">
        <f ca="1">NOT(cc_in_focus) * cc_show_type * cc_show_rem_budget * IF(cc_delta&gt;0,cc_delta,0)</f>
        <v>1200</v>
      </c>
      <c r="R56" s="98">
        <f ca="1">NOT(cc_in_focus) * cc_show_type *IF(cc_delta&lt;0,ABS(cc_delta),0)</f>
        <v>0</v>
      </c>
    </row>
    <row r="57" spans="4:18" x14ac:dyDescent="0.25">
      <c r="D57" s="122"/>
      <c r="E57" s="97"/>
      <c r="F57" s="97"/>
      <c r="G57" s="97"/>
      <c r="H57" s="97"/>
      <c r="I57" s="97"/>
      <c r="J57" s="99"/>
      <c r="K57" s="99"/>
      <c r="L57" s="99"/>
      <c r="M57" s="99"/>
      <c r="N57" s="99"/>
      <c r="O57" s="99"/>
      <c r="P57" s="99"/>
      <c r="Q57" s="99"/>
      <c r="R57" s="99"/>
    </row>
    <row r="58" spans="4:18" x14ac:dyDescent="0.25">
      <c r="D58" s="123">
        <f ca="1">DATE(selected_year,2,1)</f>
        <v>45323</v>
      </c>
      <c r="E58" s="96" t="s">
        <v>9</v>
      </c>
      <c r="F58" s="83">
        <f t="shared" ref="F58" ca="1" si="1">MONTH(D58)</f>
        <v>2</v>
      </c>
      <c r="G58" s="83">
        <f ca="1">IF(selected_period="Total Year",1, IF(selected_period=cc_month_num,1,0))</f>
        <v>0</v>
      </c>
      <c r="H58" s="83">
        <f>1*$E$48</f>
        <v>1</v>
      </c>
      <c r="I58" s="83">
        <f t="shared" ref="I58:I100" si="2">1*$E$51</f>
        <v>1</v>
      </c>
      <c r="J58" s="98" cm="1">
        <f t="array" aca="1" ref="J58" ca="1">SUM(Tracking[Amount] * (Tracking[Type]=cc_type) * (YEAR(Tracking[Effective Date])=selected_year) * (MONTH(Tracking[Effective Date])=cc_month_num))</f>
        <v>0</v>
      </c>
      <c r="K58" s="98" cm="1">
        <f t="array" aca="1" ref="K58" ca="1">INDEX('Budget Planning'!$E:$EM,income_total_row, MATCH(DATE(selected_year,cc_month_num,1),'Budget Planning'!$E$13:$EM$13,0))</f>
        <v>19400</v>
      </c>
      <c r="L58" s="98">
        <f ca="1">cc_budget-cc_tracked</f>
        <v>19400</v>
      </c>
      <c r="M58" s="98">
        <f ca="1">cc_in_focus * cc_show_type * MIN(cc_tracked,cc_budget)</f>
        <v>0</v>
      </c>
      <c r="N58" s="98">
        <f ca="1">cc_in_focus * cc_show_type * cc_show_rem_budget * IF(cc_delta&gt;0,cc_delta,0)</f>
        <v>0</v>
      </c>
      <c r="O58" s="98">
        <f ca="1">cc_in_focus * cc_show_type *IF(cc_delta&lt;0,ABS(cc_delta),0)</f>
        <v>0</v>
      </c>
      <c r="P58" s="98">
        <f ca="1">NOT(cc_in_focus) * cc_show_type * MIN(cc_tracked,cc_budget)</f>
        <v>0</v>
      </c>
      <c r="Q58" s="98">
        <f ca="1">NOT(cc_in_focus) * cc_show_type * cc_show_rem_budget * IF(cc_delta&gt;0,cc_delta,0)</f>
        <v>19400</v>
      </c>
      <c r="R58" s="98">
        <f ca="1">NOT(cc_in_focus) * cc_show_type *IF(cc_delta&lt;0,ABS(cc_delta),0)</f>
        <v>0</v>
      </c>
    </row>
    <row r="59" spans="4:18" x14ac:dyDescent="0.25">
      <c r="D59" s="121"/>
      <c r="E59" s="83" t="s">
        <v>16</v>
      </c>
      <c r="F59" s="83">
        <f t="shared" ref="F59" ca="1" si="3">MONTH(D58)</f>
        <v>2</v>
      </c>
      <c r="G59" s="83">
        <f ca="1">IF(selected_period="Total Year",1, IF(selected_period=cc_month_num,1,0))</f>
        <v>0</v>
      </c>
      <c r="H59" s="83">
        <f>1*$E$49</f>
        <v>1</v>
      </c>
      <c r="I59" s="83">
        <f t="shared" si="2"/>
        <v>1</v>
      </c>
      <c r="J59" s="98" cm="1">
        <f t="array" aca="1" ref="J59" ca="1">SUM(Tracking[Amount] * (Tracking[Type]=cc_type) * (YEAR(Tracking[Effective Date])=selected_year) * (MONTH(Tracking[Effective Date])=cc_month_num))</f>
        <v>0</v>
      </c>
      <c r="K59" s="98" cm="1">
        <f t="array" aca="1" ref="K59" ca="1">INDEX('Budget Planning'!$E:$EM,expenses_total_row, MATCH(DATE(selected_year,cc_month_num,1),'Budget Planning'!$E$13:$EM$13,0))</f>
        <v>15550</v>
      </c>
      <c r="L59" s="98">
        <f ca="1">cc_budget-cc_tracked</f>
        <v>15550</v>
      </c>
      <c r="M59" s="98">
        <f ca="1">cc_in_focus * cc_show_type * MIN(cc_tracked,cc_budget)</f>
        <v>0</v>
      </c>
      <c r="N59" s="98">
        <f ca="1">cc_in_focus * cc_show_type * cc_show_rem_budget * IF(cc_delta&gt;0,cc_delta,0)</f>
        <v>0</v>
      </c>
      <c r="O59" s="98">
        <f ca="1">cc_in_focus * cc_show_type *IF(cc_delta&lt;0,ABS(cc_delta),0)</f>
        <v>0</v>
      </c>
      <c r="P59" s="98">
        <f ca="1">NOT(cc_in_focus) * cc_show_type * MIN(cc_tracked,cc_budget)</f>
        <v>0</v>
      </c>
      <c r="Q59" s="98">
        <f ca="1">NOT(cc_in_focus) * cc_show_type * cc_show_rem_budget * IF(cc_delta&gt;0,cc_delta,0)</f>
        <v>15550</v>
      </c>
      <c r="R59" s="98">
        <f ca="1">NOT(cc_in_focus) * cc_show_type *IF(cc_delta&lt;0,ABS(cc_delta),0)</f>
        <v>0</v>
      </c>
    </row>
    <row r="60" spans="4:18" x14ac:dyDescent="0.25">
      <c r="D60" s="121"/>
      <c r="E60" s="83" t="s">
        <v>21</v>
      </c>
      <c r="F60" s="83">
        <f t="shared" ref="F60" ca="1" si="4">MONTH(D58)</f>
        <v>2</v>
      </c>
      <c r="G60" s="83">
        <f ca="1">IF(selected_period="Total Year",1, IF(selected_period=cc_month_num,1,0))</f>
        <v>0</v>
      </c>
      <c r="H60" s="83">
        <f>1*$E$50</f>
        <v>1</v>
      </c>
      <c r="I60" s="83">
        <f t="shared" si="2"/>
        <v>1</v>
      </c>
      <c r="J60" s="98" cm="1">
        <f t="array" aca="1" ref="J60" ca="1">SUM(Tracking[Amount] * (Tracking[Type]=cc_type) * (YEAR(Tracking[Effective Date])=selected_year) * (MONTH(Tracking[Effective Date])=cc_month_num))</f>
        <v>0</v>
      </c>
      <c r="K60" s="98" cm="1">
        <f t="array" aca="1" ref="K60" ca="1">INDEX('Budget Planning'!$E:$EM,savings_total_row, MATCH(DATE(selected_year,cc_month_num,1),'Budget Planning'!$E$13:$EM$13,0))</f>
        <v>1200</v>
      </c>
      <c r="L60" s="98">
        <f ca="1">cc_budget-cc_tracked</f>
        <v>1200</v>
      </c>
      <c r="M60" s="98">
        <f ca="1">cc_in_focus * cc_show_type * MIN(cc_tracked,cc_budget)</f>
        <v>0</v>
      </c>
      <c r="N60" s="98">
        <f ca="1">cc_in_focus * cc_show_type * cc_show_rem_budget * IF(cc_delta&gt;0,cc_delta,0)</f>
        <v>0</v>
      </c>
      <c r="O60" s="98">
        <f ca="1">cc_in_focus * cc_show_type *IF(cc_delta&lt;0,ABS(cc_delta),0)</f>
        <v>0</v>
      </c>
      <c r="P60" s="98">
        <f ca="1">NOT(cc_in_focus) * cc_show_type * MIN(cc_tracked,cc_budget)</f>
        <v>0</v>
      </c>
      <c r="Q60" s="98">
        <f ca="1">NOT(cc_in_focus) * cc_show_type * cc_show_rem_budget * IF(cc_delta&gt;0,cc_delta,0)</f>
        <v>1200</v>
      </c>
      <c r="R60" s="98">
        <f ca="1">NOT(cc_in_focus) * cc_show_type *IF(cc_delta&lt;0,ABS(cc_delta),0)</f>
        <v>0</v>
      </c>
    </row>
    <row r="61" spans="4:18" x14ac:dyDescent="0.25">
      <c r="D61" s="122"/>
      <c r="E61" s="97"/>
      <c r="F61" s="97"/>
      <c r="G61" s="97"/>
      <c r="H61" s="97"/>
      <c r="I61" s="97"/>
      <c r="J61" s="99"/>
      <c r="K61" s="99"/>
      <c r="L61" s="99"/>
      <c r="M61" s="99"/>
      <c r="N61" s="99"/>
      <c r="O61" s="99"/>
      <c r="P61" s="99"/>
      <c r="Q61" s="99"/>
      <c r="R61" s="99"/>
    </row>
    <row r="62" spans="4:18" x14ac:dyDescent="0.25">
      <c r="D62" s="123">
        <f ca="1">DATE(selected_year,3,1)</f>
        <v>45352</v>
      </c>
      <c r="E62" s="96" t="s">
        <v>9</v>
      </c>
      <c r="F62" s="83">
        <f t="shared" ref="F62" ca="1" si="5">MONTH(D62)</f>
        <v>3</v>
      </c>
      <c r="G62" s="83">
        <f ca="1">IF(selected_period="Total Year",1, IF(selected_period=cc_month_num,1,0))</f>
        <v>0</v>
      </c>
      <c r="H62" s="83">
        <f>1*$E$48</f>
        <v>1</v>
      </c>
      <c r="I62" s="83">
        <f t="shared" ref="I62" si="6">1*$E$51</f>
        <v>1</v>
      </c>
      <c r="J62" s="98" cm="1">
        <f t="array" aca="1" ref="J62" ca="1">SUM(Tracking[Amount] * (Tracking[Type]=cc_type) * (YEAR(Tracking[Effective Date])=selected_year) * (MONTH(Tracking[Effective Date])=cc_month_num))</f>
        <v>0</v>
      </c>
      <c r="K62" s="98" cm="1">
        <f t="array" aca="1" ref="K62" ca="1">INDEX('Budget Planning'!$E:$EM,income_total_row, MATCH(DATE(selected_year,cc_month_num,1),'Budget Planning'!$E$13:$EM$13,0))</f>
        <v>17900</v>
      </c>
      <c r="L62" s="98">
        <f ca="1">cc_budget-cc_tracked</f>
        <v>17900</v>
      </c>
      <c r="M62" s="98">
        <f ca="1">cc_in_focus * cc_show_type * MIN(cc_tracked,cc_budget)</f>
        <v>0</v>
      </c>
      <c r="N62" s="98">
        <f ca="1">cc_in_focus * cc_show_type * cc_show_rem_budget * IF(cc_delta&gt;0,cc_delta,0)</f>
        <v>0</v>
      </c>
      <c r="O62" s="98">
        <f ca="1">cc_in_focus * cc_show_type *IF(cc_delta&lt;0,ABS(cc_delta),0)</f>
        <v>0</v>
      </c>
      <c r="P62" s="98">
        <f ca="1">NOT(cc_in_focus) * cc_show_type * MIN(cc_tracked,cc_budget)</f>
        <v>0</v>
      </c>
      <c r="Q62" s="98">
        <f ca="1">NOT(cc_in_focus) * cc_show_type * cc_show_rem_budget * IF(cc_delta&gt;0,cc_delta,0)</f>
        <v>17900</v>
      </c>
      <c r="R62" s="98">
        <f ca="1">NOT(cc_in_focus) * cc_show_type *IF(cc_delta&lt;0,ABS(cc_delta),0)</f>
        <v>0</v>
      </c>
    </row>
    <row r="63" spans="4:18" x14ac:dyDescent="0.25">
      <c r="D63" s="121"/>
      <c r="E63" s="83" t="s">
        <v>16</v>
      </c>
      <c r="F63" s="83">
        <f t="shared" ref="F63" ca="1" si="7">MONTH(D62)</f>
        <v>3</v>
      </c>
      <c r="G63" s="83">
        <f ca="1">IF(selected_period="Total Year",1, IF(selected_period=cc_month_num,1,0))</f>
        <v>0</v>
      </c>
      <c r="H63" s="83">
        <f>1*$E$49</f>
        <v>1</v>
      </c>
      <c r="I63" s="83">
        <f t="shared" si="2"/>
        <v>1</v>
      </c>
      <c r="J63" s="98" cm="1">
        <f t="array" aca="1" ref="J63" ca="1">SUM(Tracking[Amount] * (Tracking[Type]=cc_type) * (YEAR(Tracking[Effective Date])=selected_year) * (MONTH(Tracking[Effective Date])=cc_month_num))</f>
        <v>0</v>
      </c>
      <c r="K63" s="98" cm="1">
        <f t="array" aca="1" ref="K63" ca="1">INDEX('Budget Planning'!$E:$EM,expenses_total_row, MATCH(DATE(selected_year,cc_month_num,1),'Budget Planning'!$E$13:$EM$13,0))</f>
        <v>15550</v>
      </c>
      <c r="L63" s="98">
        <f ca="1">cc_budget-cc_tracked</f>
        <v>15550</v>
      </c>
      <c r="M63" s="98">
        <f ca="1">cc_in_focus * cc_show_type * MIN(cc_tracked,cc_budget)</f>
        <v>0</v>
      </c>
      <c r="N63" s="98">
        <f ca="1">cc_in_focus * cc_show_type * cc_show_rem_budget * IF(cc_delta&gt;0,cc_delta,0)</f>
        <v>0</v>
      </c>
      <c r="O63" s="98">
        <f ca="1">cc_in_focus * cc_show_type *IF(cc_delta&lt;0,ABS(cc_delta),0)</f>
        <v>0</v>
      </c>
      <c r="P63" s="98">
        <f ca="1">NOT(cc_in_focus) * cc_show_type * MIN(cc_tracked,cc_budget)</f>
        <v>0</v>
      </c>
      <c r="Q63" s="98">
        <f ca="1">NOT(cc_in_focus) * cc_show_type * cc_show_rem_budget * IF(cc_delta&gt;0,cc_delta,0)</f>
        <v>15550</v>
      </c>
      <c r="R63" s="98">
        <f ca="1">NOT(cc_in_focus) * cc_show_type *IF(cc_delta&lt;0,ABS(cc_delta),0)</f>
        <v>0</v>
      </c>
    </row>
    <row r="64" spans="4:18" x14ac:dyDescent="0.25">
      <c r="D64" s="121"/>
      <c r="E64" s="83" t="s">
        <v>21</v>
      </c>
      <c r="F64" s="83">
        <f t="shared" ref="F64" ca="1" si="8">MONTH(D62)</f>
        <v>3</v>
      </c>
      <c r="G64" s="83">
        <f ca="1">IF(selected_period="Total Year",1, IF(selected_period=cc_month_num,1,0))</f>
        <v>0</v>
      </c>
      <c r="H64" s="83">
        <f>1*$E$50</f>
        <v>1</v>
      </c>
      <c r="I64" s="83">
        <f t="shared" si="2"/>
        <v>1</v>
      </c>
      <c r="J64" s="98" cm="1">
        <f t="array" aca="1" ref="J64" ca="1">SUM(Tracking[Amount] * (Tracking[Type]=cc_type) * (YEAR(Tracking[Effective Date])=selected_year) * (MONTH(Tracking[Effective Date])=cc_month_num))</f>
        <v>0</v>
      </c>
      <c r="K64" s="98" cm="1">
        <f t="array" aca="1" ref="K64" ca="1">INDEX('Budget Planning'!$E:$EM,savings_total_row, MATCH(DATE(selected_year,cc_month_num,1),'Budget Planning'!$E$13:$EM$13,0))</f>
        <v>1200</v>
      </c>
      <c r="L64" s="98">
        <f ca="1">cc_budget-cc_tracked</f>
        <v>1200</v>
      </c>
      <c r="M64" s="98">
        <f ca="1">cc_in_focus * cc_show_type * MIN(cc_tracked,cc_budget)</f>
        <v>0</v>
      </c>
      <c r="N64" s="98">
        <f ca="1">cc_in_focus * cc_show_type * cc_show_rem_budget * IF(cc_delta&gt;0,cc_delta,0)</f>
        <v>0</v>
      </c>
      <c r="O64" s="98">
        <f ca="1">cc_in_focus * cc_show_type *IF(cc_delta&lt;0,ABS(cc_delta),0)</f>
        <v>0</v>
      </c>
      <c r="P64" s="98">
        <f ca="1">NOT(cc_in_focus) * cc_show_type * MIN(cc_tracked,cc_budget)</f>
        <v>0</v>
      </c>
      <c r="Q64" s="98">
        <f ca="1">NOT(cc_in_focus) * cc_show_type * cc_show_rem_budget * IF(cc_delta&gt;0,cc_delta,0)</f>
        <v>1200</v>
      </c>
      <c r="R64" s="98">
        <f ca="1">NOT(cc_in_focus) * cc_show_type *IF(cc_delta&lt;0,ABS(cc_delta),0)</f>
        <v>0</v>
      </c>
    </row>
    <row r="65" spans="4:18" x14ac:dyDescent="0.25">
      <c r="D65" s="122"/>
      <c r="E65" s="97"/>
      <c r="F65" s="97"/>
      <c r="G65" s="97"/>
      <c r="H65" s="97"/>
      <c r="I65" s="97"/>
      <c r="J65" s="99"/>
      <c r="K65" s="99"/>
      <c r="L65" s="99"/>
      <c r="M65" s="99"/>
      <c r="N65" s="99"/>
      <c r="O65" s="99"/>
      <c r="P65" s="99"/>
      <c r="Q65" s="99"/>
      <c r="R65" s="99"/>
    </row>
    <row r="66" spans="4:18" x14ac:dyDescent="0.25">
      <c r="D66" s="123">
        <f ca="1">DATE(selected_year,4,1)</f>
        <v>45383</v>
      </c>
      <c r="E66" s="96" t="s">
        <v>9</v>
      </c>
      <c r="F66" s="83">
        <f t="shared" ref="F66" ca="1" si="9">MONTH(D66)</f>
        <v>4</v>
      </c>
      <c r="G66" s="83">
        <f ca="1">IF(selected_period="Total Year",1, IF(selected_period=cc_month_num,1,0))</f>
        <v>0</v>
      </c>
      <c r="H66" s="83">
        <f>1*$E$48</f>
        <v>1</v>
      </c>
      <c r="I66" s="83">
        <f t="shared" ref="I66" si="10">1*$E$51</f>
        <v>1</v>
      </c>
      <c r="J66" s="98" cm="1">
        <f t="array" aca="1" ref="J66" ca="1">SUM(Tracking[Amount] * (Tracking[Type]=cc_type) * (YEAR(Tracking[Effective Date])=selected_year) * (MONTH(Tracking[Effective Date])=cc_month_num))</f>
        <v>0</v>
      </c>
      <c r="K66" s="98" cm="1">
        <f t="array" aca="1" ref="K66" ca="1">INDEX('Budget Planning'!$E:$EM,income_total_row, MATCH(DATE(selected_year,cc_month_num,1),'Budget Planning'!$E$13:$EM$13,0))</f>
        <v>21600</v>
      </c>
      <c r="L66" s="98">
        <f ca="1">cc_budget-cc_tracked</f>
        <v>21600</v>
      </c>
      <c r="M66" s="98">
        <f ca="1">cc_in_focus * cc_show_type * MIN(cc_tracked,cc_budget)</f>
        <v>0</v>
      </c>
      <c r="N66" s="98">
        <f ca="1">cc_in_focus * cc_show_type * cc_show_rem_budget * IF(cc_delta&gt;0,cc_delta,0)</f>
        <v>0</v>
      </c>
      <c r="O66" s="98">
        <f ca="1">cc_in_focus * cc_show_type *IF(cc_delta&lt;0,ABS(cc_delta),0)</f>
        <v>0</v>
      </c>
      <c r="P66" s="98">
        <f ca="1">NOT(cc_in_focus) * cc_show_type * MIN(cc_tracked,cc_budget)</f>
        <v>0</v>
      </c>
      <c r="Q66" s="98">
        <f ca="1">NOT(cc_in_focus) * cc_show_type * cc_show_rem_budget * IF(cc_delta&gt;0,cc_delta,0)</f>
        <v>21600</v>
      </c>
      <c r="R66" s="98">
        <f ca="1">NOT(cc_in_focus) * cc_show_type *IF(cc_delta&lt;0,ABS(cc_delta),0)</f>
        <v>0</v>
      </c>
    </row>
    <row r="67" spans="4:18" x14ac:dyDescent="0.25">
      <c r="D67" s="121"/>
      <c r="E67" s="83" t="s">
        <v>16</v>
      </c>
      <c r="F67" s="83">
        <f t="shared" ref="F67" ca="1" si="11">MONTH(D66)</f>
        <v>4</v>
      </c>
      <c r="G67" s="83">
        <f ca="1">IF(selected_period="Total Year",1, IF(selected_period=cc_month_num,1,0))</f>
        <v>0</v>
      </c>
      <c r="H67" s="83">
        <f>1*$E$49</f>
        <v>1</v>
      </c>
      <c r="I67" s="83">
        <f t="shared" si="2"/>
        <v>1</v>
      </c>
      <c r="J67" s="98" cm="1">
        <f t="array" aca="1" ref="J67" ca="1">SUM(Tracking[Amount] * (Tracking[Type]=cc_type) * (YEAR(Tracking[Effective Date])=selected_year) * (MONTH(Tracking[Effective Date])=cc_month_num))</f>
        <v>0</v>
      </c>
      <c r="K67" s="98" cm="1">
        <f t="array" aca="1" ref="K67" ca="1">INDEX('Budget Planning'!$E:$EM,expenses_total_row, MATCH(DATE(selected_year,cc_month_num,1),'Budget Planning'!$E$13:$EM$13,0))</f>
        <v>15550</v>
      </c>
      <c r="L67" s="98">
        <f ca="1">cc_budget-cc_tracked</f>
        <v>15550</v>
      </c>
      <c r="M67" s="98">
        <f ca="1">cc_in_focus * cc_show_type * MIN(cc_tracked,cc_budget)</f>
        <v>0</v>
      </c>
      <c r="N67" s="98">
        <f ca="1">cc_in_focus * cc_show_type * cc_show_rem_budget * IF(cc_delta&gt;0,cc_delta,0)</f>
        <v>0</v>
      </c>
      <c r="O67" s="98">
        <f ca="1">cc_in_focus * cc_show_type *IF(cc_delta&lt;0,ABS(cc_delta),0)</f>
        <v>0</v>
      </c>
      <c r="P67" s="98">
        <f ca="1">NOT(cc_in_focus) * cc_show_type * MIN(cc_tracked,cc_budget)</f>
        <v>0</v>
      </c>
      <c r="Q67" s="98">
        <f ca="1">NOT(cc_in_focus) * cc_show_type * cc_show_rem_budget * IF(cc_delta&gt;0,cc_delta,0)</f>
        <v>15550</v>
      </c>
      <c r="R67" s="98">
        <f ca="1">NOT(cc_in_focus) * cc_show_type *IF(cc_delta&lt;0,ABS(cc_delta),0)</f>
        <v>0</v>
      </c>
    </row>
    <row r="68" spans="4:18" x14ac:dyDescent="0.25">
      <c r="D68" s="121"/>
      <c r="E68" s="83" t="s">
        <v>21</v>
      </c>
      <c r="F68" s="83">
        <f t="shared" ref="F68" ca="1" si="12">MONTH(D66)</f>
        <v>4</v>
      </c>
      <c r="G68" s="83">
        <f ca="1">IF(selected_period="Total Year",1, IF(selected_period=cc_month_num,1,0))</f>
        <v>0</v>
      </c>
      <c r="H68" s="83">
        <f>1*$E$50</f>
        <v>1</v>
      </c>
      <c r="I68" s="83">
        <f t="shared" si="2"/>
        <v>1</v>
      </c>
      <c r="J68" s="98" cm="1">
        <f t="array" aca="1" ref="J68" ca="1">SUM(Tracking[Amount] * (Tracking[Type]=cc_type) * (YEAR(Tracking[Effective Date])=selected_year) * (MONTH(Tracking[Effective Date])=cc_month_num))</f>
        <v>0</v>
      </c>
      <c r="K68" s="98" cm="1">
        <f t="array" aca="1" ref="K68" ca="1">INDEX('Budget Planning'!$E:$EM,savings_total_row, MATCH(DATE(selected_year,cc_month_num,1),'Budget Planning'!$E$13:$EM$13,0))</f>
        <v>1200</v>
      </c>
      <c r="L68" s="98">
        <f ca="1">cc_budget-cc_tracked</f>
        <v>1200</v>
      </c>
      <c r="M68" s="98">
        <f ca="1">cc_in_focus * cc_show_type * MIN(cc_tracked,cc_budget)</f>
        <v>0</v>
      </c>
      <c r="N68" s="98">
        <f ca="1">cc_in_focus * cc_show_type * cc_show_rem_budget * IF(cc_delta&gt;0,cc_delta,0)</f>
        <v>0</v>
      </c>
      <c r="O68" s="98">
        <f ca="1">cc_in_focus * cc_show_type *IF(cc_delta&lt;0,ABS(cc_delta),0)</f>
        <v>0</v>
      </c>
      <c r="P68" s="98">
        <f ca="1">NOT(cc_in_focus) * cc_show_type * MIN(cc_tracked,cc_budget)</f>
        <v>0</v>
      </c>
      <c r="Q68" s="98">
        <f ca="1">NOT(cc_in_focus) * cc_show_type * cc_show_rem_budget * IF(cc_delta&gt;0,cc_delta,0)</f>
        <v>1200</v>
      </c>
      <c r="R68" s="98">
        <f ca="1">NOT(cc_in_focus) * cc_show_type *IF(cc_delta&lt;0,ABS(cc_delta),0)</f>
        <v>0</v>
      </c>
    </row>
    <row r="69" spans="4:18" x14ac:dyDescent="0.25">
      <c r="D69" s="122"/>
      <c r="E69" s="97"/>
      <c r="F69" s="97"/>
      <c r="G69" s="97"/>
      <c r="H69" s="97"/>
      <c r="I69" s="97"/>
      <c r="J69" s="99"/>
      <c r="K69" s="99"/>
      <c r="L69" s="99"/>
      <c r="M69" s="99"/>
      <c r="N69" s="99"/>
      <c r="O69" s="99"/>
      <c r="P69" s="99"/>
      <c r="Q69" s="99"/>
      <c r="R69" s="99"/>
    </row>
    <row r="70" spans="4:18" x14ac:dyDescent="0.25">
      <c r="D70" s="123">
        <f ca="1">DATE(selected_year,5,1)</f>
        <v>45413</v>
      </c>
      <c r="E70" s="96" t="s">
        <v>9</v>
      </c>
      <c r="F70" s="83">
        <f t="shared" ref="F70" ca="1" si="13">MONTH(D70)</f>
        <v>5</v>
      </c>
      <c r="G70" s="83">
        <f ca="1">IF(selected_period="Total Year",1, IF(selected_period=cc_month_num,1,0))</f>
        <v>0</v>
      </c>
      <c r="H70" s="83">
        <f>1*$E$48</f>
        <v>1</v>
      </c>
      <c r="I70" s="83">
        <f t="shared" ref="I70" si="14">1*$E$51</f>
        <v>1</v>
      </c>
      <c r="J70" s="98" cm="1">
        <f t="array" aca="1" ref="J70" ca="1">SUM(Tracking[Amount] * (Tracking[Type]=cc_type) * (YEAR(Tracking[Effective Date])=selected_year) * (MONTH(Tracking[Effective Date])=cc_month_num))</f>
        <v>0</v>
      </c>
      <c r="K70" s="98" cm="1">
        <f t="array" aca="1" ref="K70" ca="1">INDEX('Budget Planning'!$E:$EM,income_total_row, MATCH(DATE(selected_year,cc_month_num,1),'Budget Planning'!$E$13:$EM$13,0))</f>
        <v>17800</v>
      </c>
      <c r="L70" s="98">
        <f ca="1">cc_budget-cc_tracked</f>
        <v>17800</v>
      </c>
      <c r="M70" s="98">
        <f ca="1">cc_in_focus * cc_show_type * MIN(cc_tracked,cc_budget)</f>
        <v>0</v>
      </c>
      <c r="N70" s="98">
        <f ca="1">cc_in_focus * cc_show_type * cc_show_rem_budget * IF(cc_delta&gt;0,cc_delta,0)</f>
        <v>0</v>
      </c>
      <c r="O70" s="98">
        <f ca="1">cc_in_focus * cc_show_type *IF(cc_delta&lt;0,ABS(cc_delta),0)</f>
        <v>0</v>
      </c>
      <c r="P70" s="98">
        <f ca="1">NOT(cc_in_focus) * cc_show_type * MIN(cc_tracked,cc_budget)</f>
        <v>0</v>
      </c>
      <c r="Q70" s="98">
        <f ca="1">NOT(cc_in_focus) * cc_show_type * cc_show_rem_budget * IF(cc_delta&gt;0,cc_delta,0)</f>
        <v>17800</v>
      </c>
      <c r="R70" s="98">
        <f ca="1">NOT(cc_in_focus) * cc_show_type *IF(cc_delta&lt;0,ABS(cc_delta),0)</f>
        <v>0</v>
      </c>
    </row>
    <row r="71" spans="4:18" x14ac:dyDescent="0.25">
      <c r="D71" s="121"/>
      <c r="E71" s="83" t="s">
        <v>16</v>
      </c>
      <c r="F71" s="83">
        <f t="shared" ref="F71" ca="1" si="15">MONTH(D70)</f>
        <v>5</v>
      </c>
      <c r="G71" s="83">
        <f ca="1">IF(selected_period="Total Year",1, IF(selected_period=cc_month_num,1,0))</f>
        <v>0</v>
      </c>
      <c r="H71" s="83">
        <f>1*$E$49</f>
        <v>1</v>
      </c>
      <c r="I71" s="83">
        <f t="shared" si="2"/>
        <v>1</v>
      </c>
      <c r="J71" s="98" cm="1">
        <f t="array" aca="1" ref="J71" ca="1">SUM(Tracking[Amount] * (Tracking[Type]=cc_type) * (YEAR(Tracking[Effective Date])=selected_year) * (MONTH(Tracking[Effective Date])=cc_month_num))</f>
        <v>0</v>
      </c>
      <c r="K71" s="98" cm="1">
        <f t="array" aca="1" ref="K71" ca="1">INDEX('Budget Planning'!$E:$EM,expenses_total_row, MATCH(DATE(selected_year,cc_month_num,1),'Budget Planning'!$E$13:$EM$13,0))</f>
        <v>15550</v>
      </c>
      <c r="L71" s="98">
        <f ca="1">cc_budget-cc_tracked</f>
        <v>15550</v>
      </c>
      <c r="M71" s="98">
        <f ca="1">cc_in_focus * cc_show_type * MIN(cc_tracked,cc_budget)</f>
        <v>0</v>
      </c>
      <c r="N71" s="98">
        <f ca="1">cc_in_focus * cc_show_type * cc_show_rem_budget * IF(cc_delta&gt;0,cc_delta,0)</f>
        <v>0</v>
      </c>
      <c r="O71" s="98">
        <f ca="1">cc_in_focus * cc_show_type *IF(cc_delta&lt;0,ABS(cc_delta),0)</f>
        <v>0</v>
      </c>
      <c r="P71" s="98">
        <f ca="1">NOT(cc_in_focus) * cc_show_type * MIN(cc_tracked,cc_budget)</f>
        <v>0</v>
      </c>
      <c r="Q71" s="98">
        <f ca="1">NOT(cc_in_focus) * cc_show_type * cc_show_rem_budget * IF(cc_delta&gt;0,cc_delta,0)</f>
        <v>15550</v>
      </c>
      <c r="R71" s="98">
        <f ca="1">NOT(cc_in_focus) * cc_show_type *IF(cc_delta&lt;0,ABS(cc_delta),0)</f>
        <v>0</v>
      </c>
    </row>
    <row r="72" spans="4:18" x14ac:dyDescent="0.25">
      <c r="D72" s="121"/>
      <c r="E72" s="83" t="s">
        <v>21</v>
      </c>
      <c r="F72" s="83">
        <f t="shared" ref="F72" ca="1" si="16">MONTH(D70)</f>
        <v>5</v>
      </c>
      <c r="G72" s="83">
        <f ca="1">IF(selected_period="Total Year",1, IF(selected_period=cc_month_num,1,0))</f>
        <v>0</v>
      </c>
      <c r="H72" s="83">
        <f>1*$E$50</f>
        <v>1</v>
      </c>
      <c r="I72" s="83">
        <f t="shared" si="2"/>
        <v>1</v>
      </c>
      <c r="J72" s="98" cm="1">
        <f t="array" aca="1" ref="J72" ca="1">SUM(Tracking[Amount] * (Tracking[Type]=cc_type) * (YEAR(Tracking[Effective Date])=selected_year) * (MONTH(Tracking[Effective Date])=cc_month_num))</f>
        <v>0</v>
      </c>
      <c r="K72" s="98" cm="1">
        <f t="array" aca="1" ref="K72" ca="1">INDEX('Budget Planning'!$E:$EM,savings_total_row, MATCH(DATE(selected_year,cc_month_num,1),'Budget Planning'!$E$13:$EM$13,0))</f>
        <v>1200</v>
      </c>
      <c r="L72" s="98">
        <f ca="1">cc_budget-cc_tracked</f>
        <v>1200</v>
      </c>
      <c r="M72" s="98">
        <f ca="1">cc_in_focus * cc_show_type * MIN(cc_tracked,cc_budget)</f>
        <v>0</v>
      </c>
      <c r="N72" s="98">
        <f ca="1">cc_in_focus * cc_show_type * cc_show_rem_budget * IF(cc_delta&gt;0,cc_delta,0)</f>
        <v>0</v>
      </c>
      <c r="O72" s="98">
        <f ca="1">cc_in_focus * cc_show_type *IF(cc_delta&lt;0,ABS(cc_delta),0)</f>
        <v>0</v>
      </c>
      <c r="P72" s="98">
        <f ca="1">NOT(cc_in_focus) * cc_show_type * MIN(cc_tracked,cc_budget)</f>
        <v>0</v>
      </c>
      <c r="Q72" s="98">
        <f ca="1">NOT(cc_in_focus) * cc_show_type * cc_show_rem_budget * IF(cc_delta&gt;0,cc_delta,0)</f>
        <v>1200</v>
      </c>
      <c r="R72" s="98">
        <f ca="1">NOT(cc_in_focus) * cc_show_type *IF(cc_delta&lt;0,ABS(cc_delta),0)</f>
        <v>0</v>
      </c>
    </row>
    <row r="73" spans="4:18" x14ac:dyDescent="0.25">
      <c r="D73" s="122"/>
      <c r="E73" s="97"/>
      <c r="F73" s="97"/>
      <c r="G73" s="97"/>
      <c r="H73" s="97"/>
      <c r="I73" s="97"/>
      <c r="J73" s="99"/>
      <c r="K73" s="99"/>
      <c r="L73" s="99"/>
      <c r="M73" s="99"/>
      <c r="N73" s="99"/>
      <c r="O73" s="99"/>
      <c r="P73" s="99"/>
      <c r="Q73" s="99"/>
      <c r="R73" s="99"/>
    </row>
    <row r="74" spans="4:18" x14ac:dyDescent="0.25">
      <c r="D74" s="123">
        <f ca="1">DATE(selected_year,6,1)</f>
        <v>45444</v>
      </c>
      <c r="E74" s="96" t="s">
        <v>9</v>
      </c>
      <c r="F74" s="83">
        <f t="shared" ref="F74" ca="1" si="17">MONTH(D74)</f>
        <v>6</v>
      </c>
      <c r="G74" s="83">
        <f ca="1">IF(selected_period="Total Year",1, IF(selected_period=cc_month_num,1,0))</f>
        <v>0</v>
      </c>
      <c r="H74" s="83">
        <f>1*$E$48</f>
        <v>1</v>
      </c>
      <c r="I74" s="83">
        <f t="shared" ref="I74" si="18">1*$E$51</f>
        <v>1</v>
      </c>
      <c r="J74" s="98" cm="1">
        <f t="array" aca="1" ref="J74" ca="1">SUM(Tracking[Amount] * (Tracking[Type]=cc_type) * (YEAR(Tracking[Effective Date])=selected_year) * (MONTH(Tracking[Effective Date])=cc_month_num))</f>
        <v>0</v>
      </c>
      <c r="K74" s="98" cm="1">
        <f t="array" aca="1" ref="K74" ca="1">INDEX('Budget Planning'!$E:$EM,income_total_row, MATCH(DATE(selected_year,cc_month_num,1),'Budget Planning'!$E$13:$EM$13,0))</f>
        <v>17900</v>
      </c>
      <c r="L74" s="98">
        <f ca="1">cc_budget-cc_tracked</f>
        <v>17900</v>
      </c>
      <c r="M74" s="98">
        <f ca="1">cc_in_focus * cc_show_type * MIN(cc_tracked,cc_budget)</f>
        <v>0</v>
      </c>
      <c r="N74" s="98">
        <f ca="1">cc_in_focus * cc_show_type * cc_show_rem_budget * IF(cc_delta&gt;0,cc_delta,0)</f>
        <v>0</v>
      </c>
      <c r="O74" s="98">
        <f ca="1">cc_in_focus * cc_show_type *IF(cc_delta&lt;0,ABS(cc_delta),0)</f>
        <v>0</v>
      </c>
      <c r="P74" s="98">
        <f ca="1">NOT(cc_in_focus) * cc_show_type * MIN(cc_tracked,cc_budget)</f>
        <v>0</v>
      </c>
      <c r="Q74" s="98">
        <f ca="1">NOT(cc_in_focus) * cc_show_type * cc_show_rem_budget * IF(cc_delta&gt;0,cc_delta,0)</f>
        <v>17900</v>
      </c>
      <c r="R74" s="98">
        <f ca="1">NOT(cc_in_focus) * cc_show_type *IF(cc_delta&lt;0,ABS(cc_delta),0)</f>
        <v>0</v>
      </c>
    </row>
    <row r="75" spans="4:18" x14ac:dyDescent="0.25">
      <c r="D75" s="121"/>
      <c r="E75" s="83" t="s">
        <v>16</v>
      </c>
      <c r="F75" s="83">
        <f t="shared" ref="F75" ca="1" si="19">MONTH(D74)</f>
        <v>6</v>
      </c>
      <c r="G75" s="83">
        <f ca="1">IF(selected_period="Total Year",1, IF(selected_period=cc_month_num,1,0))</f>
        <v>0</v>
      </c>
      <c r="H75" s="83">
        <f>1*$E$49</f>
        <v>1</v>
      </c>
      <c r="I75" s="83">
        <f t="shared" si="2"/>
        <v>1</v>
      </c>
      <c r="J75" s="98" cm="1">
        <f t="array" aca="1" ref="J75" ca="1">SUM(Tracking[Amount] * (Tracking[Type]=cc_type) * (YEAR(Tracking[Effective Date])=selected_year) * (MONTH(Tracking[Effective Date])=cc_month_num))</f>
        <v>0</v>
      </c>
      <c r="K75" s="98" cm="1">
        <f t="array" aca="1" ref="K75" ca="1">INDEX('Budget Planning'!$E:$EM,expenses_total_row, MATCH(DATE(selected_year,cc_month_num,1),'Budget Planning'!$E$13:$EM$13,0))</f>
        <v>15550</v>
      </c>
      <c r="L75" s="98">
        <f ca="1">cc_budget-cc_tracked</f>
        <v>15550</v>
      </c>
      <c r="M75" s="98">
        <f ca="1">cc_in_focus * cc_show_type * MIN(cc_tracked,cc_budget)</f>
        <v>0</v>
      </c>
      <c r="N75" s="98">
        <f ca="1">cc_in_focus * cc_show_type * cc_show_rem_budget * IF(cc_delta&gt;0,cc_delta,0)</f>
        <v>0</v>
      </c>
      <c r="O75" s="98">
        <f ca="1">cc_in_focus * cc_show_type *IF(cc_delta&lt;0,ABS(cc_delta),0)</f>
        <v>0</v>
      </c>
      <c r="P75" s="98">
        <f ca="1">NOT(cc_in_focus) * cc_show_type * MIN(cc_tracked,cc_budget)</f>
        <v>0</v>
      </c>
      <c r="Q75" s="98">
        <f ca="1">NOT(cc_in_focus) * cc_show_type * cc_show_rem_budget * IF(cc_delta&gt;0,cc_delta,0)</f>
        <v>15550</v>
      </c>
      <c r="R75" s="98">
        <f ca="1">NOT(cc_in_focus) * cc_show_type *IF(cc_delta&lt;0,ABS(cc_delta),0)</f>
        <v>0</v>
      </c>
    </row>
    <row r="76" spans="4:18" x14ac:dyDescent="0.25">
      <c r="D76" s="121"/>
      <c r="E76" s="83" t="s">
        <v>21</v>
      </c>
      <c r="F76" s="83">
        <f t="shared" ref="F76" ca="1" si="20">MONTH(D74)</f>
        <v>6</v>
      </c>
      <c r="G76" s="83">
        <f ca="1">IF(selected_period="Total Year",1, IF(selected_period=cc_month_num,1,0))</f>
        <v>0</v>
      </c>
      <c r="H76" s="83">
        <f>1*$E$50</f>
        <v>1</v>
      </c>
      <c r="I76" s="83">
        <f t="shared" si="2"/>
        <v>1</v>
      </c>
      <c r="J76" s="98" cm="1">
        <f t="array" aca="1" ref="J76" ca="1">SUM(Tracking[Amount] * (Tracking[Type]=cc_type) * (YEAR(Tracking[Effective Date])=selected_year) * (MONTH(Tracking[Effective Date])=cc_month_num))</f>
        <v>0</v>
      </c>
      <c r="K76" s="98" cm="1">
        <f t="array" aca="1" ref="K76" ca="1">INDEX('Budget Planning'!$E:$EM,savings_total_row, MATCH(DATE(selected_year,cc_month_num,1),'Budget Planning'!$E$13:$EM$13,0))</f>
        <v>1200</v>
      </c>
      <c r="L76" s="98">
        <f ca="1">cc_budget-cc_tracked</f>
        <v>1200</v>
      </c>
      <c r="M76" s="98">
        <f ca="1">cc_in_focus * cc_show_type * MIN(cc_tracked,cc_budget)</f>
        <v>0</v>
      </c>
      <c r="N76" s="98">
        <f ca="1">cc_in_focus * cc_show_type * cc_show_rem_budget * IF(cc_delta&gt;0,cc_delta,0)</f>
        <v>0</v>
      </c>
      <c r="O76" s="98">
        <f ca="1">cc_in_focus * cc_show_type *IF(cc_delta&lt;0,ABS(cc_delta),0)</f>
        <v>0</v>
      </c>
      <c r="P76" s="98">
        <f ca="1">NOT(cc_in_focus) * cc_show_type * MIN(cc_tracked,cc_budget)</f>
        <v>0</v>
      </c>
      <c r="Q76" s="98">
        <f ca="1">NOT(cc_in_focus) * cc_show_type * cc_show_rem_budget * IF(cc_delta&gt;0,cc_delta,0)</f>
        <v>1200</v>
      </c>
      <c r="R76" s="98">
        <f ca="1">NOT(cc_in_focus) * cc_show_type *IF(cc_delta&lt;0,ABS(cc_delta),0)</f>
        <v>0</v>
      </c>
    </row>
    <row r="77" spans="4:18" x14ac:dyDescent="0.25">
      <c r="D77" s="122"/>
      <c r="E77" s="97"/>
      <c r="F77" s="97"/>
      <c r="G77" s="97"/>
      <c r="H77" s="97"/>
      <c r="I77" s="97"/>
      <c r="J77" s="99"/>
      <c r="K77" s="99"/>
      <c r="L77" s="99"/>
      <c r="M77" s="99"/>
      <c r="N77" s="99"/>
      <c r="O77" s="99"/>
      <c r="P77" s="99"/>
      <c r="Q77" s="99"/>
      <c r="R77" s="99"/>
    </row>
    <row r="78" spans="4:18" x14ac:dyDescent="0.25">
      <c r="D78" s="123">
        <f ca="1">DATE(selected_year,7,1)</f>
        <v>45474</v>
      </c>
      <c r="E78" s="96" t="s">
        <v>9</v>
      </c>
      <c r="F78" s="83">
        <f t="shared" ref="F78" ca="1" si="21">MONTH(D78)</f>
        <v>7</v>
      </c>
      <c r="G78" s="83">
        <f ca="1">IF(selected_period="Total Year",1, IF(selected_period=cc_month_num,1,0))</f>
        <v>0</v>
      </c>
      <c r="H78" s="83">
        <f>1*$E$48</f>
        <v>1</v>
      </c>
      <c r="I78" s="83">
        <f t="shared" ref="I78" si="22">1*$E$51</f>
        <v>1</v>
      </c>
      <c r="J78" s="98" cm="1">
        <f t="array" aca="1" ref="J78" ca="1">SUM(Tracking[Amount] * (Tracking[Type]=cc_type) * (YEAR(Tracking[Effective Date])=selected_year) * (MONTH(Tracking[Effective Date])=cc_month_num))</f>
        <v>0</v>
      </c>
      <c r="K78" s="98" cm="1">
        <f t="array" aca="1" ref="K78" ca="1">INDEX('Budget Planning'!$E:$EM,income_total_row, MATCH(DATE(selected_year,cc_month_num,1),'Budget Planning'!$E$13:$EM$13,0))</f>
        <v>18156</v>
      </c>
      <c r="L78" s="98">
        <f ca="1">cc_budget-cc_tracked</f>
        <v>18156</v>
      </c>
      <c r="M78" s="98">
        <f ca="1">cc_in_focus * cc_show_type * MIN(cc_tracked,cc_budget)</f>
        <v>0</v>
      </c>
      <c r="N78" s="98">
        <f ca="1">cc_in_focus * cc_show_type * cc_show_rem_budget * IF(cc_delta&gt;0,cc_delta,0)</f>
        <v>0</v>
      </c>
      <c r="O78" s="98">
        <f ca="1">cc_in_focus * cc_show_type *IF(cc_delta&lt;0,ABS(cc_delta),0)</f>
        <v>0</v>
      </c>
      <c r="P78" s="98">
        <f ca="1">NOT(cc_in_focus) * cc_show_type * MIN(cc_tracked,cc_budget)</f>
        <v>0</v>
      </c>
      <c r="Q78" s="98">
        <f ca="1">NOT(cc_in_focus) * cc_show_type * cc_show_rem_budget * IF(cc_delta&gt;0,cc_delta,0)</f>
        <v>18156</v>
      </c>
      <c r="R78" s="98">
        <f ca="1">NOT(cc_in_focus) * cc_show_type *IF(cc_delta&lt;0,ABS(cc_delta),0)</f>
        <v>0</v>
      </c>
    </row>
    <row r="79" spans="4:18" x14ac:dyDescent="0.25">
      <c r="D79" s="121"/>
      <c r="E79" s="83" t="s">
        <v>16</v>
      </c>
      <c r="F79" s="83">
        <f t="shared" ref="F79" ca="1" si="23">MONTH(D78)</f>
        <v>7</v>
      </c>
      <c r="G79" s="83">
        <f ca="1">IF(selected_period="Total Year",1, IF(selected_period=cc_month_num,1,0))</f>
        <v>0</v>
      </c>
      <c r="H79" s="83">
        <f>1*$E$49</f>
        <v>1</v>
      </c>
      <c r="I79" s="83">
        <f t="shared" si="2"/>
        <v>1</v>
      </c>
      <c r="J79" s="98" cm="1">
        <f t="array" aca="1" ref="J79" ca="1">SUM(Tracking[Amount] * (Tracking[Type]=cc_type) * (YEAR(Tracking[Effective Date])=selected_year) * (MONTH(Tracking[Effective Date])=cc_month_num))</f>
        <v>0</v>
      </c>
      <c r="K79" s="98" cm="1">
        <f t="array" aca="1" ref="K79" ca="1">INDEX('Budget Planning'!$E:$EM,expenses_total_row, MATCH(DATE(selected_year,cc_month_num,1),'Budget Planning'!$E$13:$EM$13,0))</f>
        <v>15550</v>
      </c>
      <c r="L79" s="98">
        <f ca="1">cc_budget-cc_tracked</f>
        <v>15550</v>
      </c>
      <c r="M79" s="98">
        <f ca="1">cc_in_focus * cc_show_type * MIN(cc_tracked,cc_budget)</f>
        <v>0</v>
      </c>
      <c r="N79" s="98">
        <f ca="1">cc_in_focus * cc_show_type * cc_show_rem_budget * IF(cc_delta&gt;0,cc_delta,0)</f>
        <v>0</v>
      </c>
      <c r="O79" s="98">
        <f ca="1">cc_in_focus * cc_show_type *IF(cc_delta&lt;0,ABS(cc_delta),0)</f>
        <v>0</v>
      </c>
      <c r="P79" s="98">
        <f ca="1">NOT(cc_in_focus) * cc_show_type * MIN(cc_tracked,cc_budget)</f>
        <v>0</v>
      </c>
      <c r="Q79" s="98">
        <f ca="1">NOT(cc_in_focus) * cc_show_type * cc_show_rem_budget * IF(cc_delta&gt;0,cc_delta,0)</f>
        <v>15550</v>
      </c>
      <c r="R79" s="98">
        <f ca="1">NOT(cc_in_focus) * cc_show_type *IF(cc_delta&lt;0,ABS(cc_delta),0)</f>
        <v>0</v>
      </c>
    </row>
    <row r="80" spans="4:18" x14ac:dyDescent="0.25">
      <c r="D80" s="121"/>
      <c r="E80" s="83" t="s">
        <v>21</v>
      </c>
      <c r="F80" s="83">
        <f t="shared" ref="F80" ca="1" si="24">MONTH(D78)</f>
        <v>7</v>
      </c>
      <c r="G80" s="83">
        <f ca="1">IF(selected_period="Total Year",1, IF(selected_period=cc_month_num,1,0))</f>
        <v>0</v>
      </c>
      <c r="H80" s="83">
        <f>1*$E$50</f>
        <v>1</v>
      </c>
      <c r="I80" s="83">
        <f t="shared" si="2"/>
        <v>1</v>
      </c>
      <c r="J80" s="98" cm="1">
        <f t="array" aca="1" ref="J80" ca="1">SUM(Tracking[Amount] * (Tracking[Type]=cc_type) * (YEAR(Tracking[Effective Date])=selected_year) * (MONTH(Tracking[Effective Date])=cc_month_num))</f>
        <v>0</v>
      </c>
      <c r="K80" s="98" cm="1">
        <f t="array" aca="1" ref="K80" ca="1">INDEX('Budget Planning'!$E:$EM,savings_total_row, MATCH(DATE(selected_year,cc_month_num,1),'Budget Planning'!$E$13:$EM$13,0))</f>
        <v>1200</v>
      </c>
      <c r="L80" s="98">
        <f ca="1">cc_budget-cc_tracked</f>
        <v>1200</v>
      </c>
      <c r="M80" s="98">
        <f ca="1">cc_in_focus * cc_show_type * MIN(cc_tracked,cc_budget)</f>
        <v>0</v>
      </c>
      <c r="N80" s="98">
        <f ca="1">cc_in_focus * cc_show_type * cc_show_rem_budget * IF(cc_delta&gt;0,cc_delta,0)</f>
        <v>0</v>
      </c>
      <c r="O80" s="98">
        <f ca="1">cc_in_focus * cc_show_type *IF(cc_delta&lt;0,ABS(cc_delta),0)</f>
        <v>0</v>
      </c>
      <c r="P80" s="98">
        <f ca="1">NOT(cc_in_focus) * cc_show_type * MIN(cc_tracked,cc_budget)</f>
        <v>0</v>
      </c>
      <c r="Q80" s="98">
        <f ca="1">NOT(cc_in_focus) * cc_show_type * cc_show_rem_budget * IF(cc_delta&gt;0,cc_delta,0)</f>
        <v>1200</v>
      </c>
      <c r="R80" s="98">
        <f ca="1">NOT(cc_in_focus) * cc_show_type *IF(cc_delta&lt;0,ABS(cc_delta),0)</f>
        <v>0</v>
      </c>
    </row>
    <row r="81" spans="4:18" x14ac:dyDescent="0.25">
      <c r="D81" s="122"/>
      <c r="E81" s="97"/>
      <c r="F81" s="97"/>
      <c r="G81" s="97"/>
      <c r="H81" s="97"/>
      <c r="I81" s="97"/>
      <c r="J81" s="99"/>
      <c r="K81" s="99"/>
      <c r="L81" s="99"/>
      <c r="M81" s="99"/>
      <c r="N81" s="99"/>
      <c r="O81" s="99"/>
      <c r="P81" s="99"/>
      <c r="Q81" s="99"/>
      <c r="R81" s="99"/>
    </row>
    <row r="82" spans="4:18" x14ac:dyDescent="0.25">
      <c r="D82" s="123">
        <f ca="1">DATE(selected_year,8,1)</f>
        <v>45505</v>
      </c>
      <c r="E82" s="96" t="s">
        <v>9</v>
      </c>
      <c r="F82" s="83">
        <f t="shared" ref="F82" ca="1" si="25">MONTH(D82)</f>
        <v>8</v>
      </c>
      <c r="G82" s="83">
        <f ca="1">IF(selected_period="Total Year",1, IF(selected_period=cc_month_num,1,0))</f>
        <v>0</v>
      </c>
      <c r="H82" s="83">
        <f>1*$E$48</f>
        <v>1</v>
      </c>
      <c r="I82" s="83">
        <f t="shared" ref="I82" si="26">1*$E$51</f>
        <v>1</v>
      </c>
      <c r="J82" s="98" cm="1">
        <f t="array" aca="1" ref="J82" ca="1">SUM(Tracking[Amount] * (Tracking[Type]=cc_type) * (YEAR(Tracking[Effective Date])=selected_year) * (MONTH(Tracking[Effective Date])=cc_month_num))</f>
        <v>14000</v>
      </c>
      <c r="K82" s="98" cm="1">
        <f t="array" aca="1" ref="K82" ca="1">INDEX('Budget Planning'!$E:$EM,income_total_row, MATCH(DATE(selected_year,cc_month_num,1),'Budget Planning'!$E$13:$EM$13,0))</f>
        <v>18400</v>
      </c>
      <c r="L82" s="98">
        <f ca="1">cc_budget-cc_tracked</f>
        <v>4400</v>
      </c>
      <c r="M82" s="98">
        <f ca="1">cc_in_focus * cc_show_type * MIN(cc_tracked,cc_budget)</f>
        <v>0</v>
      </c>
      <c r="N82" s="98">
        <f ca="1">cc_in_focus * cc_show_type * cc_show_rem_budget * IF(cc_delta&gt;0,cc_delta,0)</f>
        <v>0</v>
      </c>
      <c r="O82" s="98">
        <f ca="1">cc_in_focus * cc_show_type *IF(cc_delta&lt;0,ABS(cc_delta),0)</f>
        <v>0</v>
      </c>
      <c r="P82" s="98">
        <f ca="1">NOT(cc_in_focus) * cc_show_type * MIN(cc_tracked,cc_budget)</f>
        <v>14000</v>
      </c>
      <c r="Q82" s="98">
        <f ca="1">NOT(cc_in_focus) * cc_show_type * cc_show_rem_budget * IF(cc_delta&gt;0,cc_delta,0)</f>
        <v>4400</v>
      </c>
      <c r="R82" s="98">
        <f ca="1">NOT(cc_in_focus) * cc_show_type *IF(cc_delta&lt;0,ABS(cc_delta),0)</f>
        <v>0</v>
      </c>
    </row>
    <row r="83" spans="4:18" x14ac:dyDescent="0.25">
      <c r="D83" s="121"/>
      <c r="E83" s="83" t="s">
        <v>16</v>
      </c>
      <c r="F83" s="83">
        <f t="shared" ref="F83" ca="1" si="27">MONTH(D82)</f>
        <v>8</v>
      </c>
      <c r="G83" s="83">
        <f ca="1">IF(selected_period="Total Year",1, IF(selected_period=cc_month_num,1,0))</f>
        <v>0</v>
      </c>
      <c r="H83" s="83">
        <f>1*$E$49</f>
        <v>1</v>
      </c>
      <c r="I83" s="83">
        <f t="shared" si="2"/>
        <v>1</v>
      </c>
      <c r="J83" s="98" cm="1">
        <f t="array" aca="1" ref="J83" ca="1">SUM(Tracking[Amount] * (Tracking[Type]=cc_type) * (YEAR(Tracking[Effective Date])=selected_year) * (MONTH(Tracking[Effective Date])=cc_month_num))</f>
        <v>12500</v>
      </c>
      <c r="K83" s="98" cm="1">
        <f t="array" aca="1" ref="K83" ca="1">INDEX('Budget Planning'!$E:$EM,expenses_total_row, MATCH(DATE(selected_year,cc_month_num,1),'Budget Planning'!$E$13:$EM$13,0))</f>
        <v>15550</v>
      </c>
      <c r="L83" s="98">
        <f ca="1">cc_budget-cc_tracked</f>
        <v>3050</v>
      </c>
      <c r="M83" s="98">
        <f ca="1">cc_in_focus * cc_show_type * MIN(cc_tracked,cc_budget)</f>
        <v>0</v>
      </c>
      <c r="N83" s="98">
        <f ca="1">cc_in_focus * cc_show_type * cc_show_rem_budget * IF(cc_delta&gt;0,cc_delta,0)</f>
        <v>0</v>
      </c>
      <c r="O83" s="98">
        <f ca="1">cc_in_focus * cc_show_type *IF(cc_delta&lt;0,ABS(cc_delta),0)</f>
        <v>0</v>
      </c>
      <c r="P83" s="98">
        <f ca="1">NOT(cc_in_focus) * cc_show_type * MIN(cc_tracked,cc_budget)</f>
        <v>12500</v>
      </c>
      <c r="Q83" s="98">
        <f ca="1">NOT(cc_in_focus) * cc_show_type * cc_show_rem_budget * IF(cc_delta&gt;0,cc_delta,0)</f>
        <v>3050</v>
      </c>
      <c r="R83" s="98">
        <f ca="1">NOT(cc_in_focus) * cc_show_type *IF(cc_delta&lt;0,ABS(cc_delta),0)</f>
        <v>0</v>
      </c>
    </row>
    <row r="84" spans="4:18" x14ac:dyDescent="0.25">
      <c r="D84" s="121"/>
      <c r="E84" s="83" t="s">
        <v>21</v>
      </c>
      <c r="F84" s="83">
        <f t="shared" ref="F84" ca="1" si="28">MONTH(D82)</f>
        <v>8</v>
      </c>
      <c r="G84" s="83">
        <f ca="1">IF(selected_period="Total Year",1, IF(selected_period=cc_month_num,1,0))</f>
        <v>0</v>
      </c>
      <c r="H84" s="83">
        <f>1*$E$50</f>
        <v>1</v>
      </c>
      <c r="I84" s="83">
        <f t="shared" si="2"/>
        <v>1</v>
      </c>
      <c r="J84" s="98" cm="1">
        <f t="array" aca="1" ref="J84" ca="1">SUM(Tracking[Amount] * (Tracking[Type]=cc_type) * (YEAR(Tracking[Effective Date])=selected_year) * (MONTH(Tracking[Effective Date])=cc_month_num))</f>
        <v>800</v>
      </c>
      <c r="K84" s="98" cm="1">
        <f t="array" aca="1" ref="K84" ca="1">INDEX('Budget Planning'!$E:$EM,savings_total_row, MATCH(DATE(selected_year,cc_month_num,1),'Budget Planning'!$E$13:$EM$13,0))</f>
        <v>2500</v>
      </c>
      <c r="L84" s="98">
        <f ca="1">cc_budget-cc_tracked</f>
        <v>1700</v>
      </c>
      <c r="M84" s="98">
        <f ca="1">cc_in_focus * cc_show_type * MIN(cc_tracked,cc_budget)</f>
        <v>0</v>
      </c>
      <c r="N84" s="98">
        <f ca="1">cc_in_focus * cc_show_type * cc_show_rem_budget * IF(cc_delta&gt;0,cc_delta,0)</f>
        <v>0</v>
      </c>
      <c r="O84" s="98">
        <f ca="1">cc_in_focus * cc_show_type *IF(cc_delta&lt;0,ABS(cc_delta),0)</f>
        <v>0</v>
      </c>
      <c r="P84" s="98">
        <f ca="1">NOT(cc_in_focus) * cc_show_type * MIN(cc_tracked,cc_budget)</f>
        <v>800</v>
      </c>
      <c r="Q84" s="98">
        <f ca="1">NOT(cc_in_focus) * cc_show_type * cc_show_rem_budget * IF(cc_delta&gt;0,cc_delta,0)</f>
        <v>1700</v>
      </c>
      <c r="R84" s="98">
        <f ca="1">NOT(cc_in_focus) * cc_show_type *IF(cc_delta&lt;0,ABS(cc_delta),0)</f>
        <v>0</v>
      </c>
    </row>
    <row r="85" spans="4:18" x14ac:dyDescent="0.25">
      <c r="D85" s="122"/>
      <c r="E85" s="97"/>
      <c r="F85" s="97"/>
      <c r="G85" s="97"/>
      <c r="H85" s="97"/>
      <c r="I85" s="97"/>
      <c r="J85" s="99"/>
      <c r="K85" s="99"/>
      <c r="L85" s="99"/>
      <c r="M85" s="99"/>
      <c r="N85" s="99"/>
      <c r="O85" s="99"/>
      <c r="P85" s="99"/>
      <c r="Q85" s="99"/>
      <c r="R85" s="99"/>
    </row>
    <row r="86" spans="4:18" x14ac:dyDescent="0.25">
      <c r="D86" s="123">
        <f ca="1">DATE(selected_year,9,1)</f>
        <v>45536</v>
      </c>
      <c r="E86" s="96" t="s">
        <v>9</v>
      </c>
      <c r="F86" s="83">
        <f t="shared" ref="F86" ca="1" si="29">MONTH(D86)</f>
        <v>9</v>
      </c>
      <c r="G86" s="83">
        <f ca="1">IF(selected_period="Total Year",1, IF(selected_period=cc_month_num,1,0))</f>
        <v>0</v>
      </c>
      <c r="H86" s="83">
        <f>1*$E$48</f>
        <v>1</v>
      </c>
      <c r="I86" s="83">
        <f t="shared" ref="I86" si="30">1*$E$51</f>
        <v>1</v>
      </c>
      <c r="J86" s="98" cm="1">
        <f t="array" aca="1" ref="J86" ca="1">SUM(Tracking[Amount] * (Tracking[Type]=cc_type) * (YEAR(Tracking[Effective Date])=selected_year) * (MONTH(Tracking[Effective Date])=cc_month_num))</f>
        <v>17400</v>
      </c>
      <c r="K86" s="98" cm="1">
        <f t="array" aca="1" ref="K86" ca="1">INDEX('Budget Planning'!$E:$EM,income_total_row, MATCH(DATE(selected_year,cc_month_num,1),'Budget Planning'!$E$13:$EM$13,0))</f>
        <v>19400</v>
      </c>
      <c r="L86" s="98">
        <f ca="1">cc_budget-cc_tracked</f>
        <v>2000</v>
      </c>
      <c r="M86" s="98">
        <f ca="1">cc_in_focus * cc_show_type * MIN(cc_tracked,cc_budget)</f>
        <v>0</v>
      </c>
      <c r="N86" s="98">
        <f ca="1">cc_in_focus * cc_show_type * cc_show_rem_budget * IF(cc_delta&gt;0,cc_delta,0)</f>
        <v>0</v>
      </c>
      <c r="O86" s="98">
        <f ca="1">cc_in_focus * cc_show_type *IF(cc_delta&lt;0,ABS(cc_delta),0)</f>
        <v>0</v>
      </c>
      <c r="P86" s="98">
        <f ca="1">NOT(cc_in_focus) * cc_show_type * MIN(cc_tracked,cc_budget)</f>
        <v>17400</v>
      </c>
      <c r="Q86" s="98">
        <f ca="1">NOT(cc_in_focus) * cc_show_type * cc_show_rem_budget * IF(cc_delta&gt;0,cc_delta,0)</f>
        <v>2000</v>
      </c>
      <c r="R86" s="98">
        <f ca="1">NOT(cc_in_focus) * cc_show_type *IF(cc_delta&lt;0,ABS(cc_delta),0)</f>
        <v>0</v>
      </c>
    </row>
    <row r="87" spans="4:18" x14ac:dyDescent="0.25">
      <c r="D87" s="121"/>
      <c r="E87" s="83" t="s">
        <v>16</v>
      </c>
      <c r="F87" s="83">
        <f t="shared" ref="F87" ca="1" si="31">MONTH(D86)</f>
        <v>9</v>
      </c>
      <c r="G87" s="83">
        <f ca="1">IF(selected_period="Total Year",1, IF(selected_period=cc_month_num,1,0))</f>
        <v>0</v>
      </c>
      <c r="H87" s="83">
        <f>1*$E$49</f>
        <v>1</v>
      </c>
      <c r="I87" s="83">
        <f t="shared" si="2"/>
        <v>1</v>
      </c>
      <c r="J87" s="98" cm="1">
        <f t="array" aca="1" ref="J87" ca="1">SUM(Tracking[Amount] * (Tracking[Type]=cc_type) * (YEAR(Tracking[Effective Date])=selected_year) * (MONTH(Tracking[Effective Date])=cc_month_num))</f>
        <v>15138</v>
      </c>
      <c r="K87" s="98" cm="1">
        <f t="array" aca="1" ref="K87" ca="1">INDEX('Budget Planning'!$E:$EM,expenses_total_row, MATCH(DATE(selected_year,cc_month_num,1),'Budget Planning'!$E$13:$EM$13,0))</f>
        <v>15550</v>
      </c>
      <c r="L87" s="98">
        <f ca="1">cc_budget-cc_tracked</f>
        <v>412</v>
      </c>
      <c r="M87" s="98">
        <f ca="1">cc_in_focus * cc_show_type * MIN(cc_tracked,cc_budget)</f>
        <v>0</v>
      </c>
      <c r="N87" s="98">
        <f ca="1">cc_in_focus * cc_show_type * cc_show_rem_budget * IF(cc_delta&gt;0,cc_delta,0)</f>
        <v>0</v>
      </c>
      <c r="O87" s="98">
        <f ca="1">cc_in_focus * cc_show_type *IF(cc_delta&lt;0,ABS(cc_delta),0)</f>
        <v>0</v>
      </c>
      <c r="P87" s="98">
        <f ca="1">NOT(cc_in_focus) * cc_show_type * MIN(cc_tracked,cc_budget)</f>
        <v>15138</v>
      </c>
      <c r="Q87" s="98">
        <f ca="1">NOT(cc_in_focus) * cc_show_type * cc_show_rem_budget * IF(cc_delta&gt;0,cc_delta,0)</f>
        <v>412</v>
      </c>
      <c r="R87" s="98">
        <f ca="1">NOT(cc_in_focus) * cc_show_type *IF(cc_delta&lt;0,ABS(cc_delta),0)</f>
        <v>0</v>
      </c>
    </row>
    <row r="88" spans="4:18" x14ac:dyDescent="0.25">
      <c r="D88" s="121"/>
      <c r="E88" s="83" t="s">
        <v>21</v>
      </c>
      <c r="F88" s="83">
        <f t="shared" ref="F88" ca="1" si="32">MONTH(D86)</f>
        <v>9</v>
      </c>
      <c r="G88" s="83">
        <f ca="1">IF(selected_period="Total Year",1, IF(selected_period=cc_month_num,1,0))</f>
        <v>0</v>
      </c>
      <c r="H88" s="83">
        <f>1*$E$50</f>
        <v>1</v>
      </c>
      <c r="I88" s="83">
        <f t="shared" si="2"/>
        <v>1</v>
      </c>
      <c r="J88" s="98" cm="1">
        <f t="array" aca="1" ref="J88" ca="1">SUM(Tracking[Amount] * (Tracking[Type]=cc_type) * (YEAR(Tracking[Effective Date])=selected_year) * (MONTH(Tracking[Effective Date])=cc_month_num))</f>
        <v>1950</v>
      </c>
      <c r="K88" s="98" cm="1">
        <f t="array" aca="1" ref="K88" ca="1">INDEX('Budget Planning'!$E:$EM,savings_total_row, MATCH(DATE(selected_year,cc_month_num,1),'Budget Planning'!$E$13:$EM$13,0))</f>
        <v>2500</v>
      </c>
      <c r="L88" s="98">
        <f ca="1">cc_budget-cc_tracked</f>
        <v>550</v>
      </c>
      <c r="M88" s="98">
        <f ca="1">cc_in_focus * cc_show_type * MIN(cc_tracked,cc_budget)</f>
        <v>0</v>
      </c>
      <c r="N88" s="98">
        <f ca="1">cc_in_focus * cc_show_type * cc_show_rem_budget * IF(cc_delta&gt;0,cc_delta,0)</f>
        <v>0</v>
      </c>
      <c r="O88" s="98">
        <f ca="1">cc_in_focus * cc_show_type *IF(cc_delta&lt;0,ABS(cc_delta),0)</f>
        <v>0</v>
      </c>
      <c r="P88" s="98">
        <f ca="1">NOT(cc_in_focus) * cc_show_type * MIN(cc_tracked,cc_budget)</f>
        <v>1950</v>
      </c>
      <c r="Q88" s="98">
        <f ca="1">NOT(cc_in_focus) * cc_show_type * cc_show_rem_budget * IF(cc_delta&gt;0,cc_delta,0)</f>
        <v>550</v>
      </c>
      <c r="R88" s="98">
        <f ca="1">NOT(cc_in_focus) * cc_show_type *IF(cc_delta&lt;0,ABS(cc_delta),0)</f>
        <v>0</v>
      </c>
    </row>
    <row r="89" spans="4:18" x14ac:dyDescent="0.25">
      <c r="D89" s="122"/>
      <c r="E89" s="97"/>
      <c r="F89" s="97"/>
      <c r="G89" s="97"/>
      <c r="H89" s="97"/>
      <c r="I89" s="97"/>
      <c r="J89" s="99"/>
      <c r="K89" s="99"/>
      <c r="L89" s="99"/>
      <c r="M89" s="99"/>
      <c r="N89" s="99"/>
      <c r="O89" s="99"/>
      <c r="P89" s="99"/>
      <c r="Q89" s="99"/>
      <c r="R89" s="99"/>
    </row>
    <row r="90" spans="4:18" x14ac:dyDescent="0.25">
      <c r="D90" s="123">
        <f ca="1">DATE(selected_year,10,1)</f>
        <v>45566</v>
      </c>
      <c r="E90" s="96" t="s">
        <v>9</v>
      </c>
      <c r="F90" s="83">
        <f t="shared" ref="F90" ca="1" si="33">MONTH(D90)</f>
        <v>10</v>
      </c>
      <c r="G90" s="83">
        <f ca="1">IF(selected_period="Total Year",1, IF(selected_period=cc_month_num,1,0))</f>
        <v>0</v>
      </c>
      <c r="H90" s="83">
        <f>1*$E$48</f>
        <v>1</v>
      </c>
      <c r="I90" s="83">
        <f t="shared" ref="I90" si="34">1*$E$51</f>
        <v>1</v>
      </c>
      <c r="J90" s="98" cm="1">
        <f t="array" aca="1" ref="J90" ca="1">SUM(Tracking[Amount] * (Tracking[Type]=cc_type) * (YEAR(Tracking[Effective Date])=selected_year) * (MONTH(Tracking[Effective Date])=cc_month_num))</f>
        <v>18850</v>
      </c>
      <c r="K90" s="98" cm="1">
        <f t="array" aca="1" ref="K90" ca="1">INDEX('Budget Planning'!$E:$EM,income_total_row, MATCH(DATE(selected_year,cc_month_num,1),'Budget Planning'!$E$13:$EM$13,0))</f>
        <v>18800</v>
      </c>
      <c r="L90" s="98">
        <f ca="1">cc_budget-cc_tracked</f>
        <v>-50</v>
      </c>
      <c r="M90" s="98">
        <f ca="1">cc_in_focus * cc_show_type * MIN(cc_tracked,cc_budget)</f>
        <v>0</v>
      </c>
      <c r="N90" s="98">
        <f ca="1">cc_in_focus * cc_show_type * cc_show_rem_budget * IF(cc_delta&gt;0,cc_delta,0)</f>
        <v>0</v>
      </c>
      <c r="O90" s="98">
        <f ca="1">cc_in_focus * cc_show_type *IF(cc_delta&lt;0,ABS(cc_delta),0)</f>
        <v>0</v>
      </c>
      <c r="P90" s="98">
        <f ca="1">NOT(cc_in_focus) * cc_show_type * MIN(cc_tracked,cc_budget)</f>
        <v>18800</v>
      </c>
      <c r="Q90" s="98">
        <f ca="1">NOT(cc_in_focus) * cc_show_type * cc_show_rem_budget * IF(cc_delta&gt;0,cc_delta,0)</f>
        <v>0</v>
      </c>
      <c r="R90" s="98">
        <f ca="1">NOT(cc_in_focus) * cc_show_type *IF(cc_delta&lt;0,ABS(cc_delta),0)</f>
        <v>50</v>
      </c>
    </row>
    <row r="91" spans="4:18" x14ac:dyDescent="0.25">
      <c r="D91" s="121"/>
      <c r="E91" s="83" t="s">
        <v>16</v>
      </c>
      <c r="F91" s="83">
        <f t="shared" ref="F91" ca="1" si="35">MONTH(D90)</f>
        <v>10</v>
      </c>
      <c r="G91" s="83">
        <f ca="1">IF(selected_period="Total Year",1, IF(selected_period=cc_month_num,1,0))</f>
        <v>0</v>
      </c>
      <c r="H91" s="83">
        <f>1*$E$49</f>
        <v>1</v>
      </c>
      <c r="I91" s="83">
        <f t="shared" si="2"/>
        <v>1</v>
      </c>
      <c r="J91" s="98" cm="1">
        <f t="array" aca="1" ref="J91" ca="1">SUM(Tracking[Amount] * (Tracking[Type]=cc_type) * (YEAR(Tracking[Effective Date])=selected_year) * (MONTH(Tracking[Effective Date])=cc_month_num))</f>
        <v>10267</v>
      </c>
      <c r="K91" s="98" cm="1">
        <f t="array" aca="1" ref="K91" ca="1">INDEX('Budget Planning'!$E:$EM,expenses_total_row, MATCH(DATE(selected_year,cc_month_num,1),'Budget Planning'!$E$13:$EM$13,0))</f>
        <v>15550</v>
      </c>
      <c r="L91" s="98">
        <f ca="1">cc_budget-cc_tracked</f>
        <v>5283</v>
      </c>
      <c r="M91" s="98">
        <f ca="1">cc_in_focus * cc_show_type * MIN(cc_tracked,cc_budget)</f>
        <v>0</v>
      </c>
      <c r="N91" s="98">
        <f ca="1">cc_in_focus * cc_show_type * cc_show_rem_budget * IF(cc_delta&gt;0,cc_delta,0)</f>
        <v>0</v>
      </c>
      <c r="O91" s="98">
        <f ca="1">cc_in_focus * cc_show_type *IF(cc_delta&lt;0,ABS(cc_delta),0)</f>
        <v>0</v>
      </c>
      <c r="P91" s="98">
        <f ca="1">NOT(cc_in_focus) * cc_show_type * MIN(cc_tracked,cc_budget)</f>
        <v>10267</v>
      </c>
      <c r="Q91" s="98">
        <f ca="1">NOT(cc_in_focus) * cc_show_type * cc_show_rem_budget * IF(cc_delta&gt;0,cc_delta,0)</f>
        <v>5283</v>
      </c>
      <c r="R91" s="98">
        <f ca="1">NOT(cc_in_focus) * cc_show_type *IF(cc_delta&lt;0,ABS(cc_delta),0)</f>
        <v>0</v>
      </c>
    </row>
    <row r="92" spans="4:18" x14ac:dyDescent="0.25">
      <c r="D92" s="121"/>
      <c r="E92" s="83" t="s">
        <v>21</v>
      </c>
      <c r="F92" s="83">
        <f t="shared" ref="F92" ca="1" si="36">MONTH(D90)</f>
        <v>10</v>
      </c>
      <c r="G92" s="83">
        <f ca="1">IF(selected_period="Total Year",1, IF(selected_period=cc_month_num,1,0))</f>
        <v>0</v>
      </c>
      <c r="H92" s="83">
        <f>1*$E$50</f>
        <v>1</v>
      </c>
      <c r="I92" s="83">
        <f t="shared" si="2"/>
        <v>1</v>
      </c>
      <c r="J92" s="98" cm="1">
        <f t="array" aca="1" ref="J92" ca="1">SUM(Tracking[Amount] * (Tracking[Type]=cc_type) * (YEAR(Tracking[Effective Date])=selected_year) * (MONTH(Tracking[Effective Date])=cc_month_num))</f>
        <v>1250</v>
      </c>
      <c r="K92" s="98" cm="1">
        <f t="array" aca="1" ref="K92" ca="1">INDEX('Budget Planning'!$E:$EM,savings_total_row, MATCH(DATE(selected_year,cc_month_num,1),'Budget Planning'!$E$13:$EM$13,0))</f>
        <v>2500</v>
      </c>
      <c r="L92" s="98">
        <f ca="1">cc_budget-cc_tracked</f>
        <v>1250</v>
      </c>
      <c r="M92" s="98">
        <f ca="1">cc_in_focus * cc_show_type * MIN(cc_tracked,cc_budget)</f>
        <v>0</v>
      </c>
      <c r="N92" s="98">
        <f ca="1">cc_in_focus * cc_show_type * cc_show_rem_budget * IF(cc_delta&gt;0,cc_delta,0)</f>
        <v>0</v>
      </c>
      <c r="O92" s="98">
        <f ca="1">cc_in_focus * cc_show_type *IF(cc_delta&lt;0,ABS(cc_delta),0)</f>
        <v>0</v>
      </c>
      <c r="P92" s="98">
        <f ca="1">NOT(cc_in_focus) * cc_show_type * MIN(cc_tracked,cc_budget)</f>
        <v>1250</v>
      </c>
      <c r="Q92" s="98">
        <f ca="1">NOT(cc_in_focus) * cc_show_type * cc_show_rem_budget * IF(cc_delta&gt;0,cc_delta,0)</f>
        <v>1250</v>
      </c>
      <c r="R92" s="98">
        <f ca="1">NOT(cc_in_focus) * cc_show_type *IF(cc_delta&lt;0,ABS(cc_delta),0)</f>
        <v>0</v>
      </c>
    </row>
    <row r="93" spans="4:18" x14ac:dyDescent="0.25">
      <c r="D93" s="122"/>
      <c r="E93" s="97"/>
      <c r="F93" s="97"/>
      <c r="G93" s="97"/>
      <c r="H93" s="97"/>
      <c r="I93" s="97"/>
      <c r="J93" s="99"/>
      <c r="K93" s="99"/>
      <c r="L93" s="99"/>
      <c r="M93" s="99"/>
      <c r="N93" s="99"/>
      <c r="O93" s="99"/>
      <c r="P93" s="99"/>
      <c r="Q93" s="99"/>
      <c r="R93" s="99"/>
    </row>
    <row r="94" spans="4:18" x14ac:dyDescent="0.25">
      <c r="D94" s="123">
        <f ca="1">DATE(selected_year,11,1)</f>
        <v>45597</v>
      </c>
      <c r="E94" s="96" t="s">
        <v>9</v>
      </c>
      <c r="F94" s="83">
        <f t="shared" ref="F94" ca="1" si="37">MONTH(D94)</f>
        <v>11</v>
      </c>
      <c r="G94" s="83">
        <f ca="1">IF(selected_period="Total Year",1, IF(selected_period=cc_month_num,1,0))</f>
        <v>1</v>
      </c>
      <c r="H94" s="83">
        <f>1*$E$48</f>
        <v>1</v>
      </c>
      <c r="I94" s="83">
        <f t="shared" ref="I94" si="38">1*$E$51</f>
        <v>1</v>
      </c>
      <c r="J94" s="98" cm="1">
        <f t="array" aca="1" ref="J94" ca="1">SUM(Tracking[Amount] * (Tracking[Type]=cc_type) * (YEAR(Tracking[Effective Date])=selected_year) * (MONTH(Tracking[Effective Date])=cc_month_num))</f>
        <v>16700</v>
      </c>
      <c r="K94" s="98" cm="1">
        <f t="array" aca="1" ref="K94" ca="1">INDEX('Budget Planning'!$E:$EM,income_total_row, MATCH(DATE(selected_year,cc_month_num,1),'Budget Planning'!$E$13:$EM$13,0))</f>
        <v>18400</v>
      </c>
      <c r="L94" s="98">
        <f ca="1">cc_budget-cc_tracked</f>
        <v>1700</v>
      </c>
      <c r="M94" s="98">
        <f ca="1">cc_in_focus * cc_show_type * MIN(cc_tracked,cc_budget)</f>
        <v>16700</v>
      </c>
      <c r="N94" s="98">
        <f ca="1">cc_in_focus * cc_show_type * cc_show_rem_budget * IF(cc_delta&gt;0,cc_delta,0)</f>
        <v>1700</v>
      </c>
      <c r="O94" s="98">
        <f ca="1">cc_in_focus * cc_show_type *IF(cc_delta&lt;0,ABS(cc_delta),0)</f>
        <v>0</v>
      </c>
      <c r="P94" s="98">
        <f ca="1">NOT(cc_in_focus) * cc_show_type * MIN(cc_tracked,cc_budget)</f>
        <v>0</v>
      </c>
      <c r="Q94" s="98">
        <f ca="1">NOT(cc_in_focus) * cc_show_type * cc_show_rem_budget * IF(cc_delta&gt;0,cc_delta,0)</f>
        <v>0</v>
      </c>
      <c r="R94" s="98">
        <f ca="1">NOT(cc_in_focus) * cc_show_type *IF(cc_delta&lt;0,ABS(cc_delta),0)</f>
        <v>0</v>
      </c>
    </row>
    <row r="95" spans="4:18" x14ac:dyDescent="0.25">
      <c r="D95" s="121"/>
      <c r="E95" s="83" t="s">
        <v>16</v>
      </c>
      <c r="F95" s="83">
        <f t="shared" ref="F95" ca="1" si="39">MONTH(D94)</f>
        <v>11</v>
      </c>
      <c r="G95" s="83">
        <f ca="1">IF(selected_period="Total Year",1, IF(selected_period=cc_month_num,1,0))</f>
        <v>1</v>
      </c>
      <c r="H95" s="83">
        <f>1*$E$49</f>
        <v>1</v>
      </c>
      <c r="I95" s="83">
        <f t="shared" si="2"/>
        <v>1</v>
      </c>
      <c r="J95" s="98" cm="1">
        <f t="array" aca="1" ref="J95" ca="1">SUM(Tracking[Amount] * (Tracking[Type]=cc_type) * (YEAR(Tracking[Effective Date])=selected_year) * (MONTH(Tracking[Effective Date])=cc_month_num))</f>
        <v>14500</v>
      </c>
      <c r="K95" s="98" cm="1">
        <f t="array" aca="1" ref="K95" ca="1">INDEX('Budget Planning'!$E:$EM,expenses_total_row, MATCH(DATE(selected_year,cc_month_num,1),'Budget Planning'!$E$13:$EM$13,0))</f>
        <v>15550</v>
      </c>
      <c r="L95" s="98">
        <f ca="1">cc_budget-cc_tracked</f>
        <v>1050</v>
      </c>
      <c r="M95" s="98">
        <f ca="1">cc_in_focus * cc_show_type * MIN(cc_tracked,cc_budget)</f>
        <v>14500</v>
      </c>
      <c r="N95" s="98">
        <f ca="1">cc_in_focus * cc_show_type * cc_show_rem_budget * IF(cc_delta&gt;0,cc_delta,0)</f>
        <v>1050</v>
      </c>
      <c r="O95" s="98">
        <f ca="1">cc_in_focus * cc_show_type *IF(cc_delta&lt;0,ABS(cc_delta),0)</f>
        <v>0</v>
      </c>
      <c r="P95" s="98">
        <f ca="1">NOT(cc_in_focus) * cc_show_type * MIN(cc_tracked,cc_budget)</f>
        <v>0</v>
      </c>
      <c r="Q95" s="98">
        <f ca="1">NOT(cc_in_focus) * cc_show_type * cc_show_rem_budget * IF(cc_delta&gt;0,cc_delta,0)</f>
        <v>0</v>
      </c>
      <c r="R95" s="98">
        <f ca="1">NOT(cc_in_focus) * cc_show_type *IF(cc_delta&lt;0,ABS(cc_delta),0)</f>
        <v>0</v>
      </c>
    </row>
    <row r="96" spans="4:18" x14ac:dyDescent="0.25">
      <c r="D96" s="121"/>
      <c r="E96" s="83" t="s">
        <v>21</v>
      </c>
      <c r="F96" s="83">
        <f t="shared" ref="F96" ca="1" si="40">MONTH(D94)</f>
        <v>11</v>
      </c>
      <c r="G96" s="83">
        <f ca="1">IF(selected_period="Total Year",1, IF(selected_period=cc_month_num,1,0))</f>
        <v>1</v>
      </c>
      <c r="H96" s="83">
        <f>1*$E$50</f>
        <v>1</v>
      </c>
      <c r="I96" s="83">
        <f t="shared" si="2"/>
        <v>1</v>
      </c>
      <c r="J96" s="98" cm="1">
        <f t="array" aca="1" ref="J96" ca="1">SUM(Tracking[Amount] * (Tracking[Type]=cc_type) * (YEAR(Tracking[Effective Date])=selected_year) * (MONTH(Tracking[Effective Date])=cc_month_num))</f>
        <v>500</v>
      </c>
      <c r="K96" s="98" cm="1">
        <f t="array" aca="1" ref="K96" ca="1">INDEX('Budget Planning'!$E:$EM,savings_total_row, MATCH(DATE(selected_year,cc_month_num,1),'Budget Planning'!$E$13:$EM$13,0))</f>
        <v>2500</v>
      </c>
      <c r="L96" s="98">
        <f ca="1">cc_budget-cc_tracked</f>
        <v>2000</v>
      </c>
      <c r="M96" s="98">
        <f ca="1">cc_in_focus * cc_show_type * MIN(cc_tracked,cc_budget)</f>
        <v>500</v>
      </c>
      <c r="N96" s="98">
        <f ca="1">cc_in_focus * cc_show_type * cc_show_rem_budget * IF(cc_delta&gt;0,cc_delta,0)</f>
        <v>2000</v>
      </c>
      <c r="O96" s="98">
        <f ca="1">cc_in_focus * cc_show_type *IF(cc_delta&lt;0,ABS(cc_delta),0)</f>
        <v>0</v>
      </c>
      <c r="P96" s="98">
        <f ca="1">NOT(cc_in_focus) * cc_show_type * MIN(cc_tracked,cc_budget)</f>
        <v>0</v>
      </c>
      <c r="Q96" s="98">
        <f ca="1">NOT(cc_in_focus) * cc_show_type * cc_show_rem_budget * IF(cc_delta&gt;0,cc_delta,0)</f>
        <v>0</v>
      </c>
      <c r="R96" s="98">
        <f ca="1">NOT(cc_in_focus) * cc_show_type *IF(cc_delta&lt;0,ABS(cc_delta),0)</f>
        <v>0</v>
      </c>
    </row>
    <row r="97" spans="4:18" x14ac:dyDescent="0.25">
      <c r="D97" s="122"/>
      <c r="E97" s="97"/>
      <c r="F97" s="97"/>
      <c r="G97" s="97"/>
      <c r="H97" s="97"/>
      <c r="I97" s="97"/>
      <c r="J97" s="99"/>
      <c r="K97" s="99"/>
      <c r="L97" s="99"/>
      <c r="M97" s="99"/>
      <c r="N97" s="99"/>
      <c r="O97" s="99"/>
      <c r="P97" s="99"/>
      <c r="Q97" s="99"/>
      <c r="R97" s="99"/>
    </row>
    <row r="98" spans="4:18" x14ac:dyDescent="0.25">
      <c r="D98" s="123">
        <f ca="1">DATE(selected_year,12,1)</f>
        <v>45627</v>
      </c>
      <c r="E98" s="96" t="s">
        <v>9</v>
      </c>
      <c r="F98" s="83">
        <f t="shared" ref="F98" ca="1" si="41">MONTH(D98)</f>
        <v>12</v>
      </c>
      <c r="G98" s="83">
        <f ca="1">IF(selected_period="Total Year",1, IF(selected_period=cc_month_num,1,0))</f>
        <v>0</v>
      </c>
      <c r="H98" s="83">
        <f>1*$E$48</f>
        <v>1</v>
      </c>
      <c r="I98" s="83">
        <f t="shared" ref="I98" si="42">1*$E$51</f>
        <v>1</v>
      </c>
      <c r="J98" s="98" cm="1">
        <f t="array" aca="1" ref="J98" ca="1">SUM(Tracking[Amount] * (Tracking[Type]=cc_type) * (YEAR(Tracking[Effective Date])=selected_year) * (MONTH(Tracking[Effective Date])=cc_month_num))</f>
        <v>0</v>
      </c>
      <c r="K98" s="98" cm="1">
        <f t="array" aca="1" ref="K98" ca="1">INDEX('Budget Planning'!$E:$EM,income_total_row, MATCH(DATE(selected_year,cc_month_num,1),'Budget Planning'!$E$13:$EM$13,0))</f>
        <v>18400</v>
      </c>
      <c r="L98" s="98">
        <f ca="1">cc_budget-cc_tracked</f>
        <v>18400</v>
      </c>
      <c r="M98" s="98">
        <f ca="1">cc_in_focus * cc_show_type * MIN(cc_tracked,cc_budget)</f>
        <v>0</v>
      </c>
      <c r="N98" s="98">
        <f ca="1">cc_in_focus * cc_show_type * cc_show_rem_budget * IF(cc_delta&gt;0,cc_delta,0)</f>
        <v>0</v>
      </c>
      <c r="O98" s="98">
        <f ca="1">cc_in_focus * cc_show_type *IF(cc_delta&lt;0,ABS(cc_delta),0)</f>
        <v>0</v>
      </c>
      <c r="P98" s="98">
        <f ca="1">NOT(cc_in_focus) * cc_show_type * MIN(cc_tracked,cc_budget)</f>
        <v>0</v>
      </c>
      <c r="Q98" s="98">
        <f ca="1">NOT(cc_in_focus) * cc_show_type * cc_show_rem_budget * IF(cc_delta&gt;0,cc_delta,0)</f>
        <v>18400</v>
      </c>
      <c r="R98" s="98">
        <f ca="1">NOT(cc_in_focus) * cc_show_type *IF(cc_delta&lt;0,ABS(cc_delta),0)</f>
        <v>0</v>
      </c>
    </row>
    <row r="99" spans="4:18" x14ac:dyDescent="0.25">
      <c r="D99" s="121"/>
      <c r="E99" s="83" t="s">
        <v>16</v>
      </c>
      <c r="F99" s="83">
        <f t="shared" ref="F99" ca="1" si="43">MONTH(D98)</f>
        <v>12</v>
      </c>
      <c r="G99" s="83">
        <f ca="1">IF(selected_period="Total Year",1, IF(selected_period=cc_month_num,1,0))</f>
        <v>0</v>
      </c>
      <c r="H99" s="83">
        <f>1*$E$49</f>
        <v>1</v>
      </c>
      <c r="I99" s="83">
        <f t="shared" si="2"/>
        <v>1</v>
      </c>
      <c r="J99" s="98" cm="1">
        <f t="array" aca="1" ref="J99" ca="1">SUM(Tracking[Amount] * (Tracking[Type]=cc_type) * (YEAR(Tracking[Effective Date])=selected_year) * (MONTH(Tracking[Effective Date])=cc_month_num))</f>
        <v>0</v>
      </c>
      <c r="K99" s="98" cm="1">
        <f t="array" aca="1" ref="K99" ca="1">INDEX('Budget Planning'!$E:$EM,expenses_total_row, MATCH(DATE(selected_year,cc_month_num,1),'Budget Planning'!$E$13:$EM$13,0))</f>
        <v>15550</v>
      </c>
      <c r="L99" s="98">
        <f ca="1">cc_budget-cc_tracked</f>
        <v>15550</v>
      </c>
      <c r="M99" s="98">
        <f ca="1">cc_in_focus * cc_show_type * MIN(cc_tracked,cc_budget)</f>
        <v>0</v>
      </c>
      <c r="N99" s="98">
        <f ca="1">cc_in_focus * cc_show_type * cc_show_rem_budget * IF(cc_delta&gt;0,cc_delta,0)</f>
        <v>0</v>
      </c>
      <c r="O99" s="98">
        <f ca="1">cc_in_focus * cc_show_type *IF(cc_delta&lt;0,ABS(cc_delta),0)</f>
        <v>0</v>
      </c>
      <c r="P99" s="98">
        <f ca="1">NOT(cc_in_focus) * cc_show_type * MIN(cc_tracked,cc_budget)</f>
        <v>0</v>
      </c>
      <c r="Q99" s="98">
        <f ca="1">NOT(cc_in_focus) * cc_show_type * cc_show_rem_budget * IF(cc_delta&gt;0,cc_delta,0)</f>
        <v>15550</v>
      </c>
      <c r="R99" s="98">
        <f ca="1">NOT(cc_in_focus) * cc_show_type *IF(cc_delta&lt;0,ABS(cc_delta),0)</f>
        <v>0</v>
      </c>
    </row>
    <row r="100" spans="4:18" x14ac:dyDescent="0.25">
      <c r="D100" s="121"/>
      <c r="E100" s="83" t="s">
        <v>21</v>
      </c>
      <c r="F100" s="83">
        <f t="shared" ref="F100" ca="1" si="44">MONTH(D98)</f>
        <v>12</v>
      </c>
      <c r="G100" s="83">
        <f ca="1">IF(selected_period="Total Year",1, IF(selected_period=cc_month_num,1,0))</f>
        <v>0</v>
      </c>
      <c r="H100" s="83">
        <f>1*$E$50</f>
        <v>1</v>
      </c>
      <c r="I100" s="83">
        <f t="shared" si="2"/>
        <v>1</v>
      </c>
      <c r="J100" s="98" cm="1">
        <f t="array" aca="1" ref="J100" ca="1">SUM(Tracking[Amount] * (Tracking[Type]=cc_type) * (YEAR(Tracking[Effective Date])=selected_year) * (MONTH(Tracking[Effective Date])=cc_month_num))</f>
        <v>0</v>
      </c>
      <c r="K100" s="98" cm="1">
        <f t="array" aca="1" ref="K100" ca="1">INDEX('Budget Planning'!$E:$EM,savings_total_row, MATCH(DATE(selected_year,cc_month_num,1),'Budget Planning'!$E$13:$EM$13,0))</f>
        <v>2500</v>
      </c>
      <c r="L100" s="98">
        <f ca="1">cc_budget-cc_tracked</f>
        <v>2500</v>
      </c>
      <c r="M100" s="98">
        <f ca="1">cc_in_focus * cc_show_type * MIN(cc_tracked,cc_budget)</f>
        <v>0</v>
      </c>
      <c r="N100" s="98">
        <f ca="1">cc_in_focus * cc_show_type * cc_show_rem_budget * IF(cc_delta&gt;0,cc_delta,0)</f>
        <v>0</v>
      </c>
      <c r="O100" s="98">
        <f ca="1">cc_in_focus * cc_show_type *IF(cc_delta&lt;0,ABS(cc_delta),0)</f>
        <v>0</v>
      </c>
      <c r="P100" s="98">
        <f ca="1">NOT(cc_in_focus) * cc_show_type * MIN(cc_tracked,cc_budget)</f>
        <v>0</v>
      </c>
      <c r="Q100" s="98">
        <f ca="1">NOT(cc_in_focus) * cc_show_type * cc_show_rem_budget * IF(cc_delta&gt;0,cc_delta,0)</f>
        <v>2500</v>
      </c>
      <c r="R100" s="98">
        <f ca="1">NOT(cc_in_focus) * cc_show_type *IF(cc_delta&lt;0,ABS(cc_delta),0)</f>
        <v>0</v>
      </c>
    </row>
    <row r="101" spans="4:18" x14ac:dyDescent="0.25">
      <c r="D101" s="122"/>
      <c r="E101" s="97"/>
      <c r="F101" s="97"/>
      <c r="G101" s="97"/>
      <c r="H101" s="97"/>
      <c r="I101" s="97"/>
      <c r="J101" s="99"/>
      <c r="K101" s="99"/>
      <c r="L101" s="99"/>
      <c r="M101" s="99"/>
      <c r="N101" s="99"/>
      <c r="O101" s="99"/>
      <c r="P101" s="99"/>
      <c r="Q101" s="99"/>
      <c r="R101" s="99"/>
    </row>
    <row r="102" spans="4:18" x14ac:dyDescent="0.25">
      <c r="D102" s="121"/>
      <c r="E102" s="83"/>
      <c r="F102" s="83"/>
      <c r="G102" s="83"/>
      <c r="H102" s="83"/>
      <c r="I102" s="83"/>
      <c r="J102" s="83"/>
      <c r="K102" s="83"/>
      <c r="L102" s="83"/>
      <c r="M102" s="83"/>
      <c r="N102" s="83"/>
      <c r="O102" s="83"/>
      <c r="P102" s="83"/>
      <c r="Q102" s="83"/>
      <c r="R102" s="83"/>
    </row>
    <row r="103" spans="4:18" x14ac:dyDescent="0.25">
      <c r="D103" s="121"/>
      <c r="E103" s="83"/>
      <c r="F103" s="83"/>
      <c r="G103" s="83"/>
      <c r="H103" s="83"/>
      <c r="I103" s="83"/>
      <c r="J103" s="83"/>
      <c r="K103" s="83"/>
      <c r="L103" s="83"/>
      <c r="M103" s="83"/>
      <c r="N103" s="83"/>
      <c r="O103" s="83"/>
      <c r="P103" s="83"/>
      <c r="Q103" s="83"/>
      <c r="R103" s="83"/>
    </row>
    <row r="104" spans="4:18" x14ac:dyDescent="0.25">
      <c r="D104" s="121"/>
      <c r="E104" s="83"/>
      <c r="F104" s="83"/>
      <c r="G104" s="83"/>
      <c r="H104" s="83"/>
      <c r="I104" s="83"/>
      <c r="J104" s="83"/>
      <c r="K104" s="83"/>
      <c r="L104" s="83"/>
      <c r="M104" s="83"/>
      <c r="N104" s="83"/>
      <c r="O104" s="83"/>
      <c r="P104" s="83"/>
      <c r="Q104" s="83"/>
      <c r="R104" s="83"/>
    </row>
  </sheetData>
  <mergeCells count="17">
    <mergeCell ref="D98:D101"/>
    <mergeCell ref="D102:D104"/>
    <mergeCell ref="D74:D77"/>
    <mergeCell ref="D78:D81"/>
    <mergeCell ref="D82:D85"/>
    <mergeCell ref="D86:D89"/>
    <mergeCell ref="D90:D93"/>
    <mergeCell ref="D58:D61"/>
    <mergeCell ref="D62:D65"/>
    <mergeCell ref="D66:D69"/>
    <mergeCell ref="D70:D73"/>
    <mergeCell ref="D94:D97"/>
    <mergeCell ref="C8:F8"/>
    <mergeCell ref="C19:F19"/>
    <mergeCell ref="M52:O52"/>
    <mergeCell ref="P52:R52"/>
    <mergeCell ref="D54:D57"/>
  </mergeCells>
  <phoneticPr fontId="30"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5" r:id="rId3" name="Check Box 3">
              <controlPr defaultSize="0" autoFill="0" autoLine="0" autoPict="0">
                <anchor moveWithCells="1">
                  <from>
                    <xdr:col>7</xdr:col>
                    <xdr:colOff>933450</xdr:colOff>
                    <xdr:row>48</xdr:row>
                    <xdr:rowOff>104775</xdr:rowOff>
                  </from>
                  <to>
                    <xdr:col>7</xdr:col>
                    <xdr:colOff>1685925</xdr:colOff>
                    <xdr:row>49</xdr:row>
                    <xdr:rowOff>133350</xdr:rowOff>
                  </to>
                </anchor>
              </controlPr>
            </control>
          </mc:Choice>
        </mc:AlternateContent>
        <mc:AlternateContent xmlns:mc="http://schemas.openxmlformats.org/markup-compatibility/2006">
          <mc:Choice Requires="x14">
            <control shapeId="3076" r:id="rId4" name="Check Box 4">
              <controlPr defaultSize="0" autoFill="0" autoLine="0" autoPict="0">
                <anchor moveWithCells="1">
                  <from>
                    <xdr:col>7</xdr:col>
                    <xdr:colOff>933450</xdr:colOff>
                    <xdr:row>49</xdr:row>
                    <xdr:rowOff>104775</xdr:rowOff>
                  </from>
                  <to>
                    <xdr:col>7</xdr:col>
                    <xdr:colOff>1685925</xdr:colOff>
                    <xdr:row>50</xdr:row>
                    <xdr:rowOff>133350</xdr:rowOff>
                  </to>
                </anchor>
              </controlPr>
            </control>
          </mc:Choice>
        </mc:AlternateContent>
        <mc:AlternateContent xmlns:mc="http://schemas.openxmlformats.org/markup-compatibility/2006">
          <mc:Choice Requires="x14">
            <control shapeId="3077" r:id="rId5" name="Check Box 5">
              <controlPr defaultSize="0" autoFill="0" autoLine="0" autoPict="0">
                <anchor moveWithCells="1">
                  <from>
                    <xdr:col>7</xdr:col>
                    <xdr:colOff>933450</xdr:colOff>
                    <xdr:row>50</xdr:row>
                    <xdr:rowOff>104775</xdr:rowOff>
                  </from>
                  <to>
                    <xdr:col>7</xdr:col>
                    <xdr:colOff>1685925</xdr:colOff>
                    <xdr:row>51</xdr:row>
                    <xdr:rowOff>133350</xdr:rowOff>
                  </to>
                </anchor>
              </controlPr>
            </control>
          </mc:Choice>
        </mc:AlternateContent>
        <mc:AlternateContent xmlns:mc="http://schemas.openxmlformats.org/markup-compatibility/2006">
          <mc:Choice Requires="x14">
            <control shapeId="3078" r:id="rId6" name="Check Box 6">
              <controlPr defaultSize="0" autoFill="0" autoLine="0" autoPict="0">
                <anchor moveWithCells="1">
                  <from>
                    <xdr:col>8</xdr:col>
                    <xdr:colOff>876300</xdr:colOff>
                    <xdr:row>49</xdr:row>
                    <xdr:rowOff>85725</xdr:rowOff>
                  </from>
                  <to>
                    <xdr:col>8</xdr:col>
                    <xdr:colOff>1628775</xdr:colOff>
                    <xdr:row>50</xdr:row>
                    <xdr:rowOff>114300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84D22-54D8-48B9-AE65-66A68C5A8862}">
  <sheetPr>
    <tabColor theme="7" tint="-0.249977111117893"/>
  </sheetPr>
  <dimension ref="A1:AD21"/>
  <sheetViews>
    <sheetView showGridLines="0" workbookViewId="0">
      <selection activeCell="K13" sqref="K13"/>
    </sheetView>
  </sheetViews>
  <sheetFormatPr defaultRowHeight="15" x14ac:dyDescent="0.25"/>
  <cols>
    <col min="2" max="2" width="4.42578125" customWidth="1"/>
    <col min="3" max="3" width="23.28515625" customWidth="1"/>
    <col min="5" max="5" width="22.7109375" customWidth="1"/>
  </cols>
  <sheetData>
    <row r="1" spans="1:30"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row>
    <row r="2" spans="1:30" ht="28.5" x14ac:dyDescent="0.45">
      <c r="A2" s="4"/>
      <c r="B2" s="5" t="s">
        <v>5</v>
      </c>
      <c r="C2" s="4"/>
      <c r="D2" s="4"/>
      <c r="E2" s="4"/>
      <c r="F2" s="4"/>
      <c r="G2" s="4"/>
      <c r="H2" s="4"/>
      <c r="I2" s="4"/>
      <c r="J2" s="4"/>
      <c r="K2" s="4"/>
      <c r="L2" s="4"/>
      <c r="M2" s="4"/>
      <c r="N2" s="4"/>
      <c r="O2" s="4"/>
      <c r="P2" s="4"/>
      <c r="Q2" s="4"/>
      <c r="R2" s="4"/>
      <c r="S2" s="4"/>
      <c r="T2" s="4"/>
      <c r="U2" s="4"/>
      <c r="V2" s="4"/>
      <c r="W2" s="4"/>
      <c r="X2" s="4"/>
      <c r="Y2" s="4"/>
      <c r="Z2" s="4"/>
      <c r="AA2" s="4"/>
      <c r="AB2" s="4"/>
      <c r="AC2" s="4"/>
      <c r="AD2" s="4"/>
    </row>
    <row r="3" spans="1:30"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row>
    <row r="4" spans="1:30" s="48" customFormat="1" x14ac:dyDescent="0.25"/>
    <row r="7" spans="1:30" x14ac:dyDescent="0.25">
      <c r="C7" s="49" t="s">
        <v>51</v>
      </c>
      <c r="E7" s="49" t="s">
        <v>53</v>
      </c>
    </row>
    <row r="8" spans="1:30" x14ac:dyDescent="0.25">
      <c r="C8" s="50" t="s">
        <v>52</v>
      </c>
      <c r="E8" s="50" t="s">
        <v>54</v>
      </c>
    </row>
    <row r="9" spans="1:30" x14ac:dyDescent="0.25">
      <c r="C9" s="50">
        <f>starting_year</f>
        <v>2024</v>
      </c>
      <c r="E9" s="50" t="s">
        <v>55</v>
      </c>
    </row>
    <row r="10" spans="1:30" x14ac:dyDescent="0.25">
      <c r="C10" s="50">
        <f>C9+1</f>
        <v>2025</v>
      </c>
      <c r="E10" s="52">
        <v>36526</v>
      </c>
    </row>
    <row r="11" spans="1:30" x14ac:dyDescent="0.25">
      <c r="C11" s="50">
        <f>C10+1</f>
        <v>2026</v>
      </c>
      <c r="E11" s="52">
        <v>36557</v>
      </c>
    </row>
    <row r="12" spans="1:30" x14ac:dyDescent="0.25">
      <c r="C12" s="50">
        <f t="shared" ref="C12:C18" si="0">C11+1</f>
        <v>2027</v>
      </c>
      <c r="E12" s="52">
        <v>36586</v>
      </c>
    </row>
    <row r="13" spans="1:30" x14ac:dyDescent="0.25">
      <c r="C13" s="50">
        <f t="shared" si="0"/>
        <v>2028</v>
      </c>
      <c r="E13" s="52">
        <v>36617</v>
      </c>
    </row>
    <row r="14" spans="1:30" x14ac:dyDescent="0.25">
      <c r="C14" s="50">
        <f t="shared" si="0"/>
        <v>2029</v>
      </c>
      <c r="E14" s="52">
        <v>36647</v>
      </c>
    </row>
    <row r="15" spans="1:30" x14ac:dyDescent="0.25">
      <c r="C15" s="50">
        <f t="shared" si="0"/>
        <v>2030</v>
      </c>
      <c r="E15" s="52">
        <v>36678</v>
      </c>
    </row>
    <row r="16" spans="1:30" x14ac:dyDescent="0.25">
      <c r="C16" s="50">
        <f t="shared" si="0"/>
        <v>2031</v>
      </c>
      <c r="E16" s="52">
        <v>36708</v>
      </c>
    </row>
    <row r="17" spans="3:5" x14ac:dyDescent="0.25">
      <c r="C17" s="50">
        <f t="shared" si="0"/>
        <v>2032</v>
      </c>
      <c r="E17" s="52">
        <v>36739</v>
      </c>
    </row>
    <row r="18" spans="3:5" x14ac:dyDescent="0.25">
      <c r="C18" s="51">
        <f t="shared" si="0"/>
        <v>2033</v>
      </c>
      <c r="E18" s="52">
        <v>36770</v>
      </c>
    </row>
    <row r="19" spans="3:5" x14ac:dyDescent="0.25">
      <c r="E19" s="52">
        <v>36800</v>
      </c>
    </row>
    <row r="20" spans="3:5" x14ac:dyDescent="0.25">
      <c r="E20" s="52">
        <v>36831</v>
      </c>
    </row>
    <row r="21" spans="3:5" x14ac:dyDescent="0.25">
      <c r="E21" s="53">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vt:lpstr>
      <vt:lpstr>Calculations!cc_show_rem_budget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Dashboard'!is__header</vt:lpstr>
      <vt:lpstr>'Budget Dashboard'!is_cat</vt:lpstr>
      <vt:lpstr>'Budget Dashboard'!is_empty</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shift_late_income_starting_date</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Bolbocean Alexandru</dc:creator>
  <cp:lastModifiedBy>Bolbocean Alexandru</cp:lastModifiedBy>
  <dcterms:created xsi:type="dcterms:W3CDTF">2024-11-17T11:33:50Z</dcterms:created>
  <dcterms:modified xsi:type="dcterms:W3CDTF">2024-11-24T10:00:53Z</dcterms:modified>
</cp:coreProperties>
</file>