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322-10\Desktop\Папка для файлов\Абдулазимов ПР-31\Деспижек ПР-31\"/>
    </mc:Choice>
  </mc:AlternateContent>
  <bookViews>
    <workbookView xWindow="0" yWindow="0" windowWidth="19200" windowHeight="1149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6" i="1" l="1"/>
  <c r="C25" i="1"/>
  <c r="C24" i="1"/>
  <c r="C23" i="1"/>
  <c r="C21" i="1"/>
  <c r="C22" i="1" s="1"/>
  <c r="F8" i="1"/>
  <c r="C20" i="1"/>
  <c r="C19" i="1"/>
  <c r="C18" i="1"/>
  <c r="C11" i="1"/>
  <c r="C16" i="1"/>
  <c r="C15" i="1" l="1"/>
  <c r="C10" i="1"/>
  <c r="C9" i="1"/>
  <c r="C8" i="1"/>
  <c r="C7" i="1"/>
  <c r="C6" i="1"/>
</calcChain>
</file>

<file path=xl/sharedStrings.xml><?xml version="1.0" encoding="utf-8"?>
<sst xmlns="http://schemas.openxmlformats.org/spreadsheetml/2006/main" count="57" uniqueCount="53">
  <si>
    <t>МКСА-4х4</t>
  </si>
  <si>
    <t>КП</t>
  </si>
  <si>
    <t>-</t>
  </si>
  <si>
    <t>Вариант</t>
  </si>
  <si>
    <t>Диаметр жил d, мм</t>
  </si>
  <si>
    <t>Тип изоляции*</t>
  </si>
  <si>
    <r>
      <t>d</t>
    </r>
    <r>
      <rPr>
        <b/>
        <vertAlign val="subscript"/>
        <sz val="12"/>
        <color theme="1"/>
        <rFont val="Times New Roman"/>
        <family val="1"/>
        <charset val="204"/>
      </rPr>
      <t>к</t>
    </r>
  </si>
  <si>
    <t>мм</t>
  </si>
  <si>
    <r>
      <t>t</t>
    </r>
    <r>
      <rPr>
        <b/>
        <vertAlign val="subscript"/>
        <sz val="12"/>
        <color theme="1"/>
        <rFont val="Times New Roman"/>
        <family val="1"/>
        <charset val="204"/>
      </rPr>
      <t>в</t>
    </r>
  </si>
  <si>
    <r>
      <t>t</t>
    </r>
    <r>
      <rPr>
        <b/>
        <vertAlign val="subscript"/>
        <sz val="12"/>
        <color theme="1"/>
        <rFont val="Times New Roman"/>
        <family val="1"/>
        <charset val="204"/>
      </rPr>
      <t>л</t>
    </r>
  </si>
  <si>
    <t>или</t>
  </si>
  <si>
    <r>
      <t>t</t>
    </r>
    <r>
      <rPr>
        <b/>
        <vertAlign val="subscript"/>
        <sz val="12"/>
        <color theme="1"/>
        <rFont val="Times New Roman"/>
        <family val="1"/>
        <charset val="204"/>
      </rPr>
      <t>и</t>
    </r>
  </si>
  <si>
    <t>Марка кабеля</t>
  </si>
  <si>
    <t>Rм, Ом/км</t>
  </si>
  <si>
    <t>Частота,кГц</t>
  </si>
  <si>
    <t xml:space="preserve">Конструкция </t>
  </si>
  <si>
    <t>Материал и тип изоляции</t>
  </si>
  <si>
    <t>Материал оболочки</t>
  </si>
  <si>
    <t>Скрутка</t>
  </si>
  <si>
    <t>Емкость кабеля</t>
  </si>
  <si>
    <t>Диаметр жил, мм</t>
  </si>
  <si>
    <t>Защитный покров</t>
  </si>
  <si>
    <t>Способ прокладки</t>
  </si>
  <si>
    <t>Расшифровка марки кабеля</t>
  </si>
  <si>
    <t>3.</t>
  </si>
  <si>
    <t>стирофлекс, кордельно-полистирольная</t>
  </si>
  <si>
    <t>4х4</t>
  </si>
  <si>
    <t>звездная (четверочная)</t>
  </si>
  <si>
    <t>симметричный</t>
  </si>
  <si>
    <t>свинец</t>
  </si>
  <si>
    <t>круглые стальные проволоки</t>
  </si>
  <si>
    <t>подводный</t>
  </si>
  <si>
    <t>d1=</t>
  </si>
  <si>
    <t>d3=</t>
  </si>
  <si>
    <t>a=</t>
  </si>
  <si>
    <t>Dкс</t>
  </si>
  <si>
    <t>R0</t>
  </si>
  <si>
    <t>kr0</t>
  </si>
  <si>
    <t>F</t>
  </si>
  <si>
    <t>G</t>
  </si>
  <si>
    <t>H</t>
  </si>
  <si>
    <t>Rm</t>
  </si>
  <si>
    <t>R</t>
  </si>
  <si>
    <t>Q</t>
  </si>
  <si>
    <t>L</t>
  </si>
  <si>
    <t></t>
  </si>
  <si>
    <t>C</t>
  </si>
  <si>
    <t>a</t>
  </si>
  <si>
    <t>B</t>
  </si>
  <si>
    <t>Zb</t>
  </si>
  <si>
    <t>v</t>
  </si>
  <si>
    <t>T</t>
  </si>
  <si>
    <t>w=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</si>
</sst>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vertAlign val="subscript"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i/>
      <sz val="12"/>
      <color theme="1"/>
      <name val="Calibri"/>
      <family val="2"/>
      <charset val="204"/>
      <scheme val="minor"/>
    </font>
    <font>
      <sz val="14"/>
      <color theme="1"/>
      <name val="Symbol"/>
      <family val="1"/>
      <charset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0" fillId="0" borderId="8" xfId="0" applyBorder="1" applyAlignment="1">
      <alignment vertical="top" wrapText="1"/>
    </xf>
    <xf numFmtId="0" fontId="3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2" fillId="0" borderId="5" xfId="0" applyFont="1" applyBorder="1" applyAlignment="1">
      <alignment horizontal="justify" vertical="center" wrapText="1"/>
    </xf>
    <xf numFmtId="0" fontId="2" fillId="0" borderId="10" xfId="0" applyFont="1" applyBorder="1" applyAlignment="1">
      <alignment horizontal="justify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8" xfId="0" applyFont="1" applyBorder="1" applyAlignment="1">
      <alignment horizontal="center" vertical="center" wrapText="1"/>
    </xf>
    <xf numFmtId="0" fontId="6" fillId="0" borderId="0" xfId="0" applyFont="1"/>
    <xf numFmtId="0" fontId="6" fillId="0" borderId="0" xfId="0" applyFont="1" applyAlignment="1">
      <alignment horizontal="center"/>
    </xf>
    <xf numFmtId="0" fontId="6" fillId="0" borderId="0" xfId="0" applyFont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2" fontId="2" fillId="0" borderId="0" xfId="0" applyNumberFormat="1" applyFont="1" applyBorder="1" applyAlignment="1">
      <alignment horizontal="center" vertical="center" wrapText="1"/>
    </xf>
    <xf numFmtId="0" fontId="8" fillId="0" borderId="0" xfId="0" applyFont="1"/>
    <xf numFmtId="0" fontId="5" fillId="0" borderId="9" xfId="0" applyFont="1" applyBorder="1" applyAlignment="1">
      <alignment horizontal="center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16</xdr:row>
      <xdr:rowOff>9525</xdr:rowOff>
    </xdr:from>
    <xdr:to>
      <xdr:col>12</xdr:col>
      <xdr:colOff>196212</xdr:colOff>
      <xdr:row>35</xdr:row>
      <xdr:rowOff>19639</xdr:rowOff>
    </xdr:to>
    <xdr:pic>
      <xdr:nvPicPr>
        <xdr:cNvPr id="36" name="Рисунок 3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48100" y="4248150"/>
          <a:ext cx="5120637" cy="372486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tabSelected="1" zoomScaleNormal="100" workbookViewId="0">
      <selection activeCell="M29" sqref="M29"/>
    </sheetView>
  </sheetViews>
  <sheetFormatPr defaultRowHeight="15" x14ac:dyDescent="0.25"/>
  <cols>
    <col min="1" max="1" width="10.42578125" customWidth="1"/>
    <col min="3" max="3" width="10.7109375" customWidth="1"/>
    <col min="12" max="12" width="28.140625" customWidth="1"/>
    <col min="13" max="13" width="36" customWidth="1"/>
  </cols>
  <sheetData>
    <row r="1" spans="1:13" ht="31.5" customHeight="1" x14ac:dyDescent="0.25">
      <c r="A1" s="25" t="s">
        <v>3</v>
      </c>
      <c r="B1" s="25" t="s">
        <v>12</v>
      </c>
      <c r="C1" s="25" t="s">
        <v>4</v>
      </c>
      <c r="D1" s="25" t="s">
        <v>13</v>
      </c>
      <c r="E1" s="25" t="s">
        <v>14</v>
      </c>
      <c r="F1" s="25" t="s">
        <v>5</v>
      </c>
      <c r="G1" s="1" t="s">
        <v>6</v>
      </c>
      <c r="H1" s="1" t="s">
        <v>8</v>
      </c>
      <c r="I1" s="1" t="s">
        <v>9</v>
      </c>
    </row>
    <row r="2" spans="1:13" ht="17.25" x14ac:dyDescent="0.25">
      <c r="A2" s="26"/>
      <c r="B2" s="28"/>
      <c r="C2" s="26"/>
      <c r="D2" s="28"/>
      <c r="E2" s="28"/>
      <c r="F2" s="26"/>
      <c r="G2" s="4" t="s">
        <v>7</v>
      </c>
      <c r="H2" s="4" t="s">
        <v>7</v>
      </c>
      <c r="I2" s="2" t="s">
        <v>10</v>
      </c>
    </row>
    <row r="3" spans="1:13" ht="18" thickBot="1" x14ac:dyDescent="0.3">
      <c r="A3" s="27"/>
      <c r="B3" s="29"/>
      <c r="C3" s="27"/>
      <c r="D3" s="29"/>
      <c r="E3" s="29"/>
      <c r="F3" s="27"/>
      <c r="G3" s="3"/>
      <c r="H3" s="3"/>
      <c r="I3" s="5" t="s">
        <v>11</v>
      </c>
    </row>
    <row r="4" spans="1:13" ht="32.25" thickBot="1" x14ac:dyDescent="0.3">
      <c r="A4" s="6">
        <v>10</v>
      </c>
      <c r="B4" s="7" t="s">
        <v>0</v>
      </c>
      <c r="C4" s="7">
        <v>0.9</v>
      </c>
      <c r="D4" s="7">
        <v>5.2</v>
      </c>
      <c r="E4" s="7">
        <v>250</v>
      </c>
      <c r="F4" s="7" t="s">
        <v>1</v>
      </c>
      <c r="G4" s="7">
        <v>0.8</v>
      </c>
      <c r="H4" s="7" t="s">
        <v>2</v>
      </c>
      <c r="I4" s="7">
        <v>0.2</v>
      </c>
    </row>
    <row r="5" spans="1:13" ht="19.5" thickBot="1" x14ac:dyDescent="0.35">
      <c r="L5" s="24" t="s">
        <v>23</v>
      </c>
      <c r="M5" s="24"/>
    </row>
    <row r="6" spans="1:13" ht="39" customHeight="1" thickBot="1" x14ac:dyDescent="0.3">
      <c r="A6" t="s">
        <v>24</v>
      </c>
      <c r="B6" s="18" t="s">
        <v>32</v>
      </c>
      <c r="C6" s="17">
        <f>C4+2*G4+2*I4</f>
        <v>2.9</v>
      </c>
      <c r="L6" s="8" t="s">
        <v>12</v>
      </c>
      <c r="M6" s="7" t="s">
        <v>0</v>
      </c>
    </row>
    <row r="7" spans="1:13" ht="33.75" customHeight="1" thickBot="1" x14ac:dyDescent="0.3">
      <c r="B7" s="18" t="s">
        <v>34</v>
      </c>
      <c r="C7" s="17">
        <f>SQRT(2)*C6</f>
        <v>4.1012193308819755</v>
      </c>
      <c r="L7" s="9" t="s">
        <v>15</v>
      </c>
      <c r="M7" s="13" t="s">
        <v>28</v>
      </c>
    </row>
    <row r="8" spans="1:13" ht="15" customHeight="1" thickBot="1" x14ac:dyDescent="0.3">
      <c r="B8" s="18" t="s">
        <v>33</v>
      </c>
      <c r="C8" s="17">
        <f>C6+C7</f>
        <v>7.001219330881975</v>
      </c>
      <c r="E8" s="23" t="s">
        <v>52</v>
      </c>
      <c r="F8">
        <f>2*3.14*E4*1000</f>
        <v>1570000</v>
      </c>
      <c r="L8" s="10" t="s">
        <v>16</v>
      </c>
      <c r="M8" s="14" t="s">
        <v>25</v>
      </c>
    </row>
    <row r="9" spans="1:13" ht="15" customHeight="1" thickBot="1" x14ac:dyDescent="0.3">
      <c r="B9" s="19" t="s">
        <v>35</v>
      </c>
      <c r="C9" s="17">
        <f>2.41*C8</f>
        <v>16.872938587425562</v>
      </c>
      <c r="L9" s="9" t="s">
        <v>17</v>
      </c>
      <c r="M9" s="15" t="s">
        <v>29</v>
      </c>
    </row>
    <row r="10" spans="1:13" ht="16.5" thickBot="1" x14ac:dyDescent="0.3">
      <c r="B10" s="19" t="s">
        <v>36</v>
      </c>
      <c r="C10" s="17">
        <f>(8*10^3*1.02*0.0175)/(3.14*C4^2)</f>
        <v>56.145317291814109</v>
      </c>
      <c r="L10" s="9" t="s">
        <v>18</v>
      </c>
      <c r="M10" s="16" t="s">
        <v>27</v>
      </c>
    </row>
    <row r="11" spans="1:13" ht="15" customHeight="1" thickBot="1" x14ac:dyDescent="0.3">
      <c r="B11" s="19" t="s">
        <v>37</v>
      </c>
      <c r="C11" s="17">
        <f>0.0105*C4*SQRT(E4*1000)</f>
        <v>4.7249999999999996</v>
      </c>
      <c r="L11" s="9" t="s">
        <v>19</v>
      </c>
      <c r="M11" s="16" t="s">
        <v>26</v>
      </c>
    </row>
    <row r="12" spans="1:13" ht="16.5" customHeight="1" thickBot="1" x14ac:dyDescent="0.3">
      <c r="B12" s="19" t="s">
        <v>38</v>
      </c>
      <c r="C12" s="22">
        <v>1.5</v>
      </c>
      <c r="L12" s="9" t="s">
        <v>20</v>
      </c>
      <c r="M12" s="7">
        <v>0.9</v>
      </c>
    </row>
    <row r="13" spans="1:13" ht="16.5" customHeight="1" thickBot="1" x14ac:dyDescent="0.3">
      <c r="B13" s="19" t="s">
        <v>39</v>
      </c>
      <c r="C13" s="22">
        <v>1</v>
      </c>
      <c r="L13" s="9" t="s">
        <v>21</v>
      </c>
      <c r="M13" s="11" t="s">
        <v>30</v>
      </c>
    </row>
    <row r="14" spans="1:13" ht="16.5" customHeight="1" thickBot="1" x14ac:dyDescent="0.3">
      <c r="B14" s="19" t="s">
        <v>40</v>
      </c>
      <c r="C14" s="22">
        <v>0.58499999999999996</v>
      </c>
      <c r="L14" s="9" t="s">
        <v>22</v>
      </c>
      <c r="M14" s="12" t="s">
        <v>31</v>
      </c>
    </row>
    <row r="15" spans="1:13" ht="15.75" x14ac:dyDescent="0.25">
      <c r="B15" s="19" t="s">
        <v>41</v>
      </c>
      <c r="C15" s="17">
        <f>D4*SQRT(E4*1000/(2*10^5))</f>
        <v>5.8137767414994537</v>
      </c>
    </row>
    <row r="16" spans="1:13" ht="15.75" x14ac:dyDescent="0.25">
      <c r="B16" s="19" t="s">
        <v>42</v>
      </c>
      <c r="C16" s="17">
        <f>C10*(1+C12+((5*C13*(C4/C7)^2)/(1-C14*(C4/C7)^2)))+C15</f>
        <v>160.08790126964922</v>
      </c>
    </row>
    <row r="17" spans="2:3" ht="15.75" x14ac:dyDescent="0.25">
      <c r="B17" s="19" t="s">
        <v>43</v>
      </c>
      <c r="C17" s="17">
        <v>0.6</v>
      </c>
    </row>
    <row r="18" spans="2:3" ht="15.75" x14ac:dyDescent="0.25">
      <c r="B18" s="19" t="s">
        <v>44</v>
      </c>
      <c r="C18" s="17">
        <f>1.02*(4*LN((C7 - 0.6)/0.6)+1*C17)*10^-4</f>
        <v>7.8088626003196119E-4</v>
      </c>
    </row>
    <row r="19" spans="2:3" ht="15.75" x14ac:dyDescent="0.25">
      <c r="B19" s="19" t="s">
        <v>45</v>
      </c>
      <c r="C19" s="17">
        <f>((C8+C6-C4)^2-C7^2)/((C8+C6-C4)^2+C7^2)</f>
        <v>0.65618019477708445</v>
      </c>
    </row>
    <row r="20" spans="2:3" ht="15.75" x14ac:dyDescent="0.25">
      <c r="B20" s="19" t="s">
        <v>46</v>
      </c>
      <c r="C20" s="17">
        <f>1.02*1*10^-6/(36*LN(C7/0.6)*C19)</f>
        <v>2.2464477704033144E-8</v>
      </c>
    </row>
    <row r="21" spans="2:3" ht="15.75" x14ac:dyDescent="0.25">
      <c r="B21" s="19" t="s">
        <v>39</v>
      </c>
      <c r="C21" s="17">
        <f>F8*C20*12*10^-4</f>
        <v>4.2323075994398445E-5</v>
      </c>
    </row>
    <row r="22" spans="2:3" ht="15.75" x14ac:dyDescent="0.25">
      <c r="B22" s="20" t="s">
        <v>47</v>
      </c>
      <c r="C22" s="17">
        <f>(C16/2)*(SQRT(C20/C18))*(C21/2)*(SQRT(C18/C20))*8.69</f>
        <v>1.4719583463373534E-2</v>
      </c>
    </row>
    <row r="23" spans="2:3" ht="15.75" x14ac:dyDescent="0.25">
      <c r="B23" s="20" t="s">
        <v>48</v>
      </c>
      <c r="C23" s="17">
        <f>F8*SQRT(C18*C20)</f>
        <v>6.5756956784253004</v>
      </c>
    </row>
    <row r="24" spans="2:3" ht="15.75" x14ac:dyDescent="0.25">
      <c r="B24" s="21" t="s">
        <v>49</v>
      </c>
      <c r="C24" s="17">
        <f>SQRT(C18/C20)</f>
        <v>186.4428477541361</v>
      </c>
    </row>
    <row r="25" spans="2:3" ht="15.75" x14ac:dyDescent="0.25">
      <c r="B25" s="20" t="s">
        <v>50</v>
      </c>
      <c r="C25" s="17">
        <f>1/SQRT(C18*C20)</f>
        <v>238758.00778785007</v>
      </c>
    </row>
    <row r="26" spans="2:3" ht="15.75" x14ac:dyDescent="0.25">
      <c r="B26" s="21" t="s">
        <v>51</v>
      </c>
      <c r="C26" s="17">
        <f>1/C25</f>
        <v>4.1883411964492359E-6</v>
      </c>
    </row>
  </sheetData>
  <mergeCells count="7">
    <mergeCell ref="L5:M5"/>
    <mergeCell ref="A1:A3"/>
    <mergeCell ref="C1:C3"/>
    <mergeCell ref="F1:F3"/>
    <mergeCell ref="B1:B3"/>
    <mergeCell ref="D1:D3"/>
    <mergeCell ref="E1:E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st322-10</dc:creator>
  <cp:lastModifiedBy>st322-10</cp:lastModifiedBy>
  <dcterms:created xsi:type="dcterms:W3CDTF">2023-10-25T10:02:54Z</dcterms:created>
  <dcterms:modified xsi:type="dcterms:W3CDTF">2023-11-15T09:46:46Z</dcterms:modified>
</cp:coreProperties>
</file>