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322-10\Desktop\Папка для файлов\Абдулазимов ПР-31\"/>
    </mc:Choice>
  </mc:AlternateContent>
  <bookViews>
    <workbookView xWindow="0" yWindow="0" windowWidth="16380" windowHeight="8190" tabRatio="500"/>
  </bookViews>
  <sheets>
    <sheet name="Лист1" sheetId="1" r:id="rId1"/>
  </sheets>
  <definedNames>
    <definedName name="_Toc518981405" localSheetId="0">Лист1!$A$22</definedName>
  </definedNames>
  <calcPr calcId="162913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42" i="1" l="1"/>
  <c r="D41" i="1"/>
  <c r="K35" i="1"/>
  <c r="I35" i="1"/>
  <c r="G35" i="1"/>
  <c r="F35" i="1"/>
  <c r="I28" i="1"/>
  <c r="L28" i="1"/>
  <c r="C24" i="1"/>
  <c r="C22" i="1"/>
  <c r="C30" i="1"/>
  <c r="C32" i="1" l="1"/>
  <c r="F30" i="1"/>
  <c r="C18" i="1"/>
  <c r="C28" i="1"/>
  <c r="G13" i="1"/>
  <c r="G15" i="1"/>
  <c r="D24" i="1" l="1"/>
  <c r="H15" i="1"/>
  <c r="H13" i="1"/>
  <c r="I15" i="1"/>
  <c r="I13" i="1"/>
  <c r="L13" i="1" l="1"/>
  <c r="O13" i="1" s="1"/>
  <c r="D7" i="1"/>
  <c r="L15" i="1" l="1"/>
  <c r="G24" i="1" l="1"/>
  <c r="O15" i="1"/>
</calcChain>
</file>

<file path=xl/sharedStrings.xml><?xml version="1.0" encoding="utf-8"?>
<sst xmlns="http://schemas.openxmlformats.org/spreadsheetml/2006/main" count="61" uniqueCount="56">
  <si>
    <t>диаметр сердечника оптоволоконного световода 2a=8,3 мкм;</t>
  </si>
  <si>
    <t>λ, нм</t>
  </si>
  <si>
    <t>Δ λ, нм</t>
  </si>
  <si>
    <r>
      <rPr>
        <sz val="12"/>
        <color rgb="FF000000"/>
        <rFont val="Times New Roman"/>
        <family val="1"/>
        <charset val="1"/>
      </rPr>
      <t>P</t>
    </r>
    <r>
      <rPr>
        <vertAlign val="subscript"/>
        <sz val="12"/>
        <color rgb="FF000000"/>
        <rFont val="Times New Roman"/>
        <family val="1"/>
        <charset val="204"/>
      </rPr>
      <t>пер</t>
    </r>
    <r>
      <rPr>
        <sz val="12"/>
        <color rgb="FF000000"/>
        <rFont val="Times New Roman"/>
        <family val="1"/>
        <charset val="204"/>
      </rPr>
      <t>, мВт</t>
    </r>
  </si>
  <si>
    <r>
      <rPr>
        <sz val="12"/>
        <color rgb="FF000000"/>
        <rFont val="Times New Roman"/>
        <family val="1"/>
        <charset val="1"/>
      </rPr>
      <t>α</t>
    </r>
    <r>
      <rPr>
        <vertAlign val="subscript"/>
        <sz val="12"/>
        <color rgb="FF000000"/>
        <rFont val="Times New Roman"/>
        <family val="1"/>
        <charset val="204"/>
      </rPr>
      <t>вх, дБ</t>
    </r>
  </si>
  <si>
    <r>
      <rPr>
        <sz val="12"/>
        <color rgb="FF000000"/>
        <rFont val="Times New Roman"/>
        <family val="1"/>
        <charset val="1"/>
      </rPr>
      <t>α</t>
    </r>
    <r>
      <rPr>
        <vertAlign val="subscript"/>
        <sz val="12"/>
        <color rgb="FF000000"/>
        <rFont val="Times New Roman"/>
        <family val="1"/>
        <charset val="204"/>
      </rPr>
      <t>вых, дБ</t>
    </r>
  </si>
  <si>
    <r>
      <rPr>
        <sz val="12"/>
        <color rgb="FF000000"/>
        <rFont val="Times New Roman"/>
        <family val="1"/>
        <charset val="1"/>
      </rPr>
      <t>α</t>
    </r>
    <r>
      <rPr>
        <vertAlign val="subscript"/>
        <sz val="12"/>
        <color rgb="FF000000"/>
        <rFont val="Times New Roman"/>
        <family val="1"/>
        <charset val="204"/>
      </rPr>
      <t>нс, дБ</t>
    </r>
  </si>
  <si>
    <r>
      <rPr>
        <sz val="12"/>
        <color rgb="FF000000"/>
        <rFont val="Times New Roman"/>
        <family val="1"/>
        <charset val="1"/>
      </rPr>
      <t>α</t>
    </r>
    <r>
      <rPr>
        <vertAlign val="subscript"/>
        <sz val="12"/>
        <color rgb="FF000000"/>
        <rFont val="Times New Roman"/>
        <family val="1"/>
        <charset val="204"/>
      </rPr>
      <t>рс, дБ</t>
    </r>
  </si>
  <si>
    <t>диаметр оболочки оптоволоконного световода b=125 мкм;</t>
  </si>
  <si>
    <t>диаметр скрутки d=160 мм;</t>
  </si>
  <si>
    <t>мкм</t>
  </si>
  <si>
    <t>шаг скрутки S=80 мм;</t>
  </si>
  <si>
    <t>коэффициент для расчета затухания на микроизгибах  k=15;</t>
  </si>
  <si>
    <r>
      <rPr>
        <sz val="12"/>
        <color rgb="FF000000"/>
        <rFont val="Times New Roman"/>
        <family val="1"/>
        <charset val="204"/>
      </rPr>
      <t xml:space="preserve">строительная длина оптического кабеля </t>
    </r>
    <r>
      <rPr>
        <i/>
        <sz val="12"/>
        <color rgb="FF000000"/>
        <rFont val="Times New Roman"/>
        <family val="1"/>
        <charset val="204"/>
      </rPr>
      <t>l</t>
    </r>
    <r>
      <rPr>
        <i/>
        <vertAlign val="subscript"/>
        <sz val="12"/>
        <color rgb="FF000000"/>
        <rFont val="Times New Roman"/>
        <family val="1"/>
        <charset val="204"/>
      </rPr>
      <t>сд</t>
    </r>
    <r>
      <rPr>
        <sz val="12"/>
        <color rgb="FF000000"/>
        <rFont val="Times New Roman"/>
        <family val="1"/>
        <charset val="204"/>
      </rPr>
      <t>=2 км;</t>
    </r>
  </si>
  <si>
    <t>a=</t>
  </si>
  <si>
    <r>
      <rPr>
        <sz val="12"/>
        <color rgb="FF000000"/>
        <rFont val="Times New Roman"/>
        <family val="1"/>
        <charset val="204"/>
      </rPr>
      <t>коэффициент ошибок p</t>
    </r>
    <r>
      <rPr>
        <vertAlign val="subscript"/>
        <sz val="12"/>
        <color rgb="FF000000"/>
        <rFont val="Times New Roman"/>
        <family val="1"/>
        <charset val="204"/>
      </rPr>
      <t>ош</t>
    </r>
    <r>
      <rPr>
        <sz val="12"/>
        <color rgb="FF000000"/>
        <rFont val="Times New Roman"/>
        <family val="1"/>
        <charset val="204"/>
      </rPr>
      <t>=­10</t>
    </r>
    <r>
      <rPr>
        <vertAlign val="superscript"/>
        <sz val="12"/>
        <color rgb="FF000000"/>
        <rFont val="Times New Roman"/>
        <family val="1"/>
        <charset val="204"/>
      </rPr>
      <t>-9</t>
    </r>
    <r>
      <rPr>
        <sz val="12"/>
        <color rgb="FF000000"/>
        <rFont val="Times New Roman"/>
        <family val="1"/>
        <charset val="204"/>
      </rPr>
      <t>;</t>
    </r>
  </si>
  <si>
    <t>скорость передачи информации B= 622 Мбит/с.</t>
  </si>
  <si>
    <t>1. Расчет показателя преломления компонентов волоконного световода</t>
  </si>
  <si>
    <r>
      <rPr>
        <sz val="12"/>
        <color rgb="FF000000"/>
        <rFont val="Times New Roman"/>
        <family val="1"/>
        <charset val="1"/>
      </rPr>
      <t>Светоотра-жающая оболочка (n</t>
    </r>
    <r>
      <rPr>
        <vertAlign val="subscript"/>
        <sz val="12"/>
        <color rgb="FF000000"/>
        <rFont val="Times New Roman"/>
        <family val="1"/>
        <charset val="204"/>
      </rPr>
      <t>2</t>
    </r>
    <r>
      <rPr>
        <sz val="12"/>
        <color rgb="FF000000"/>
        <rFont val="Times New Roman"/>
        <family val="1"/>
        <charset val="204"/>
      </rPr>
      <t>)</t>
    </r>
  </si>
  <si>
    <t>Ai</t>
  </si>
  <si>
    <t>n2^2=</t>
  </si>
  <si>
    <t>n2=</t>
  </si>
  <si>
    <t>Ii</t>
  </si>
  <si>
    <t>Сердечник</t>
  </si>
  <si>
    <t>n1^2=</t>
  </si>
  <si>
    <t>n1=</t>
  </si>
  <si>
    <t>V=</t>
  </si>
  <si>
    <r>
      <rPr>
        <sz val="12"/>
        <color rgb="FF000000"/>
        <rFont val="Times New Roman"/>
        <family val="1"/>
        <charset val="1"/>
      </rPr>
      <t>в световоде распространяется лишь один тип волны  НЕ</t>
    </r>
    <r>
      <rPr>
        <vertAlign val="subscript"/>
        <sz val="12"/>
        <color rgb="FF000000"/>
        <rFont val="Times New Roman"/>
        <family val="1"/>
        <charset val="204"/>
      </rPr>
      <t>11</t>
    </r>
    <r>
      <rPr>
        <sz val="12"/>
        <color rgb="FF000000"/>
        <rFont val="Times New Roman"/>
        <family val="1"/>
        <charset val="204"/>
      </rPr>
      <t>, и компоненты волоконного световода выбраны правильно.</t>
    </r>
  </si>
  <si>
    <t>2. Расчет числовой апертуры световода</t>
  </si>
  <si>
    <t>=</t>
  </si>
  <si>
    <t>~</t>
  </si>
  <si>
    <r>
      <rPr>
        <sz val="12"/>
        <color rgb="FF000000"/>
        <rFont val="Times New Roman"/>
        <family val="1"/>
        <charset val="204"/>
      </rPr>
      <t>Δ</t>
    </r>
    <r>
      <rPr>
        <sz val="11"/>
        <color rgb="FF000000"/>
        <rFont val="Times New Roman"/>
        <family val="1"/>
        <charset val="1"/>
      </rPr>
      <t>=</t>
    </r>
  </si>
  <si>
    <t>NA=</t>
  </si>
  <si>
    <t>3. Расчет затухания световодов</t>
  </si>
  <si>
    <t>αп=</t>
  </si>
  <si>
    <t>αр=</t>
  </si>
  <si>
    <t>αмакро=</t>
  </si>
  <si>
    <t>αмикро=</t>
  </si>
  <si>
    <t>w0=</t>
  </si>
  <si>
    <t>α=</t>
  </si>
  <si>
    <t>4. Расчет дисперсии оптического волокна</t>
  </si>
  <si>
    <t>Δ λ=0,1-4нм</t>
  </si>
  <si>
    <r>
      <rPr>
        <i/>
        <sz val="12"/>
        <rFont val="Times New Roman"/>
        <family val="1"/>
        <charset val="1"/>
      </rPr>
      <t xml:space="preserve">с </t>
    </r>
    <r>
      <rPr>
        <sz val="12"/>
        <rFont val="Times New Roman"/>
        <family val="1"/>
        <charset val="1"/>
      </rPr>
      <t>= 300000 км/с</t>
    </r>
  </si>
  <si>
    <r>
      <rPr>
        <sz val="11"/>
        <color rgb="FF000000"/>
        <rFont val="Calibri"/>
        <family val="2"/>
        <charset val="204"/>
      </rPr>
      <t>M(</t>
    </r>
    <r>
      <rPr>
        <sz val="12"/>
        <color rgb="FF000000"/>
        <rFont val="Times New Roman"/>
        <family val="1"/>
        <charset val="204"/>
      </rPr>
      <t>λ</t>
    </r>
    <r>
      <rPr>
        <sz val="11"/>
        <color rgb="FF000000"/>
        <rFont val="Times New Roman"/>
        <family val="1"/>
        <charset val="1"/>
      </rPr>
      <t>)</t>
    </r>
  </si>
  <si>
    <r>
      <rPr>
        <sz val="11"/>
        <color rgb="FF000000"/>
        <rFont val="Calibri"/>
        <family val="2"/>
        <charset val="204"/>
      </rPr>
      <t>B(</t>
    </r>
    <r>
      <rPr>
        <sz val="12"/>
        <color rgb="FF000000"/>
        <rFont val="Times New Roman"/>
        <family val="1"/>
        <charset val="204"/>
      </rPr>
      <t>λ</t>
    </r>
    <r>
      <rPr>
        <sz val="11"/>
        <color rgb="FF000000"/>
        <rFont val="Times New Roman"/>
        <family val="1"/>
        <charset val="1"/>
      </rPr>
      <t>)</t>
    </r>
  </si>
  <si>
    <t>τм=</t>
  </si>
  <si>
    <t>τв</t>
  </si>
  <si>
    <t>τ</t>
  </si>
  <si>
    <t>ΔF</t>
  </si>
  <si>
    <t>5. Определить длину регенерационного участка.</t>
  </si>
  <si>
    <t>5.1 Определение длины регенерационного участка по затуханию оптического кабеля</t>
  </si>
  <si>
    <t>5.2  Определение длины регенерационного участка по пропускной способности оптического кабеля</t>
  </si>
  <si>
    <t>Вариант 6</t>
  </si>
  <si>
    <t>lp =</t>
  </si>
  <si>
    <t>П=</t>
  </si>
  <si>
    <t xml:space="preserve">Вывод:  в ходе выполнения работы был определен выбор материалов для изготовления оптоволокна с заданными параметрами, исходя из экономичности оптической магистрали и обеспечения требуемого качества передачи информации,  выбираем длину регенерационного участка – ***** км. Более протяженный участок приведет к увеличению дисперсии и расширению импульса, что может привести к повышению вероятности ошибки при передаче информации. 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</si>
</sst>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rgb="FF000000"/>
      <name val="Calibri"/>
      <family val="2"/>
      <charset val="204"/>
    </font>
    <font>
      <sz val="11"/>
      <color rgb="FF000000"/>
      <name val="Times New Roman"/>
      <family val="1"/>
      <charset val="1"/>
    </font>
    <font>
      <b/>
      <sz val="12"/>
      <color rgb="FF000000"/>
      <name val="Times New Roman"/>
      <family val="1"/>
      <charset val="1"/>
    </font>
    <font>
      <sz val="12"/>
      <color rgb="FF000000"/>
      <name val="Times New Roman"/>
      <family val="1"/>
      <charset val="204"/>
    </font>
    <font>
      <sz val="12"/>
      <color rgb="FF000000"/>
      <name val="Times New Roman"/>
      <family val="1"/>
      <charset val="1"/>
    </font>
    <font>
      <vertAlign val="subscript"/>
      <sz val="12"/>
      <color rgb="FF000000"/>
      <name val="Times New Roman"/>
      <family val="1"/>
      <charset val="204"/>
    </font>
    <font>
      <i/>
      <sz val="12"/>
      <color rgb="FF000000"/>
      <name val="Times New Roman"/>
      <family val="1"/>
      <charset val="204"/>
    </font>
    <font>
      <i/>
      <vertAlign val="subscript"/>
      <sz val="12"/>
      <color rgb="FF000000"/>
      <name val="Times New Roman"/>
      <family val="1"/>
      <charset val="204"/>
    </font>
    <font>
      <vertAlign val="superscript"/>
      <sz val="12"/>
      <color rgb="FF000000"/>
      <name val="Times New Roman"/>
      <family val="1"/>
      <charset val="204"/>
    </font>
    <font>
      <i/>
      <sz val="12"/>
      <name val="Times New Roman"/>
      <family val="1"/>
      <charset val="1"/>
    </font>
    <font>
      <sz val="12"/>
      <name val="Times New Roman"/>
      <family val="1"/>
      <charset val="1"/>
    </font>
    <font>
      <b/>
      <sz val="11"/>
      <color rgb="FF000000"/>
      <name val="Times New Roman"/>
      <family val="1"/>
      <charset val="1"/>
    </font>
    <font>
      <i/>
      <sz val="12"/>
      <color rgb="FF000000"/>
      <name val="Times New Roman"/>
      <family val="1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1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0" xfId="0" applyFont="1" applyAlignment="1" applyProtection="1">
      <alignment wrapText="1"/>
    </xf>
    <xf numFmtId="0" fontId="4" fillId="0" borderId="0" xfId="0" applyFont="1" applyAlignment="1" applyProtection="1">
      <alignment vertical="center"/>
    </xf>
    <xf numFmtId="0" fontId="4" fillId="0" borderId="0" xfId="0" applyFont="1" applyAlignment="1" applyProtection="1">
      <alignment wrapText="1"/>
    </xf>
    <xf numFmtId="0" fontId="2" fillId="0" borderId="0" xfId="0" applyFont="1" applyAlignment="1" applyProtection="1">
      <alignment horizontal="justify" vertical="center"/>
    </xf>
    <xf numFmtId="0" fontId="0" fillId="0" borderId="1" xfId="0" applyFont="1" applyBorder="1"/>
    <xf numFmtId="0" fontId="4" fillId="0" borderId="1" xfId="0" applyFont="1" applyBorder="1"/>
    <xf numFmtId="0" fontId="4" fillId="0" borderId="0" xfId="0" applyFont="1"/>
    <xf numFmtId="0" fontId="9" fillId="0" borderId="0" xfId="0" applyFont="1"/>
    <xf numFmtId="0" fontId="11" fillId="0" borderId="0" xfId="0" applyFont="1"/>
    <xf numFmtId="0" fontId="3" fillId="0" borderId="0" xfId="0" applyFont="1"/>
    <xf numFmtId="0" fontId="1" fillId="0" borderId="4" xfId="0" applyFont="1" applyBorder="1"/>
    <xf numFmtId="0" fontId="2" fillId="0" borderId="6" xfId="0" applyFont="1" applyBorder="1" applyAlignment="1" applyProtection="1"/>
    <xf numFmtId="0" fontId="3" fillId="0" borderId="7" xfId="0" applyFont="1" applyBorder="1" applyAlignment="1" applyProtection="1">
      <alignment horizontal="justify" vertical="center"/>
    </xf>
    <xf numFmtId="0" fontId="3" fillId="0" borderId="8" xfId="0" applyFont="1" applyBorder="1" applyAlignment="1" applyProtection="1">
      <alignment horizontal="justify" vertical="center"/>
    </xf>
    <xf numFmtId="0" fontId="1" fillId="0" borderId="3" xfId="0" applyFont="1" applyBorder="1"/>
    <xf numFmtId="0" fontId="1" fillId="0" borderId="9" xfId="0" applyFont="1" applyBorder="1"/>
    <xf numFmtId="0" fontId="4" fillId="0" borderId="5" xfId="0" applyFont="1" applyBorder="1" applyAlignment="1" applyProtection="1">
      <alignment horizontal="center" vertical="center" wrapText="1"/>
    </xf>
    <xf numFmtId="0" fontId="4" fillId="0" borderId="5" xfId="0" applyFont="1" applyBorder="1" applyAlignment="1" applyProtection="1">
      <alignment horizontal="justify" vertical="center" wrapText="1"/>
    </xf>
    <xf numFmtId="0" fontId="3" fillId="0" borderId="5" xfId="0" applyFont="1" applyBorder="1" applyAlignment="1"/>
    <xf numFmtId="0" fontId="3" fillId="0" borderId="5" xfId="0" applyFont="1" applyBorder="1" applyAlignment="1">
      <alignment horizontal="center" vertical="center" wrapText="1"/>
    </xf>
    <xf numFmtId="0" fontId="1" fillId="0" borderId="5" xfId="0" applyFont="1" applyBorder="1"/>
    <xf numFmtId="0" fontId="1" fillId="2" borderId="5" xfId="0" applyFont="1" applyFill="1" applyBorder="1" applyAlignment="1" applyProtection="1"/>
    <xf numFmtId="0" fontId="1" fillId="0" borderId="2" xfId="0" applyFont="1" applyBorder="1"/>
    <xf numFmtId="0" fontId="2" fillId="0" borderId="5" xfId="0" applyFont="1" applyBorder="1" applyAlignment="1" applyProtection="1">
      <alignment horizontal="justify" vertical="center"/>
    </xf>
    <xf numFmtId="0" fontId="3" fillId="0" borderId="5" xfId="0" applyFont="1" applyBorder="1"/>
    <xf numFmtId="0" fontId="1" fillId="0" borderId="10" xfId="0" applyFont="1" applyBorder="1"/>
    <xf numFmtId="0" fontId="1" fillId="0" borderId="0" xfId="0" applyFont="1" applyAlignment="1">
      <alignment horizontal="right"/>
    </xf>
    <xf numFmtId="0" fontId="12" fillId="0" borderId="0" xfId="0" applyFont="1" applyAlignment="1">
      <alignment horizontal="right"/>
    </xf>
    <xf numFmtId="0" fontId="1" fillId="0" borderId="0" xfId="0" applyFont="1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2"/>
  <sheetViews>
    <sheetView tabSelected="1" topLeftCell="A13" zoomScale="70" zoomScaleNormal="70" workbookViewId="0">
      <selection activeCell="D43" sqref="D43"/>
    </sheetView>
  </sheetViews>
  <sheetFormatPr defaultColWidth="8.7109375" defaultRowHeight="15" x14ac:dyDescent="0.25"/>
  <cols>
    <col min="1" max="1" width="66.28515625" style="1" customWidth="1"/>
    <col min="2" max="2" width="17.28515625" style="1" customWidth="1"/>
    <col min="3" max="3" width="12.140625" style="1" customWidth="1"/>
    <col min="4" max="4" width="12.85546875" style="1" customWidth="1"/>
    <col min="5" max="5" width="10.28515625" style="1" customWidth="1"/>
    <col min="6" max="6" width="13.42578125" style="1" customWidth="1"/>
    <col min="7" max="7" width="14.28515625" style="1" customWidth="1"/>
    <col min="8" max="8" width="8.7109375" style="1"/>
    <col min="9" max="9" width="9.42578125" style="1" customWidth="1"/>
    <col min="10" max="10" width="8.7109375" style="1"/>
    <col min="11" max="11" width="12.28515625" style="1" bestFit="1" customWidth="1"/>
    <col min="12" max="12" width="12" style="1" customWidth="1"/>
    <col min="13" max="16384" width="8.7109375" style="1"/>
  </cols>
  <sheetData>
    <row r="1" spans="1:16" ht="15.75" x14ac:dyDescent="0.25">
      <c r="A1" s="14" t="s">
        <v>52</v>
      </c>
    </row>
    <row r="2" spans="1:16" ht="18.75" x14ac:dyDescent="0.25">
      <c r="A2" s="15" t="s">
        <v>0</v>
      </c>
      <c r="B2" s="18"/>
      <c r="C2" s="19" t="s">
        <v>1</v>
      </c>
      <c r="D2" s="19" t="s">
        <v>2</v>
      </c>
      <c r="E2" s="20" t="s">
        <v>3</v>
      </c>
      <c r="F2" s="20" t="s">
        <v>4</v>
      </c>
      <c r="G2" s="20" t="s">
        <v>5</v>
      </c>
      <c r="H2" s="20" t="s">
        <v>6</v>
      </c>
      <c r="I2" s="20" t="s">
        <v>7</v>
      </c>
      <c r="J2" s="13"/>
    </row>
    <row r="3" spans="1:16" ht="15.75" x14ac:dyDescent="0.25">
      <c r="A3" s="15" t="s">
        <v>8</v>
      </c>
      <c r="B3" s="18"/>
      <c r="C3" s="21">
        <v>1530</v>
      </c>
      <c r="D3" s="22">
        <v>0.15</v>
      </c>
      <c r="E3" s="22">
        <v>15</v>
      </c>
      <c r="F3" s="22">
        <v>2</v>
      </c>
      <c r="G3" s="22">
        <v>4</v>
      </c>
      <c r="H3" s="22">
        <v>0.03</v>
      </c>
      <c r="I3" s="22">
        <v>0.4</v>
      </c>
      <c r="J3" s="13"/>
    </row>
    <row r="4" spans="1:16" ht="15.75" x14ac:dyDescent="0.25">
      <c r="A4" s="15" t="s">
        <v>9</v>
      </c>
      <c r="C4" s="23" t="s">
        <v>10</v>
      </c>
      <c r="D4" s="23" t="s">
        <v>10</v>
      </c>
      <c r="E4" s="23"/>
      <c r="F4" s="23"/>
      <c r="G4" s="23"/>
      <c r="H4" s="23"/>
      <c r="I4" s="23"/>
    </row>
    <row r="5" spans="1:16" ht="15.75" x14ac:dyDescent="0.25">
      <c r="A5" s="15" t="s">
        <v>11</v>
      </c>
      <c r="B5" s="18"/>
      <c r="C5" s="24">
        <v>1.53</v>
      </c>
      <c r="D5" s="24">
        <v>1.4999999999999999E-4</v>
      </c>
      <c r="E5" s="23"/>
      <c r="F5" s="23"/>
      <c r="G5" s="23"/>
      <c r="H5" s="23"/>
      <c r="I5" s="23"/>
    </row>
    <row r="6" spans="1:16" ht="15.75" x14ac:dyDescent="0.25">
      <c r="A6" s="15" t="s">
        <v>12</v>
      </c>
      <c r="B6" s="18"/>
      <c r="C6" s="23"/>
      <c r="D6" s="23"/>
      <c r="E6" s="23"/>
      <c r="F6" s="23"/>
      <c r="G6" s="23"/>
      <c r="H6" s="23"/>
      <c r="I6" s="23"/>
    </row>
    <row r="7" spans="1:16" ht="18.75" x14ac:dyDescent="0.25">
      <c r="A7" s="15" t="s">
        <v>13</v>
      </c>
      <c r="B7" s="18"/>
      <c r="C7" s="23" t="s">
        <v>14</v>
      </c>
      <c r="D7" s="24">
        <f>8.3/2</f>
        <v>4.1500000000000004</v>
      </c>
      <c r="E7" s="23"/>
      <c r="F7" s="23"/>
      <c r="G7" s="23"/>
      <c r="H7" s="23"/>
      <c r="I7" s="23"/>
    </row>
    <row r="8" spans="1:16" ht="20.25" x14ac:dyDescent="0.25">
      <c r="A8" s="15" t="s">
        <v>15</v>
      </c>
    </row>
    <row r="9" spans="1:16" ht="16.5" thickBot="1" x14ac:dyDescent="0.3">
      <c r="A9" s="16" t="s">
        <v>16</v>
      </c>
    </row>
    <row r="11" spans="1:16" ht="31.5" x14ac:dyDescent="0.25">
      <c r="A11" s="3" t="s">
        <v>17</v>
      </c>
      <c r="K11" s="25"/>
      <c r="L11" s="25"/>
      <c r="M11" s="25"/>
      <c r="N11" s="25"/>
      <c r="O11" s="25"/>
      <c r="P11" s="2"/>
    </row>
    <row r="12" spans="1:16" x14ac:dyDescent="0.25">
      <c r="B12" s="23"/>
      <c r="C12" s="23">
        <v>1</v>
      </c>
      <c r="D12" s="23">
        <v>2</v>
      </c>
      <c r="E12" s="23">
        <v>3</v>
      </c>
      <c r="F12" s="23"/>
      <c r="G12" s="23">
        <v>1</v>
      </c>
      <c r="H12" s="23">
        <v>2</v>
      </c>
      <c r="I12" s="23">
        <v>3</v>
      </c>
      <c r="J12" s="23"/>
      <c r="K12" s="23"/>
      <c r="L12" s="23"/>
      <c r="M12" s="23"/>
      <c r="N12" s="23"/>
      <c r="O12" s="23"/>
      <c r="P12" s="13"/>
    </row>
    <row r="13" spans="1:16" ht="18.75" x14ac:dyDescent="0.25">
      <c r="A13" s="4" t="s">
        <v>18</v>
      </c>
      <c r="B13" s="23" t="s">
        <v>19</v>
      </c>
      <c r="C13" s="19">
        <v>0.69616630000000002</v>
      </c>
      <c r="D13" s="19">
        <v>0.40794259999999999</v>
      </c>
      <c r="E13" s="19">
        <v>0.89747940000000004</v>
      </c>
      <c r="F13" s="23"/>
      <c r="G13" s="23">
        <f>C13*($C5^2/(($C5^2)-(C14^2)))</f>
        <v>0.69756063107440858</v>
      </c>
      <c r="H13" s="23">
        <f>D13*($C5^2/(($C5^2)-(D14^2)))</f>
        <v>0.41031098305050057</v>
      </c>
      <c r="I13" s="23">
        <f>E13*($C5^2/(($C5^2)-(E14^2)))</f>
        <v>-2.1977626750074222E-2</v>
      </c>
      <c r="J13" s="23"/>
      <c r="K13" s="23" t="s">
        <v>20</v>
      </c>
      <c r="L13" s="24">
        <f>1+SUM(G13:I13)</f>
        <v>2.0858939873748348</v>
      </c>
      <c r="M13" s="23"/>
      <c r="N13" s="23" t="s">
        <v>21</v>
      </c>
      <c r="O13" s="24">
        <f>SQRT(L13)</f>
        <v>1.4442624371542849</v>
      </c>
      <c r="P13" s="13"/>
    </row>
    <row r="14" spans="1:16" ht="15.75" x14ac:dyDescent="0.25">
      <c r="B14" s="23" t="s">
        <v>22</v>
      </c>
      <c r="C14" s="19">
        <v>6.8404300000000001E-2</v>
      </c>
      <c r="D14" s="19">
        <v>0.11624139999999999</v>
      </c>
      <c r="E14" s="19">
        <v>9.8961609999999993</v>
      </c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13"/>
    </row>
    <row r="15" spans="1:16" ht="15.75" x14ac:dyDescent="0.25">
      <c r="A15" s="4" t="s">
        <v>23</v>
      </c>
      <c r="B15" s="23" t="s">
        <v>19</v>
      </c>
      <c r="C15" s="19">
        <v>0.70285540000000002</v>
      </c>
      <c r="D15" s="19">
        <v>0.41463070000000002</v>
      </c>
      <c r="E15" s="19">
        <v>0.89745399999999997</v>
      </c>
      <c r="F15" s="23"/>
      <c r="G15" s="23">
        <f>C15*($C5^2/(($C5^2)-(C16^2)))</f>
        <v>0.70444907199906837</v>
      </c>
      <c r="H15" s="23">
        <f>D15*($C5^2/(($C5^2)-(D16^2)))</f>
        <v>0.41695807615348346</v>
      </c>
      <c r="I15" s="23">
        <f>E15*($C5^2/(($C5^2)-(E16^2)))</f>
        <v>-2.1977004750594952E-2</v>
      </c>
      <c r="J15" s="23"/>
      <c r="K15" s="23" t="s">
        <v>24</v>
      </c>
      <c r="L15" s="24">
        <f>1+SUM(G15:I15)</f>
        <v>2.0994301434019569</v>
      </c>
      <c r="M15" s="23"/>
      <c r="N15" s="23" t="s">
        <v>25</v>
      </c>
      <c r="O15" s="24">
        <f>SQRT(L15)</f>
        <v>1.448941042072436</v>
      </c>
      <c r="P15" s="13"/>
    </row>
    <row r="16" spans="1:16" ht="15.75" x14ac:dyDescent="0.25">
      <c r="B16" s="23" t="s">
        <v>22</v>
      </c>
      <c r="C16" s="19">
        <v>7.2772299999999998E-2</v>
      </c>
      <c r="D16" s="19">
        <v>0.11430849999999999</v>
      </c>
      <c r="E16" s="19">
        <v>9.8961609999999993</v>
      </c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13"/>
    </row>
    <row r="17" spans="1:17" x14ac:dyDescent="0.25"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13"/>
      <c r="Q17" s="2"/>
    </row>
    <row r="18" spans="1:17" x14ac:dyDescent="0.25">
      <c r="B18" s="23" t="s">
        <v>26</v>
      </c>
      <c r="C18" s="24">
        <f>((2*PI()*D7)/C5)*SQRT(L15-L13)</f>
        <v>1.9828241970574378</v>
      </c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13"/>
      <c r="Q18" s="2"/>
    </row>
    <row r="19" spans="1:17" x14ac:dyDescent="0.25"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2"/>
      <c r="Q19" s="2"/>
    </row>
    <row r="20" spans="1:17" ht="34.5" x14ac:dyDescent="0.25">
      <c r="A20" s="5" t="s">
        <v>27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</row>
    <row r="21" spans="1:17" x14ac:dyDescent="0.25">
      <c r="B21" s="25"/>
      <c r="C21" s="25"/>
      <c r="D21" s="25"/>
      <c r="E21" s="25"/>
      <c r="F21" s="25"/>
      <c r="G21" s="25"/>
      <c r="H21" s="2"/>
      <c r="I21" s="2"/>
      <c r="J21" s="2"/>
      <c r="K21" s="2"/>
      <c r="L21" s="2"/>
      <c r="M21" s="2"/>
      <c r="N21" s="2"/>
      <c r="O21" s="2"/>
      <c r="P21" s="2"/>
      <c r="Q21" s="2"/>
    </row>
    <row r="22" spans="1:17" ht="15.75" x14ac:dyDescent="0.25">
      <c r="A22" s="26" t="s">
        <v>28</v>
      </c>
      <c r="B22" s="23"/>
      <c r="C22" s="23">
        <f>L15-L13</f>
        <v>1.3536156027122104E-2</v>
      </c>
      <c r="D22" s="23"/>
      <c r="E22" s="23"/>
      <c r="F22" s="23"/>
      <c r="G22" s="23"/>
      <c r="H22" s="13"/>
      <c r="I22" s="2"/>
      <c r="J22" s="2"/>
      <c r="K22" s="2"/>
      <c r="L22" s="2"/>
      <c r="M22" s="2"/>
      <c r="N22" s="2"/>
      <c r="O22" s="2"/>
      <c r="P22" s="2"/>
      <c r="Q22" s="2"/>
    </row>
    <row r="23" spans="1:17" x14ac:dyDescent="0.25">
      <c r="A23" s="23"/>
      <c r="B23" s="23"/>
      <c r="C23" s="23" t="s">
        <v>29</v>
      </c>
      <c r="D23" s="23" t="s">
        <v>30</v>
      </c>
      <c r="E23" s="23"/>
      <c r="F23" s="23"/>
      <c r="G23" s="23"/>
      <c r="H23" s="13"/>
      <c r="I23" s="2"/>
      <c r="J23" s="2"/>
      <c r="K23" s="2"/>
      <c r="L23" s="2"/>
      <c r="M23" s="2"/>
      <c r="N23" s="2"/>
      <c r="O23" s="2"/>
      <c r="P23" s="2"/>
      <c r="Q23" s="2"/>
    </row>
    <row r="24" spans="1:17" ht="15.75" x14ac:dyDescent="0.25">
      <c r="A24" s="23"/>
      <c r="B24" s="27" t="s">
        <v>31</v>
      </c>
      <c r="C24" s="24">
        <f>C22/2*L15</f>
        <v>1.4209106994566111E-2</v>
      </c>
      <c r="D24" s="23">
        <f>0.01419136</f>
        <v>1.419136E-2</v>
      </c>
      <c r="E24" s="23"/>
      <c r="F24" s="23" t="s">
        <v>32</v>
      </c>
      <c r="G24" s="24">
        <f>SQRT(L15-L13)</f>
        <v>0.11634498711642932</v>
      </c>
      <c r="H24" s="13"/>
      <c r="I24" s="2"/>
      <c r="J24" s="2"/>
      <c r="K24" s="2"/>
      <c r="L24" s="2"/>
      <c r="M24" s="2"/>
      <c r="N24" s="2"/>
      <c r="O24" s="2"/>
      <c r="P24" s="2"/>
      <c r="Q24" s="2"/>
    </row>
    <row r="25" spans="1:17" x14ac:dyDescent="0.25">
      <c r="B25" s="28"/>
      <c r="C25" s="28"/>
      <c r="D25" s="28"/>
      <c r="E25" s="28"/>
      <c r="F25" s="28"/>
      <c r="G25" s="28"/>
      <c r="H25" s="25"/>
      <c r="I25" s="25"/>
      <c r="J25" s="25"/>
      <c r="K25" s="25"/>
      <c r="L25" s="25"/>
      <c r="M25" s="2"/>
      <c r="N25" s="2"/>
      <c r="O25" s="2"/>
      <c r="P25" s="2"/>
      <c r="Q25" s="2"/>
    </row>
    <row r="26" spans="1:17" ht="15.75" x14ac:dyDescent="0.25">
      <c r="A26" s="26" t="s">
        <v>33</v>
      </c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13"/>
      <c r="N26" s="2"/>
      <c r="O26" s="2"/>
      <c r="P26" s="2"/>
      <c r="Q26" s="2"/>
    </row>
    <row r="27" spans="1:17" x14ac:dyDescent="0.25">
      <c r="A27" s="23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13"/>
      <c r="N27" s="2"/>
      <c r="O27" s="2"/>
      <c r="P27" s="2"/>
      <c r="Q27" s="2"/>
    </row>
    <row r="28" spans="1:17" x14ac:dyDescent="0.25">
      <c r="A28" s="23"/>
      <c r="B28" s="23" t="s">
        <v>34</v>
      </c>
      <c r="C28" s="23">
        <f>8.69*(PI()*L15*10^9)/C5*(2.4*10^-12)</f>
        <v>8.9906458038283371E-2</v>
      </c>
      <c r="D28" s="23"/>
      <c r="E28" s="23" t="s">
        <v>35</v>
      </c>
      <c r="F28" s="23">
        <v>0.43142451999999998</v>
      </c>
      <c r="G28" s="23"/>
      <c r="H28" s="23" t="s">
        <v>36</v>
      </c>
      <c r="I28" s="23">
        <f>(26*10^-3*D7/(C24*160*(1+((80/PI()*160)^2))))</f>
        <v>2.859001988712465E-9</v>
      </c>
      <c r="J28" s="23"/>
      <c r="K28" s="23" t="s">
        <v>37</v>
      </c>
      <c r="L28" s="23">
        <f>2*0.0001*(10*D7^4)/(125^6*C24^3)*(F30^6/C5^4)</f>
        <v>1.7501660084436553E-5</v>
      </c>
      <c r="M28" s="13"/>
      <c r="N28" s="2"/>
      <c r="O28" s="2"/>
      <c r="P28" s="2"/>
      <c r="Q28" s="2"/>
    </row>
    <row r="29" spans="1:17" x14ac:dyDescent="0.25">
      <c r="A29" s="23"/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13"/>
      <c r="N29" s="2"/>
      <c r="O29" s="2"/>
      <c r="P29" s="2"/>
      <c r="Q29" s="2"/>
    </row>
    <row r="30" spans="1:17" x14ac:dyDescent="0.25">
      <c r="A30" s="23"/>
      <c r="B30" s="23" t="s">
        <v>26</v>
      </c>
      <c r="C30" s="24">
        <f>(12.97*D7*SQRT(C24))/C5</f>
        <v>4.1935327034518908</v>
      </c>
      <c r="D30" s="23"/>
      <c r="E30" s="23" t="s">
        <v>38</v>
      </c>
      <c r="F30" s="24">
        <f>D7*(0.65+(1.61*C30^-1.5)+2.879*C30^-6)</f>
        <v>3.4777404725291339</v>
      </c>
      <c r="G30" s="23"/>
      <c r="H30" s="23"/>
      <c r="I30" s="23"/>
      <c r="J30" s="23"/>
      <c r="K30" s="23"/>
      <c r="L30" s="23"/>
      <c r="M30" s="13"/>
      <c r="N30" s="2"/>
      <c r="O30" s="2"/>
      <c r="P30" s="2"/>
      <c r="Q30" s="2"/>
    </row>
    <row r="31" spans="1:17" x14ac:dyDescent="0.25">
      <c r="A31" s="23"/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13"/>
      <c r="N31" s="2"/>
      <c r="O31" s="2"/>
      <c r="P31" s="2"/>
      <c r="Q31" s="2"/>
    </row>
    <row r="32" spans="1:17" x14ac:dyDescent="0.25">
      <c r="A32" s="23"/>
      <c r="B32" s="23" t="s">
        <v>39</v>
      </c>
      <c r="C32" s="24">
        <f>C28+F28+I28+L28</f>
        <v>0.52134848255736976</v>
      </c>
      <c r="D32" s="23"/>
      <c r="E32" s="23"/>
      <c r="F32" s="23"/>
      <c r="G32" s="23"/>
      <c r="H32" s="23"/>
      <c r="I32" s="23"/>
      <c r="J32" s="23"/>
      <c r="K32" s="23"/>
      <c r="L32" s="23"/>
      <c r="M32" s="13"/>
      <c r="N32" s="2"/>
      <c r="O32" s="2"/>
      <c r="P32" s="2"/>
      <c r="Q32" s="2"/>
    </row>
    <row r="33" spans="1:17" x14ac:dyDescent="0.25"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2"/>
      <c r="N33" s="2"/>
      <c r="O33" s="2"/>
      <c r="P33" s="2"/>
      <c r="Q33" s="2"/>
    </row>
    <row r="34" spans="1:17" ht="15.75" x14ac:dyDescent="0.25">
      <c r="A34" s="6" t="s">
        <v>40</v>
      </c>
      <c r="B34" s="7" t="s">
        <v>43</v>
      </c>
      <c r="C34" s="2"/>
      <c r="D34" s="7" t="s">
        <v>44</v>
      </c>
      <c r="E34" s="2"/>
      <c r="F34" s="2" t="s">
        <v>45</v>
      </c>
      <c r="G34" s="2" t="s">
        <v>46</v>
      </c>
      <c r="H34" s="7"/>
      <c r="I34" s="2" t="s">
        <v>47</v>
      </c>
      <c r="J34" s="7"/>
      <c r="K34" s="8" t="s">
        <v>48</v>
      </c>
      <c r="L34" s="7"/>
      <c r="M34" s="8"/>
      <c r="N34" s="7"/>
      <c r="O34" s="7"/>
      <c r="P34" s="7"/>
      <c r="Q34" s="7"/>
    </row>
    <row r="35" spans="1:17" ht="15.75" x14ac:dyDescent="0.25">
      <c r="A35" s="9" t="s">
        <v>41</v>
      </c>
      <c r="B35" s="12">
        <v>-20.95647288584</v>
      </c>
      <c r="C35" s="7"/>
      <c r="D35" s="12">
        <v>29.101311315699999</v>
      </c>
      <c r="E35" s="7"/>
      <c r="F35" s="7">
        <f>D3*B35</f>
        <v>-3.1434709328759998</v>
      </c>
      <c r="G35" s="7">
        <f>D3*D35</f>
        <v>4.3651966973549996</v>
      </c>
      <c r="H35" s="7"/>
      <c r="I35" s="7">
        <f>ABS(F35+G35)</f>
        <v>1.2217257644789998</v>
      </c>
      <c r="J35" s="7"/>
      <c r="K35" s="7">
        <f>0.44/I35*10^12</f>
        <v>360146288793.07977</v>
      </c>
      <c r="L35" s="7"/>
      <c r="M35" s="7"/>
      <c r="N35" s="7"/>
      <c r="O35" s="7"/>
      <c r="P35" s="7"/>
      <c r="Q35" s="7"/>
    </row>
    <row r="36" spans="1:17" ht="15.75" x14ac:dyDescent="0.25">
      <c r="A36" s="10" t="s">
        <v>42</v>
      </c>
      <c r="B36" s="7"/>
      <c r="C36" s="7"/>
      <c r="D36" s="7"/>
      <c r="E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</row>
    <row r="37" spans="1:17" x14ac:dyDescent="0.25">
      <c r="B37" s="7"/>
      <c r="F37" s="7"/>
      <c r="G37" s="7"/>
      <c r="J37" s="7"/>
      <c r="Q37" s="7"/>
    </row>
    <row r="38" spans="1:17" x14ac:dyDescent="0.25">
      <c r="B38" s="7"/>
      <c r="C38" s="7"/>
      <c r="D38" s="7"/>
      <c r="E38" s="7"/>
      <c r="F38" s="7"/>
      <c r="G38" s="7"/>
      <c r="J38" s="7"/>
      <c r="Q38" s="7"/>
    </row>
    <row r="39" spans="1:17" x14ac:dyDescent="0.25"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</row>
    <row r="40" spans="1:17" ht="15.75" x14ac:dyDescent="0.25">
      <c r="B40" s="29" t="s">
        <v>54</v>
      </c>
      <c r="C40" s="12">
        <v>52.139433523069997</v>
      </c>
    </row>
    <row r="41" spans="1:17" ht="15.75" x14ac:dyDescent="0.25">
      <c r="A41" s="11" t="s">
        <v>49</v>
      </c>
      <c r="C41" s="30" t="s">
        <v>53</v>
      </c>
      <c r="D41" s="12">
        <f>((C40+H3-2*I3)/(H3+C32*2))*2</f>
        <v>95.776226079982138</v>
      </c>
    </row>
    <row r="42" spans="1:17" ht="15.75" x14ac:dyDescent="0.25">
      <c r="A42" s="11" t="s">
        <v>50</v>
      </c>
      <c r="C42" s="30" t="s">
        <v>53</v>
      </c>
      <c r="D42" s="1">
        <f>0.25*10^6/622*I35</f>
        <v>491.04733298995171</v>
      </c>
    </row>
    <row r="43" spans="1:17" x14ac:dyDescent="0.25">
      <c r="A43" s="11" t="s">
        <v>51</v>
      </c>
    </row>
    <row r="46" spans="1:17" ht="15" customHeight="1" x14ac:dyDescent="0.25">
      <c r="A46" s="31" t="s">
        <v>55</v>
      </c>
      <c r="B46" s="31"/>
      <c r="C46" s="31"/>
      <c r="D46" s="31"/>
    </row>
    <row r="47" spans="1:17" x14ac:dyDescent="0.25">
      <c r="A47" s="31"/>
      <c r="B47" s="31"/>
      <c r="C47" s="31"/>
      <c r="D47" s="31"/>
    </row>
    <row r="48" spans="1:17" x14ac:dyDescent="0.25">
      <c r="A48" s="31"/>
      <c r="B48" s="31"/>
      <c r="C48" s="31"/>
      <c r="D48" s="31"/>
    </row>
    <row r="49" spans="1:4" x14ac:dyDescent="0.25">
      <c r="A49" s="31"/>
      <c r="B49" s="31"/>
      <c r="C49" s="31"/>
      <c r="D49" s="31"/>
    </row>
    <row r="50" spans="1:4" x14ac:dyDescent="0.25">
      <c r="A50" s="31"/>
      <c r="B50" s="31"/>
      <c r="C50" s="31"/>
      <c r="D50" s="31"/>
    </row>
    <row r="51" spans="1:4" x14ac:dyDescent="0.25">
      <c r="A51" s="31"/>
      <c r="B51" s="31"/>
      <c r="C51" s="31"/>
      <c r="D51" s="31"/>
    </row>
    <row r="52" spans="1:4" x14ac:dyDescent="0.25">
      <c r="A52" s="31"/>
      <c r="B52" s="31"/>
      <c r="C52" s="31"/>
      <c r="D52" s="31"/>
    </row>
  </sheetData>
  <mergeCells count="1">
    <mergeCell ref="A46:D52"/>
  </mergeCells>
  <pageMargins left="0.7" right="0.7" top="0.75" bottom="0.75" header="0.511811023622047" footer="0.511811023622047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163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Лист1!_Toc518981405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322-06</dc:creator>
  <dc:description/>
  <cp:lastModifiedBy>st322-10</cp:lastModifiedBy>
  <cp:revision>5</cp:revision>
  <dcterms:created xsi:type="dcterms:W3CDTF">2023-02-15T07:43:41Z</dcterms:created>
  <dcterms:modified xsi:type="dcterms:W3CDTF">2023-10-18T10:46:24Z</dcterms:modified>
  <dc:language>ru-RU</dc:language>
</cp:coreProperties>
</file>