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D:\Data Analyst\MALARIA ANALYTICS\TOTALS &amp; CORDINATES\"/>
    </mc:Choice>
  </mc:AlternateContent>
  <xr:revisionPtr revIDLastSave="0" documentId="13_ncr:1_{A7234CD4-C90D-4C29-B951-C29B010CFDCD}" xr6:coauthVersionLast="47" xr6:coauthVersionMax="47" xr10:uidLastSave="{00000000-0000-0000-0000-000000000000}"/>
  <bookViews>
    <workbookView xWindow="-110" yWindow="-110" windowWidth="19420" windowHeight="98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2" i="1" l="1"/>
  <c r="G179" i="1"/>
  <c r="D164" i="1"/>
  <c r="D165" i="1"/>
  <c r="D166" i="1"/>
  <c r="D167" i="1"/>
  <c r="D179" i="1" s="1"/>
  <c r="G167" i="1"/>
  <c r="J167" i="1"/>
  <c r="D168" i="1"/>
  <c r="G168" i="1"/>
  <c r="J168" i="1"/>
  <c r="M168" i="1"/>
  <c r="P168" i="1"/>
  <c r="D169" i="1"/>
  <c r="G169" i="1"/>
  <c r="J169" i="1"/>
  <c r="M169" i="1"/>
  <c r="P169" i="1"/>
  <c r="P183" i="1" s="1"/>
  <c r="D170" i="1"/>
  <c r="G170" i="1"/>
  <c r="J170" i="1"/>
  <c r="M170" i="1"/>
  <c r="M183" i="1" s="1"/>
  <c r="P170" i="1"/>
  <c r="D171" i="1"/>
  <c r="G171" i="1"/>
  <c r="J171" i="1"/>
  <c r="J182" i="1" s="1"/>
  <c r="M171" i="1"/>
  <c r="P171" i="1"/>
  <c r="D172" i="1"/>
  <c r="G172" i="1"/>
  <c r="J172" i="1"/>
  <c r="M172" i="1"/>
  <c r="P172" i="1"/>
  <c r="D173" i="1"/>
  <c r="G173" i="1"/>
  <c r="J173" i="1"/>
  <c r="M173" i="1"/>
  <c r="P173" i="1"/>
  <c r="D174" i="1"/>
  <c r="G174" i="1"/>
  <c r="J174" i="1"/>
  <c r="M174" i="1"/>
  <c r="P174" i="1"/>
  <c r="D175" i="1"/>
  <c r="G175" i="1"/>
  <c r="J175" i="1"/>
  <c r="M175" i="1"/>
  <c r="P175" i="1"/>
  <c r="D176" i="1"/>
  <c r="G176" i="1"/>
  <c r="J176" i="1"/>
  <c r="M176" i="1"/>
  <c r="P176" i="1"/>
  <c r="D177" i="1"/>
  <c r="G177" i="1"/>
  <c r="J177" i="1"/>
  <c r="M177" i="1"/>
  <c r="P177" i="1"/>
  <c r="D178" i="1"/>
  <c r="G178" i="1"/>
  <c r="J178" i="1"/>
  <c r="M178" i="1"/>
  <c r="P178" i="1"/>
  <c r="J179" i="1"/>
  <c r="M179" i="1"/>
  <c r="P179" i="1"/>
  <c r="G180" i="1"/>
  <c r="J180" i="1"/>
  <c r="M180" i="1"/>
  <c r="P180" i="1"/>
  <c r="G181" i="1"/>
  <c r="J181" i="1"/>
  <c r="M181" i="1"/>
  <c r="P181" i="1"/>
  <c r="D182" i="1"/>
  <c r="M182" i="1"/>
  <c r="P182" i="1"/>
  <c r="D183" i="1"/>
  <c r="D184" i="1"/>
  <c r="D185" i="1"/>
  <c r="G185" i="1"/>
  <c r="D186" i="1"/>
  <c r="G186" i="1"/>
  <c r="J186" i="1"/>
  <c r="J201" i="1" s="1"/>
  <c r="D187" i="1"/>
  <c r="G187" i="1"/>
  <c r="J187" i="1"/>
  <c r="M187" i="1"/>
  <c r="D188" i="1"/>
  <c r="G188" i="1"/>
  <c r="J188" i="1"/>
  <c r="M188" i="1"/>
  <c r="D189" i="1"/>
  <c r="G189" i="1"/>
  <c r="J189" i="1"/>
  <c r="M189" i="1"/>
  <c r="D190" i="1"/>
  <c r="G190" i="1"/>
  <c r="J190" i="1"/>
  <c r="M190" i="1"/>
  <c r="D191" i="1"/>
  <c r="G191" i="1"/>
  <c r="J191" i="1"/>
  <c r="M191" i="1"/>
  <c r="D192" i="1"/>
  <c r="G192" i="1"/>
  <c r="J192" i="1"/>
  <c r="M192" i="1"/>
  <c r="D193" i="1"/>
  <c r="G193" i="1"/>
  <c r="J193" i="1"/>
  <c r="M193" i="1"/>
  <c r="D194" i="1"/>
  <c r="G194" i="1"/>
  <c r="J194" i="1"/>
  <c r="M194" i="1"/>
  <c r="D195" i="1"/>
  <c r="G195" i="1"/>
  <c r="J195" i="1"/>
  <c r="M195" i="1"/>
  <c r="D196" i="1"/>
  <c r="G196" i="1"/>
  <c r="J196" i="1"/>
  <c r="M196" i="1"/>
  <c r="G197" i="1"/>
  <c r="J197" i="1"/>
  <c r="M197" i="1"/>
  <c r="G198" i="1"/>
  <c r="G200" i="1" s="1"/>
  <c r="J198" i="1"/>
  <c r="M198" i="1"/>
  <c r="G199" i="1"/>
  <c r="J199" i="1"/>
  <c r="M199" i="1"/>
  <c r="J200" i="1"/>
  <c r="M200" i="1"/>
  <c r="M201" i="1"/>
  <c r="M202" i="1"/>
  <c r="D197" i="1" l="1"/>
  <c r="G182" i="1"/>
  <c r="BL61" i="1"/>
  <c r="BL62" i="1"/>
  <c r="BL63" i="1"/>
  <c r="BJ59" i="1"/>
  <c r="BJ60" i="1"/>
  <c r="BK60" i="1" s="1"/>
  <c r="BL60" i="1" s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64" i="1"/>
  <c r="BL65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L59" i="1" s="1"/>
  <c r="BK61" i="1"/>
  <c r="BK62" i="1"/>
  <c r="BK63" i="1"/>
  <c r="BK64" i="1"/>
  <c r="BK65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61" i="1"/>
  <c r="BJ62" i="1"/>
  <c r="BJ63" i="1"/>
  <c r="BJ64" i="1"/>
  <c r="BJ65" i="1"/>
  <c r="BJ66" i="1"/>
  <c r="BK66" i="1" s="1"/>
  <c r="BL66" i="1" s="1"/>
  <c r="BJ67" i="1"/>
  <c r="BK67" i="1" s="1"/>
  <c r="BL67" i="1" s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K83" i="1" s="1"/>
  <c r="BL83" i="1" s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K97" i="1" s="1"/>
  <c r="BL97" i="1" s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K137" i="1" s="1"/>
  <c r="BL137" i="1" s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K9" i="1"/>
  <c r="BK10" i="1"/>
  <c r="BK11" i="1"/>
  <c r="BK12" i="1"/>
  <c r="BL12" i="1" s="1"/>
  <c r="BK13" i="1"/>
  <c r="BK14" i="1"/>
  <c r="BK15" i="1"/>
  <c r="BK16" i="1"/>
  <c r="BL16" i="1" s="1"/>
  <c r="BK17" i="1"/>
  <c r="BK18" i="1"/>
  <c r="BK19" i="1"/>
  <c r="BK20" i="1"/>
  <c r="BK21" i="1"/>
  <c r="BK22" i="1"/>
  <c r="BJ8" i="1"/>
  <c r="BJ9" i="1"/>
  <c r="BJ10" i="1"/>
  <c r="BJ11" i="1"/>
  <c r="BL11" i="1" s="1"/>
  <c r="BJ12" i="1"/>
  <c r="BJ13" i="1"/>
  <c r="BJ14" i="1"/>
  <c r="BJ15" i="1"/>
  <c r="BL15" i="1" s="1"/>
  <c r="BJ16" i="1"/>
  <c r="BJ17" i="1"/>
  <c r="BJ18" i="1"/>
  <c r="BJ19" i="1"/>
  <c r="BJ20" i="1"/>
  <c r="BJ21" i="1"/>
  <c r="BJ22" i="1"/>
  <c r="BL3" i="1"/>
  <c r="BL4" i="1"/>
  <c r="BL5" i="1"/>
  <c r="BL6" i="1"/>
  <c r="BK3" i="1"/>
  <c r="BK4" i="1"/>
  <c r="BK5" i="1"/>
  <c r="BK6" i="1"/>
  <c r="BK7" i="1"/>
  <c r="BJ4" i="1"/>
  <c r="BJ5" i="1"/>
  <c r="BJ6" i="1"/>
  <c r="BJ7" i="1"/>
  <c r="BJ3" i="1"/>
  <c r="BJ2" i="1"/>
  <c r="BK2" i="1" s="1"/>
  <c r="BL2" i="1" s="1"/>
  <c r="BL13" i="1"/>
  <c r="BL17" i="1"/>
  <c r="BL14" i="1"/>
  <c r="BK8" i="1"/>
  <c r="BL8" i="1" s="1"/>
  <c r="BL9" i="1"/>
  <c r="BL10" i="1"/>
  <c r="BL7" i="1" l="1"/>
  <c r="AZ163" i="1" l="1"/>
  <c r="BA163" i="1"/>
  <c r="BB163" i="1"/>
  <c r="BE3" i="1"/>
  <c r="BE2" i="1"/>
  <c r="BE163" i="1" l="1"/>
  <c r="F162" i="1" l="1"/>
  <c r="AY3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2" i="1"/>
  <c r="I16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2" i="1"/>
  <c r="O163" i="1" l="1"/>
  <c r="R163" i="1"/>
  <c r="F163" i="1"/>
  <c r="I163" i="1"/>
  <c r="L163" i="1"/>
</calcChain>
</file>

<file path=xl/sharedStrings.xml><?xml version="1.0" encoding="utf-8"?>
<sst xmlns="http://schemas.openxmlformats.org/spreadsheetml/2006/main" count="698" uniqueCount="253">
  <si>
    <t>orgunitlevel2</t>
  </si>
  <si>
    <t>orgunitlevel3</t>
  </si>
  <si>
    <t>organisationunitname</t>
  </si>
  <si>
    <t>0-28 DAYS FEMALE MALARIA TOTAL</t>
  </si>
  <si>
    <t>10-19 YEARS FEMALE</t>
  </si>
  <si>
    <t>20+ YEARS FEMALE  MALARIA TOTAL</t>
  </si>
  <si>
    <t>5-9YRS FEMALE TOTAL</t>
  </si>
  <si>
    <t>MC (B/S &amp; RDT +) 20+ YRS</t>
  </si>
  <si>
    <t>29DAYS -4YRS (MC B/S &amp; RDT FEMALE) POSITIVE</t>
  </si>
  <si>
    <t>MC (B/S &amp; RDT POSITIVE)(5-9YRS)</t>
  </si>
  <si>
    <t>MALARIA CASES TREATED  FEMALE(0-28DAYS)</t>
  </si>
  <si>
    <t>CASES TREATED (10-19YRS) FEMALE</t>
  </si>
  <si>
    <t>CT(20+ YRS) FEMALE</t>
  </si>
  <si>
    <t>CT(29DAYS-4YRS) FEMALE</t>
  </si>
  <si>
    <t>CT (5-9YRS) FEMALE</t>
  </si>
  <si>
    <t>PREG (10-19YRS) FEMALE</t>
  </si>
  <si>
    <t>PREG(20+ YRS) FEMALE</t>
  </si>
  <si>
    <t>Karamoja</t>
  </si>
  <si>
    <t>Abim District</t>
  </si>
  <si>
    <t>Acholi</t>
  </si>
  <si>
    <t>West Nile</t>
  </si>
  <si>
    <t>Adjumani District</t>
  </si>
  <si>
    <t>Agago District</t>
  </si>
  <si>
    <t>Lango</t>
  </si>
  <si>
    <t>Alebtong District</t>
  </si>
  <si>
    <t>Amolatar District</t>
  </si>
  <si>
    <t>Amudat District</t>
  </si>
  <si>
    <t>Teso</t>
  </si>
  <si>
    <t>Amuria District</t>
  </si>
  <si>
    <t>Amuru District</t>
  </si>
  <si>
    <t>Ankole</t>
  </si>
  <si>
    <t>Apac District</t>
  </si>
  <si>
    <t>Arua City</t>
  </si>
  <si>
    <t>Arua District</t>
  </si>
  <si>
    <t>Bukedi</t>
  </si>
  <si>
    <t>Budaka District</t>
  </si>
  <si>
    <t>Bugisu</t>
  </si>
  <si>
    <t>Bududa District</t>
  </si>
  <si>
    <t>Busoga</t>
  </si>
  <si>
    <t>Bugiri District</t>
  </si>
  <si>
    <t>Bugweri District</t>
  </si>
  <si>
    <t>Buhweju District</t>
  </si>
  <si>
    <t>North Central</t>
  </si>
  <si>
    <t>Buikwe District</t>
  </si>
  <si>
    <t>Bukedea District</t>
  </si>
  <si>
    <t>South Central</t>
  </si>
  <si>
    <t>Bukomansimbi District</t>
  </si>
  <si>
    <t>Bukwo District</t>
  </si>
  <si>
    <t>Bulambuli District</t>
  </si>
  <si>
    <t>Bunyoro</t>
  </si>
  <si>
    <t>Buliisa District</t>
  </si>
  <si>
    <t>Tooro</t>
  </si>
  <si>
    <t>Bundibugyo District</t>
  </si>
  <si>
    <t>Bunyangabu District</t>
  </si>
  <si>
    <t>Bushenyi District</t>
  </si>
  <si>
    <t>Busia District</t>
  </si>
  <si>
    <t>Butaleja District</t>
  </si>
  <si>
    <t>Butambala District</t>
  </si>
  <si>
    <t>Butebo District</t>
  </si>
  <si>
    <t>Buvuma District</t>
  </si>
  <si>
    <t>Buyende District</t>
  </si>
  <si>
    <t>Dokolo District</t>
  </si>
  <si>
    <t>Fort Portal City</t>
  </si>
  <si>
    <t>Gomba District</t>
  </si>
  <si>
    <t>Gulu City</t>
  </si>
  <si>
    <t>Gulu District</t>
  </si>
  <si>
    <t>Hoima City</t>
  </si>
  <si>
    <t>Hoima District</t>
  </si>
  <si>
    <t>Ibanda District</t>
  </si>
  <si>
    <t>Iganga District</t>
  </si>
  <si>
    <t>Isingiro District</t>
  </si>
  <si>
    <t>Jinja City</t>
  </si>
  <si>
    <t>Jinja District</t>
  </si>
  <si>
    <t>Kaabong District</t>
  </si>
  <si>
    <t>Kigezi</t>
  </si>
  <si>
    <t>Kabale District</t>
  </si>
  <si>
    <t>Kabarole District</t>
  </si>
  <si>
    <t>Kaberamaido District</t>
  </si>
  <si>
    <t>Kagadi District</t>
  </si>
  <si>
    <t>Kakumiro District</t>
  </si>
  <si>
    <t>Kalaki District</t>
  </si>
  <si>
    <t>Kalangala District</t>
  </si>
  <si>
    <t>Kaliro District</t>
  </si>
  <si>
    <t>Kalungu District</t>
  </si>
  <si>
    <t>Kampala</t>
  </si>
  <si>
    <t>Kampala District</t>
  </si>
  <si>
    <t>Kamuli District</t>
  </si>
  <si>
    <t>Kamwenge District</t>
  </si>
  <si>
    <t>Kanungu District</t>
  </si>
  <si>
    <t>Kapchorwa District</t>
  </si>
  <si>
    <t>Kapelebyong District</t>
  </si>
  <si>
    <t>Karenga District</t>
  </si>
  <si>
    <t>Kasese District</t>
  </si>
  <si>
    <t>Kassanda District</t>
  </si>
  <si>
    <t>Katakwi District</t>
  </si>
  <si>
    <t>Kayunga District</t>
  </si>
  <si>
    <t>Kazo District</t>
  </si>
  <si>
    <t>Kibaale District</t>
  </si>
  <si>
    <t>Kiboga District</t>
  </si>
  <si>
    <t>Kibuku District</t>
  </si>
  <si>
    <t>Kikuube District</t>
  </si>
  <si>
    <t>Kiruhura District</t>
  </si>
  <si>
    <t>Kiryandongo District</t>
  </si>
  <si>
    <t>Kisoro District</t>
  </si>
  <si>
    <t>Kitagwenda District</t>
  </si>
  <si>
    <t>Kitgum District</t>
  </si>
  <si>
    <t>Koboko District</t>
  </si>
  <si>
    <t>Kole District</t>
  </si>
  <si>
    <t>Kotido District</t>
  </si>
  <si>
    <t>Kumi District</t>
  </si>
  <si>
    <t>Kwania District</t>
  </si>
  <si>
    <t>Kween District</t>
  </si>
  <si>
    <t>Kyankwanzi District</t>
  </si>
  <si>
    <t>Kyegegwa District</t>
  </si>
  <si>
    <t>Kyenjojo District</t>
  </si>
  <si>
    <t>Kyotera District</t>
  </si>
  <si>
    <t>Lamwo District</t>
  </si>
  <si>
    <t>Lira City</t>
  </si>
  <si>
    <t>Lira District</t>
  </si>
  <si>
    <t>Luuka District</t>
  </si>
  <si>
    <t>Luwero District</t>
  </si>
  <si>
    <t>Lwengo District</t>
  </si>
  <si>
    <t>Lyantonde District</t>
  </si>
  <si>
    <t>Madi-Okollo District</t>
  </si>
  <si>
    <t>Manafwa District</t>
  </si>
  <si>
    <t>Maracha District</t>
  </si>
  <si>
    <t>Masaka City</t>
  </si>
  <si>
    <t>Masaka District</t>
  </si>
  <si>
    <t>Masindi District</t>
  </si>
  <si>
    <t>Mayuge District</t>
  </si>
  <si>
    <t>Mbale City</t>
  </si>
  <si>
    <t>Mbale District</t>
  </si>
  <si>
    <t>Mbarara City</t>
  </si>
  <si>
    <t>Mbarara District</t>
  </si>
  <si>
    <t>Mitooma District</t>
  </si>
  <si>
    <t>Mityana District</t>
  </si>
  <si>
    <t>Moroto District</t>
  </si>
  <si>
    <t>Moyo District</t>
  </si>
  <si>
    <t>Mpigi District</t>
  </si>
  <si>
    <t>Mubende District</t>
  </si>
  <si>
    <t>Mukono District</t>
  </si>
  <si>
    <t>Nabilatuk District</t>
  </si>
  <si>
    <t>Nakapiripirit District</t>
  </si>
  <si>
    <t>Nakaseke District</t>
  </si>
  <si>
    <t>Nakasongola District</t>
  </si>
  <si>
    <t>Namayingo District</t>
  </si>
  <si>
    <t>Namisindwa District</t>
  </si>
  <si>
    <t>Namutumba District</t>
  </si>
  <si>
    <t>Napak District</t>
  </si>
  <si>
    <t>Nebbi District</t>
  </si>
  <si>
    <t>Ngora District</t>
  </si>
  <si>
    <t>Ntoroko District</t>
  </si>
  <si>
    <t>Ntungamo District</t>
  </si>
  <si>
    <t>Nwoya District</t>
  </si>
  <si>
    <t>Obongi District</t>
  </si>
  <si>
    <t>Omoro District</t>
  </si>
  <si>
    <t>Otuke District</t>
  </si>
  <si>
    <t>Oyam District</t>
  </si>
  <si>
    <t>Pader District</t>
  </si>
  <si>
    <t>Pakwach District</t>
  </si>
  <si>
    <t>Pallisa District</t>
  </si>
  <si>
    <t>Rakai District</t>
  </si>
  <si>
    <t>Rubanda District</t>
  </si>
  <si>
    <t>Rubirizi District</t>
  </si>
  <si>
    <t>Rukiga District</t>
  </si>
  <si>
    <t>Rukungiri District</t>
  </si>
  <si>
    <t>Rwampara District</t>
  </si>
  <si>
    <t>Sembabule District</t>
  </si>
  <si>
    <t>Serere District</t>
  </si>
  <si>
    <t>Sheema District</t>
  </si>
  <si>
    <t>Sironko District</t>
  </si>
  <si>
    <t>Soroti City</t>
  </si>
  <si>
    <t>Soroti District</t>
  </si>
  <si>
    <t>Terego District</t>
  </si>
  <si>
    <t>Tororo District</t>
  </si>
  <si>
    <t>Wakiso District</t>
  </si>
  <si>
    <t>Yumbe District</t>
  </si>
  <si>
    <t>Zombo District</t>
  </si>
  <si>
    <t>TOTAL FEMALE</t>
  </si>
  <si>
    <t>29DAYS -4YRS FEMALE</t>
  </si>
  <si>
    <t>MALE (0-28 DAYS)</t>
  </si>
  <si>
    <t>10-19 YRS MALE</t>
  </si>
  <si>
    <t>20+ YRS MALE</t>
  </si>
  <si>
    <t>(5-9YRS) MALE</t>
  </si>
  <si>
    <t>29DAYS - 4YRS MALE</t>
  </si>
  <si>
    <t>10-19YRS MC (B/S &amp; RDT POSITIVE) MALE</t>
  </si>
  <si>
    <t>20+YRS MALE MC(B/S &amp; RDT Positive)</t>
  </si>
  <si>
    <t>29 DAYS- 4YRS MC(B/S &amp; RDT POSITIVE)</t>
  </si>
  <si>
    <t>5-9YRS (B/S &amp; RDT POSITIVE) MALE</t>
  </si>
  <si>
    <t>0-28DAYS CT(MALE)</t>
  </si>
  <si>
    <t>10-19YRS CASES TREATED MALE</t>
  </si>
  <si>
    <t>20+ YEARS CT (MALE)</t>
  </si>
  <si>
    <t>29DAYS - 4YRS MALE(CT)</t>
  </si>
  <si>
    <t>5-9YRS (CT) MALE</t>
  </si>
  <si>
    <t>TOTAL MALE</t>
  </si>
  <si>
    <t>GRAND TOTAL M&amp;F</t>
  </si>
  <si>
    <t>&lt;5YRS FEMALE TOTAL</t>
  </si>
  <si>
    <t>&lt; 5YRS MALE TOTAL</t>
  </si>
  <si>
    <t>PREG TOTAL</t>
  </si>
  <si>
    <t>TOTAL 0-28 DAYS</t>
  </si>
  <si>
    <t xml:space="preserve">TOTAL 10-19YRS </t>
  </si>
  <si>
    <t>20 + YRS TOTAL</t>
  </si>
  <si>
    <t xml:space="preserve">TOTAL 5-9YRS </t>
  </si>
  <si>
    <t>29 DAYS - 4YRS TOTAL</t>
  </si>
  <si>
    <t>MC 0-28 DAYS MALE  (B/S &amp; RDT POSITIVE)</t>
  </si>
  <si>
    <t>MC TOTAL 0-28 DAYS</t>
  </si>
  <si>
    <t>10-19 YRS MC TOTAL</t>
  </si>
  <si>
    <t xml:space="preserve">20 + YRS TOTAL MC </t>
  </si>
  <si>
    <t>29DAYS -4YRS MC TOTAL</t>
  </si>
  <si>
    <t>5-9YRS TOTAL</t>
  </si>
  <si>
    <t>CT 0-28 DAYS TOTAL</t>
  </si>
  <si>
    <t>10-19 YRS CT</t>
  </si>
  <si>
    <t xml:space="preserve">CT 20 + YRS </t>
  </si>
  <si>
    <t>CT 29 DAYS - 4YRS TOTAL</t>
  </si>
  <si>
    <t>5-9YRS CT TOTAL</t>
  </si>
  <si>
    <t>TOTAL PREG   TOTAL</t>
  </si>
  <si>
    <t xml:space="preserve">West Nile 0-28 DAYS </t>
  </si>
  <si>
    <t xml:space="preserve">Acholi </t>
  </si>
  <si>
    <t xml:space="preserve">Ankole </t>
  </si>
  <si>
    <t>SUM</t>
  </si>
  <si>
    <t>0-19 YRS BY REGION</t>
  </si>
  <si>
    <t xml:space="preserve">West Nile </t>
  </si>
  <si>
    <t>19-10 YRS</t>
  </si>
  <si>
    <t>West nile</t>
  </si>
  <si>
    <t xml:space="preserve">20 + YRS </t>
  </si>
  <si>
    <t xml:space="preserve">5-9YRS </t>
  </si>
  <si>
    <t>29DAYS - 4YEARS</t>
  </si>
  <si>
    <t>&lt;5YRS BY REGION</t>
  </si>
  <si>
    <t>&lt; 5YRS TOTAL MALE &amp; FEMALE</t>
  </si>
  <si>
    <t>PREG CASES</t>
  </si>
  <si>
    <t>TOTAL CASES BY REGION</t>
  </si>
  <si>
    <t>POPULATION DENSITY(People per km2)</t>
  </si>
  <si>
    <t>AREA(Km2)</t>
  </si>
  <si>
    <t>POPULATION IN 2024</t>
  </si>
  <si>
    <t>POPULATION IN 2014</t>
  </si>
  <si>
    <t>ANNUAL GROWTH RATE[Pt​=P0​×(1+r)t]</t>
  </si>
  <si>
    <t>TOTAL POPULATION [Pt = P0×(1+r)^6]</t>
  </si>
  <si>
    <t>CORDINATES (LONGITUDE ° E)</t>
  </si>
  <si>
    <t> 33.3486</t>
  </si>
  <si>
    <t> 33.7518</t>
  </si>
  <si>
    <t> 33.0339</t>
  </si>
  <si>
    <t> 30.0203</t>
  </si>
  <si>
    <t> 30.2974</t>
  </si>
  <si>
    <t> 33.1239</t>
  </si>
  <si>
    <t> 29.7426</t>
  </si>
  <si>
    <t> 30.0781</t>
  </si>
  <si>
    <t> 32.7633</t>
  </si>
  <si>
    <t> 34.0641</t>
  </si>
  <si>
    <t> 32.6277</t>
  </si>
  <si>
    <t> 30.6373</t>
  </si>
  <si>
    <t>CORDINATES (LATITUDE ° N)</t>
  </si>
  <si>
    <t xml:space="preserve">MALARIA CONFIRMED(B/S , RDT positive) 0-28DAYS FEMALE </t>
  </si>
  <si>
    <t xml:space="preserve">MC(B/S &amp; RDT positive) (10-19YRS) FEMALE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</si>
</sst>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5"/>
      <name val="Arial"/>
      <family val="2"/>
      <scheme val="minor"/>
    </font>
    <font>
      <b/>
      <sz val="10"/>
      <color rgb="FFEA4335"/>
      <name val="Arial"/>
      <family val="2"/>
    </font>
    <font>
      <b/>
      <sz val="10"/>
      <color rgb="FFEA4335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theme="5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70C0"/>
      <name val="Arial"/>
      <family val="2"/>
    </font>
    <font>
      <sz val="10"/>
      <color rgb="FF000000"/>
      <name val="Arial"/>
      <family val="2"/>
    </font>
    <font>
      <b/>
      <sz val="10"/>
      <color rgb="FFFFC000"/>
      <name val="Arial"/>
      <family val="2"/>
      <scheme val="minor"/>
    </font>
    <font>
      <b/>
      <sz val="10"/>
      <color rgb="FFFFC000"/>
      <name val="Arial"/>
      <family val="2"/>
    </font>
    <font>
      <b/>
      <sz val="10"/>
      <color rgb="FF0070C0"/>
      <name val="Arial"/>
      <family val="2"/>
      <scheme val="minor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  <scheme val="minor"/>
    </font>
    <font>
      <b/>
      <sz val="10"/>
      <color rgb="FFC00000"/>
      <name val="Arial"/>
      <family val="2"/>
      <scheme val="minor"/>
    </font>
    <font>
      <b/>
      <sz val="10"/>
      <color rgb="FFC00000"/>
      <name val="Arial"/>
      <family val="2"/>
    </font>
    <font>
      <sz val="7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7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7" fillId="0" borderId="1" xfId="0" applyFont="1" applyBorder="1" applyAlignment="1">
      <alignment wrapText="1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0" fontId="12" fillId="0" borderId="0" xfId="0" applyFont="1"/>
    <xf numFmtId="0" fontId="11" fillId="0" borderId="0" xfId="0" applyFont="1"/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7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right"/>
    </xf>
    <xf numFmtId="0" fontId="26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1000"/>
  <sheetViews>
    <sheetView tabSelected="1" topLeftCell="AJ1" zoomScale="89" zoomScaleNormal="89" workbookViewId="0">
      <selection activeCell="AA2" sqref="AA2"/>
    </sheetView>
  </sheetViews>
  <sheetFormatPr defaultColWidth="12.6328125" defaultRowHeight="15.75" customHeight="1" x14ac:dyDescent="0.25"/>
  <cols>
    <col min="3" max="3" width="17.453125" customWidth="1"/>
  </cols>
  <sheetData>
    <row r="1" spans="1:66" ht="60" customHeight="1" thickBot="1" x14ac:dyDescent="0.35">
      <c r="A1" s="1" t="s">
        <v>0</v>
      </c>
      <c r="B1" s="1" t="s">
        <v>1</v>
      </c>
      <c r="C1" s="1" t="s">
        <v>2</v>
      </c>
      <c r="D1" s="2" t="s">
        <v>3</v>
      </c>
      <c r="E1" s="21" t="s">
        <v>180</v>
      </c>
      <c r="F1" s="23" t="s">
        <v>199</v>
      </c>
      <c r="G1" s="3" t="s">
        <v>4</v>
      </c>
      <c r="H1" s="22" t="s">
        <v>181</v>
      </c>
      <c r="I1" s="24" t="s">
        <v>200</v>
      </c>
      <c r="J1" s="3" t="s">
        <v>5</v>
      </c>
      <c r="K1" s="22" t="s">
        <v>182</v>
      </c>
      <c r="L1" s="24" t="s">
        <v>201</v>
      </c>
      <c r="M1" s="4" t="s">
        <v>6</v>
      </c>
      <c r="N1" s="21" t="s">
        <v>183</v>
      </c>
      <c r="O1" s="23" t="s">
        <v>202</v>
      </c>
      <c r="P1" s="10" t="s">
        <v>179</v>
      </c>
      <c r="Q1" s="21" t="s">
        <v>184</v>
      </c>
      <c r="R1" s="23" t="s">
        <v>203</v>
      </c>
      <c r="S1" s="2" t="s">
        <v>251</v>
      </c>
      <c r="T1" s="21" t="s">
        <v>204</v>
      </c>
      <c r="U1" s="23" t="s">
        <v>205</v>
      </c>
      <c r="V1" s="2" t="s">
        <v>252</v>
      </c>
      <c r="W1" s="21" t="s">
        <v>185</v>
      </c>
      <c r="X1" s="23" t="s">
        <v>206</v>
      </c>
      <c r="Y1" s="4" t="s">
        <v>7</v>
      </c>
      <c r="Z1" s="21" t="s">
        <v>186</v>
      </c>
      <c r="AA1" s="23" t="s">
        <v>207</v>
      </c>
      <c r="AB1" s="2" t="s">
        <v>8</v>
      </c>
      <c r="AC1" s="21" t="s">
        <v>187</v>
      </c>
      <c r="AD1" s="23" t="s">
        <v>208</v>
      </c>
      <c r="AE1" s="2" t="s">
        <v>9</v>
      </c>
      <c r="AF1" s="21" t="s">
        <v>188</v>
      </c>
      <c r="AG1" s="23" t="s">
        <v>209</v>
      </c>
      <c r="AH1" s="2" t="s">
        <v>10</v>
      </c>
      <c r="AI1" s="21" t="s">
        <v>189</v>
      </c>
      <c r="AJ1" s="23" t="s">
        <v>210</v>
      </c>
      <c r="AK1" s="2" t="s">
        <v>11</v>
      </c>
      <c r="AL1" s="21" t="s">
        <v>190</v>
      </c>
      <c r="AM1" s="23" t="s">
        <v>211</v>
      </c>
      <c r="AN1" s="4" t="s">
        <v>12</v>
      </c>
      <c r="AO1" s="21" t="s">
        <v>191</v>
      </c>
      <c r="AP1" s="23" t="s">
        <v>212</v>
      </c>
      <c r="AQ1" s="2" t="s">
        <v>13</v>
      </c>
      <c r="AR1" s="21" t="s">
        <v>192</v>
      </c>
      <c r="AS1" s="23" t="s">
        <v>213</v>
      </c>
      <c r="AT1" s="2" t="s">
        <v>14</v>
      </c>
      <c r="AU1" s="21" t="s">
        <v>193</v>
      </c>
      <c r="AV1" s="23" t="s">
        <v>214</v>
      </c>
      <c r="AW1" s="2" t="s">
        <v>15</v>
      </c>
      <c r="AX1" s="21" t="s">
        <v>16</v>
      </c>
      <c r="AY1" s="23" t="s">
        <v>215</v>
      </c>
      <c r="AZ1" s="13" t="s">
        <v>178</v>
      </c>
      <c r="BA1" s="15" t="s">
        <v>194</v>
      </c>
      <c r="BB1" s="16" t="s">
        <v>195</v>
      </c>
      <c r="BC1" s="17" t="s">
        <v>196</v>
      </c>
      <c r="BD1" s="17" t="s">
        <v>197</v>
      </c>
      <c r="BE1" s="24" t="s">
        <v>228</v>
      </c>
      <c r="BF1" s="20" t="s">
        <v>198</v>
      </c>
      <c r="BG1" s="17" t="s">
        <v>234</v>
      </c>
      <c r="BH1" s="17" t="s">
        <v>233</v>
      </c>
      <c r="BI1" s="17" t="s">
        <v>232</v>
      </c>
      <c r="BJ1" s="17" t="s">
        <v>235</v>
      </c>
      <c r="BK1" s="32" t="s">
        <v>236</v>
      </c>
      <c r="BL1" s="32" t="s">
        <v>231</v>
      </c>
      <c r="BM1" s="23" t="s">
        <v>250</v>
      </c>
      <c r="BN1" s="23" t="s">
        <v>237</v>
      </c>
    </row>
    <row r="2" spans="1:66" ht="13" thickBot="1" x14ac:dyDescent="0.3">
      <c r="A2" s="1" t="s">
        <v>17</v>
      </c>
      <c r="B2" s="1" t="s">
        <v>18</v>
      </c>
      <c r="C2" s="1" t="s">
        <v>18</v>
      </c>
      <c r="D2" s="5">
        <v>6</v>
      </c>
      <c r="E2" s="5">
        <v>7</v>
      </c>
      <c r="F2" s="5">
        <f>D2+E2</f>
        <v>13</v>
      </c>
      <c r="G2" s="6">
        <v>16161</v>
      </c>
      <c r="H2" s="6">
        <v>9062</v>
      </c>
      <c r="I2" s="6">
        <f>G2+H2</f>
        <v>25223</v>
      </c>
      <c r="J2" s="6">
        <v>16507</v>
      </c>
      <c r="K2" s="6">
        <v>8054</v>
      </c>
      <c r="L2" s="6">
        <f>J2 +K2</f>
        <v>24561</v>
      </c>
      <c r="M2" s="5">
        <v>9159</v>
      </c>
      <c r="N2" s="5">
        <v>7466</v>
      </c>
      <c r="O2" s="5">
        <f>M2+N2</f>
        <v>16625</v>
      </c>
      <c r="P2" s="9">
        <v>16596</v>
      </c>
      <c r="Q2" s="11">
        <v>15192</v>
      </c>
      <c r="R2" s="11">
        <f>P2+Q2</f>
        <v>31788</v>
      </c>
      <c r="S2" s="7">
        <v>6</v>
      </c>
      <c r="T2" s="7">
        <v>7</v>
      </c>
      <c r="U2" s="7">
        <f>S2+T2</f>
        <v>13</v>
      </c>
      <c r="V2" s="7">
        <v>15941</v>
      </c>
      <c r="W2" s="7">
        <v>8960</v>
      </c>
      <c r="X2" s="7">
        <f>V2+W2</f>
        <v>24901</v>
      </c>
      <c r="Y2" s="7">
        <v>16012</v>
      </c>
      <c r="Z2" s="7">
        <v>7903</v>
      </c>
      <c r="AA2" s="7">
        <f>Y2+ Z2</f>
        <v>23915</v>
      </c>
      <c r="AB2" s="7">
        <v>16378</v>
      </c>
      <c r="AC2" s="7">
        <v>14986</v>
      </c>
      <c r="AD2" s="7">
        <f>AB2 +AC2</f>
        <v>31364</v>
      </c>
      <c r="AE2" s="7">
        <v>9108</v>
      </c>
      <c r="AF2" s="7">
        <v>7364</v>
      </c>
      <c r="AG2" s="7">
        <f>AF2+AE2</f>
        <v>16472</v>
      </c>
      <c r="AH2" s="7">
        <v>6</v>
      </c>
      <c r="AI2" s="7">
        <v>7</v>
      </c>
      <c r="AJ2" s="7">
        <f>AH2+AI2</f>
        <v>13</v>
      </c>
      <c r="AK2" s="5">
        <v>15519</v>
      </c>
      <c r="AL2" s="5">
        <v>8695</v>
      </c>
      <c r="AM2" s="5">
        <f>AK2+AL2</f>
        <v>24214</v>
      </c>
      <c r="AN2" s="5">
        <v>15792</v>
      </c>
      <c r="AO2" s="5">
        <v>7814</v>
      </c>
      <c r="AP2" s="5">
        <f>AN2 + AO2</f>
        <v>23606</v>
      </c>
      <c r="AQ2" s="7">
        <v>16100</v>
      </c>
      <c r="AR2" s="7">
        <v>14701</v>
      </c>
      <c r="AS2" s="7">
        <f>AQ2+AR2</f>
        <v>30801</v>
      </c>
      <c r="AT2" s="5">
        <v>8892</v>
      </c>
      <c r="AU2" s="5">
        <v>7150</v>
      </c>
      <c r="AV2" s="5">
        <f>AT2+AU2</f>
        <v>16042</v>
      </c>
      <c r="AW2" s="7">
        <v>666</v>
      </c>
      <c r="AX2" s="7">
        <v>1106</v>
      </c>
      <c r="AY2" s="7">
        <f>AW2+AX2</f>
        <v>1772</v>
      </c>
      <c r="AZ2" s="14">
        <v>41833</v>
      </c>
      <c r="BA2" s="14">
        <v>39781</v>
      </c>
      <c r="BB2" s="14">
        <v>81614</v>
      </c>
      <c r="BC2" s="18">
        <v>16602</v>
      </c>
      <c r="BD2" s="18">
        <v>15199</v>
      </c>
      <c r="BE2" s="18">
        <f>BC2+BD2</f>
        <v>31801</v>
      </c>
      <c r="BF2" s="18">
        <v>1772</v>
      </c>
      <c r="BG2" s="34">
        <v>107966</v>
      </c>
      <c r="BH2" s="33">
        <v>144084</v>
      </c>
      <c r="BI2" s="33">
        <v>2301</v>
      </c>
      <c r="BJ2" s="18">
        <f xml:space="preserve"> (BH2/BG2)^(1/10)</f>
        <v>1.029278436863112</v>
      </c>
      <c r="BK2" s="33">
        <f>BG2 * (BJ2)^6</f>
        <v>128376.12387042379</v>
      </c>
      <c r="BL2" s="33">
        <f>BK2/BI2</f>
        <v>55.791448878932549</v>
      </c>
      <c r="BM2">
        <v>2.7067000000000001</v>
      </c>
      <c r="BN2">
        <v>33.659500000000001</v>
      </c>
    </row>
    <row r="3" spans="1:66" ht="13" thickBot="1" x14ac:dyDescent="0.3">
      <c r="A3" s="1" t="s">
        <v>19</v>
      </c>
      <c r="B3" s="1"/>
      <c r="C3" s="1" t="s">
        <v>19</v>
      </c>
      <c r="D3" s="5">
        <v>316</v>
      </c>
      <c r="E3" s="5">
        <v>338</v>
      </c>
      <c r="F3" s="5">
        <f t="shared" ref="F3:F66" si="0">D3+E3</f>
        <v>654</v>
      </c>
      <c r="G3" s="6">
        <v>365422</v>
      </c>
      <c r="H3" s="6">
        <v>214763</v>
      </c>
      <c r="I3" s="6">
        <f t="shared" ref="I3:I66" si="1">G3+H3</f>
        <v>580185</v>
      </c>
      <c r="J3" s="6">
        <v>456269</v>
      </c>
      <c r="K3" s="6">
        <v>123147</v>
      </c>
      <c r="L3" s="6">
        <f t="shared" ref="L3:L66" si="2">J3 +K3</f>
        <v>579416</v>
      </c>
      <c r="M3" s="5">
        <v>174675</v>
      </c>
      <c r="N3" s="5">
        <v>139233</v>
      </c>
      <c r="O3" s="5">
        <f t="shared" ref="O3:O66" si="3">M3+N3</f>
        <v>313908</v>
      </c>
      <c r="P3" s="9">
        <v>195330</v>
      </c>
      <c r="Q3" s="11">
        <v>185351</v>
      </c>
      <c r="R3" s="11">
        <f t="shared" ref="R3:R66" si="4">P3+Q3</f>
        <v>380681</v>
      </c>
      <c r="S3" s="7">
        <v>240</v>
      </c>
      <c r="T3" s="7">
        <v>346</v>
      </c>
      <c r="U3" s="7">
        <f t="shared" ref="U3:U66" si="5">S3+T3</f>
        <v>586</v>
      </c>
      <c r="V3" s="7">
        <v>354788</v>
      </c>
      <c r="W3" s="7">
        <v>208230</v>
      </c>
      <c r="X3" s="7">
        <f t="shared" ref="X3:X66" si="6">V3+W3</f>
        <v>563018</v>
      </c>
      <c r="Y3" s="7">
        <v>306889</v>
      </c>
      <c r="Z3" s="7">
        <v>113844</v>
      </c>
      <c r="AA3" s="7">
        <f t="shared" ref="AA3:AA66" si="7">Y3+ Z3</f>
        <v>420733</v>
      </c>
      <c r="AB3" s="7">
        <v>188319</v>
      </c>
      <c r="AC3" s="7">
        <v>178319</v>
      </c>
      <c r="AD3" s="7">
        <f t="shared" ref="AD3:AD66" si="8">AB3 +AC3</f>
        <v>366638</v>
      </c>
      <c r="AE3" s="7">
        <v>169672</v>
      </c>
      <c r="AF3" s="7">
        <v>134902</v>
      </c>
      <c r="AG3" s="7">
        <f t="shared" ref="AG3:AG66" si="9">AF3+AE3</f>
        <v>304574</v>
      </c>
      <c r="AH3" s="7">
        <v>243</v>
      </c>
      <c r="AI3" s="7">
        <v>404</v>
      </c>
      <c r="AJ3" s="7">
        <f t="shared" ref="AJ3:AJ66" si="10">AH3+AI3</f>
        <v>647</v>
      </c>
      <c r="AK3" s="5">
        <v>349646</v>
      </c>
      <c r="AL3" s="5">
        <v>207335</v>
      </c>
      <c r="AM3" s="5">
        <f t="shared" ref="AM3:AM66" si="11">AK3+AL3</f>
        <v>556981</v>
      </c>
      <c r="AN3" s="5">
        <v>303590</v>
      </c>
      <c r="AO3" s="5">
        <v>111847</v>
      </c>
      <c r="AP3" s="5">
        <f t="shared" ref="AP3:AP66" si="12">AN3 + AO3</f>
        <v>415437</v>
      </c>
      <c r="AQ3" s="7">
        <v>199045</v>
      </c>
      <c r="AR3" s="7">
        <v>176002</v>
      </c>
      <c r="AS3" s="7">
        <f t="shared" ref="AS3:AS66" si="13">AQ3+AR3</f>
        <v>375047</v>
      </c>
      <c r="AT3" s="5">
        <v>167445</v>
      </c>
      <c r="AU3" s="5">
        <v>132943</v>
      </c>
      <c r="AV3" s="5">
        <f t="shared" ref="AV3:AV66" si="14">AT3+AU3</f>
        <v>300388</v>
      </c>
      <c r="AW3" s="7">
        <v>10653</v>
      </c>
      <c r="AX3" s="7">
        <v>20859</v>
      </c>
      <c r="AY3" s="7">
        <f t="shared" ref="AY3:AY66" si="15">AW3+AX3</f>
        <v>31512</v>
      </c>
      <c r="AZ3" s="14">
        <v>996682</v>
      </c>
      <c r="BA3" s="14">
        <v>662832</v>
      </c>
      <c r="BB3" s="14">
        <v>1659514</v>
      </c>
      <c r="BC3" s="18">
        <v>195646</v>
      </c>
      <c r="BD3" s="18">
        <v>185689</v>
      </c>
      <c r="BE3" s="18">
        <f>BC3+BD3</f>
        <v>381335</v>
      </c>
      <c r="BF3" s="18">
        <v>31512</v>
      </c>
      <c r="BG3" s="38">
        <v>1500762</v>
      </c>
      <c r="BH3" s="18">
        <v>2044355</v>
      </c>
      <c r="BI3" s="18">
        <v>28522</v>
      </c>
      <c r="BJ3" s="18">
        <f t="shared" ref="BJ3:BJ66" si="16" xml:space="preserve"> (BH3/BG3)^(1/10)</f>
        <v>1.0313936394639558</v>
      </c>
      <c r="BK3" s="33">
        <f t="shared" ref="BK3:BK7" si="17">BG3 * (BJ3)^6</f>
        <v>1806585.4889183384</v>
      </c>
      <c r="BL3" s="33">
        <f t="shared" ref="BL3:BL6" si="18">BK3/BI3</f>
        <v>63.340070433992651</v>
      </c>
    </row>
    <row r="4" spans="1:66" ht="13" thickBot="1" x14ac:dyDescent="0.3">
      <c r="A4" s="1" t="s">
        <v>20</v>
      </c>
      <c r="B4" s="1" t="s">
        <v>21</v>
      </c>
      <c r="C4" s="1" t="s">
        <v>21</v>
      </c>
      <c r="D4" s="5">
        <v>14</v>
      </c>
      <c r="E4" s="5">
        <v>10</v>
      </c>
      <c r="F4" s="5">
        <f t="shared" si="0"/>
        <v>24</v>
      </c>
      <c r="G4" s="6">
        <v>68996</v>
      </c>
      <c r="H4" s="6">
        <v>51991</v>
      </c>
      <c r="I4" s="6">
        <f t="shared" si="1"/>
        <v>120987</v>
      </c>
      <c r="J4" s="6">
        <v>60160</v>
      </c>
      <c r="K4" s="6">
        <v>28387</v>
      </c>
      <c r="L4" s="6">
        <f t="shared" si="2"/>
        <v>88547</v>
      </c>
      <c r="M4" s="5">
        <v>39961</v>
      </c>
      <c r="N4" s="5">
        <v>33652</v>
      </c>
      <c r="O4" s="5">
        <f t="shared" si="3"/>
        <v>73613</v>
      </c>
      <c r="P4" s="9">
        <v>44368</v>
      </c>
      <c r="Q4" s="11">
        <v>43281</v>
      </c>
      <c r="R4" s="11">
        <f t="shared" si="4"/>
        <v>87649</v>
      </c>
      <c r="S4" s="7">
        <v>20</v>
      </c>
      <c r="T4" s="7">
        <v>8</v>
      </c>
      <c r="U4" s="7">
        <f t="shared" si="5"/>
        <v>28</v>
      </c>
      <c r="V4" s="7">
        <v>66330</v>
      </c>
      <c r="W4" s="7">
        <v>49125</v>
      </c>
      <c r="X4" s="7">
        <f t="shared" si="6"/>
        <v>115455</v>
      </c>
      <c r="Y4" s="7">
        <v>56705</v>
      </c>
      <c r="Z4" s="7">
        <v>27383</v>
      </c>
      <c r="AA4" s="7">
        <f t="shared" si="7"/>
        <v>84088</v>
      </c>
      <c r="AB4" s="7">
        <v>42505</v>
      </c>
      <c r="AC4" s="7">
        <v>42053</v>
      </c>
      <c r="AD4" s="7">
        <f t="shared" si="8"/>
        <v>84558</v>
      </c>
      <c r="AE4" s="7">
        <v>38666</v>
      </c>
      <c r="AF4" s="7">
        <v>32191</v>
      </c>
      <c r="AG4" s="7">
        <f t="shared" si="9"/>
        <v>70857</v>
      </c>
      <c r="AH4" s="7">
        <v>10</v>
      </c>
      <c r="AI4" s="7">
        <v>7</v>
      </c>
      <c r="AJ4" s="7">
        <f t="shared" si="10"/>
        <v>17</v>
      </c>
      <c r="AK4" s="5">
        <v>63988</v>
      </c>
      <c r="AL4" s="5">
        <v>47276</v>
      </c>
      <c r="AM4" s="5">
        <f t="shared" si="11"/>
        <v>111264</v>
      </c>
      <c r="AN4" s="5">
        <v>53973</v>
      </c>
      <c r="AO4" s="5">
        <v>26342</v>
      </c>
      <c r="AP4" s="5">
        <f t="shared" si="12"/>
        <v>80315</v>
      </c>
      <c r="AQ4" s="7">
        <v>41805</v>
      </c>
      <c r="AR4" s="7">
        <v>39693</v>
      </c>
      <c r="AS4" s="7">
        <f t="shared" si="13"/>
        <v>81498</v>
      </c>
      <c r="AT4" s="5">
        <v>37330</v>
      </c>
      <c r="AU4" s="5">
        <v>121192</v>
      </c>
      <c r="AV4" s="5">
        <f t="shared" si="14"/>
        <v>158522</v>
      </c>
      <c r="AW4" s="7">
        <v>1519</v>
      </c>
      <c r="AX4" s="7">
        <v>3234</v>
      </c>
      <c r="AY4" s="7">
        <f t="shared" si="15"/>
        <v>4753</v>
      </c>
      <c r="AZ4" s="14">
        <v>169131</v>
      </c>
      <c r="BA4" s="14">
        <v>157321</v>
      </c>
      <c r="BB4" s="14">
        <v>326452</v>
      </c>
      <c r="BC4" s="18">
        <v>44382</v>
      </c>
      <c r="BD4" s="18">
        <v>43291</v>
      </c>
      <c r="BE4" s="18">
        <v>87673</v>
      </c>
      <c r="BF4" s="18">
        <v>4753</v>
      </c>
      <c r="BG4" s="18">
        <v>107966</v>
      </c>
      <c r="BH4" s="18">
        <v>144084</v>
      </c>
      <c r="BI4" s="18">
        <v>2301</v>
      </c>
      <c r="BJ4" s="18">
        <f t="shared" si="16"/>
        <v>1.029278436863112</v>
      </c>
      <c r="BK4" s="33">
        <f t="shared" si="17"/>
        <v>128376.12387042379</v>
      </c>
      <c r="BL4" s="33">
        <f t="shared" si="18"/>
        <v>55.791448878932549</v>
      </c>
      <c r="BM4">
        <v>3.2549000000000001</v>
      </c>
      <c r="BN4">
        <v>31.7195</v>
      </c>
    </row>
    <row r="5" spans="1:66" ht="13" thickBot="1" x14ac:dyDescent="0.3">
      <c r="A5" s="1" t="s">
        <v>19</v>
      </c>
      <c r="B5" s="1" t="s">
        <v>22</v>
      </c>
      <c r="C5" s="1" t="s">
        <v>22</v>
      </c>
      <c r="D5" s="5">
        <v>46</v>
      </c>
      <c r="E5" s="5">
        <v>66</v>
      </c>
      <c r="F5" s="5">
        <f t="shared" si="0"/>
        <v>112</v>
      </c>
      <c r="G5" s="6">
        <v>66256</v>
      </c>
      <c r="H5" s="6">
        <v>39123</v>
      </c>
      <c r="I5" s="6">
        <f t="shared" si="1"/>
        <v>105379</v>
      </c>
      <c r="J5" s="6">
        <v>58935</v>
      </c>
      <c r="K5" s="6">
        <v>20260</v>
      </c>
      <c r="L5" s="6">
        <f t="shared" si="2"/>
        <v>79195</v>
      </c>
      <c r="M5" s="5">
        <v>31103</v>
      </c>
      <c r="N5" s="5">
        <v>23984</v>
      </c>
      <c r="O5" s="5">
        <f t="shared" si="3"/>
        <v>55087</v>
      </c>
      <c r="P5" s="9">
        <v>34995</v>
      </c>
      <c r="Q5" s="11">
        <v>32884</v>
      </c>
      <c r="R5" s="11">
        <f t="shared" si="4"/>
        <v>67879</v>
      </c>
      <c r="S5" s="7">
        <v>44</v>
      </c>
      <c r="T5" s="7">
        <v>64</v>
      </c>
      <c r="U5" s="7">
        <f t="shared" si="5"/>
        <v>108</v>
      </c>
      <c r="V5" s="7">
        <v>65144</v>
      </c>
      <c r="W5" s="7">
        <v>38505</v>
      </c>
      <c r="X5" s="7">
        <f t="shared" si="6"/>
        <v>103649</v>
      </c>
      <c r="Y5" s="7">
        <v>57225</v>
      </c>
      <c r="Z5" s="7">
        <v>19666</v>
      </c>
      <c r="AA5" s="7">
        <f t="shared" si="7"/>
        <v>76891</v>
      </c>
      <c r="AB5" s="7">
        <v>34509</v>
      </c>
      <c r="AC5" s="7">
        <v>32382</v>
      </c>
      <c r="AD5" s="7">
        <f t="shared" si="8"/>
        <v>66891</v>
      </c>
      <c r="AE5" s="7">
        <v>30715</v>
      </c>
      <c r="AF5" s="7">
        <v>23654</v>
      </c>
      <c r="AG5" s="7">
        <f t="shared" si="9"/>
        <v>54369</v>
      </c>
      <c r="AH5" s="7">
        <v>44</v>
      </c>
      <c r="AI5" s="7">
        <v>203</v>
      </c>
      <c r="AJ5" s="7">
        <f t="shared" si="10"/>
        <v>247</v>
      </c>
      <c r="AK5" s="5">
        <v>64246</v>
      </c>
      <c r="AL5" s="5">
        <v>38048</v>
      </c>
      <c r="AM5" s="5">
        <f t="shared" si="11"/>
        <v>102294</v>
      </c>
      <c r="AN5" s="5">
        <v>56111</v>
      </c>
      <c r="AO5" s="5">
        <v>19373</v>
      </c>
      <c r="AP5" s="5">
        <f t="shared" si="12"/>
        <v>75484</v>
      </c>
      <c r="AQ5" s="7">
        <v>34253</v>
      </c>
      <c r="AR5" s="7">
        <v>31917</v>
      </c>
      <c r="AS5" s="7">
        <f t="shared" si="13"/>
        <v>66170</v>
      </c>
      <c r="AT5" s="5">
        <v>30185</v>
      </c>
      <c r="AU5" s="5">
        <v>23291</v>
      </c>
      <c r="AV5" s="5">
        <f t="shared" si="14"/>
        <v>53476</v>
      </c>
      <c r="AW5" s="7">
        <v>1379</v>
      </c>
      <c r="AX5" s="7">
        <v>2835</v>
      </c>
      <c r="AY5" s="7">
        <f t="shared" si="15"/>
        <v>4214</v>
      </c>
      <c r="AZ5" s="14">
        <v>156340</v>
      </c>
      <c r="BA5" s="14">
        <v>116317</v>
      </c>
      <c r="BB5" s="14">
        <v>272657</v>
      </c>
      <c r="BC5" s="18">
        <v>35041</v>
      </c>
      <c r="BD5" s="18">
        <v>32950</v>
      </c>
      <c r="BE5" s="18">
        <v>67991</v>
      </c>
      <c r="BF5" s="18">
        <v>4214</v>
      </c>
      <c r="BG5" s="33">
        <v>227792</v>
      </c>
      <c r="BH5" s="33">
        <v>307235</v>
      </c>
      <c r="BI5" s="33">
        <v>3493</v>
      </c>
      <c r="BJ5" s="18">
        <f t="shared" si="16"/>
        <v>1.0303700396518609</v>
      </c>
      <c r="BK5" s="33">
        <f t="shared" si="17"/>
        <v>272582.39326138666</v>
      </c>
      <c r="BL5" s="33">
        <f t="shared" si="18"/>
        <v>78.036757303574774</v>
      </c>
      <c r="BM5">
        <v>2.9251</v>
      </c>
      <c r="BN5" s="39" t="s">
        <v>238</v>
      </c>
    </row>
    <row r="6" spans="1:66" ht="13" thickBot="1" x14ac:dyDescent="0.3">
      <c r="A6" s="1" t="s">
        <v>23</v>
      </c>
      <c r="B6" s="1" t="s">
        <v>24</v>
      </c>
      <c r="C6" s="1" t="s">
        <v>24</v>
      </c>
      <c r="D6" s="5">
        <v>3</v>
      </c>
      <c r="E6" s="5">
        <v>5</v>
      </c>
      <c r="F6" s="5">
        <f t="shared" si="0"/>
        <v>8</v>
      </c>
      <c r="G6" s="6">
        <v>7110</v>
      </c>
      <c r="H6" s="6">
        <v>3851</v>
      </c>
      <c r="I6" s="6">
        <f t="shared" si="1"/>
        <v>10961</v>
      </c>
      <c r="J6" s="6">
        <v>9974</v>
      </c>
      <c r="K6" s="6">
        <v>3515</v>
      </c>
      <c r="L6" s="6">
        <f t="shared" si="2"/>
        <v>13489</v>
      </c>
      <c r="M6" s="5">
        <v>3936</v>
      </c>
      <c r="N6" s="5">
        <v>3217</v>
      </c>
      <c r="O6" s="5">
        <f t="shared" si="3"/>
        <v>7153</v>
      </c>
      <c r="P6" s="9">
        <v>4529</v>
      </c>
      <c r="Q6" s="11">
        <v>4269</v>
      </c>
      <c r="R6" s="11">
        <f t="shared" si="4"/>
        <v>8798</v>
      </c>
      <c r="S6" s="7">
        <v>2</v>
      </c>
      <c r="T6" s="7">
        <v>4</v>
      </c>
      <c r="U6" s="7">
        <f t="shared" si="5"/>
        <v>6</v>
      </c>
      <c r="V6" s="7">
        <v>7103</v>
      </c>
      <c r="W6" s="7">
        <v>3842</v>
      </c>
      <c r="X6" s="7">
        <f t="shared" si="6"/>
        <v>10945</v>
      </c>
      <c r="Y6" s="7">
        <v>9932</v>
      </c>
      <c r="Z6" s="7">
        <v>3491</v>
      </c>
      <c r="AA6" s="7">
        <f t="shared" si="7"/>
        <v>13423</v>
      </c>
      <c r="AB6" s="7">
        <v>4548</v>
      </c>
      <c r="AC6" s="7">
        <v>4271</v>
      </c>
      <c r="AD6" s="7">
        <f t="shared" si="8"/>
        <v>8819</v>
      </c>
      <c r="AE6" s="7">
        <v>3955</v>
      </c>
      <c r="AF6" s="7">
        <v>3232</v>
      </c>
      <c r="AG6" s="7">
        <f t="shared" si="9"/>
        <v>7187</v>
      </c>
      <c r="AH6" s="7">
        <v>2</v>
      </c>
      <c r="AI6" s="7">
        <v>3</v>
      </c>
      <c r="AJ6" s="7">
        <f t="shared" si="10"/>
        <v>5</v>
      </c>
      <c r="AK6" s="5">
        <v>6967</v>
      </c>
      <c r="AL6" s="5">
        <v>3819</v>
      </c>
      <c r="AM6" s="5">
        <f t="shared" si="11"/>
        <v>10786</v>
      </c>
      <c r="AN6" s="5">
        <v>9867</v>
      </c>
      <c r="AO6" s="5">
        <v>3455</v>
      </c>
      <c r="AP6" s="5">
        <f t="shared" si="12"/>
        <v>13322</v>
      </c>
      <c r="AQ6" s="7">
        <v>4503</v>
      </c>
      <c r="AR6" s="7">
        <v>4243</v>
      </c>
      <c r="AS6" s="7">
        <f t="shared" si="13"/>
        <v>8746</v>
      </c>
      <c r="AT6" s="5">
        <v>3932</v>
      </c>
      <c r="AU6" s="5">
        <v>3214</v>
      </c>
      <c r="AV6" s="5">
        <f t="shared" si="14"/>
        <v>7146</v>
      </c>
      <c r="AW6" s="7">
        <v>358</v>
      </c>
      <c r="AX6" s="7">
        <v>698</v>
      </c>
      <c r="AY6" s="7">
        <f t="shared" si="15"/>
        <v>1056</v>
      </c>
      <c r="AZ6" s="14">
        <v>21023</v>
      </c>
      <c r="BA6" s="14">
        <v>14857</v>
      </c>
      <c r="BB6" s="14">
        <v>35880</v>
      </c>
      <c r="BC6" s="18">
        <v>4532</v>
      </c>
      <c r="BD6" s="18">
        <v>4274</v>
      </c>
      <c r="BE6" s="18">
        <v>8806</v>
      </c>
      <c r="BF6" s="18">
        <v>1056</v>
      </c>
      <c r="BG6" s="18">
        <v>227541</v>
      </c>
      <c r="BH6" s="18">
        <v>283509</v>
      </c>
      <c r="BI6" s="36">
        <v>1534</v>
      </c>
      <c r="BJ6" s="18">
        <f t="shared" si="16"/>
        <v>1.0222349346133084</v>
      </c>
      <c r="BK6" s="33">
        <f t="shared" si="17"/>
        <v>259635.44123561098</v>
      </c>
      <c r="BL6" s="33">
        <f t="shared" si="18"/>
        <v>169.2538730349485</v>
      </c>
      <c r="BM6">
        <v>2.2913999999999999</v>
      </c>
      <c r="BN6">
        <v>33.213900000000002</v>
      </c>
    </row>
    <row r="7" spans="1:66" ht="13" thickBot="1" x14ac:dyDescent="0.3">
      <c r="A7" s="1" t="s">
        <v>23</v>
      </c>
      <c r="B7" s="1" t="s">
        <v>25</v>
      </c>
      <c r="C7" s="1" t="s">
        <v>25</v>
      </c>
      <c r="D7" s="5">
        <v>0</v>
      </c>
      <c r="E7" s="5">
        <v>0</v>
      </c>
      <c r="F7" s="5">
        <f t="shared" si="0"/>
        <v>0</v>
      </c>
      <c r="G7" s="6">
        <v>8194</v>
      </c>
      <c r="H7" s="6">
        <v>5035</v>
      </c>
      <c r="I7" s="6">
        <f t="shared" si="1"/>
        <v>13229</v>
      </c>
      <c r="J7" s="6">
        <v>9912</v>
      </c>
      <c r="K7" s="6">
        <v>4633</v>
      </c>
      <c r="L7" s="6">
        <f t="shared" si="2"/>
        <v>14545</v>
      </c>
      <c r="M7" s="5">
        <v>4170</v>
      </c>
      <c r="N7" s="5">
        <v>3657</v>
      </c>
      <c r="O7" s="5">
        <f t="shared" si="3"/>
        <v>7827</v>
      </c>
      <c r="P7" s="9">
        <v>3888</v>
      </c>
      <c r="Q7" s="11">
        <v>3812</v>
      </c>
      <c r="R7" s="11">
        <f t="shared" si="4"/>
        <v>7700</v>
      </c>
      <c r="S7" s="7">
        <v>0</v>
      </c>
      <c r="T7" s="7">
        <v>0</v>
      </c>
      <c r="U7" s="7">
        <f t="shared" si="5"/>
        <v>0</v>
      </c>
      <c r="V7" s="7">
        <v>8101</v>
      </c>
      <c r="W7" s="7">
        <v>4999</v>
      </c>
      <c r="X7" s="7">
        <f t="shared" si="6"/>
        <v>13100</v>
      </c>
      <c r="Y7" s="7">
        <v>9604</v>
      </c>
      <c r="Z7" s="7">
        <v>4548</v>
      </c>
      <c r="AA7" s="7">
        <f t="shared" si="7"/>
        <v>14152</v>
      </c>
      <c r="AB7" s="7">
        <v>3789</v>
      </c>
      <c r="AC7" s="7">
        <v>3721</v>
      </c>
      <c r="AD7" s="7">
        <f t="shared" si="8"/>
        <v>7510</v>
      </c>
      <c r="AE7" s="7">
        <v>4154</v>
      </c>
      <c r="AF7" s="7">
        <v>3645</v>
      </c>
      <c r="AG7" s="7">
        <f t="shared" si="9"/>
        <v>7799</v>
      </c>
      <c r="AH7" s="7">
        <v>0</v>
      </c>
      <c r="AI7" s="7">
        <v>0</v>
      </c>
      <c r="AJ7" s="7">
        <f t="shared" si="10"/>
        <v>0</v>
      </c>
      <c r="AK7" s="5">
        <v>7932</v>
      </c>
      <c r="AL7" s="5">
        <v>4932</v>
      </c>
      <c r="AM7" s="5">
        <f t="shared" si="11"/>
        <v>12864</v>
      </c>
      <c r="AN7" s="5">
        <v>9420</v>
      </c>
      <c r="AO7" s="5">
        <v>4431</v>
      </c>
      <c r="AP7" s="5">
        <f t="shared" si="12"/>
        <v>13851</v>
      </c>
      <c r="AQ7" s="7">
        <v>3717</v>
      </c>
      <c r="AR7" s="7">
        <v>3669</v>
      </c>
      <c r="AS7" s="7">
        <f t="shared" si="13"/>
        <v>7386</v>
      </c>
      <c r="AT7" s="5">
        <v>4089</v>
      </c>
      <c r="AU7" s="5">
        <v>3578</v>
      </c>
      <c r="AV7" s="5">
        <f t="shared" si="14"/>
        <v>7667</v>
      </c>
      <c r="AW7" s="7">
        <v>310</v>
      </c>
      <c r="AX7" s="7">
        <v>567</v>
      </c>
      <c r="AY7" s="7">
        <f t="shared" si="15"/>
        <v>877</v>
      </c>
      <c r="AZ7" s="14">
        <v>22276</v>
      </c>
      <c r="BA7" s="14">
        <v>17137</v>
      </c>
      <c r="BB7" s="14">
        <v>39413</v>
      </c>
      <c r="BC7" s="18">
        <v>3888</v>
      </c>
      <c r="BD7" s="18">
        <v>3812</v>
      </c>
      <c r="BE7" s="18">
        <v>7700</v>
      </c>
      <c r="BF7" s="18">
        <v>877</v>
      </c>
      <c r="BG7" s="18">
        <v>147166</v>
      </c>
      <c r="BH7" s="18">
        <v>188715</v>
      </c>
      <c r="BI7" s="36">
        <v>1163</v>
      </c>
      <c r="BJ7" s="18">
        <f t="shared" si="16"/>
        <v>1.0251794535615804</v>
      </c>
      <c r="BK7" s="33">
        <f t="shared" si="17"/>
        <v>170846.79937103897</v>
      </c>
      <c r="BL7" s="33">
        <f t="shared" ref="BL7:BL69" si="19">BK7/BI7</f>
        <v>146.90180513416936</v>
      </c>
      <c r="BM7">
        <v>1.6053999999999999</v>
      </c>
      <c r="BN7">
        <v>32.808399999999999</v>
      </c>
    </row>
    <row r="8" spans="1:66" ht="13" thickBot="1" x14ac:dyDescent="0.3">
      <c r="A8" s="1" t="s">
        <v>17</v>
      </c>
      <c r="B8" s="1" t="s">
        <v>26</v>
      </c>
      <c r="C8" s="1" t="s">
        <v>26</v>
      </c>
      <c r="D8" s="5">
        <v>8</v>
      </c>
      <c r="E8" s="5">
        <v>5</v>
      </c>
      <c r="F8" s="5">
        <f t="shared" si="0"/>
        <v>13</v>
      </c>
      <c r="G8" s="6">
        <v>3393</v>
      </c>
      <c r="H8" s="6">
        <v>2496</v>
      </c>
      <c r="I8" s="6">
        <f t="shared" si="1"/>
        <v>5889</v>
      </c>
      <c r="J8" s="6">
        <v>5021</v>
      </c>
      <c r="K8" s="6">
        <v>1883</v>
      </c>
      <c r="L8" s="6">
        <f t="shared" si="2"/>
        <v>6904</v>
      </c>
      <c r="M8" s="5">
        <v>3100</v>
      </c>
      <c r="N8" s="5">
        <v>2837</v>
      </c>
      <c r="O8" s="5">
        <f t="shared" si="3"/>
        <v>5937</v>
      </c>
      <c r="P8" s="9">
        <v>4398</v>
      </c>
      <c r="Q8" s="11">
        <v>4221</v>
      </c>
      <c r="R8" s="11">
        <f t="shared" si="4"/>
        <v>8619</v>
      </c>
      <c r="S8" s="7">
        <v>7</v>
      </c>
      <c r="T8" s="7">
        <v>5</v>
      </c>
      <c r="U8" s="7">
        <f t="shared" si="5"/>
        <v>12</v>
      </c>
      <c r="V8" s="7">
        <v>3315</v>
      </c>
      <c r="W8" s="7">
        <v>2450</v>
      </c>
      <c r="X8" s="7">
        <f t="shared" si="6"/>
        <v>5765</v>
      </c>
      <c r="Y8" s="7">
        <v>4661</v>
      </c>
      <c r="Z8" s="7">
        <v>1814</v>
      </c>
      <c r="AA8" s="7">
        <f t="shared" si="7"/>
        <v>6475</v>
      </c>
      <c r="AB8" s="7">
        <v>4306</v>
      </c>
      <c r="AC8" s="7">
        <v>4131</v>
      </c>
      <c r="AD8" s="7">
        <f t="shared" si="8"/>
        <v>8437</v>
      </c>
      <c r="AE8" s="7">
        <v>3021</v>
      </c>
      <c r="AF8" s="7">
        <v>2798</v>
      </c>
      <c r="AG8" s="7">
        <f t="shared" si="9"/>
        <v>5819</v>
      </c>
      <c r="AH8" s="7">
        <v>117</v>
      </c>
      <c r="AI8" s="7">
        <v>5</v>
      </c>
      <c r="AJ8" s="7">
        <f t="shared" si="10"/>
        <v>122</v>
      </c>
      <c r="AK8" s="5">
        <v>3081</v>
      </c>
      <c r="AL8" s="5">
        <v>2275</v>
      </c>
      <c r="AM8" s="5">
        <f t="shared" si="11"/>
        <v>5356</v>
      </c>
      <c r="AN8" s="5">
        <v>4305</v>
      </c>
      <c r="AO8" s="5">
        <v>1639</v>
      </c>
      <c r="AP8" s="5">
        <f t="shared" si="12"/>
        <v>5944</v>
      </c>
      <c r="AQ8" s="7">
        <v>3999</v>
      </c>
      <c r="AR8" s="7">
        <v>3791</v>
      </c>
      <c r="AS8" s="7">
        <f t="shared" si="13"/>
        <v>7790</v>
      </c>
      <c r="AT8" s="5">
        <v>2826</v>
      </c>
      <c r="AU8" s="5">
        <v>2618</v>
      </c>
      <c r="AV8" s="5">
        <f t="shared" si="14"/>
        <v>5444</v>
      </c>
      <c r="AW8" s="7">
        <v>109</v>
      </c>
      <c r="AX8" s="7">
        <v>351</v>
      </c>
      <c r="AY8" s="7">
        <f t="shared" si="15"/>
        <v>460</v>
      </c>
      <c r="AZ8" s="14">
        <v>11522</v>
      </c>
      <c r="BA8" s="14">
        <v>11442</v>
      </c>
      <c r="BB8" s="14">
        <v>22964</v>
      </c>
      <c r="BC8" s="18">
        <v>4406</v>
      </c>
      <c r="BD8" s="18">
        <v>4226</v>
      </c>
      <c r="BE8" s="18">
        <v>8632</v>
      </c>
      <c r="BF8" s="18">
        <v>460</v>
      </c>
      <c r="BG8" s="18">
        <v>105769</v>
      </c>
      <c r="BH8" s="18">
        <v>203358</v>
      </c>
      <c r="BI8" s="37">
        <v>1616</v>
      </c>
      <c r="BJ8" s="18">
        <f t="shared" si="16"/>
        <v>1.0675550674034857</v>
      </c>
      <c r="BK8" s="33">
        <f t="shared" ref="BK8:BK69" si="20">BG8 * (BJ8)^6</f>
        <v>156566.95906032488</v>
      </c>
      <c r="BL8" s="33">
        <f t="shared" si="19"/>
        <v>96.885494468022827</v>
      </c>
      <c r="BM8">
        <v>1.7916000000000001</v>
      </c>
      <c r="BN8">
        <v>34.906599999999997</v>
      </c>
    </row>
    <row r="9" spans="1:66" ht="13" thickBot="1" x14ac:dyDescent="0.3">
      <c r="A9" s="1" t="s">
        <v>27</v>
      </c>
      <c r="B9" s="1" t="s">
        <v>28</v>
      </c>
      <c r="C9" s="1" t="s">
        <v>28</v>
      </c>
      <c r="D9" s="5">
        <v>25</v>
      </c>
      <c r="E9" s="5">
        <v>16</v>
      </c>
      <c r="F9" s="5">
        <f t="shared" si="0"/>
        <v>41</v>
      </c>
      <c r="G9" s="6">
        <v>29332</v>
      </c>
      <c r="H9" s="6">
        <v>13402</v>
      </c>
      <c r="I9" s="6">
        <f t="shared" si="1"/>
        <v>42734</v>
      </c>
      <c r="J9" s="6">
        <v>28794</v>
      </c>
      <c r="K9" s="6">
        <v>9516</v>
      </c>
      <c r="L9" s="6">
        <f t="shared" si="2"/>
        <v>38310</v>
      </c>
      <c r="M9" s="5">
        <v>14675</v>
      </c>
      <c r="N9" s="5">
        <v>10605</v>
      </c>
      <c r="O9" s="5">
        <f t="shared" si="3"/>
        <v>25280</v>
      </c>
      <c r="P9" s="9">
        <v>14631</v>
      </c>
      <c r="Q9" s="11">
        <v>13490</v>
      </c>
      <c r="R9" s="11">
        <f t="shared" si="4"/>
        <v>28121</v>
      </c>
      <c r="S9" s="7">
        <v>18</v>
      </c>
      <c r="T9" s="7">
        <v>11</v>
      </c>
      <c r="U9" s="7">
        <f t="shared" si="5"/>
        <v>29</v>
      </c>
      <c r="V9" s="7">
        <v>29204</v>
      </c>
      <c r="W9" s="7">
        <v>13284</v>
      </c>
      <c r="X9" s="7">
        <f t="shared" si="6"/>
        <v>42488</v>
      </c>
      <c r="Y9" s="7">
        <v>28411</v>
      </c>
      <c r="Z9" s="7">
        <v>9416</v>
      </c>
      <c r="AA9" s="7">
        <f t="shared" si="7"/>
        <v>37827</v>
      </c>
      <c r="AB9" s="7">
        <v>14521</v>
      </c>
      <c r="AC9" s="7">
        <v>13353</v>
      </c>
      <c r="AD9" s="7">
        <f t="shared" si="8"/>
        <v>27874</v>
      </c>
      <c r="AE9" s="7">
        <v>14628</v>
      </c>
      <c r="AF9" s="7">
        <v>10543</v>
      </c>
      <c r="AG9" s="7">
        <f t="shared" si="9"/>
        <v>25171</v>
      </c>
      <c r="AH9" s="7">
        <v>16</v>
      </c>
      <c r="AI9" s="7">
        <v>11</v>
      </c>
      <c r="AJ9" s="7">
        <f t="shared" si="10"/>
        <v>27</v>
      </c>
      <c r="AK9" s="5">
        <v>27816</v>
      </c>
      <c r="AL9" s="5">
        <v>12465</v>
      </c>
      <c r="AM9" s="5">
        <f t="shared" si="11"/>
        <v>40281</v>
      </c>
      <c r="AN9" s="5">
        <v>26605</v>
      </c>
      <c r="AO9" s="5">
        <v>8870</v>
      </c>
      <c r="AP9" s="5">
        <f t="shared" si="12"/>
        <v>35475</v>
      </c>
      <c r="AQ9" s="7">
        <v>13551</v>
      </c>
      <c r="AR9" s="7">
        <v>12556</v>
      </c>
      <c r="AS9" s="7">
        <f t="shared" si="13"/>
        <v>26107</v>
      </c>
      <c r="AT9" s="5">
        <v>13665</v>
      </c>
      <c r="AU9" s="5">
        <v>9886</v>
      </c>
      <c r="AV9" s="5">
        <f t="shared" si="14"/>
        <v>23551</v>
      </c>
      <c r="AW9" s="7">
        <v>1108</v>
      </c>
      <c r="AX9" s="7">
        <v>2364</v>
      </c>
      <c r="AY9" s="7">
        <f t="shared" si="15"/>
        <v>3472</v>
      </c>
      <c r="AZ9" s="14">
        <v>72826</v>
      </c>
      <c r="BA9" s="14">
        <v>47029</v>
      </c>
      <c r="BB9" s="14">
        <v>119855</v>
      </c>
      <c r="BC9" s="18">
        <v>14656</v>
      </c>
      <c r="BD9" s="18">
        <v>13506</v>
      </c>
      <c r="BE9" s="18">
        <v>28162</v>
      </c>
      <c r="BF9" s="18">
        <v>3472</v>
      </c>
      <c r="BG9" s="18">
        <v>183348</v>
      </c>
      <c r="BH9" s="18">
        <v>251653</v>
      </c>
      <c r="BI9" s="18">
        <v>1383</v>
      </c>
      <c r="BJ9" s="18">
        <f t="shared" si="16"/>
        <v>1.0321732354822499</v>
      </c>
      <c r="BK9" s="33">
        <f t="shared" si="20"/>
        <v>221713.29588147911</v>
      </c>
      <c r="BL9" s="33">
        <f t="shared" si="19"/>
        <v>160.31330143273976</v>
      </c>
      <c r="BM9">
        <v>2.0301999999999998</v>
      </c>
      <c r="BN9">
        <v>33.642800000000001</v>
      </c>
    </row>
    <row r="10" spans="1:66" ht="13" thickBot="1" x14ac:dyDescent="0.3">
      <c r="A10" s="1" t="s">
        <v>19</v>
      </c>
      <c r="B10" s="1" t="s">
        <v>29</v>
      </c>
      <c r="C10" s="1" t="s">
        <v>29</v>
      </c>
      <c r="D10" s="5">
        <v>33</v>
      </c>
      <c r="E10" s="5">
        <v>30</v>
      </c>
      <c r="F10" s="5">
        <f t="shared" si="0"/>
        <v>63</v>
      </c>
      <c r="G10" s="6">
        <v>37953</v>
      </c>
      <c r="H10" s="6">
        <v>20401</v>
      </c>
      <c r="I10" s="6">
        <f t="shared" si="1"/>
        <v>58354</v>
      </c>
      <c r="J10" s="6">
        <v>162960</v>
      </c>
      <c r="K10" s="6">
        <v>12131</v>
      </c>
      <c r="L10" s="6">
        <f t="shared" si="2"/>
        <v>175091</v>
      </c>
      <c r="M10" s="5">
        <v>17700</v>
      </c>
      <c r="N10" s="5">
        <v>13944</v>
      </c>
      <c r="O10" s="5">
        <f t="shared" si="3"/>
        <v>31644</v>
      </c>
      <c r="P10" s="9">
        <v>21552</v>
      </c>
      <c r="Q10" s="11">
        <v>20437</v>
      </c>
      <c r="R10" s="11">
        <f t="shared" si="4"/>
        <v>41989</v>
      </c>
      <c r="S10" s="7">
        <v>31</v>
      </c>
      <c r="T10" s="7">
        <v>29</v>
      </c>
      <c r="U10" s="7">
        <f t="shared" si="5"/>
        <v>60</v>
      </c>
      <c r="V10" s="7">
        <v>37394</v>
      </c>
      <c r="W10" s="7">
        <v>20262</v>
      </c>
      <c r="X10" s="7">
        <f t="shared" si="6"/>
        <v>57656</v>
      </c>
      <c r="Y10" s="7">
        <v>32532</v>
      </c>
      <c r="Z10" s="7">
        <v>11886</v>
      </c>
      <c r="AA10" s="7">
        <f t="shared" si="7"/>
        <v>44418</v>
      </c>
      <c r="AB10" s="7">
        <v>21450</v>
      </c>
      <c r="AC10" s="7">
        <v>20254</v>
      </c>
      <c r="AD10" s="7">
        <f t="shared" si="8"/>
        <v>41704</v>
      </c>
      <c r="AE10" s="7">
        <v>17640</v>
      </c>
      <c r="AF10" s="7">
        <v>13880</v>
      </c>
      <c r="AG10" s="7">
        <f t="shared" si="9"/>
        <v>31520</v>
      </c>
      <c r="AH10" s="7">
        <v>31</v>
      </c>
      <c r="AI10" s="7">
        <v>29</v>
      </c>
      <c r="AJ10" s="7">
        <f t="shared" si="10"/>
        <v>60</v>
      </c>
      <c r="AK10" s="5">
        <v>36832</v>
      </c>
      <c r="AL10" s="5">
        <v>22016</v>
      </c>
      <c r="AM10" s="5">
        <f t="shared" si="11"/>
        <v>58848</v>
      </c>
      <c r="AN10" s="5">
        <v>31881</v>
      </c>
      <c r="AO10" s="5">
        <v>11851</v>
      </c>
      <c r="AP10" s="5">
        <f t="shared" si="12"/>
        <v>43732</v>
      </c>
      <c r="AQ10" s="7">
        <v>21180</v>
      </c>
      <c r="AR10" s="7">
        <v>20008</v>
      </c>
      <c r="AS10" s="7">
        <f t="shared" si="13"/>
        <v>41188</v>
      </c>
      <c r="AT10" s="5">
        <v>17416</v>
      </c>
      <c r="AU10" s="5">
        <v>13709</v>
      </c>
      <c r="AV10" s="5">
        <f t="shared" si="14"/>
        <v>31125</v>
      </c>
      <c r="AW10" s="7">
        <v>1290</v>
      </c>
      <c r="AX10" s="7">
        <v>2235</v>
      </c>
      <c r="AY10" s="7">
        <f t="shared" si="15"/>
        <v>3525</v>
      </c>
      <c r="AZ10" s="14">
        <v>218646</v>
      </c>
      <c r="BA10" s="14">
        <v>66943</v>
      </c>
      <c r="BB10" s="14">
        <v>285589</v>
      </c>
      <c r="BC10" s="18">
        <v>21585</v>
      </c>
      <c r="BD10" s="18">
        <v>20467</v>
      </c>
      <c r="BE10" s="18">
        <v>42052</v>
      </c>
      <c r="BF10" s="18">
        <v>3525</v>
      </c>
      <c r="BG10" s="18">
        <v>186696</v>
      </c>
      <c r="BH10" s="18">
        <v>247574</v>
      </c>
      <c r="BI10" s="18">
        <v>3619</v>
      </c>
      <c r="BJ10" s="18">
        <f t="shared" si="16"/>
        <v>1.0286248263896314</v>
      </c>
      <c r="BK10" s="33">
        <f t="shared" si="20"/>
        <v>221144.94948841725</v>
      </c>
      <c r="BL10" s="33">
        <f t="shared" si="19"/>
        <v>61.106645340817145</v>
      </c>
      <c r="BM10">
        <v>3.1042000000000001</v>
      </c>
      <c r="BN10">
        <v>32.0837</v>
      </c>
    </row>
    <row r="11" spans="1:66" ht="13" thickBot="1" x14ac:dyDescent="0.3">
      <c r="A11" s="1" t="s">
        <v>30</v>
      </c>
      <c r="B11" s="1"/>
      <c r="C11" s="1" t="s">
        <v>30</v>
      </c>
      <c r="D11" s="5">
        <v>132</v>
      </c>
      <c r="E11" s="5">
        <v>117</v>
      </c>
      <c r="F11" s="5">
        <f t="shared" si="0"/>
        <v>249</v>
      </c>
      <c r="G11" s="6">
        <v>91896</v>
      </c>
      <c r="H11" s="6">
        <v>75326</v>
      </c>
      <c r="I11" s="6">
        <f t="shared" si="1"/>
        <v>167222</v>
      </c>
      <c r="J11" s="6">
        <v>145190</v>
      </c>
      <c r="K11" s="6">
        <v>97333</v>
      </c>
      <c r="L11" s="6">
        <f t="shared" si="2"/>
        <v>242523</v>
      </c>
      <c r="M11" s="5">
        <v>46632</v>
      </c>
      <c r="N11" s="5">
        <v>40424</v>
      </c>
      <c r="O11" s="5">
        <f t="shared" si="3"/>
        <v>87056</v>
      </c>
      <c r="P11" s="9">
        <v>43372</v>
      </c>
      <c r="Q11" s="11">
        <v>39014</v>
      </c>
      <c r="R11" s="11">
        <f t="shared" si="4"/>
        <v>82386</v>
      </c>
      <c r="S11" s="7">
        <v>117</v>
      </c>
      <c r="T11" s="7">
        <v>101</v>
      </c>
      <c r="U11" s="7">
        <f t="shared" si="5"/>
        <v>218</v>
      </c>
      <c r="V11" s="7">
        <v>87663</v>
      </c>
      <c r="W11" s="7">
        <v>72075</v>
      </c>
      <c r="X11" s="7">
        <f t="shared" si="6"/>
        <v>159738</v>
      </c>
      <c r="Y11" s="7">
        <v>134654</v>
      </c>
      <c r="Z11" s="7">
        <v>90194</v>
      </c>
      <c r="AA11" s="7">
        <f t="shared" si="7"/>
        <v>224848</v>
      </c>
      <c r="AB11" s="7">
        <v>40868</v>
      </c>
      <c r="AC11" s="7">
        <v>36806</v>
      </c>
      <c r="AD11" s="7">
        <f t="shared" si="8"/>
        <v>77674</v>
      </c>
      <c r="AE11" s="7">
        <v>44096</v>
      </c>
      <c r="AF11" s="7">
        <v>38113</v>
      </c>
      <c r="AG11" s="7">
        <f t="shared" si="9"/>
        <v>82209</v>
      </c>
      <c r="AH11" s="7">
        <v>103</v>
      </c>
      <c r="AI11" s="7">
        <v>80</v>
      </c>
      <c r="AJ11" s="7">
        <f t="shared" si="10"/>
        <v>183</v>
      </c>
      <c r="AK11" s="5">
        <v>84882</v>
      </c>
      <c r="AL11" s="5">
        <v>69892</v>
      </c>
      <c r="AM11" s="5">
        <f t="shared" si="11"/>
        <v>154774</v>
      </c>
      <c r="AN11" s="5">
        <v>131834</v>
      </c>
      <c r="AO11" s="5">
        <v>87036</v>
      </c>
      <c r="AP11" s="5">
        <f t="shared" si="12"/>
        <v>218870</v>
      </c>
      <c r="AQ11" s="7">
        <v>39664</v>
      </c>
      <c r="AR11" s="7">
        <v>35677</v>
      </c>
      <c r="AS11" s="7">
        <f t="shared" si="13"/>
        <v>75341</v>
      </c>
      <c r="AT11" s="5">
        <v>42693</v>
      </c>
      <c r="AU11" s="5">
        <v>36898</v>
      </c>
      <c r="AV11" s="5">
        <f t="shared" si="14"/>
        <v>79591</v>
      </c>
      <c r="AW11" s="7">
        <v>1439</v>
      </c>
      <c r="AX11" s="7">
        <v>4481</v>
      </c>
      <c r="AY11" s="7">
        <f t="shared" si="15"/>
        <v>5920</v>
      </c>
      <c r="AZ11" s="14">
        <v>283850</v>
      </c>
      <c r="BA11" s="14">
        <v>252214</v>
      </c>
      <c r="BB11" s="14">
        <v>536064</v>
      </c>
      <c r="BC11" s="18">
        <v>43504</v>
      </c>
      <c r="BD11" s="18">
        <v>39131</v>
      </c>
      <c r="BE11" s="18">
        <v>82635</v>
      </c>
      <c r="BF11" s="18">
        <v>5920</v>
      </c>
      <c r="BG11" s="18">
        <v>2895631</v>
      </c>
      <c r="BH11" s="18">
        <v>3608968</v>
      </c>
      <c r="BI11" s="33">
        <v>15067</v>
      </c>
      <c r="BJ11" s="18">
        <f t="shared" si="16"/>
        <v>1.0222661523926695</v>
      </c>
      <c r="BK11" s="33">
        <f t="shared" si="20"/>
        <v>3304662.4503130363</v>
      </c>
      <c r="BL11" s="33">
        <f t="shared" si="19"/>
        <v>219.33115088027054</v>
      </c>
    </row>
    <row r="12" spans="1:66" ht="13" thickBot="1" x14ac:dyDescent="0.3">
      <c r="A12" s="1" t="s">
        <v>23</v>
      </c>
      <c r="B12" s="1" t="s">
        <v>31</v>
      </c>
      <c r="C12" s="1" t="s">
        <v>31</v>
      </c>
      <c r="D12" s="5">
        <v>34</v>
      </c>
      <c r="E12" s="5">
        <v>30</v>
      </c>
      <c r="F12" s="5">
        <f t="shared" si="0"/>
        <v>64</v>
      </c>
      <c r="G12" s="6">
        <v>32019</v>
      </c>
      <c r="H12" s="6">
        <v>16600</v>
      </c>
      <c r="I12" s="6">
        <f t="shared" si="1"/>
        <v>48619</v>
      </c>
      <c r="J12" s="6">
        <v>33542</v>
      </c>
      <c r="K12" s="6">
        <v>14560</v>
      </c>
      <c r="L12" s="6">
        <f t="shared" si="2"/>
        <v>48102</v>
      </c>
      <c r="M12" s="5">
        <v>13488</v>
      </c>
      <c r="N12" s="5">
        <v>10383</v>
      </c>
      <c r="O12" s="5">
        <f t="shared" si="3"/>
        <v>23871</v>
      </c>
      <c r="P12" s="9">
        <v>14315</v>
      </c>
      <c r="Q12" s="11">
        <v>12910</v>
      </c>
      <c r="R12" s="11">
        <f t="shared" si="4"/>
        <v>27225</v>
      </c>
      <c r="S12" s="7">
        <v>29</v>
      </c>
      <c r="T12" s="7">
        <v>29</v>
      </c>
      <c r="U12" s="7">
        <f t="shared" si="5"/>
        <v>58</v>
      </c>
      <c r="V12" s="7">
        <v>31234</v>
      </c>
      <c r="W12" s="7">
        <v>16275</v>
      </c>
      <c r="X12" s="7">
        <f t="shared" si="6"/>
        <v>47509</v>
      </c>
      <c r="Y12" s="7">
        <v>31942</v>
      </c>
      <c r="Z12" s="7">
        <v>14152</v>
      </c>
      <c r="AA12" s="7">
        <f t="shared" si="7"/>
        <v>46094</v>
      </c>
      <c r="AB12" s="7">
        <v>13985</v>
      </c>
      <c r="AC12" s="7">
        <v>12739</v>
      </c>
      <c r="AD12" s="7">
        <f t="shared" si="8"/>
        <v>26724</v>
      </c>
      <c r="AE12" s="7">
        <v>13231</v>
      </c>
      <c r="AF12" s="7">
        <v>10153</v>
      </c>
      <c r="AG12" s="7">
        <f t="shared" si="9"/>
        <v>23384</v>
      </c>
      <c r="AH12" s="7">
        <v>28</v>
      </c>
      <c r="AI12" s="7">
        <v>27</v>
      </c>
      <c r="AJ12" s="7">
        <f t="shared" si="10"/>
        <v>55</v>
      </c>
      <c r="AK12" s="5">
        <v>30732</v>
      </c>
      <c r="AL12" s="5">
        <v>15950</v>
      </c>
      <c r="AM12" s="5">
        <f t="shared" si="11"/>
        <v>46682</v>
      </c>
      <c r="AN12" s="5">
        <v>31334</v>
      </c>
      <c r="AO12" s="5">
        <v>13913</v>
      </c>
      <c r="AP12" s="5">
        <f t="shared" si="12"/>
        <v>45247</v>
      </c>
      <c r="AQ12" s="7">
        <v>13699</v>
      </c>
      <c r="AR12" s="7">
        <v>12491</v>
      </c>
      <c r="AS12" s="7">
        <f t="shared" si="13"/>
        <v>26190</v>
      </c>
      <c r="AT12" s="5">
        <v>12978</v>
      </c>
      <c r="AU12" s="5">
        <v>9950</v>
      </c>
      <c r="AV12" s="5">
        <f t="shared" si="14"/>
        <v>22928</v>
      </c>
      <c r="AW12" s="7">
        <v>1269</v>
      </c>
      <c r="AX12" s="7">
        <v>2532</v>
      </c>
      <c r="AY12" s="7">
        <f t="shared" si="15"/>
        <v>3801</v>
      </c>
      <c r="AZ12" s="14">
        <v>79083</v>
      </c>
      <c r="BA12" s="14">
        <v>54483</v>
      </c>
      <c r="BB12" s="14">
        <v>133566</v>
      </c>
      <c r="BC12" s="18">
        <v>14349</v>
      </c>
      <c r="BD12" s="18">
        <v>12940</v>
      </c>
      <c r="BE12" s="18">
        <v>27289</v>
      </c>
      <c r="BF12" s="18">
        <v>3801</v>
      </c>
      <c r="BG12" s="18">
        <v>185322</v>
      </c>
      <c r="BH12" s="18">
        <v>221962</v>
      </c>
      <c r="BI12" s="18">
        <v>1783</v>
      </c>
      <c r="BJ12" s="18">
        <f t="shared" si="16"/>
        <v>1.0182048587148762</v>
      </c>
      <c r="BK12" s="33">
        <f t="shared" si="20"/>
        <v>206508.51753291418</v>
      </c>
      <c r="BL12" s="33">
        <f t="shared" si="19"/>
        <v>115.82081746097262</v>
      </c>
      <c r="BM12">
        <v>1.8445</v>
      </c>
      <c r="BN12">
        <v>32.401400000000002</v>
      </c>
    </row>
    <row r="13" spans="1:66" ht="13" thickBot="1" x14ac:dyDescent="0.3">
      <c r="A13" s="1" t="s">
        <v>20</v>
      </c>
      <c r="B13" s="1" t="s">
        <v>32</v>
      </c>
      <c r="C13" s="1" t="s">
        <v>32</v>
      </c>
      <c r="D13" s="5">
        <v>45</v>
      </c>
      <c r="E13" s="5">
        <v>29</v>
      </c>
      <c r="F13" s="5">
        <f t="shared" si="0"/>
        <v>74</v>
      </c>
      <c r="G13" s="6">
        <v>16452</v>
      </c>
      <c r="H13" s="6">
        <v>9493</v>
      </c>
      <c r="I13" s="6">
        <f t="shared" si="1"/>
        <v>25945</v>
      </c>
      <c r="J13" s="6">
        <v>24457</v>
      </c>
      <c r="K13" s="6">
        <v>12298</v>
      </c>
      <c r="L13" s="6">
        <f t="shared" si="2"/>
        <v>36755</v>
      </c>
      <c r="M13" s="5">
        <v>8810</v>
      </c>
      <c r="N13" s="5">
        <v>6912</v>
      </c>
      <c r="O13" s="5">
        <f t="shared" si="3"/>
        <v>15722</v>
      </c>
      <c r="P13" s="9">
        <v>10268</v>
      </c>
      <c r="Q13" s="11">
        <v>9942</v>
      </c>
      <c r="R13" s="11">
        <f t="shared" si="4"/>
        <v>20210</v>
      </c>
      <c r="S13" s="7">
        <v>30</v>
      </c>
      <c r="T13" s="7">
        <v>19</v>
      </c>
      <c r="U13" s="7">
        <f t="shared" si="5"/>
        <v>49</v>
      </c>
      <c r="V13" s="7">
        <v>14644</v>
      </c>
      <c r="W13" s="7">
        <v>8387</v>
      </c>
      <c r="X13" s="7">
        <f t="shared" si="6"/>
        <v>23031</v>
      </c>
      <c r="Y13" s="7">
        <v>20731</v>
      </c>
      <c r="Z13" s="7">
        <v>10057</v>
      </c>
      <c r="AA13" s="7">
        <f t="shared" si="7"/>
        <v>30788</v>
      </c>
      <c r="AB13" s="7">
        <v>16855</v>
      </c>
      <c r="AC13" s="7">
        <v>9158</v>
      </c>
      <c r="AD13" s="7">
        <f t="shared" si="8"/>
        <v>26013</v>
      </c>
      <c r="AE13" s="7">
        <v>7918</v>
      </c>
      <c r="AF13" s="7">
        <v>5982</v>
      </c>
      <c r="AG13" s="7">
        <f t="shared" si="9"/>
        <v>13900</v>
      </c>
      <c r="AH13" s="7">
        <v>33</v>
      </c>
      <c r="AI13" s="7">
        <v>18</v>
      </c>
      <c r="AJ13" s="7">
        <f t="shared" si="10"/>
        <v>51</v>
      </c>
      <c r="AK13" s="5">
        <v>14114</v>
      </c>
      <c r="AL13" s="5">
        <v>8134</v>
      </c>
      <c r="AM13" s="5">
        <f t="shared" si="11"/>
        <v>22248</v>
      </c>
      <c r="AN13" s="5">
        <v>20483</v>
      </c>
      <c r="AO13" s="5">
        <v>10173</v>
      </c>
      <c r="AP13" s="5">
        <f t="shared" si="12"/>
        <v>30656</v>
      </c>
      <c r="AQ13" s="7">
        <v>9766</v>
      </c>
      <c r="AR13" s="7">
        <v>9907</v>
      </c>
      <c r="AS13" s="7">
        <f t="shared" si="13"/>
        <v>19673</v>
      </c>
      <c r="AT13" s="5">
        <v>7640</v>
      </c>
      <c r="AU13" s="5">
        <v>5743</v>
      </c>
      <c r="AV13" s="5">
        <f t="shared" si="14"/>
        <v>13383</v>
      </c>
      <c r="AW13" s="7">
        <v>1571</v>
      </c>
      <c r="AX13" s="7">
        <v>2761</v>
      </c>
      <c r="AY13" s="7">
        <f t="shared" si="15"/>
        <v>4332</v>
      </c>
      <c r="AZ13" s="14">
        <v>49764</v>
      </c>
      <c r="BA13" s="14">
        <v>38674</v>
      </c>
      <c r="BB13" s="14">
        <v>88438</v>
      </c>
      <c r="BC13" s="18">
        <v>10313</v>
      </c>
      <c r="BD13" s="18">
        <v>9971</v>
      </c>
      <c r="BE13" s="18">
        <v>20284</v>
      </c>
      <c r="BF13" s="18">
        <v>4332</v>
      </c>
      <c r="BG13" s="18">
        <v>309052</v>
      </c>
      <c r="BH13" s="18">
        <v>384656</v>
      </c>
      <c r="BI13" s="18">
        <v>404</v>
      </c>
      <c r="BJ13" s="18">
        <f t="shared" si="16"/>
        <v>1.0221251988902409</v>
      </c>
      <c r="BK13" s="33">
        <f t="shared" si="20"/>
        <v>352416.41587112553</v>
      </c>
      <c r="BL13" s="33">
        <f t="shared" si="19"/>
        <v>872.31786106714242</v>
      </c>
      <c r="BM13">
        <v>3.0274000000000001</v>
      </c>
      <c r="BN13">
        <v>30.9071</v>
      </c>
    </row>
    <row r="14" spans="1:66" ht="13" thickBot="1" x14ac:dyDescent="0.3">
      <c r="A14" s="1" t="s">
        <v>20</v>
      </c>
      <c r="B14" s="1" t="s">
        <v>33</v>
      </c>
      <c r="C14" s="1" t="s">
        <v>33</v>
      </c>
      <c r="D14" s="5">
        <v>6</v>
      </c>
      <c r="E14" s="5">
        <v>3</v>
      </c>
      <c r="F14" s="5">
        <f t="shared" si="0"/>
        <v>9</v>
      </c>
      <c r="G14" s="6">
        <v>9532</v>
      </c>
      <c r="H14" s="6">
        <v>5004</v>
      </c>
      <c r="I14" s="6">
        <f t="shared" si="1"/>
        <v>14536</v>
      </c>
      <c r="J14" s="6">
        <v>8429</v>
      </c>
      <c r="K14" s="6">
        <v>3784</v>
      </c>
      <c r="L14" s="6">
        <f t="shared" si="2"/>
        <v>12213</v>
      </c>
      <c r="M14" s="5">
        <v>4701</v>
      </c>
      <c r="N14" s="5">
        <v>3551</v>
      </c>
      <c r="O14" s="5">
        <f t="shared" si="3"/>
        <v>8252</v>
      </c>
      <c r="P14" s="9">
        <v>4025</v>
      </c>
      <c r="Q14" s="11">
        <v>3898</v>
      </c>
      <c r="R14" s="11">
        <f t="shared" si="4"/>
        <v>7923</v>
      </c>
      <c r="S14" s="7">
        <v>3</v>
      </c>
      <c r="T14" s="7">
        <v>1</v>
      </c>
      <c r="U14" s="7">
        <f t="shared" si="5"/>
        <v>4</v>
      </c>
      <c r="V14" s="7">
        <v>9509</v>
      </c>
      <c r="W14" s="7">
        <v>4983</v>
      </c>
      <c r="X14" s="7">
        <f t="shared" si="6"/>
        <v>14492</v>
      </c>
      <c r="Y14" s="7">
        <v>8148</v>
      </c>
      <c r="Z14" s="7">
        <v>3663</v>
      </c>
      <c r="AA14" s="7">
        <f t="shared" si="7"/>
        <v>11811</v>
      </c>
      <c r="AB14" s="7">
        <v>4004</v>
      </c>
      <c r="AC14" s="7">
        <v>3799</v>
      </c>
      <c r="AD14" s="7">
        <f t="shared" si="8"/>
        <v>7803</v>
      </c>
      <c r="AE14" s="7">
        <v>4697</v>
      </c>
      <c r="AF14" s="7">
        <v>3546</v>
      </c>
      <c r="AG14" s="7">
        <f t="shared" si="9"/>
        <v>8243</v>
      </c>
      <c r="AH14" s="7">
        <v>3</v>
      </c>
      <c r="AI14" s="7">
        <v>1</v>
      </c>
      <c r="AJ14" s="7">
        <f t="shared" si="10"/>
        <v>4</v>
      </c>
      <c r="AK14" s="5">
        <v>8956</v>
      </c>
      <c r="AL14" s="5">
        <v>4755</v>
      </c>
      <c r="AM14" s="5">
        <f t="shared" si="11"/>
        <v>13711</v>
      </c>
      <c r="AN14" s="5">
        <v>7582</v>
      </c>
      <c r="AO14" s="5">
        <v>3435</v>
      </c>
      <c r="AP14" s="5">
        <f t="shared" si="12"/>
        <v>11017</v>
      </c>
      <c r="AQ14" s="7">
        <v>4722</v>
      </c>
      <c r="AR14" s="7">
        <v>1846334</v>
      </c>
      <c r="AS14" s="7">
        <f t="shared" si="13"/>
        <v>1851056</v>
      </c>
      <c r="AT14" s="5">
        <v>4493</v>
      </c>
      <c r="AU14" s="5">
        <v>3406</v>
      </c>
      <c r="AV14" s="5">
        <f t="shared" si="14"/>
        <v>7899</v>
      </c>
      <c r="AW14" s="7">
        <v>319</v>
      </c>
      <c r="AX14" s="7">
        <v>565</v>
      </c>
      <c r="AY14" s="7">
        <f t="shared" si="15"/>
        <v>884</v>
      </c>
      <c r="AZ14" s="14">
        <v>22668</v>
      </c>
      <c r="BA14" s="14">
        <v>16240</v>
      </c>
      <c r="BB14" s="14">
        <v>38908</v>
      </c>
      <c r="BC14" s="18">
        <v>4031</v>
      </c>
      <c r="BD14" s="18">
        <v>3901</v>
      </c>
      <c r="BE14" s="18">
        <v>7932</v>
      </c>
      <c r="BF14" s="18">
        <v>884</v>
      </c>
      <c r="BG14" s="18">
        <v>133534</v>
      </c>
      <c r="BH14" s="18">
        <v>159722</v>
      </c>
      <c r="BI14" s="18">
        <v>800</v>
      </c>
      <c r="BJ14" s="18">
        <f t="shared" si="16"/>
        <v>1.0180691750108393</v>
      </c>
      <c r="BK14" s="33">
        <f t="shared" si="20"/>
        <v>148681.03895179802</v>
      </c>
      <c r="BL14" s="33">
        <f t="shared" si="19"/>
        <v>185.85129868974752</v>
      </c>
      <c r="BM14">
        <v>3.0017999999999998</v>
      </c>
      <c r="BN14">
        <v>30.9876</v>
      </c>
    </row>
    <row r="15" spans="1:66" ht="13" thickBot="1" x14ac:dyDescent="0.3">
      <c r="A15" s="1" t="s">
        <v>34</v>
      </c>
      <c r="B15" s="1" t="s">
        <v>35</v>
      </c>
      <c r="C15" s="1" t="s">
        <v>35</v>
      </c>
      <c r="D15" s="5">
        <v>5</v>
      </c>
      <c r="E15" s="5">
        <v>4</v>
      </c>
      <c r="F15" s="5">
        <f t="shared" si="0"/>
        <v>9</v>
      </c>
      <c r="G15" s="6">
        <v>3677</v>
      </c>
      <c r="H15" s="6">
        <v>2005</v>
      </c>
      <c r="I15" s="6">
        <f t="shared" si="1"/>
        <v>5682</v>
      </c>
      <c r="J15" s="6">
        <v>5864</v>
      </c>
      <c r="K15" s="6">
        <v>2219</v>
      </c>
      <c r="L15" s="6">
        <f t="shared" si="2"/>
        <v>8083</v>
      </c>
      <c r="M15" s="5">
        <v>2938</v>
      </c>
      <c r="N15" s="5">
        <v>2103</v>
      </c>
      <c r="O15" s="5">
        <f t="shared" si="3"/>
        <v>5041</v>
      </c>
      <c r="P15" s="9">
        <v>4113</v>
      </c>
      <c r="Q15" s="11">
        <v>3859</v>
      </c>
      <c r="R15" s="11">
        <f t="shared" si="4"/>
        <v>7972</v>
      </c>
      <c r="S15" s="7">
        <v>5</v>
      </c>
      <c r="T15" s="7">
        <v>3</v>
      </c>
      <c r="U15" s="7">
        <f t="shared" si="5"/>
        <v>8</v>
      </c>
      <c r="V15" s="7">
        <v>3633</v>
      </c>
      <c r="W15" s="7">
        <v>1946</v>
      </c>
      <c r="X15" s="7">
        <f t="shared" si="6"/>
        <v>5579</v>
      </c>
      <c r="Y15" s="7">
        <v>5783</v>
      </c>
      <c r="Z15" s="7">
        <v>2157</v>
      </c>
      <c r="AA15" s="7">
        <f t="shared" si="7"/>
        <v>7940</v>
      </c>
      <c r="AB15" s="7">
        <v>4075</v>
      </c>
      <c r="AC15" s="7">
        <v>3779</v>
      </c>
      <c r="AD15" s="7">
        <f t="shared" si="8"/>
        <v>7854</v>
      </c>
      <c r="AE15" s="7">
        <v>2873</v>
      </c>
      <c r="AF15" s="7">
        <v>2063</v>
      </c>
      <c r="AG15" s="7">
        <f t="shared" si="9"/>
        <v>4936</v>
      </c>
      <c r="AH15" s="7">
        <v>5</v>
      </c>
      <c r="AI15" s="7">
        <v>3</v>
      </c>
      <c r="AJ15" s="7">
        <f t="shared" si="10"/>
        <v>8</v>
      </c>
      <c r="AK15" s="5">
        <v>3412</v>
      </c>
      <c r="AL15" s="5">
        <v>1831</v>
      </c>
      <c r="AM15" s="5">
        <f t="shared" si="11"/>
        <v>5243</v>
      </c>
      <c r="AN15" s="5">
        <v>5542</v>
      </c>
      <c r="AO15" s="5">
        <v>2016</v>
      </c>
      <c r="AP15" s="5">
        <f t="shared" si="12"/>
        <v>7558</v>
      </c>
      <c r="AQ15" s="7">
        <v>3875</v>
      </c>
      <c r="AR15" s="7">
        <v>3617</v>
      </c>
      <c r="AS15" s="7">
        <f t="shared" si="13"/>
        <v>7492</v>
      </c>
      <c r="AT15" s="5">
        <v>2730</v>
      </c>
      <c r="AU15" s="5">
        <v>1959</v>
      </c>
      <c r="AV15" s="5">
        <f t="shared" si="14"/>
        <v>4689</v>
      </c>
      <c r="AW15" s="7">
        <v>157</v>
      </c>
      <c r="AX15" s="7">
        <v>401</v>
      </c>
      <c r="AY15" s="7">
        <f t="shared" si="15"/>
        <v>558</v>
      </c>
      <c r="AZ15" s="14">
        <v>12484</v>
      </c>
      <c r="BA15" s="14">
        <v>10190</v>
      </c>
      <c r="BB15" s="14">
        <v>22674</v>
      </c>
      <c r="BC15" s="18">
        <v>4118</v>
      </c>
      <c r="BD15" s="18">
        <v>3863</v>
      </c>
      <c r="BE15" s="18">
        <v>7981</v>
      </c>
      <c r="BF15" s="18">
        <v>558</v>
      </c>
      <c r="BG15" s="18">
        <v>207597</v>
      </c>
      <c r="BH15" s="18">
        <v>281537</v>
      </c>
      <c r="BI15" s="18">
        <v>410</v>
      </c>
      <c r="BJ15" s="18">
        <f t="shared" si="16"/>
        <v>1.0309353714189089</v>
      </c>
      <c r="BK15" s="33">
        <f t="shared" si="20"/>
        <v>249235.39385064165</v>
      </c>
      <c r="BL15" s="33">
        <f t="shared" si="19"/>
        <v>607.89120451376016</v>
      </c>
      <c r="BM15">
        <v>1.1005</v>
      </c>
      <c r="BN15">
        <v>34.019599999999997</v>
      </c>
    </row>
    <row r="16" spans="1:66" ht="13" thickBot="1" x14ac:dyDescent="0.3">
      <c r="A16" s="1" t="s">
        <v>36</v>
      </c>
      <c r="B16" s="1" t="s">
        <v>37</v>
      </c>
      <c r="C16" s="1" t="s">
        <v>37</v>
      </c>
      <c r="D16" s="5">
        <v>1</v>
      </c>
      <c r="E16" s="5">
        <v>3</v>
      </c>
      <c r="F16" s="5">
        <f t="shared" si="0"/>
        <v>4</v>
      </c>
      <c r="G16" s="6">
        <v>2118</v>
      </c>
      <c r="H16" s="6">
        <v>1466</v>
      </c>
      <c r="I16" s="6">
        <f t="shared" si="1"/>
        <v>3584</v>
      </c>
      <c r="J16" s="6">
        <v>5330</v>
      </c>
      <c r="K16" s="6">
        <v>3570</v>
      </c>
      <c r="L16" s="6">
        <f t="shared" si="2"/>
        <v>8900</v>
      </c>
      <c r="M16" s="5">
        <v>836</v>
      </c>
      <c r="N16" s="5">
        <v>624</v>
      </c>
      <c r="O16" s="5">
        <f t="shared" si="3"/>
        <v>1460</v>
      </c>
      <c r="P16" s="9">
        <v>1089</v>
      </c>
      <c r="Q16" s="11">
        <v>1021</v>
      </c>
      <c r="R16" s="11">
        <f t="shared" si="4"/>
        <v>2110</v>
      </c>
      <c r="S16" s="7">
        <v>1</v>
      </c>
      <c r="T16" s="7">
        <v>3</v>
      </c>
      <c r="U16" s="7">
        <f t="shared" si="5"/>
        <v>4</v>
      </c>
      <c r="V16" s="7">
        <v>2047</v>
      </c>
      <c r="W16" s="7">
        <v>1412</v>
      </c>
      <c r="X16" s="7">
        <f t="shared" si="6"/>
        <v>3459</v>
      </c>
      <c r="Y16" s="7">
        <v>5205</v>
      </c>
      <c r="Z16" s="7">
        <v>3508</v>
      </c>
      <c r="AA16" s="7">
        <f t="shared" si="7"/>
        <v>8713</v>
      </c>
      <c r="AB16" s="7">
        <v>1067</v>
      </c>
      <c r="AC16" s="7">
        <v>1007</v>
      </c>
      <c r="AD16" s="7">
        <f t="shared" si="8"/>
        <v>2074</v>
      </c>
      <c r="AE16" s="7">
        <v>805</v>
      </c>
      <c r="AF16" s="7">
        <v>594</v>
      </c>
      <c r="AG16" s="7">
        <f t="shared" si="9"/>
        <v>1399</v>
      </c>
      <c r="AH16" s="7">
        <v>1</v>
      </c>
      <c r="AI16" s="7">
        <v>3</v>
      </c>
      <c r="AJ16" s="7">
        <f t="shared" si="10"/>
        <v>4</v>
      </c>
      <c r="AK16" s="5">
        <v>2057</v>
      </c>
      <c r="AL16" s="5">
        <v>1413</v>
      </c>
      <c r="AM16" s="5">
        <f t="shared" si="11"/>
        <v>3470</v>
      </c>
      <c r="AN16" s="5">
        <v>5196</v>
      </c>
      <c r="AO16" s="5">
        <v>3498</v>
      </c>
      <c r="AP16" s="5">
        <f t="shared" si="12"/>
        <v>8694</v>
      </c>
      <c r="AQ16" s="7">
        <v>1072</v>
      </c>
      <c r="AR16" s="7">
        <v>1004</v>
      </c>
      <c r="AS16" s="7">
        <f t="shared" si="13"/>
        <v>2076</v>
      </c>
      <c r="AT16" s="5">
        <v>809</v>
      </c>
      <c r="AU16" s="5">
        <v>591</v>
      </c>
      <c r="AV16" s="5">
        <f t="shared" si="14"/>
        <v>1400</v>
      </c>
      <c r="AW16" s="7">
        <v>130</v>
      </c>
      <c r="AX16" s="7">
        <v>319</v>
      </c>
      <c r="AY16" s="7">
        <f t="shared" si="15"/>
        <v>449</v>
      </c>
      <c r="AZ16" s="14">
        <v>8285</v>
      </c>
      <c r="BA16" s="14">
        <v>6684</v>
      </c>
      <c r="BB16" s="14">
        <v>14969</v>
      </c>
      <c r="BC16" s="18">
        <v>1090</v>
      </c>
      <c r="BD16" s="18">
        <v>1024</v>
      </c>
      <c r="BE16" s="18">
        <v>2114</v>
      </c>
      <c r="BF16" s="18">
        <v>449</v>
      </c>
      <c r="BG16" s="18">
        <v>210173</v>
      </c>
      <c r="BH16" s="18">
        <v>26897</v>
      </c>
      <c r="BI16" s="18">
        <v>318</v>
      </c>
      <c r="BJ16" s="18">
        <f t="shared" si="16"/>
        <v>0.81416549365375801</v>
      </c>
      <c r="BK16" s="33">
        <f t="shared" si="20"/>
        <v>61214.326433492934</v>
      </c>
      <c r="BL16" s="33">
        <f t="shared" si="19"/>
        <v>192.49788186632998</v>
      </c>
      <c r="BM16">
        <v>1.0029999999999999</v>
      </c>
      <c r="BN16">
        <v>34.333799999999997</v>
      </c>
    </row>
    <row r="17" spans="1:66" ht="13" thickBot="1" x14ac:dyDescent="0.3">
      <c r="A17" s="1" t="s">
        <v>38</v>
      </c>
      <c r="B17" s="1" t="s">
        <v>39</v>
      </c>
      <c r="C17" s="1" t="s">
        <v>39</v>
      </c>
      <c r="D17" s="5">
        <v>37</v>
      </c>
      <c r="E17" s="5">
        <v>29</v>
      </c>
      <c r="F17" s="5">
        <f t="shared" si="0"/>
        <v>66</v>
      </c>
      <c r="G17" s="6">
        <v>7664</v>
      </c>
      <c r="H17" s="6">
        <v>4412</v>
      </c>
      <c r="I17" s="6">
        <f t="shared" si="1"/>
        <v>12076</v>
      </c>
      <c r="J17" s="6">
        <v>15464</v>
      </c>
      <c r="K17" s="6">
        <v>7241</v>
      </c>
      <c r="L17" s="6">
        <f t="shared" si="2"/>
        <v>22705</v>
      </c>
      <c r="M17" s="5">
        <v>5610</v>
      </c>
      <c r="N17" s="5">
        <v>4482</v>
      </c>
      <c r="O17" s="5">
        <f t="shared" si="3"/>
        <v>10092</v>
      </c>
      <c r="P17" s="9">
        <v>9415</v>
      </c>
      <c r="Q17" s="11">
        <v>8559</v>
      </c>
      <c r="R17" s="11">
        <f t="shared" si="4"/>
        <v>17974</v>
      </c>
      <c r="S17" s="7">
        <v>37</v>
      </c>
      <c r="T17" s="7">
        <v>29</v>
      </c>
      <c r="U17" s="7">
        <f t="shared" si="5"/>
        <v>66</v>
      </c>
      <c r="V17" s="7">
        <v>7659</v>
      </c>
      <c r="W17" s="7">
        <v>4397</v>
      </c>
      <c r="X17" s="7">
        <f t="shared" si="6"/>
        <v>12056</v>
      </c>
      <c r="Y17" s="7">
        <v>15385</v>
      </c>
      <c r="Z17" s="7">
        <v>7195</v>
      </c>
      <c r="AA17" s="7">
        <f t="shared" si="7"/>
        <v>22580</v>
      </c>
      <c r="AB17" s="7">
        <v>9393</v>
      </c>
      <c r="AC17" s="7">
        <v>8534</v>
      </c>
      <c r="AD17" s="7">
        <f t="shared" si="8"/>
        <v>17927</v>
      </c>
      <c r="AE17" s="7">
        <v>5591</v>
      </c>
      <c r="AF17" s="7">
        <v>4460</v>
      </c>
      <c r="AG17" s="7">
        <f t="shared" si="9"/>
        <v>10051</v>
      </c>
      <c r="AH17" s="7">
        <v>37</v>
      </c>
      <c r="AI17" s="7">
        <v>29</v>
      </c>
      <c r="AJ17" s="7">
        <f t="shared" si="10"/>
        <v>66</v>
      </c>
      <c r="AK17" s="5">
        <v>7633</v>
      </c>
      <c r="AL17" s="5">
        <v>4389</v>
      </c>
      <c r="AM17" s="5">
        <f t="shared" si="11"/>
        <v>12022</v>
      </c>
      <c r="AN17" s="5">
        <v>15296</v>
      </c>
      <c r="AO17" s="5">
        <v>7165</v>
      </c>
      <c r="AP17" s="5">
        <f t="shared" si="12"/>
        <v>22461</v>
      </c>
      <c r="AQ17" s="7">
        <v>9321</v>
      </c>
      <c r="AR17" s="7">
        <v>8454</v>
      </c>
      <c r="AS17" s="7">
        <f t="shared" si="13"/>
        <v>17775</v>
      </c>
      <c r="AT17" s="5">
        <v>5546</v>
      </c>
      <c r="AU17" s="5">
        <v>4445</v>
      </c>
      <c r="AV17" s="5">
        <f t="shared" si="14"/>
        <v>9991</v>
      </c>
      <c r="AW17" s="7">
        <v>589</v>
      </c>
      <c r="AX17" s="7">
        <v>1667</v>
      </c>
      <c r="AY17" s="7">
        <f t="shared" si="15"/>
        <v>2256</v>
      </c>
      <c r="AZ17" s="14">
        <v>28775</v>
      </c>
      <c r="BA17" s="14">
        <v>24723</v>
      </c>
      <c r="BB17" s="14">
        <v>53498</v>
      </c>
      <c r="BC17" s="18">
        <v>9452</v>
      </c>
      <c r="BD17" s="18">
        <v>8588</v>
      </c>
      <c r="BE17" s="18">
        <v>18040</v>
      </c>
      <c r="BF17" s="18">
        <v>2256</v>
      </c>
      <c r="BG17" s="18">
        <v>382913</v>
      </c>
      <c r="BH17" s="18">
        <v>480345</v>
      </c>
      <c r="BI17" s="18">
        <v>1033</v>
      </c>
      <c r="BJ17" s="18">
        <f t="shared" si="16"/>
        <v>1.0229285885709649</v>
      </c>
      <c r="BK17" s="33">
        <f t="shared" si="20"/>
        <v>438704.41904509749</v>
      </c>
      <c r="BL17" s="33">
        <f t="shared" si="19"/>
        <v>424.68966025662871</v>
      </c>
      <c r="BM17">
        <v>0.53159999999999996</v>
      </c>
      <c r="BN17" t="s">
        <v>239</v>
      </c>
    </row>
    <row r="18" spans="1:66" ht="13" thickBot="1" x14ac:dyDescent="0.3">
      <c r="A18" s="1" t="s">
        <v>36</v>
      </c>
      <c r="B18" s="1"/>
      <c r="C18" s="1" t="s">
        <v>36</v>
      </c>
      <c r="D18" s="5">
        <v>76</v>
      </c>
      <c r="E18" s="5">
        <v>59</v>
      </c>
      <c r="F18" s="5">
        <f t="shared" si="0"/>
        <v>135</v>
      </c>
      <c r="G18" s="6">
        <v>58316</v>
      </c>
      <c r="H18" s="6">
        <v>37225</v>
      </c>
      <c r="I18" s="6">
        <f t="shared" si="1"/>
        <v>95541</v>
      </c>
      <c r="J18" s="6">
        <v>112298</v>
      </c>
      <c r="K18" s="6">
        <v>59442</v>
      </c>
      <c r="L18" s="6">
        <f t="shared" si="2"/>
        <v>171740</v>
      </c>
      <c r="M18" s="5">
        <v>30538</v>
      </c>
      <c r="N18" s="5">
        <v>24511</v>
      </c>
      <c r="O18" s="5">
        <f t="shared" si="3"/>
        <v>55049</v>
      </c>
      <c r="P18" s="9">
        <v>42805</v>
      </c>
      <c r="Q18" s="11">
        <v>38343</v>
      </c>
      <c r="R18" s="11">
        <f t="shared" si="4"/>
        <v>81148</v>
      </c>
      <c r="S18" s="7">
        <v>51</v>
      </c>
      <c r="T18" s="7">
        <v>46</v>
      </c>
      <c r="U18" s="7">
        <f t="shared" si="5"/>
        <v>97</v>
      </c>
      <c r="V18" s="7">
        <v>53972</v>
      </c>
      <c r="W18" s="7">
        <v>34804</v>
      </c>
      <c r="X18" s="7">
        <f t="shared" si="6"/>
        <v>88776</v>
      </c>
      <c r="Y18" s="7">
        <v>100305</v>
      </c>
      <c r="Z18" s="7">
        <v>53642</v>
      </c>
      <c r="AA18" s="7">
        <f t="shared" si="7"/>
        <v>153947</v>
      </c>
      <c r="AB18" s="7">
        <v>39428</v>
      </c>
      <c r="AC18" s="7">
        <v>34855</v>
      </c>
      <c r="AD18" s="7">
        <f t="shared" si="8"/>
        <v>74283</v>
      </c>
      <c r="AE18" s="7">
        <v>28629</v>
      </c>
      <c r="AF18" s="7">
        <v>23004</v>
      </c>
      <c r="AG18" s="7">
        <f t="shared" si="9"/>
        <v>51633</v>
      </c>
      <c r="AH18" s="7">
        <v>57</v>
      </c>
      <c r="AI18" s="7">
        <v>48</v>
      </c>
      <c r="AJ18" s="7">
        <f t="shared" si="10"/>
        <v>105</v>
      </c>
      <c r="AK18" s="5">
        <v>53964</v>
      </c>
      <c r="AL18" s="5">
        <v>34889</v>
      </c>
      <c r="AM18" s="5">
        <f t="shared" si="11"/>
        <v>88853</v>
      </c>
      <c r="AN18" s="5">
        <v>100963</v>
      </c>
      <c r="AO18" s="5">
        <v>54306</v>
      </c>
      <c r="AP18" s="5">
        <f t="shared" si="12"/>
        <v>155269</v>
      </c>
      <c r="AQ18" s="7">
        <v>39472</v>
      </c>
      <c r="AR18" s="7">
        <v>34943</v>
      </c>
      <c r="AS18" s="7">
        <f t="shared" si="13"/>
        <v>74415</v>
      </c>
      <c r="AT18" s="5">
        <v>28676</v>
      </c>
      <c r="AU18" s="5">
        <v>23042</v>
      </c>
      <c r="AV18" s="5">
        <f t="shared" si="14"/>
        <v>51718</v>
      </c>
      <c r="AW18" s="7">
        <v>3064</v>
      </c>
      <c r="AX18" s="7">
        <v>6009</v>
      </c>
      <c r="AY18" s="7">
        <f t="shared" si="15"/>
        <v>9073</v>
      </c>
      <c r="AZ18" s="14">
        <v>201228</v>
      </c>
      <c r="BA18" s="14">
        <v>159580</v>
      </c>
      <c r="BB18" s="14">
        <v>360808</v>
      </c>
      <c r="BC18" s="18">
        <v>42881</v>
      </c>
      <c r="BD18" s="18">
        <v>38402</v>
      </c>
      <c r="BE18" s="18">
        <v>81283</v>
      </c>
      <c r="BF18" s="18">
        <v>9073</v>
      </c>
      <c r="BG18" s="18">
        <v>1469892</v>
      </c>
      <c r="BH18" s="18">
        <v>1827757</v>
      </c>
      <c r="BI18" s="18">
        <v>2447</v>
      </c>
      <c r="BJ18" s="18">
        <f t="shared" si="16"/>
        <v>1.0220291974762241</v>
      </c>
      <c r="BK18" s="33">
        <f t="shared" si="20"/>
        <v>1675194.5213763372</v>
      </c>
      <c r="BL18" s="33">
        <f t="shared" si="19"/>
        <v>684.59114073409773</v>
      </c>
      <c r="BM18">
        <v>1.0783</v>
      </c>
      <c r="BN18">
        <v>34.173699999999997</v>
      </c>
    </row>
    <row r="19" spans="1:66" ht="13" thickBot="1" x14ac:dyDescent="0.3">
      <c r="A19" s="1" t="s">
        <v>38</v>
      </c>
      <c r="B19" s="1" t="s">
        <v>40</v>
      </c>
      <c r="C19" s="1" t="s">
        <v>40</v>
      </c>
      <c r="D19" s="5">
        <v>23</v>
      </c>
      <c r="E19" s="5">
        <v>13</v>
      </c>
      <c r="F19" s="5">
        <f t="shared" si="0"/>
        <v>36</v>
      </c>
      <c r="G19" s="6">
        <v>15016</v>
      </c>
      <c r="H19" s="6">
        <v>8082</v>
      </c>
      <c r="I19" s="6">
        <f t="shared" si="1"/>
        <v>23098</v>
      </c>
      <c r="J19" s="6">
        <v>24551</v>
      </c>
      <c r="K19" s="6">
        <v>10023</v>
      </c>
      <c r="L19" s="6">
        <f t="shared" si="2"/>
        <v>34574</v>
      </c>
      <c r="M19" s="5">
        <v>11010</v>
      </c>
      <c r="N19" s="5">
        <v>8433</v>
      </c>
      <c r="O19" s="5">
        <f t="shared" si="3"/>
        <v>19443</v>
      </c>
      <c r="P19" s="9">
        <v>14619</v>
      </c>
      <c r="Q19" s="11">
        <v>12518</v>
      </c>
      <c r="R19" s="11">
        <f t="shared" si="4"/>
        <v>27137</v>
      </c>
      <c r="S19" s="7">
        <v>23</v>
      </c>
      <c r="T19" s="7">
        <v>13</v>
      </c>
      <c r="U19" s="7">
        <f t="shared" si="5"/>
        <v>36</v>
      </c>
      <c r="V19" s="7">
        <v>14750</v>
      </c>
      <c r="W19" s="7">
        <v>7969</v>
      </c>
      <c r="X19" s="7">
        <f t="shared" si="6"/>
        <v>22719</v>
      </c>
      <c r="Y19" s="7">
        <v>23947</v>
      </c>
      <c r="Z19" s="7">
        <v>9877</v>
      </c>
      <c r="AA19" s="7">
        <f t="shared" si="7"/>
        <v>33824</v>
      </c>
      <c r="AB19" s="7">
        <v>14506</v>
      </c>
      <c r="AC19" s="7">
        <v>12391</v>
      </c>
      <c r="AD19" s="7">
        <f t="shared" si="8"/>
        <v>26897</v>
      </c>
      <c r="AE19" s="7">
        <v>10670</v>
      </c>
      <c r="AF19" s="7">
        <v>8371</v>
      </c>
      <c r="AG19" s="7">
        <f t="shared" si="9"/>
        <v>19041</v>
      </c>
      <c r="AH19" s="7">
        <v>23</v>
      </c>
      <c r="AI19" s="7">
        <v>13</v>
      </c>
      <c r="AJ19" s="7">
        <f t="shared" si="10"/>
        <v>36</v>
      </c>
      <c r="AK19" s="5">
        <v>14318</v>
      </c>
      <c r="AL19" s="5">
        <v>7781</v>
      </c>
      <c r="AM19" s="5">
        <f t="shared" si="11"/>
        <v>22099</v>
      </c>
      <c r="AN19" s="5">
        <v>23221</v>
      </c>
      <c r="AO19" s="5">
        <v>9600</v>
      </c>
      <c r="AP19" s="5">
        <f t="shared" si="12"/>
        <v>32821</v>
      </c>
      <c r="AQ19" s="7">
        <v>14043</v>
      </c>
      <c r="AR19" s="7">
        <v>12109</v>
      </c>
      <c r="AS19" s="7">
        <f t="shared" si="13"/>
        <v>26152</v>
      </c>
      <c r="AT19" s="5">
        <v>10351</v>
      </c>
      <c r="AU19" s="5">
        <v>8035</v>
      </c>
      <c r="AV19" s="5">
        <f t="shared" si="14"/>
        <v>18386</v>
      </c>
      <c r="AW19" s="7">
        <v>827</v>
      </c>
      <c r="AX19" s="7">
        <v>1244</v>
      </c>
      <c r="AY19" s="7">
        <f t="shared" si="15"/>
        <v>2071</v>
      </c>
      <c r="AZ19" s="14">
        <v>50600</v>
      </c>
      <c r="BA19" s="14">
        <v>39069</v>
      </c>
      <c r="BB19" s="14">
        <v>89669</v>
      </c>
      <c r="BC19" s="18">
        <v>14642</v>
      </c>
      <c r="BD19" s="18">
        <v>12531</v>
      </c>
      <c r="BE19" s="18">
        <v>27173</v>
      </c>
      <c r="BF19" s="18">
        <v>2071</v>
      </c>
      <c r="BG19" s="18">
        <v>164886</v>
      </c>
      <c r="BH19" s="18">
        <v>211511</v>
      </c>
      <c r="BI19" s="18">
        <v>302</v>
      </c>
      <c r="BJ19" s="18">
        <f t="shared" si="16"/>
        <v>1.0252149193818301</v>
      </c>
      <c r="BK19" s="33">
        <f t="shared" si="20"/>
        <v>191457.89870829374</v>
      </c>
      <c r="BL19" s="33">
        <f t="shared" si="19"/>
        <v>633.96655201421765</v>
      </c>
      <c r="BM19">
        <v>0.61160000000000003</v>
      </c>
      <c r="BN19">
        <v>33.595199999999998</v>
      </c>
    </row>
    <row r="20" spans="1:66" ht="13" thickBot="1" x14ac:dyDescent="0.3">
      <c r="A20" s="1" t="s">
        <v>30</v>
      </c>
      <c r="B20" s="1" t="s">
        <v>41</v>
      </c>
      <c r="C20" s="1" t="s">
        <v>41</v>
      </c>
      <c r="D20" s="5">
        <v>1</v>
      </c>
      <c r="E20" s="5">
        <v>0</v>
      </c>
      <c r="F20" s="5">
        <f t="shared" si="0"/>
        <v>1</v>
      </c>
      <c r="G20" s="6">
        <v>652</v>
      </c>
      <c r="H20" s="6">
        <v>668</v>
      </c>
      <c r="I20" s="6">
        <f t="shared" si="1"/>
        <v>1320</v>
      </c>
      <c r="J20" s="6">
        <v>1052</v>
      </c>
      <c r="K20" s="6">
        <v>884</v>
      </c>
      <c r="L20" s="6">
        <f t="shared" si="2"/>
        <v>1936</v>
      </c>
      <c r="M20" s="5">
        <v>308</v>
      </c>
      <c r="N20" s="5">
        <v>251</v>
      </c>
      <c r="O20" s="5">
        <f t="shared" si="3"/>
        <v>559</v>
      </c>
      <c r="P20" s="9">
        <v>223</v>
      </c>
      <c r="Q20" s="11">
        <v>221</v>
      </c>
      <c r="R20" s="11">
        <f t="shared" si="4"/>
        <v>444</v>
      </c>
      <c r="S20" s="7">
        <v>1</v>
      </c>
      <c r="T20" s="7">
        <v>0</v>
      </c>
      <c r="U20" s="7">
        <f t="shared" si="5"/>
        <v>1</v>
      </c>
      <c r="V20" s="7">
        <v>649</v>
      </c>
      <c r="W20" s="7">
        <v>662</v>
      </c>
      <c r="X20" s="7">
        <f t="shared" si="6"/>
        <v>1311</v>
      </c>
      <c r="Y20" s="7">
        <v>1044</v>
      </c>
      <c r="Z20" s="7">
        <v>869</v>
      </c>
      <c r="AA20" s="7">
        <f t="shared" si="7"/>
        <v>1913</v>
      </c>
      <c r="AB20" s="7">
        <v>223</v>
      </c>
      <c r="AC20" s="7">
        <v>221</v>
      </c>
      <c r="AD20" s="7">
        <f t="shared" si="8"/>
        <v>444</v>
      </c>
      <c r="AE20" s="7">
        <v>307</v>
      </c>
      <c r="AF20" s="7">
        <v>250</v>
      </c>
      <c r="AG20" s="7">
        <f t="shared" si="9"/>
        <v>557</v>
      </c>
      <c r="AH20" s="7">
        <v>1</v>
      </c>
      <c r="AI20" s="7">
        <v>0</v>
      </c>
      <c r="AJ20" s="7">
        <f t="shared" si="10"/>
        <v>1</v>
      </c>
      <c r="AK20" s="5">
        <v>645</v>
      </c>
      <c r="AL20" s="5">
        <v>651</v>
      </c>
      <c r="AM20" s="5">
        <f t="shared" si="11"/>
        <v>1296</v>
      </c>
      <c r="AN20" s="5">
        <v>1020</v>
      </c>
      <c r="AO20" s="5">
        <v>856</v>
      </c>
      <c r="AP20" s="5">
        <f t="shared" si="12"/>
        <v>1876</v>
      </c>
      <c r="AQ20" s="7">
        <v>222</v>
      </c>
      <c r="AR20" s="7">
        <v>222</v>
      </c>
      <c r="AS20" s="7">
        <f t="shared" si="13"/>
        <v>444</v>
      </c>
      <c r="AT20" s="5">
        <v>304</v>
      </c>
      <c r="AU20" s="5">
        <v>250</v>
      </c>
      <c r="AV20" s="5">
        <f t="shared" si="14"/>
        <v>554</v>
      </c>
      <c r="AW20" s="7">
        <v>7</v>
      </c>
      <c r="AX20" s="7">
        <v>21</v>
      </c>
      <c r="AY20" s="7">
        <f t="shared" si="15"/>
        <v>28</v>
      </c>
      <c r="AZ20" s="14">
        <v>2013</v>
      </c>
      <c r="BA20" s="14">
        <v>2024</v>
      </c>
      <c r="BB20" s="14">
        <v>4037</v>
      </c>
      <c r="BC20" s="18">
        <v>224</v>
      </c>
      <c r="BD20" s="18">
        <v>221</v>
      </c>
      <c r="BE20" s="18">
        <v>445</v>
      </c>
      <c r="BF20" s="18">
        <v>28</v>
      </c>
      <c r="BG20" s="18">
        <v>12072</v>
      </c>
      <c r="BH20" s="18">
        <v>167921</v>
      </c>
      <c r="BI20" s="18">
        <v>751</v>
      </c>
      <c r="BJ20" s="18">
        <f t="shared" si="16"/>
        <v>1.3011656166444414</v>
      </c>
      <c r="BK20" s="33">
        <f t="shared" si="20"/>
        <v>58583.416814080607</v>
      </c>
      <c r="BL20" s="33">
        <f t="shared" si="19"/>
        <v>78.007212801705208</v>
      </c>
      <c r="BM20">
        <v>0.35580000000000001</v>
      </c>
      <c r="BN20">
        <v>30.389700000000001</v>
      </c>
    </row>
    <row r="21" spans="1:66" ht="13" thickBot="1" x14ac:dyDescent="0.3">
      <c r="A21" s="1" t="s">
        <v>42</v>
      </c>
      <c r="B21" s="1" t="s">
        <v>43</v>
      </c>
      <c r="C21" s="1" t="s">
        <v>43</v>
      </c>
      <c r="D21" s="5">
        <v>36</v>
      </c>
      <c r="E21" s="5">
        <v>17</v>
      </c>
      <c r="F21" s="5">
        <f t="shared" si="0"/>
        <v>53</v>
      </c>
      <c r="G21" s="6">
        <v>19721</v>
      </c>
      <c r="H21" s="6">
        <v>14068</v>
      </c>
      <c r="I21" s="6">
        <f t="shared" si="1"/>
        <v>33789</v>
      </c>
      <c r="J21" s="6">
        <v>35432</v>
      </c>
      <c r="K21" s="6">
        <v>22776</v>
      </c>
      <c r="L21" s="6">
        <f t="shared" si="2"/>
        <v>58208</v>
      </c>
      <c r="M21" s="5">
        <v>13176</v>
      </c>
      <c r="N21" s="5">
        <v>10681</v>
      </c>
      <c r="O21" s="5">
        <f t="shared" si="3"/>
        <v>23857</v>
      </c>
      <c r="P21" s="9">
        <v>17396</v>
      </c>
      <c r="Q21" s="11">
        <v>15839</v>
      </c>
      <c r="R21" s="11">
        <f t="shared" si="4"/>
        <v>33235</v>
      </c>
      <c r="S21" s="7">
        <v>30</v>
      </c>
      <c r="T21" s="7">
        <v>14</v>
      </c>
      <c r="U21" s="7">
        <f t="shared" si="5"/>
        <v>44</v>
      </c>
      <c r="V21" s="7">
        <v>17854</v>
      </c>
      <c r="W21" s="7">
        <v>12927</v>
      </c>
      <c r="X21" s="7">
        <f t="shared" si="6"/>
        <v>30781</v>
      </c>
      <c r="Y21" s="7">
        <v>29228</v>
      </c>
      <c r="Z21" s="7">
        <v>20438</v>
      </c>
      <c r="AA21" s="7">
        <f t="shared" si="7"/>
        <v>49666</v>
      </c>
      <c r="AB21" s="7">
        <v>15833</v>
      </c>
      <c r="AC21" s="7">
        <v>14447</v>
      </c>
      <c r="AD21" s="7">
        <f t="shared" si="8"/>
        <v>30280</v>
      </c>
      <c r="AE21" s="7">
        <v>12341</v>
      </c>
      <c r="AF21" s="7">
        <v>10131</v>
      </c>
      <c r="AG21" s="7">
        <f t="shared" si="9"/>
        <v>22472</v>
      </c>
      <c r="AH21" s="7">
        <v>30</v>
      </c>
      <c r="AI21" s="7">
        <v>14</v>
      </c>
      <c r="AJ21" s="7">
        <f t="shared" si="10"/>
        <v>44</v>
      </c>
      <c r="AK21" s="5">
        <v>17138</v>
      </c>
      <c r="AL21" s="5">
        <v>12400</v>
      </c>
      <c r="AM21" s="5">
        <f t="shared" si="11"/>
        <v>29538</v>
      </c>
      <c r="AN21" s="5">
        <v>28042</v>
      </c>
      <c r="AO21" s="5">
        <v>20107</v>
      </c>
      <c r="AP21" s="5">
        <f t="shared" si="12"/>
        <v>48149</v>
      </c>
      <c r="AQ21" s="7">
        <v>15191</v>
      </c>
      <c r="AR21" s="7">
        <v>13878</v>
      </c>
      <c r="AS21" s="7">
        <f t="shared" si="13"/>
        <v>29069</v>
      </c>
      <c r="AT21" s="5">
        <v>11792</v>
      </c>
      <c r="AU21" s="5">
        <v>9706</v>
      </c>
      <c r="AV21" s="5">
        <f t="shared" si="14"/>
        <v>21498</v>
      </c>
      <c r="AW21" s="7">
        <v>698</v>
      </c>
      <c r="AX21" s="7">
        <v>1878</v>
      </c>
      <c r="AY21" s="7">
        <f t="shared" si="15"/>
        <v>2576</v>
      </c>
      <c r="AZ21" s="14">
        <v>68365</v>
      </c>
      <c r="BA21" s="14">
        <v>63381</v>
      </c>
      <c r="BB21" s="14">
        <v>131746</v>
      </c>
      <c r="BC21" s="18">
        <v>17432</v>
      </c>
      <c r="BD21" s="18">
        <v>15856</v>
      </c>
      <c r="BE21" s="18">
        <v>33288</v>
      </c>
      <c r="BF21" s="18">
        <v>2576</v>
      </c>
      <c r="BG21" s="18">
        <v>422771</v>
      </c>
      <c r="BH21" s="18">
        <v>520158</v>
      </c>
      <c r="BI21" s="18">
        <v>1270</v>
      </c>
      <c r="BJ21" s="18">
        <f t="shared" si="16"/>
        <v>1.0209465580173158</v>
      </c>
      <c r="BK21" s="33">
        <f t="shared" si="20"/>
        <v>478765.9383167288</v>
      </c>
      <c r="BL21" s="33">
        <f t="shared" si="19"/>
        <v>376.98105379269987</v>
      </c>
      <c r="BM21">
        <v>0.28270000000000001</v>
      </c>
      <c r="BN21" t="s">
        <v>240</v>
      </c>
    </row>
    <row r="22" spans="1:66" ht="13" thickBot="1" x14ac:dyDescent="0.3">
      <c r="A22" s="1" t="s">
        <v>27</v>
      </c>
      <c r="B22" s="1" t="s">
        <v>44</v>
      </c>
      <c r="C22" s="1" t="s">
        <v>44</v>
      </c>
      <c r="D22" s="5">
        <v>20</v>
      </c>
      <c r="E22" s="5">
        <v>22</v>
      </c>
      <c r="F22" s="5">
        <f t="shared" si="0"/>
        <v>42</v>
      </c>
      <c r="G22" s="6">
        <v>15176</v>
      </c>
      <c r="H22" s="6">
        <v>7287</v>
      </c>
      <c r="I22" s="6">
        <f t="shared" si="1"/>
        <v>22463</v>
      </c>
      <c r="J22" s="6">
        <v>21750</v>
      </c>
      <c r="K22" s="6">
        <v>7838</v>
      </c>
      <c r="L22" s="6">
        <f t="shared" si="2"/>
        <v>29588</v>
      </c>
      <c r="M22" s="5">
        <v>7600</v>
      </c>
      <c r="N22" s="5">
        <v>5362</v>
      </c>
      <c r="O22" s="5">
        <f t="shared" si="3"/>
        <v>12962</v>
      </c>
      <c r="P22" s="9">
        <v>10079</v>
      </c>
      <c r="Q22" s="11">
        <v>8688</v>
      </c>
      <c r="R22" s="11">
        <f t="shared" si="4"/>
        <v>18767</v>
      </c>
      <c r="S22" s="7">
        <v>18</v>
      </c>
      <c r="T22" s="7">
        <v>22</v>
      </c>
      <c r="U22" s="7">
        <f t="shared" si="5"/>
        <v>40</v>
      </c>
      <c r="V22" s="7">
        <v>14965</v>
      </c>
      <c r="W22" s="7">
        <v>7083</v>
      </c>
      <c r="X22" s="7">
        <f t="shared" si="6"/>
        <v>22048</v>
      </c>
      <c r="Y22" s="7">
        <v>20985</v>
      </c>
      <c r="Z22" s="7">
        <v>7445</v>
      </c>
      <c r="AA22" s="7">
        <f t="shared" si="7"/>
        <v>28430</v>
      </c>
      <c r="AB22" s="7">
        <v>9449</v>
      </c>
      <c r="AC22" s="7">
        <v>8539</v>
      </c>
      <c r="AD22" s="7">
        <f t="shared" si="8"/>
        <v>17988</v>
      </c>
      <c r="AE22" s="7">
        <v>7390</v>
      </c>
      <c r="AF22" s="7">
        <v>5161</v>
      </c>
      <c r="AG22" s="7">
        <f t="shared" si="9"/>
        <v>12551</v>
      </c>
      <c r="AH22" s="7">
        <v>18</v>
      </c>
      <c r="AI22" s="7">
        <v>22</v>
      </c>
      <c r="AJ22" s="7">
        <f t="shared" si="10"/>
        <v>40</v>
      </c>
      <c r="AK22" s="5">
        <v>15133</v>
      </c>
      <c r="AL22" s="5">
        <v>6969</v>
      </c>
      <c r="AM22" s="5">
        <f t="shared" si="11"/>
        <v>22102</v>
      </c>
      <c r="AN22" s="5">
        <v>20451</v>
      </c>
      <c r="AO22" s="5">
        <v>7287</v>
      </c>
      <c r="AP22" s="5">
        <f t="shared" si="12"/>
        <v>27738</v>
      </c>
      <c r="AQ22" s="7">
        <v>9310</v>
      </c>
      <c r="AR22" s="7">
        <v>8427</v>
      </c>
      <c r="AS22" s="7">
        <f t="shared" si="13"/>
        <v>17737</v>
      </c>
      <c r="AT22" s="5">
        <v>7263</v>
      </c>
      <c r="AU22" s="5">
        <v>5064</v>
      </c>
      <c r="AV22" s="5">
        <f t="shared" si="14"/>
        <v>12327</v>
      </c>
      <c r="AW22" s="7">
        <v>942</v>
      </c>
      <c r="AX22" s="7">
        <v>3048</v>
      </c>
      <c r="AY22" s="7">
        <f t="shared" si="15"/>
        <v>3990</v>
      </c>
      <c r="AZ22" s="14">
        <v>44546</v>
      </c>
      <c r="BA22" s="14">
        <v>29197</v>
      </c>
      <c r="BB22" s="14">
        <v>73743</v>
      </c>
      <c r="BC22" s="18">
        <v>10099</v>
      </c>
      <c r="BD22" s="18">
        <v>8710</v>
      </c>
      <c r="BE22" s="18">
        <v>18809</v>
      </c>
      <c r="BF22" s="18">
        <v>3990</v>
      </c>
      <c r="BG22" s="18">
        <v>203600</v>
      </c>
      <c r="BH22" s="18">
        <v>282864</v>
      </c>
      <c r="BI22" s="18">
        <v>1032</v>
      </c>
      <c r="BJ22" s="18">
        <f t="shared" si="16"/>
        <v>1.0334274436838651</v>
      </c>
      <c r="BK22" s="33">
        <f t="shared" si="20"/>
        <v>248003.44666936429</v>
      </c>
      <c r="BL22" s="33">
        <f t="shared" si="19"/>
        <v>240.31341731527547</v>
      </c>
      <c r="BM22">
        <v>1.3556999999999999</v>
      </c>
      <c r="BN22">
        <v>34.108699999999999</v>
      </c>
    </row>
    <row r="23" spans="1:66" ht="13" thickBot="1" x14ac:dyDescent="0.3">
      <c r="A23" s="1" t="s">
        <v>34</v>
      </c>
      <c r="B23" s="1"/>
      <c r="C23" s="1" t="s">
        <v>34</v>
      </c>
      <c r="D23" s="5">
        <v>113</v>
      </c>
      <c r="E23" s="5">
        <v>78</v>
      </c>
      <c r="F23" s="5">
        <f t="shared" si="0"/>
        <v>191</v>
      </c>
      <c r="G23" s="6">
        <v>71366</v>
      </c>
      <c r="H23" s="6">
        <v>42067</v>
      </c>
      <c r="I23" s="6">
        <f t="shared" si="1"/>
        <v>113433</v>
      </c>
      <c r="J23" s="6">
        <v>110839</v>
      </c>
      <c r="K23" s="6">
        <v>48735</v>
      </c>
      <c r="L23" s="6">
        <f t="shared" si="2"/>
        <v>159574</v>
      </c>
      <c r="M23" s="5">
        <v>45876</v>
      </c>
      <c r="N23" s="5">
        <v>36016</v>
      </c>
      <c r="O23" s="5">
        <f t="shared" si="3"/>
        <v>81892</v>
      </c>
      <c r="P23" s="9">
        <v>65670</v>
      </c>
      <c r="Q23" s="11">
        <v>58302</v>
      </c>
      <c r="R23" s="11">
        <f t="shared" si="4"/>
        <v>123972</v>
      </c>
      <c r="S23" s="7">
        <v>109</v>
      </c>
      <c r="T23" s="7">
        <v>72</v>
      </c>
      <c r="U23" s="7">
        <f t="shared" si="5"/>
        <v>181</v>
      </c>
      <c r="V23" s="7">
        <v>69005</v>
      </c>
      <c r="W23" s="7">
        <v>40651</v>
      </c>
      <c r="X23" s="7">
        <f t="shared" si="6"/>
        <v>109656</v>
      </c>
      <c r="Y23" s="7">
        <v>105062</v>
      </c>
      <c r="Z23" s="7">
        <v>46650</v>
      </c>
      <c r="AA23" s="7">
        <f t="shared" si="7"/>
        <v>151712</v>
      </c>
      <c r="AB23" s="7">
        <v>63116</v>
      </c>
      <c r="AC23" s="7">
        <v>56003</v>
      </c>
      <c r="AD23" s="7">
        <f t="shared" si="8"/>
        <v>119119</v>
      </c>
      <c r="AE23" s="7">
        <v>44541</v>
      </c>
      <c r="AF23" s="7">
        <v>35106</v>
      </c>
      <c r="AG23" s="7">
        <f t="shared" si="9"/>
        <v>79647</v>
      </c>
      <c r="AH23" s="7">
        <v>106</v>
      </c>
      <c r="AI23" s="7">
        <v>235</v>
      </c>
      <c r="AJ23" s="7">
        <f t="shared" si="10"/>
        <v>341</v>
      </c>
      <c r="AK23" s="5">
        <v>67953</v>
      </c>
      <c r="AL23" s="5">
        <v>40076</v>
      </c>
      <c r="AM23" s="5">
        <f t="shared" si="11"/>
        <v>108029</v>
      </c>
      <c r="AN23" s="5">
        <v>103131</v>
      </c>
      <c r="AO23" s="5">
        <v>45797</v>
      </c>
      <c r="AP23" s="5">
        <f t="shared" si="12"/>
        <v>148928</v>
      </c>
      <c r="AQ23" s="7">
        <v>61990</v>
      </c>
      <c r="AR23" s="7">
        <v>55136</v>
      </c>
      <c r="AS23" s="7">
        <f t="shared" si="13"/>
        <v>117126</v>
      </c>
      <c r="AT23" s="5">
        <v>43866</v>
      </c>
      <c r="AU23" s="5">
        <v>34619</v>
      </c>
      <c r="AV23" s="5">
        <f t="shared" si="14"/>
        <v>78485</v>
      </c>
      <c r="AW23" s="7">
        <v>2520</v>
      </c>
      <c r="AX23" s="7">
        <v>4560</v>
      </c>
      <c r="AY23" s="7">
        <f t="shared" si="15"/>
        <v>7080</v>
      </c>
      <c r="AZ23" s="14">
        <v>228194</v>
      </c>
      <c r="BA23" s="14">
        <v>185198</v>
      </c>
      <c r="BB23" s="14">
        <v>413392</v>
      </c>
      <c r="BC23" s="18">
        <v>65783</v>
      </c>
      <c r="BD23" s="18">
        <v>58380</v>
      </c>
      <c r="BE23" s="18">
        <v>124163</v>
      </c>
      <c r="BF23" s="18">
        <v>7080</v>
      </c>
      <c r="BG23" s="18">
        <v>1881415</v>
      </c>
      <c r="BH23" s="18">
        <v>2372489</v>
      </c>
      <c r="BI23" s="18">
        <v>4504</v>
      </c>
      <c r="BJ23" s="18">
        <f t="shared" si="16"/>
        <v>1.0234625611089589</v>
      </c>
      <c r="BK23" s="33">
        <f t="shared" si="20"/>
        <v>2162302.0765558765</v>
      </c>
      <c r="BL23" s="33">
        <f t="shared" si="19"/>
        <v>480.08483049642018</v>
      </c>
    </row>
    <row r="24" spans="1:66" ht="13" thickBot="1" x14ac:dyDescent="0.3">
      <c r="A24" s="1" t="s">
        <v>45</v>
      </c>
      <c r="B24" s="1" t="s">
        <v>46</v>
      </c>
      <c r="C24" s="1" t="s">
        <v>46</v>
      </c>
      <c r="D24" s="5">
        <v>4</v>
      </c>
      <c r="E24" s="5">
        <v>5</v>
      </c>
      <c r="F24" s="5">
        <f t="shared" si="0"/>
        <v>9</v>
      </c>
      <c r="G24" s="6">
        <v>4203</v>
      </c>
      <c r="H24" s="6">
        <v>3456</v>
      </c>
      <c r="I24" s="6">
        <f t="shared" si="1"/>
        <v>7659</v>
      </c>
      <c r="J24" s="6">
        <v>4857</v>
      </c>
      <c r="K24" s="6">
        <v>2896</v>
      </c>
      <c r="L24" s="6">
        <f t="shared" si="2"/>
        <v>7753</v>
      </c>
      <c r="M24" s="5">
        <v>2907</v>
      </c>
      <c r="N24" s="5">
        <v>2688</v>
      </c>
      <c r="O24" s="5">
        <f t="shared" si="3"/>
        <v>5595</v>
      </c>
      <c r="P24" s="9">
        <v>2981</v>
      </c>
      <c r="Q24" s="11">
        <v>3001</v>
      </c>
      <c r="R24" s="11">
        <f t="shared" si="4"/>
        <v>5982</v>
      </c>
      <c r="S24" s="7">
        <v>4</v>
      </c>
      <c r="T24" s="7">
        <v>5</v>
      </c>
      <c r="U24" s="7">
        <f t="shared" si="5"/>
        <v>9</v>
      </c>
      <c r="V24" s="7">
        <v>4180</v>
      </c>
      <c r="W24" s="7">
        <v>3440</v>
      </c>
      <c r="X24" s="7">
        <f t="shared" si="6"/>
        <v>7620</v>
      </c>
      <c r="Y24" s="7">
        <v>4797</v>
      </c>
      <c r="Z24" s="7">
        <v>2879</v>
      </c>
      <c r="AA24" s="7">
        <f t="shared" si="7"/>
        <v>7676</v>
      </c>
      <c r="AB24" s="7">
        <v>2941</v>
      </c>
      <c r="AC24" s="7">
        <v>2973</v>
      </c>
      <c r="AD24" s="7">
        <f t="shared" si="8"/>
        <v>5914</v>
      </c>
      <c r="AE24" s="7">
        <v>2892</v>
      </c>
      <c r="AF24" s="7">
        <v>2677</v>
      </c>
      <c r="AG24" s="7">
        <f t="shared" si="9"/>
        <v>5569</v>
      </c>
      <c r="AH24" s="7">
        <v>4</v>
      </c>
      <c r="AI24" s="7">
        <v>4</v>
      </c>
      <c r="AJ24" s="7">
        <f t="shared" si="10"/>
        <v>8</v>
      </c>
      <c r="AK24" s="5">
        <v>4173</v>
      </c>
      <c r="AL24" s="5">
        <v>3442</v>
      </c>
      <c r="AM24" s="5">
        <f t="shared" si="11"/>
        <v>7615</v>
      </c>
      <c r="AN24" s="5">
        <v>4773</v>
      </c>
      <c r="AO24" s="5">
        <v>2867</v>
      </c>
      <c r="AP24" s="5">
        <f t="shared" si="12"/>
        <v>7640</v>
      </c>
      <c r="AQ24" s="7">
        <v>2935</v>
      </c>
      <c r="AR24" s="7">
        <v>2966</v>
      </c>
      <c r="AS24" s="7">
        <f t="shared" si="13"/>
        <v>5901</v>
      </c>
      <c r="AT24" s="5">
        <v>2891</v>
      </c>
      <c r="AU24" s="5">
        <v>2714</v>
      </c>
      <c r="AV24" s="5">
        <f t="shared" si="14"/>
        <v>5605</v>
      </c>
      <c r="AW24" s="7">
        <v>102</v>
      </c>
      <c r="AX24" s="7">
        <v>367</v>
      </c>
      <c r="AY24" s="7">
        <f t="shared" si="15"/>
        <v>469</v>
      </c>
      <c r="AZ24" s="14">
        <v>11971</v>
      </c>
      <c r="BA24" s="14">
        <v>12046</v>
      </c>
      <c r="BB24" s="14">
        <v>24017</v>
      </c>
      <c r="BC24" s="18">
        <v>2985</v>
      </c>
      <c r="BD24" s="18">
        <v>3006</v>
      </c>
      <c r="BE24" s="18">
        <v>5991</v>
      </c>
      <c r="BF24" s="18">
        <v>469</v>
      </c>
      <c r="BG24" s="18">
        <v>151413</v>
      </c>
      <c r="BH24" s="18">
        <v>197568</v>
      </c>
      <c r="BI24" s="18">
        <v>600</v>
      </c>
      <c r="BJ24" s="18">
        <f t="shared" si="16"/>
        <v>1.0269642935602747</v>
      </c>
      <c r="BK24" s="33">
        <f t="shared" si="20"/>
        <v>177621.37505541067</v>
      </c>
      <c r="BL24" s="33">
        <f t="shared" si="19"/>
        <v>296.0356250923511</v>
      </c>
      <c r="BM24">
        <v>0.14330000000000001</v>
      </c>
      <c r="BN24">
        <v>31.605499999999999</v>
      </c>
    </row>
    <row r="25" spans="1:66" ht="13" thickBot="1" x14ac:dyDescent="0.3">
      <c r="A25" s="1" t="s">
        <v>36</v>
      </c>
      <c r="B25" s="1" t="s">
        <v>47</v>
      </c>
      <c r="C25" s="1" t="s">
        <v>47</v>
      </c>
      <c r="D25" s="5">
        <v>3</v>
      </c>
      <c r="E25" s="5">
        <v>0</v>
      </c>
      <c r="F25" s="5">
        <f t="shared" si="0"/>
        <v>3</v>
      </c>
      <c r="G25" s="6">
        <v>1299</v>
      </c>
      <c r="H25" s="6">
        <v>895</v>
      </c>
      <c r="I25" s="6">
        <f t="shared" si="1"/>
        <v>2194</v>
      </c>
      <c r="J25" s="6">
        <v>3734</v>
      </c>
      <c r="K25" s="6">
        <v>1923</v>
      </c>
      <c r="L25" s="6">
        <f t="shared" si="2"/>
        <v>5657</v>
      </c>
      <c r="M25" s="5">
        <v>497</v>
      </c>
      <c r="N25" s="5">
        <v>438</v>
      </c>
      <c r="O25" s="5">
        <f t="shared" si="3"/>
        <v>935</v>
      </c>
      <c r="P25" s="9">
        <v>766</v>
      </c>
      <c r="Q25" s="11">
        <v>593</v>
      </c>
      <c r="R25" s="11">
        <f t="shared" si="4"/>
        <v>1359</v>
      </c>
      <c r="S25" s="7">
        <v>0</v>
      </c>
      <c r="T25" s="7">
        <v>0</v>
      </c>
      <c r="U25" s="7">
        <f t="shared" si="5"/>
        <v>0</v>
      </c>
      <c r="V25" s="7">
        <v>550</v>
      </c>
      <c r="W25" s="7">
        <v>547</v>
      </c>
      <c r="X25" s="7">
        <f t="shared" si="6"/>
        <v>1097</v>
      </c>
      <c r="Y25" s="7">
        <v>1145</v>
      </c>
      <c r="Z25" s="7">
        <v>1035</v>
      </c>
      <c r="AA25" s="7">
        <f t="shared" si="7"/>
        <v>2180</v>
      </c>
      <c r="AB25" s="7">
        <v>255</v>
      </c>
      <c r="AC25" s="7">
        <v>235</v>
      </c>
      <c r="AD25" s="7">
        <f t="shared" si="8"/>
        <v>490</v>
      </c>
      <c r="AE25" s="7">
        <v>289</v>
      </c>
      <c r="AF25" s="7">
        <v>274</v>
      </c>
      <c r="AG25" s="7">
        <f t="shared" si="9"/>
        <v>563</v>
      </c>
      <c r="AH25" s="7">
        <v>0</v>
      </c>
      <c r="AI25" s="7">
        <v>0</v>
      </c>
      <c r="AJ25" s="7">
        <f t="shared" si="10"/>
        <v>0</v>
      </c>
      <c r="AK25" s="5">
        <v>526</v>
      </c>
      <c r="AL25" s="5">
        <v>529</v>
      </c>
      <c r="AM25" s="5">
        <f t="shared" si="11"/>
        <v>1055</v>
      </c>
      <c r="AN25" s="5">
        <v>1084</v>
      </c>
      <c r="AO25" s="5">
        <v>985</v>
      </c>
      <c r="AP25" s="5">
        <f t="shared" si="12"/>
        <v>2069</v>
      </c>
      <c r="AQ25" s="7">
        <v>235</v>
      </c>
      <c r="AR25" s="7">
        <v>211</v>
      </c>
      <c r="AS25" s="7">
        <f t="shared" si="13"/>
        <v>446</v>
      </c>
      <c r="AT25" s="5">
        <v>263</v>
      </c>
      <c r="AU25" s="5">
        <v>252</v>
      </c>
      <c r="AV25" s="5">
        <f t="shared" si="14"/>
        <v>515</v>
      </c>
      <c r="AW25" s="7">
        <v>27</v>
      </c>
      <c r="AX25" s="7">
        <v>52</v>
      </c>
      <c r="AY25" s="7">
        <f t="shared" si="15"/>
        <v>79</v>
      </c>
      <c r="AZ25" s="14">
        <v>5533</v>
      </c>
      <c r="BA25" s="14">
        <v>3849</v>
      </c>
      <c r="BB25" s="14">
        <v>9382</v>
      </c>
      <c r="BC25" s="18">
        <v>769</v>
      </c>
      <c r="BD25" s="18">
        <v>593</v>
      </c>
      <c r="BE25" s="18">
        <v>1362</v>
      </c>
      <c r="BF25" s="18">
        <v>79</v>
      </c>
      <c r="BG25" s="18">
        <v>89356</v>
      </c>
      <c r="BH25" s="18">
        <v>114396</v>
      </c>
      <c r="BI25" s="18">
        <v>525</v>
      </c>
      <c r="BJ25" s="18">
        <f t="shared" si="16"/>
        <v>1.0250114386942157</v>
      </c>
      <c r="BK25" s="33">
        <f t="shared" si="20"/>
        <v>103632.50385376756</v>
      </c>
      <c r="BL25" s="33">
        <f t="shared" si="19"/>
        <v>197.39524543574774</v>
      </c>
      <c r="BM25">
        <v>1.2819</v>
      </c>
      <c r="BN25">
        <v>34.729900000000001</v>
      </c>
    </row>
    <row r="26" spans="1:66" ht="13" thickBot="1" x14ac:dyDescent="0.3">
      <c r="A26" s="1" t="s">
        <v>36</v>
      </c>
      <c r="B26" s="1" t="s">
        <v>48</v>
      </c>
      <c r="C26" s="1" t="s">
        <v>48</v>
      </c>
      <c r="D26" s="5">
        <v>5</v>
      </c>
      <c r="E26" s="5">
        <v>2</v>
      </c>
      <c r="F26" s="5">
        <f t="shared" si="0"/>
        <v>7</v>
      </c>
      <c r="G26" s="6">
        <v>5887</v>
      </c>
      <c r="H26" s="6">
        <v>3962</v>
      </c>
      <c r="I26" s="6">
        <f t="shared" si="1"/>
        <v>9849</v>
      </c>
      <c r="J26" s="6">
        <v>10857</v>
      </c>
      <c r="K26" s="6">
        <v>5951</v>
      </c>
      <c r="L26" s="6">
        <f t="shared" si="2"/>
        <v>16808</v>
      </c>
      <c r="M26" s="5">
        <v>3100</v>
      </c>
      <c r="N26" s="5">
        <v>2489</v>
      </c>
      <c r="O26" s="5">
        <f t="shared" si="3"/>
        <v>5589</v>
      </c>
      <c r="P26" s="9">
        <v>3684</v>
      </c>
      <c r="Q26" s="11">
        <v>3541</v>
      </c>
      <c r="R26" s="11">
        <f t="shared" si="4"/>
        <v>7225</v>
      </c>
      <c r="S26" s="7">
        <v>3</v>
      </c>
      <c r="T26" s="7">
        <v>2</v>
      </c>
      <c r="U26" s="7">
        <f t="shared" si="5"/>
        <v>5</v>
      </c>
      <c r="V26" s="7">
        <v>5241</v>
      </c>
      <c r="W26" s="7">
        <v>3526</v>
      </c>
      <c r="X26" s="7">
        <f t="shared" si="6"/>
        <v>8767</v>
      </c>
      <c r="Y26" s="7">
        <v>9540</v>
      </c>
      <c r="Z26" s="7">
        <v>5299</v>
      </c>
      <c r="AA26" s="7">
        <f t="shared" si="7"/>
        <v>14839</v>
      </c>
      <c r="AB26" s="7">
        <v>3273</v>
      </c>
      <c r="AC26" s="7">
        <v>3224</v>
      </c>
      <c r="AD26" s="7">
        <f t="shared" si="8"/>
        <v>6497</v>
      </c>
      <c r="AE26" s="7">
        <v>2836</v>
      </c>
      <c r="AF26" s="7">
        <v>2253</v>
      </c>
      <c r="AG26" s="7">
        <f t="shared" si="9"/>
        <v>5089</v>
      </c>
      <c r="AH26" s="7">
        <v>3</v>
      </c>
      <c r="AI26" s="7">
        <v>2</v>
      </c>
      <c r="AJ26" s="7">
        <f t="shared" si="10"/>
        <v>5</v>
      </c>
      <c r="AK26" s="5">
        <v>5199</v>
      </c>
      <c r="AL26" s="5">
        <v>3561</v>
      </c>
      <c r="AM26" s="5">
        <f t="shared" si="11"/>
        <v>8760</v>
      </c>
      <c r="AN26" s="5">
        <v>9317</v>
      </c>
      <c r="AO26" s="5">
        <v>5185</v>
      </c>
      <c r="AP26" s="5">
        <f t="shared" si="12"/>
        <v>14502</v>
      </c>
      <c r="AQ26" s="7">
        <v>3179</v>
      </c>
      <c r="AR26" s="7">
        <v>3189</v>
      </c>
      <c r="AS26" s="7">
        <f t="shared" si="13"/>
        <v>6368</v>
      </c>
      <c r="AT26" s="5">
        <v>2799</v>
      </c>
      <c r="AU26" s="5">
        <v>2252</v>
      </c>
      <c r="AV26" s="5">
        <f t="shared" si="14"/>
        <v>5051</v>
      </c>
      <c r="AW26" s="7">
        <v>329</v>
      </c>
      <c r="AX26" s="7">
        <v>700</v>
      </c>
      <c r="AY26" s="7">
        <f t="shared" si="15"/>
        <v>1029</v>
      </c>
      <c r="AZ26" s="14">
        <v>19849</v>
      </c>
      <c r="BA26" s="14">
        <v>15945</v>
      </c>
      <c r="BB26" s="14">
        <v>35794</v>
      </c>
      <c r="BC26" s="18">
        <v>3689</v>
      </c>
      <c r="BD26" s="18">
        <v>3543</v>
      </c>
      <c r="BE26" s="18">
        <v>7232</v>
      </c>
      <c r="BF26" s="18">
        <v>1029</v>
      </c>
      <c r="BG26" s="18">
        <v>174513</v>
      </c>
      <c r="BH26" s="18">
        <v>235391</v>
      </c>
      <c r="BI26" s="18">
        <v>695</v>
      </c>
      <c r="BJ26" s="18">
        <f t="shared" si="16"/>
        <v>1.0303771212715229</v>
      </c>
      <c r="BK26" s="33">
        <f t="shared" si="20"/>
        <v>208835.83644262468</v>
      </c>
      <c r="BL26" s="33">
        <f t="shared" si="19"/>
        <v>300.4832179030571</v>
      </c>
      <c r="BM26">
        <v>1.4815</v>
      </c>
      <c r="BN26">
        <v>34.2866</v>
      </c>
    </row>
    <row r="27" spans="1:66" ht="13" thickBot="1" x14ac:dyDescent="0.3">
      <c r="A27" s="1" t="s">
        <v>49</v>
      </c>
      <c r="B27" s="1" t="s">
        <v>50</v>
      </c>
      <c r="C27" s="1" t="s">
        <v>50</v>
      </c>
      <c r="D27" s="5">
        <v>4</v>
      </c>
      <c r="E27" s="5">
        <v>3</v>
      </c>
      <c r="F27" s="5">
        <f t="shared" si="0"/>
        <v>7</v>
      </c>
      <c r="G27" s="6">
        <v>12271</v>
      </c>
      <c r="H27" s="6">
        <v>6924</v>
      </c>
      <c r="I27" s="6">
        <f t="shared" si="1"/>
        <v>19195</v>
      </c>
      <c r="J27" s="6">
        <v>13394</v>
      </c>
      <c r="K27" s="6">
        <v>6622</v>
      </c>
      <c r="L27" s="6">
        <f t="shared" si="2"/>
        <v>20016</v>
      </c>
      <c r="M27" s="5">
        <v>8251</v>
      </c>
      <c r="N27" s="5">
        <v>6701</v>
      </c>
      <c r="O27" s="5">
        <f t="shared" si="3"/>
        <v>14952</v>
      </c>
      <c r="P27" s="9">
        <v>12458</v>
      </c>
      <c r="Q27" s="11">
        <v>11517</v>
      </c>
      <c r="R27" s="11">
        <f t="shared" si="4"/>
        <v>23975</v>
      </c>
      <c r="S27" s="7">
        <v>4</v>
      </c>
      <c r="T27" s="7">
        <v>3</v>
      </c>
      <c r="U27" s="7">
        <f t="shared" si="5"/>
        <v>7</v>
      </c>
      <c r="V27" s="7">
        <v>12186</v>
      </c>
      <c r="W27" s="7">
        <v>6887</v>
      </c>
      <c r="X27" s="7">
        <f t="shared" si="6"/>
        <v>19073</v>
      </c>
      <c r="Y27" s="7">
        <v>13082</v>
      </c>
      <c r="Z27" s="7">
        <v>6351</v>
      </c>
      <c r="AA27" s="7">
        <f t="shared" si="7"/>
        <v>19433</v>
      </c>
      <c r="AB27" s="7">
        <v>12355</v>
      </c>
      <c r="AC27" s="7">
        <v>11338</v>
      </c>
      <c r="AD27" s="7">
        <f t="shared" si="8"/>
        <v>23693</v>
      </c>
      <c r="AE27" s="7">
        <v>8184</v>
      </c>
      <c r="AF27" s="7">
        <v>6655</v>
      </c>
      <c r="AG27" s="7">
        <f t="shared" si="9"/>
        <v>14839</v>
      </c>
      <c r="AH27" s="7">
        <v>4</v>
      </c>
      <c r="AI27" s="7">
        <v>1</v>
      </c>
      <c r="AJ27" s="7">
        <f t="shared" si="10"/>
        <v>5</v>
      </c>
      <c r="AK27" s="5">
        <v>11616</v>
      </c>
      <c r="AL27" s="5">
        <v>6699</v>
      </c>
      <c r="AM27" s="5">
        <f t="shared" si="11"/>
        <v>18315</v>
      </c>
      <c r="AN27" s="5">
        <v>12802</v>
      </c>
      <c r="AO27" s="5">
        <v>6476</v>
      </c>
      <c r="AP27" s="5">
        <f t="shared" si="12"/>
        <v>19278</v>
      </c>
      <c r="AQ27" s="7">
        <v>11682</v>
      </c>
      <c r="AR27" s="7">
        <v>10782</v>
      </c>
      <c r="AS27" s="7">
        <f t="shared" si="13"/>
        <v>22464</v>
      </c>
      <c r="AT27" s="5">
        <v>7839</v>
      </c>
      <c r="AU27" s="5">
        <v>6420</v>
      </c>
      <c r="AV27" s="5">
        <f t="shared" si="14"/>
        <v>14259</v>
      </c>
      <c r="AW27" s="7">
        <v>798</v>
      </c>
      <c r="AX27" s="7">
        <v>1911</v>
      </c>
      <c r="AY27" s="7">
        <f t="shared" si="15"/>
        <v>2709</v>
      </c>
      <c r="AZ27" s="14">
        <v>33920</v>
      </c>
      <c r="BA27" s="14">
        <v>31767</v>
      </c>
      <c r="BB27" s="14">
        <v>65687</v>
      </c>
      <c r="BC27" s="18">
        <v>12462</v>
      </c>
      <c r="BD27" s="18">
        <v>11520</v>
      </c>
      <c r="BE27" s="18">
        <v>23982</v>
      </c>
      <c r="BF27" s="18">
        <v>2709</v>
      </c>
      <c r="BG27" s="18">
        <v>113161</v>
      </c>
      <c r="BH27" s="18">
        <v>167894</v>
      </c>
      <c r="BI27" s="18">
        <v>1367</v>
      </c>
      <c r="BJ27" s="18">
        <f t="shared" si="16"/>
        <v>1.0402406955920351</v>
      </c>
      <c r="BK27" s="33">
        <f t="shared" si="20"/>
        <v>143383.71096384752</v>
      </c>
      <c r="BL27" s="33">
        <f t="shared" si="19"/>
        <v>104.88932769849855</v>
      </c>
      <c r="BM27">
        <v>1.8992</v>
      </c>
      <c r="BN27">
        <v>31.354199999999999</v>
      </c>
    </row>
    <row r="28" spans="1:66" ht="13" thickBot="1" x14ac:dyDescent="0.3">
      <c r="A28" s="1" t="s">
        <v>51</v>
      </c>
      <c r="B28" s="1" t="s">
        <v>52</v>
      </c>
      <c r="C28" s="1" t="s">
        <v>52</v>
      </c>
      <c r="D28" s="5">
        <v>16</v>
      </c>
      <c r="E28" s="5">
        <v>27</v>
      </c>
      <c r="F28" s="5">
        <f t="shared" si="0"/>
        <v>43</v>
      </c>
      <c r="G28" s="6">
        <v>12840</v>
      </c>
      <c r="H28" s="6">
        <v>7801</v>
      </c>
      <c r="I28" s="6">
        <f t="shared" si="1"/>
        <v>20641</v>
      </c>
      <c r="J28" s="6">
        <v>24092</v>
      </c>
      <c r="K28" s="6">
        <v>12405</v>
      </c>
      <c r="L28" s="6">
        <f t="shared" si="2"/>
        <v>36497</v>
      </c>
      <c r="M28" s="5">
        <v>8566</v>
      </c>
      <c r="N28" s="5">
        <v>6676</v>
      </c>
      <c r="O28" s="5">
        <f t="shared" si="3"/>
        <v>15242</v>
      </c>
      <c r="P28" s="9">
        <v>10019</v>
      </c>
      <c r="Q28" s="11">
        <v>8935</v>
      </c>
      <c r="R28" s="11">
        <f t="shared" si="4"/>
        <v>18954</v>
      </c>
      <c r="S28" s="7">
        <v>16</v>
      </c>
      <c r="T28" s="7">
        <v>25</v>
      </c>
      <c r="U28" s="7">
        <f t="shared" si="5"/>
        <v>41</v>
      </c>
      <c r="V28" s="7">
        <v>12599</v>
      </c>
      <c r="W28" s="7">
        <v>7696</v>
      </c>
      <c r="X28" s="7">
        <f t="shared" si="6"/>
        <v>20295</v>
      </c>
      <c r="Y28" s="7">
        <v>23560</v>
      </c>
      <c r="Z28" s="7">
        <v>12274</v>
      </c>
      <c r="AA28" s="7">
        <f t="shared" si="7"/>
        <v>35834</v>
      </c>
      <c r="AB28" s="7">
        <v>9830</v>
      </c>
      <c r="AC28" s="7">
        <v>8760</v>
      </c>
      <c r="AD28" s="7">
        <f t="shared" si="8"/>
        <v>18590</v>
      </c>
      <c r="AE28" s="7">
        <v>8385</v>
      </c>
      <c r="AF28" s="7">
        <v>6536</v>
      </c>
      <c r="AG28" s="7">
        <f t="shared" si="9"/>
        <v>14921</v>
      </c>
      <c r="AH28" s="7">
        <v>16</v>
      </c>
      <c r="AI28" s="7">
        <v>24</v>
      </c>
      <c r="AJ28" s="7">
        <f t="shared" si="10"/>
        <v>40</v>
      </c>
      <c r="AK28" s="5">
        <v>12633</v>
      </c>
      <c r="AL28" s="5">
        <v>7702</v>
      </c>
      <c r="AM28" s="5">
        <f t="shared" si="11"/>
        <v>20335</v>
      </c>
      <c r="AN28" s="5">
        <v>23855</v>
      </c>
      <c r="AO28" s="5">
        <v>12372</v>
      </c>
      <c r="AP28" s="5">
        <f t="shared" si="12"/>
        <v>36227</v>
      </c>
      <c r="AQ28" s="7">
        <v>9927</v>
      </c>
      <c r="AR28" s="7">
        <v>8795</v>
      </c>
      <c r="AS28" s="7">
        <f t="shared" si="13"/>
        <v>18722</v>
      </c>
      <c r="AT28" s="5">
        <v>8436</v>
      </c>
      <c r="AU28" s="5">
        <v>6573</v>
      </c>
      <c r="AV28" s="5">
        <f t="shared" si="14"/>
        <v>15009</v>
      </c>
      <c r="AW28" s="7">
        <v>593</v>
      </c>
      <c r="AX28" s="7">
        <v>1234</v>
      </c>
      <c r="AY28" s="7">
        <f t="shared" si="15"/>
        <v>1827</v>
      </c>
      <c r="AZ28" s="14">
        <v>45514</v>
      </c>
      <c r="BA28" s="14">
        <v>35844</v>
      </c>
      <c r="BB28" s="14">
        <v>81358</v>
      </c>
      <c r="BC28" s="18">
        <v>10035</v>
      </c>
      <c r="BD28" s="18">
        <v>8962</v>
      </c>
      <c r="BE28" s="18">
        <v>18997</v>
      </c>
      <c r="BF28" s="18">
        <v>1827</v>
      </c>
      <c r="BG28" s="18">
        <v>224387</v>
      </c>
      <c r="BH28" s="18">
        <v>264778</v>
      </c>
      <c r="BI28" s="18">
        <v>850</v>
      </c>
      <c r="BJ28" s="18">
        <f t="shared" si="16"/>
        <v>1.0166896923759479</v>
      </c>
      <c r="BK28" s="33">
        <f t="shared" si="20"/>
        <v>247815.3566695333</v>
      </c>
      <c r="BL28" s="33">
        <f t="shared" si="19"/>
        <v>291.54747843474507</v>
      </c>
      <c r="BM28">
        <v>0.68520000000000003</v>
      </c>
      <c r="BN28" t="s">
        <v>241</v>
      </c>
    </row>
    <row r="29" spans="1:66" ht="13" thickBot="1" x14ac:dyDescent="0.3">
      <c r="A29" s="1" t="s">
        <v>51</v>
      </c>
      <c r="B29" s="1" t="s">
        <v>53</v>
      </c>
      <c r="C29" s="1" t="s">
        <v>53</v>
      </c>
      <c r="D29" s="5">
        <v>9</v>
      </c>
      <c r="E29" s="5">
        <v>1</v>
      </c>
      <c r="F29" s="5">
        <f t="shared" si="0"/>
        <v>10</v>
      </c>
      <c r="G29" s="6">
        <v>3582</v>
      </c>
      <c r="H29" s="6">
        <v>3016</v>
      </c>
      <c r="I29" s="6">
        <f t="shared" si="1"/>
        <v>6598</v>
      </c>
      <c r="J29" s="6">
        <v>5607</v>
      </c>
      <c r="K29" s="6">
        <v>4020</v>
      </c>
      <c r="L29" s="6">
        <f t="shared" si="2"/>
        <v>9627</v>
      </c>
      <c r="M29" s="5">
        <v>1860</v>
      </c>
      <c r="N29" s="5">
        <v>1647</v>
      </c>
      <c r="O29" s="5">
        <f t="shared" si="3"/>
        <v>3507</v>
      </c>
      <c r="P29" s="9">
        <v>1932</v>
      </c>
      <c r="Q29" s="11">
        <v>9345</v>
      </c>
      <c r="R29" s="11">
        <f t="shared" si="4"/>
        <v>11277</v>
      </c>
      <c r="S29" s="7">
        <v>10</v>
      </c>
      <c r="T29" s="7">
        <v>0</v>
      </c>
      <c r="U29" s="7">
        <f t="shared" si="5"/>
        <v>10</v>
      </c>
      <c r="V29" s="7">
        <v>3379</v>
      </c>
      <c r="W29" s="7">
        <v>2862</v>
      </c>
      <c r="X29" s="7">
        <f t="shared" si="6"/>
        <v>6241</v>
      </c>
      <c r="Y29" s="7">
        <v>5085</v>
      </c>
      <c r="Z29" s="7">
        <v>3645</v>
      </c>
      <c r="AA29" s="7">
        <f t="shared" si="7"/>
        <v>8730</v>
      </c>
      <c r="AB29" s="7">
        <v>1801</v>
      </c>
      <c r="AC29" s="7">
        <v>1644</v>
      </c>
      <c r="AD29" s="7">
        <f t="shared" si="8"/>
        <v>3445</v>
      </c>
      <c r="AE29" s="7">
        <v>1782</v>
      </c>
      <c r="AF29" s="7">
        <v>1558</v>
      </c>
      <c r="AG29" s="7">
        <f t="shared" si="9"/>
        <v>3340</v>
      </c>
      <c r="AH29" s="7">
        <v>10</v>
      </c>
      <c r="AI29" s="7">
        <v>0</v>
      </c>
      <c r="AJ29" s="7">
        <f t="shared" si="10"/>
        <v>10</v>
      </c>
      <c r="AK29" s="5">
        <v>3227</v>
      </c>
      <c r="AL29" s="5">
        <v>2706</v>
      </c>
      <c r="AM29" s="5">
        <f t="shared" si="11"/>
        <v>5933</v>
      </c>
      <c r="AN29" s="5">
        <v>4920</v>
      </c>
      <c r="AO29" s="5">
        <v>3519</v>
      </c>
      <c r="AP29" s="5">
        <f t="shared" si="12"/>
        <v>8439</v>
      </c>
      <c r="AQ29" s="7">
        <v>1736</v>
      </c>
      <c r="AR29" s="7">
        <v>38571</v>
      </c>
      <c r="AS29" s="7">
        <f t="shared" si="13"/>
        <v>40307</v>
      </c>
      <c r="AT29" s="5">
        <v>1703</v>
      </c>
      <c r="AU29" s="5">
        <v>1504</v>
      </c>
      <c r="AV29" s="5">
        <f t="shared" si="14"/>
        <v>3207</v>
      </c>
      <c r="AW29" s="7">
        <v>67</v>
      </c>
      <c r="AX29" s="7">
        <v>184</v>
      </c>
      <c r="AY29" s="7">
        <f t="shared" si="15"/>
        <v>251</v>
      </c>
      <c r="AZ29" s="14">
        <v>11058</v>
      </c>
      <c r="BA29" s="14">
        <v>18029</v>
      </c>
      <c r="BB29" s="14">
        <v>29087</v>
      </c>
      <c r="BC29" s="18">
        <v>1941</v>
      </c>
      <c r="BD29" s="18">
        <v>9346</v>
      </c>
      <c r="BE29" s="18">
        <v>11287</v>
      </c>
      <c r="BF29" s="18">
        <v>251</v>
      </c>
      <c r="BG29" s="18">
        <v>170247</v>
      </c>
      <c r="BH29" s="18">
        <v>219012</v>
      </c>
      <c r="BI29" s="18">
        <v>466</v>
      </c>
      <c r="BJ29" s="18">
        <f t="shared" si="16"/>
        <v>1.0255075081030756</v>
      </c>
      <c r="BK29" s="33">
        <f t="shared" si="20"/>
        <v>198021.5856512528</v>
      </c>
      <c r="BL29" s="33">
        <f t="shared" si="19"/>
        <v>424.93902500268842</v>
      </c>
      <c r="BM29">
        <v>0.48709999999999998</v>
      </c>
      <c r="BN29">
        <v>30.205100000000002</v>
      </c>
    </row>
    <row r="30" spans="1:66" ht="13" thickBot="1" x14ac:dyDescent="0.3">
      <c r="A30" s="1" t="s">
        <v>49</v>
      </c>
      <c r="B30" s="1"/>
      <c r="C30" s="1" t="s">
        <v>49</v>
      </c>
      <c r="D30" s="5">
        <v>132</v>
      </c>
      <c r="E30" s="5">
        <v>95</v>
      </c>
      <c r="F30" s="5">
        <f t="shared" si="0"/>
        <v>227</v>
      </c>
      <c r="G30" s="6">
        <v>111157</v>
      </c>
      <c r="H30" s="6">
        <v>74629</v>
      </c>
      <c r="I30" s="6">
        <f t="shared" si="1"/>
        <v>185786</v>
      </c>
      <c r="J30" s="6">
        <v>264675</v>
      </c>
      <c r="K30" s="6">
        <v>79882</v>
      </c>
      <c r="L30" s="6">
        <f t="shared" si="2"/>
        <v>344557</v>
      </c>
      <c r="M30" s="5">
        <v>64130</v>
      </c>
      <c r="N30" s="5">
        <v>51822</v>
      </c>
      <c r="O30" s="5">
        <f t="shared" si="3"/>
        <v>115952</v>
      </c>
      <c r="P30" s="9">
        <v>85601</v>
      </c>
      <c r="Q30" s="11">
        <v>79011</v>
      </c>
      <c r="R30" s="11">
        <f t="shared" si="4"/>
        <v>164612</v>
      </c>
      <c r="S30" s="7">
        <v>124</v>
      </c>
      <c r="T30" s="7">
        <v>91</v>
      </c>
      <c r="U30" s="7">
        <f t="shared" si="5"/>
        <v>215</v>
      </c>
      <c r="V30" s="7">
        <v>105126</v>
      </c>
      <c r="W30" s="7">
        <v>70639</v>
      </c>
      <c r="X30" s="7">
        <f t="shared" si="6"/>
        <v>175765</v>
      </c>
      <c r="Y30" s="7">
        <v>131093</v>
      </c>
      <c r="Z30" s="7">
        <v>72832</v>
      </c>
      <c r="AA30" s="7">
        <f t="shared" si="7"/>
        <v>203925</v>
      </c>
      <c r="AB30" s="7">
        <v>81232</v>
      </c>
      <c r="AC30" s="7">
        <v>74857</v>
      </c>
      <c r="AD30" s="7">
        <f t="shared" si="8"/>
        <v>156089</v>
      </c>
      <c r="AE30" s="7">
        <v>60962</v>
      </c>
      <c r="AF30" s="7">
        <v>49479</v>
      </c>
      <c r="AG30" s="7">
        <f t="shared" si="9"/>
        <v>110441</v>
      </c>
      <c r="AH30" s="7">
        <v>122</v>
      </c>
      <c r="AI30" s="7">
        <v>83</v>
      </c>
      <c r="AJ30" s="7">
        <f t="shared" si="10"/>
        <v>205</v>
      </c>
      <c r="AK30" s="5">
        <v>104442</v>
      </c>
      <c r="AL30" s="5">
        <v>69650</v>
      </c>
      <c r="AM30" s="5">
        <f t="shared" si="11"/>
        <v>174092</v>
      </c>
      <c r="AN30" s="5">
        <v>132416</v>
      </c>
      <c r="AO30" s="5">
        <v>75811</v>
      </c>
      <c r="AP30" s="5">
        <f t="shared" si="12"/>
        <v>208227</v>
      </c>
      <c r="AQ30" s="7">
        <v>80359</v>
      </c>
      <c r="AR30" s="7">
        <v>74404</v>
      </c>
      <c r="AS30" s="7">
        <f t="shared" si="13"/>
        <v>154763</v>
      </c>
      <c r="AT30" s="5">
        <v>173818</v>
      </c>
      <c r="AU30" s="5">
        <v>48991</v>
      </c>
      <c r="AV30" s="5">
        <f t="shared" si="14"/>
        <v>222809</v>
      </c>
      <c r="AW30" s="7">
        <v>6552</v>
      </c>
      <c r="AX30" s="7">
        <v>15774</v>
      </c>
      <c r="AY30" s="7">
        <f t="shared" si="15"/>
        <v>22326</v>
      </c>
      <c r="AZ30" s="14">
        <v>440094</v>
      </c>
      <c r="BA30" s="14">
        <v>285439</v>
      </c>
      <c r="BB30" s="14">
        <v>725533</v>
      </c>
      <c r="BC30" s="18">
        <v>85733</v>
      </c>
      <c r="BD30" s="18">
        <v>79106</v>
      </c>
      <c r="BE30" s="18">
        <v>164839</v>
      </c>
      <c r="BF30" s="18">
        <v>22326</v>
      </c>
      <c r="BG30" s="18">
        <v>2028545</v>
      </c>
      <c r="BH30" s="18">
        <v>2792732</v>
      </c>
      <c r="BI30" s="18">
        <v>16580</v>
      </c>
      <c r="BJ30" s="18">
        <f t="shared" si="16"/>
        <v>1.0324866893394147</v>
      </c>
      <c r="BK30" s="33">
        <f t="shared" si="20"/>
        <v>2457488.0536124017</v>
      </c>
      <c r="BL30" s="33">
        <f t="shared" si="19"/>
        <v>148.22002735901097</v>
      </c>
    </row>
    <row r="31" spans="1:66" ht="13" thickBot="1" x14ac:dyDescent="0.3">
      <c r="A31" s="1" t="s">
        <v>30</v>
      </c>
      <c r="B31" s="1" t="s">
        <v>54</v>
      </c>
      <c r="C31" s="1" t="s">
        <v>54</v>
      </c>
      <c r="D31" s="5">
        <v>0</v>
      </c>
      <c r="E31" s="5">
        <v>2</v>
      </c>
      <c r="F31" s="5">
        <f t="shared" si="0"/>
        <v>2</v>
      </c>
      <c r="G31" s="6">
        <v>4317</v>
      </c>
      <c r="H31" s="6">
        <v>3932</v>
      </c>
      <c r="I31" s="6">
        <f t="shared" si="1"/>
        <v>8249</v>
      </c>
      <c r="J31" s="6">
        <v>5546</v>
      </c>
      <c r="K31" s="6">
        <v>4119</v>
      </c>
      <c r="L31" s="6">
        <f t="shared" si="2"/>
        <v>9665</v>
      </c>
      <c r="M31" s="5">
        <v>1788</v>
      </c>
      <c r="N31" s="5">
        <v>1573</v>
      </c>
      <c r="O31" s="5">
        <f t="shared" si="3"/>
        <v>3361</v>
      </c>
      <c r="P31" s="9">
        <v>1247</v>
      </c>
      <c r="Q31" s="11">
        <v>1294</v>
      </c>
      <c r="R31" s="11">
        <f t="shared" si="4"/>
        <v>2541</v>
      </c>
      <c r="S31" s="7">
        <v>0</v>
      </c>
      <c r="T31" s="7">
        <v>2</v>
      </c>
      <c r="U31" s="7">
        <f t="shared" si="5"/>
        <v>2</v>
      </c>
      <c r="V31" s="7">
        <v>4216</v>
      </c>
      <c r="W31" s="7">
        <v>3822</v>
      </c>
      <c r="X31" s="7">
        <f t="shared" si="6"/>
        <v>8038</v>
      </c>
      <c r="Y31" s="7">
        <v>5008</v>
      </c>
      <c r="Z31" s="7">
        <v>3657</v>
      </c>
      <c r="AA31" s="7">
        <f t="shared" si="7"/>
        <v>8665</v>
      </c>
      <c r="AB31" s="7">
        <v>1199</v>
      </c>
      <c r="AC31" s="7">
        <v>1246</v>
      </c>
      <c r="AD31" s="7">
        <f t="shared" si="8"/>
        <v>2445</v>
      </c>
      <c r="AE31" s="7">
        <v>1735</v>
      </c>
      <c r="AF31" s="7">
        <v>1508</v>
      </c>
      <c r="AG31" s="7">
        <f t="shared" si="9"/>
        <v>3243</v>
      </c>
      <c r="AH31" s="7">
        <v>0</v>
      </c>
      <c r="AI31" s="7">
        <v>2</v>
      </c>
      <c r="AJ31" s="7">
        <f t="shared" si="10"/>
        <v>2</v>
      </c>
      <c r="AK31" s="5">
        <v>3973</v>
      </c>
      <c r="AL31" s="5">
        <v>3591</v>
      </c>
      <c r="AM31" s="5">
        <f t="shared" si="11"/>
        <v>7564</v>
      </c>
      <c r="AN31" s="5">
        <v>4682</v>
      </c>
      <c r="AO31" s="5">
        <v>3399</v>
      </c>
      <c r="AP31" s="5">
        <f t="shared" si="12"/>
        <v>8081</v>
      </c>
      <c r="AQ31" s="7">
        <v>1121</v>
      </c>
      <c r="AR31" s="7">
        <v>1118</v>
      </c>
      <c r="AS31" s="7">
        <f t="shared" si="13"/>
        <v>2239</v>
      </c>
      <c r="AT31" s="5">
        <v>1626</v>
      </c>
      <c r="AU31" s="5">
        <v>1412</v>
      </c>
      <c r="AV31" s="5">
        <f t="shared" si="14"/>
        <v>3038</v>
      </c>
      <c r="AW31" s="7">
        <v>54</v>
      </c>
      <c r="AX31" s="7">
        <v>190</v>
      </c>
      <c r="AY31" s="7">
        <f t="shared" si="15"/>
        <v>244</v>
      </c>
      <c r="AZ31" s="14">
        <v>11651</v>
      </c>
      <c r="BA31" s="14">
        <v>10920</v>
      </c>
      <c r="BB31" s="14">
        <v>22571</v>
      </c>
      <c r="BC31" s="18">
        <v>1247</v>
      </c>
      <c r="BD31" s="18">
        <v>1296</v>
      </c>
      <c r="BE31" s="18">
        <v>2543</v>
      </c>
      <c r="BF31" s="18">
        <v>244</v>
      </c>
      <c r="BG31" s="18">
        <v>234443</v>
      </c>
      <c r="BH31" s="18">
        <v>283392</v>
      </c>
      <c r="BI31" s="18">
        <v>845</v>
      </c>
      <c r="BJ31" s="18">
        <f t="shared" si="16"/>
        <v>1.0191427788130409</v>
      </c>
      <c r="BK31" s="33">
        <f t="shared" si="20"/>
        <v>262692.37062584568</v>
      </c>
      <c r="BL31" s="33">
        <f t="shared" si="19"/>
        <v>310.87854511934398</v>
      </c>
      <c r="BM31">
        <v>0.48749999999999999</v>
      </c>
      <c r="BN31">
        <v>30.1127</v>
      </c>
    </row>
    <row r="32" spans="1:66" ht="13" thickBot="1" x14ac:dyDescent="0.3">
      <c r="A32" s="1" t="s">
        <v>34</v>
      </c>
      <c r="B32" s="1" t="s">
        <v>55</v>
      </c>
      <c r="C32" s="1" t="s">
        <v>55</v>
      </c>
      <c r="D32" s="5">
        <v>50</v>
      </c>
      <c r="E32" s="5">
        <v>23</v>
      </c>
      <c r="F32" s="5">
        <f t="shared" si="0"/>
        <v>73</v>
      </c>
      <c r="G32" s="6">
        <v>36556</v>
      </c>
      <c r="H32" s="6">
        <v>21989</v>
      </c>
      <c r="I32" s="6">
        <f t="shared" si="1"/>
        <v>58545</v>
      </c>
      <c r="J32" s="6">
        <v>57971</v>
      </c>
      <c r="K32" s="6">
        <v>26175</v>
      </c>
      <c r="L32" s="6">
        <f t="shared" si="2"/>
        <v>84146</v>
      </c>
      <c r="M32" s="5">
        <v>22703</v>
      </c>
      <c r="N32" s="5">
        <v>18017</v>
      </c>
      <c r="O32" s="5">
        <f t="shared" si="3"/>
        <v>40720</v>
      </c>
      <c r="P32" s="9">
        <v>33289</v>
      </c>
      <c r="Q32" s="11">
        <v>29059</v>
      </c>
      <c r="R32" s="11">
        <f t="shared" si="4"/>
        <v>62348</v>
      </c>
      <c r="S32" s="7">
        <v>48</v>
      </c>
      <c r="T32" s="7">
        <v>19</v>
      </c>
      <c r="U32" s="7">
        <f t="shared" si="5"/>
        <v>67</v>
      </c>
      <c r="V32" s="7">
        <v>35621</v>
      </c>
      <c r="W32" s="7">
        <v>21470</v>
      </c>
      <c r="X32" s="7">
        <f t="shared" si="6"/>
        <v>57091</v>
      </c>
      <c r="Y32" s="7">
        <v>55306</v>
      </c>
      <c r="Z32" s="7">
        <v>25389</v>
      </c>
      <c r="AA32" s="7">
        <f t="shared" si="7"/>
        <v>80695</v>
      </c>
      <c r="AB32" s="7">
        <v>32327</v>
      </c>
      <c r="AC32" s="7">
        <v>28281</v>
      </c>
      <c r="AD32" s="7">
        <f t="shared" si="8"/>
        <v>60608</v>
      </c>
      <c r="AE32" s="7">
        <v>22234</v>
      </c>
      <c r="AF32" s="7">
        <v>17729</v>
      </c>
      <c r="AG32" s="7">
        <f t="shared" si="9"/>
        <v>39963</v>
      </c>
      <c r="AH32" s="7">
        <v>47</v>
      </c>
      <c r="AI32" s="7">
        <v>171</v>
      </c>
      <c r="AJ32" s="7">
        <f t="shared" si="10"/>
        <v>218</v>
      </c>
      <c r="AK32" s="5">
        <v>35420</v>
      </c>
      <c r="AL32" s="5">
        <v>21362</v>
      </c>
      <c r="AM32" s="5">
        <f t="shared" si="11"/>
        <v>56782</v>
      </c>
      <c r="AN32" s="5">
        <v>54432</v>
      </c>
      <c r="AO32" s="5">
        <v>25179</v>
      </c>
      <c r="AP32" s="5">
        <f t="shared" si="12"/>
        <v>79611</v>
      </c>
      <c r="AQ32" s="7">
        <v>32073</v>
      </c>
      <c r="AR32" s="7">
        <v>28139</v>
      </c>
      <c r="AS32" s="7">
        <f t="shared" si="13"/>
        <v>60212</v>
      </c>
      <c r="AT32" s="5">
        <v>22109</v>
      </c>
      <c r="AU32" s="5">
        <v>17630</v>
      </c>
      <c r="AV32" s="5">
        <f t="shared" si="14"/>
        <v>39739</v>
      </c>
      <c r="AW32" s="7">
        <v>1095</v>
      </c>
      <c r="AX32" s="7">
        <v>1842</v>
      </c>
      <c r="AY32" s="7">
        <f t="shared" si="15"/>
        <v>2937</v>
      </c>
      <c r="AZ32" s="14">
        <v>117280</v>
      </c>
      <c r="BA32" s="14">
        <v>95263</v>
      </c>
      <c r="BB32" s="14">
        <v>212543</v>
      </c>
      <c r="BC32" s="18">
        <v>33339</v>
      </c>
      <c r="BD32" s="18">
        <v>29082</v>
      </c>
      <c r="BE32" s="18">
        <v>62421</v>
      </c>
      <c r="BF32" s="18">
        <v>2937</v>
      </c>
      <c r="BG32" s="18">
        <v>323662</v>
      </c>
      <c r="BH32" s="34">
        <v>412671</v>
      </c>
      <c r="BI32" s="18">
        <v>729</v>
      </c>
      <c r="BJ32" s="18">
        <f t="shared" si="16"/>
        <v>1.0245926207247671</v>
      </c>
      <c r="BK32" s="33">
        <f t="shared" si="20"/>
        <v>374454.50131278805</v>
      </c>
      <c r="BL32" s="33">
        <f t="shared" si="19"/>
        <v>513.65500865951719</v>
      </c>
      <c r="BM32">
        <v>0.40450000000000003</v>
      </c>
      <c r="BN32">
        <v>34.019599999999997</v>
      </c>
    </row>
    <row r="33" spans="1:66" ht="13" thickBot="1" x14ac:dyDescent="0.3">
      <c r="A33" s="1" t="s">
        <v>38</v>
      </c>
      <c r="B33" s="1"/>
      <c r="C33" s="1" t="s">
        <v>38</v>
      </c>
      <c r="D33" s="5">
        <v>977</v>
      </c>
      <c r="E33" s="5">
        <v>745</v>
      </c>
      <c r="F33" s="5">
        <f t="shared" si="0"/>
        <v>1722</v>
      </c>
      <c r="G33" s="6">
        <v>254412</v>
      </c>
      <c r="H33" s="6">
        <v>141662</v>
      </c>
      <c r="I33" s="6">
        <f t="shared" si="1"/>
        <v>396074</v>
      </c>
      <c r="J33" s="6">
        <v>452143</v>
      </c>
      <c r="K33" s="6">
        <v>216906</v>
      </c>
      <c r="L33" s="6">
        <f t="shared" si="2"/>
        <v>669049</v>
      </c>
      <c r="M33" s="5">
        <v>173652</v>
      </c>
      <c r="N33" s="5">
        <v>130196</v>
      </c>
      <c r="O33" s="5">
        <f t="shared" si="3"/>
        <v>303848</v>
      </c>
      <c r="P33" s="9">
        <v>269730</v>
      </c>
      <c r="Q33" s="11">
        <v>234513</v>
      </c>
      <c r="R33" s="11">
        <f t="shared" si="4"/>
        <v>504243</v>
      </c>
      <c r="S33" s="7">
        <v>773</v>
      </c>
      <c r="T33" s="7">
        <v>542</v>
      </c>
      <c r="U33" s="7">
        <f t="shared" si="5"/>
        <v>1315</v>
      </c>
      <c r="V33" s="7">
        <v>247149</v>
      </c>
      <c r="W33" s="7">
        <v>136447</v>
      </c>
      <c r="X33" s="7">
        <f t="shared" si="6"/>
        <v>383596</v>
      </c>
      <c r="Y33" s="7">
        <v>434462</v>
      </c>
      <c r="Z33" s="7">
        <v>206530</v>
      </c>
      <c r="AA33" s="7">
        <f t="shared" si="7"/>
        <v>640992</v>
      </c>
      <c r="AB33" s="7">
        <v>262041</v>
      </c>
      <c r="AC33" s="7">
        <v>228756</v>
      </c>
      <c r="AD33" s="7">
        <f t="shared" si="8"/>
        <v>490797</v>
      </c>
      <c r="AE33" s="7">
        <v>168018</v>
      </c>
      <c r="AF33" s="7">
        <v>125590</v>
      </c>
      <c r="AG33" s="7">
        <f t="shared" si="9"/>
        <v>293608</v>
      </c>
      <c r="AH33" s="7">
        <v>729</v>
      </c>
      <c r="AI33" s="7">
        <v>491</v>
      </c>
      <c r="AJ33" s="7">
        <f t="shared" si="10"/>
        <v>1220</v>
      </c>
      <c r="AK33" s="5">
        <v>242669</v>
      </c>
      <c r="AL33" s="5">
        <v>134198</v>
      </c>
      <c r="AM33" s="5">
        <f t="shared" si="11"/>
        <v>376867</v>
      </c>
      <c r="AN33" s="5">
        <v>426170</v>
      </c>
      <c r="AO33" s="5">
        <v>202823</v>
      </c>
      <c r="AP33" s="5">
        <f t="shared" si="12"/>
        <v>628993</v>
      </c>
      <c r="AQ33" s="7">
        <v>258502</v>
      </c>
      <c r="AR33" s="7">
        <v>224078</v>
      </c>
      <c r="AS33" s="7">
        <f t="shared" si="13"/>
        <v>482580</v>
      </c>
      <c r="AT33" s="5">
        <v>165100</v>
      </c>
      <c r="AU33" s="5">
        <v>123601</v>
      </c>
      <c r="AV33" s="5">
        <f t="shared" si="14"/>
        <v>288701</v>
      </c>
      <c r="AW33" s="7">
        <v>19227</v>
      </c>
      <c r="AX33" s="7">
        <v>39291</v>
      </c>
      <c r="AY33" s="7">
        <f t="shared" si="15"/>
        <v>58518</v>
      </c>
      <c r="AZ33" s="14">
        <v>881184</v>
      </c>
      <c r="BA33" s="14">
        <v>724022</v>
      </c>
      <c r="BB33" s="14">
        <v>1605206</v>
      </c>
      <c r="BC33" s="18">
        <v>270707</v>
      </c>
      <c r="BD33" s="18">
        <v>235258</v>
      </c>
      <c r="BE33" s="18">
        <v>505965</v>
      </c>
      <c r="BF33" s="18">
        <v>58518</v>
      </c>
      <c r="BG33" s="18">
        <v>3583196</v>
      </c>
      <c r="BH33" s="34">
        <v>4363295</v>
      </c>
      <c r="BI33" s="18">
        <v>9443</v>
      </c>
      <c r="BJ33" s="18">
        <f t="shared" si="16"/>
        <v>1.0198925071842591</v>
      </c>
      <c r="BK33" s="33">
        <f t="shared" si="20"/>
        <v>4032709.8097726535</v>
      </c>
      <c r="BL33" s="33">
        <f t="shared" si="19"/>
        <v>427.05811815870521</v>
      </c>
    </row>
    <row r="34" spans="1:66" ht="13" thickBot="1" x14ac:dyDescent="0.3">
      <c r="A34" s="1" t="s">
        <v>34</v>
      </c>
      <c r="B34" s="1" t="s">
        <v>56</v>
      </c>
      <c r="C34" s="1" t="s">
        <v>56</v>
      </c>
      <c r="D34" s="5">
        <v>9</v>
      </c>
      <c r="E34" s="5">
        <v>5</v>
      </c>
      <c r="F34" s="5">
        <f t="shared" si="0"/>
        <v>14</v>
      </c>
      <c r="G34" s="6">
        <v>5516</v>
      </c>
      <c r="H34" s="6">
        <v>3419</v>
      </c>
      <c r="I34" s="6">
        <f t="shared" si="1"/>
        <v>8935</v>
      </c>
      <c r="J34" s="6">
        <v>8739</v>
      </c>
      <c r="K34" s="6">
        <v>3742</v>
      </c>
      <c r="L34" s="6">
        <f t="shared" si="2"/>
        <v>12481</v>
      </c>
      <c r="M34" s="5">
        <v>4155</v>
      </c>
      <c r="N34" s="5">
        <v>3254</v>
      </c>
      <c r="O34" s="5">
        <f t="shared" si="3"/>
        <v>7409</v>
      </c>
      <c r="P34" s="9">
        <v>6033</v>
      </c>
      <c r="Q34" s="11">
        <v>5279</v>
      </c>
      <c r="R34" s="11">
        <f t="shared" si="4"/>
        <v>11312</v>
      </c>
      <c r="S34" s="7">
        <v>9</v>
      </c>
      <c r="T34" s="7">
        <v>5</v>
      </c>
      <c r="U34" s="7">
        <f t="shared" si="5"/>
        <v>14</v>
      </c>
      <c r="V34" s="7">
        <v>4864</v>
      </c>
      <c r="W34" s="7">
        <v>3055</v>
      </c>
      <c r="X34" s="7">
        <f t="shared" si="6"/>
        <v>7919</v>
      </c>
      <c r="Y34" s="7">
        <v>7496</v>
      </c>
      <c r="Z34" s="7">
        <v>3302</v>
      </c>
      <c r="AA34" s="7">
        <f t="shared" si="7"/>
        <v>10798</v>
      </c>
      <c r="AB34" s="7">
        <v>5287</v>
      </c>
      <c r="AC34" s="7">
        <v>4511</v>
      </c>
      <c r="AD34" s="7">
        <f t="shared" si="8"/>
        <v>9798</v>
      </c>
      <c r="AE34" s="7">
        <v>3798</v>
      </c>
      <c r="AF34" s="7">
        <v>2960</v>
      </c>
      <c r="AG34" s="7">
        <f t="shared" si="9"/>
        <v>6758</v>
      </c>
      <c r="AH34" s="7">
        <v>9</v>
      </c>
      <c r="AI34" s="7">
        <v>5</v>
      </c>
      <c r="AJ34" s="7">
        <f t="shared" si="10"/>
        <v>14</v>
      </c>
      <c r="AK34" s="5">
        <v>4915</v>
      </c>
      <c r="AL34" s="5">
        <v>3101</v>
      </c>
      <c r="AM34" s="5">
        <f t="shared" si="11"/>
        <v>8016</v>
      </c>
      <c r="AN34" s="5">
        <v>7478</v>
      </c>
      <c r="AO34" s="5">
        <v>3269</v>
      </c>
      <c r="AP34" s="5">
        <f t="shared" si="12"/>
        <v>10747</v>
      </c>
      <c r="AQ34" s="7">
        <v>5319</v>
      </c>
      <c r="AR34" s="7">
        <v>4584</v>
      </c>
      <c r="AS34" s="7">
        <f t="shared" si="13"/>
        <v>9903</v>
      </c>
      <c r="AT34" s="5">
        <v>3853</v>
      </c>
      <c r="AU34" s="5">
        <v>2990</v>
      </c>
      <c r="AV34" s="5">
        <f t="shared" si="14"/>
        <v>6843</v>
      </c>
      <c r="AW34" s="7">
        <v>192</v>
      </c>
      <c r="AX34" s="7">
        <v>403</v>
      </c>
      <c r="AY34" s="7">
        <f t="shared" si="15"/>
        <v>595</v>
      </c>
      <c r="AZ34" s="14">
        <v>18419</v>
      </c>
      <c r="BA34" s="14">
        <v>15699</v>
      </c>
      <c r="BB34" s="14">
        <v>34118</v>
      </c>
      <c r="BC34" s="18">
        <v>6042</v>
      </c>
      <c r="BD34" s="18">
        <v>5284</v>
      </c>
      <c r="BE34" s="18">
        <v>11326</v>
      </c>
      <c r="BF34" s="18">
        <v>595</v>
      </c>
      <c r="BG34" s="18">
        <v>244153</v>
      </c>
      <c r="BH34" s="18">
        <v>312771</v>
      </c>
      <c r="BI34" s="18">
        <v>655</v>
      </c>
      <c r="BJ34" s="18">
        <f t="shared" si="16"/>
        <v>1.0250768870585252</v>
      </c>
      <c r="BK34" s="33">
        <f t="shared" si="20"/>
        <v>283270.08520523214</v>
      </c>
      <c r="BL34" s="33">
        <f t="shared" si="19"/>
        <v>432.47341252707196</v>
      </c>
    </row>
    <row r="35" spans="1:66" ht="13" thickBot="1" x14ac:dyDescent="0.3">
      <c r="A35" s="1" t="s">
        <v>45</v>
      </c>
      <c r="B35" s="1" t="s">
        <v>57</v>
      </c>
      <c r="C35" s="1" t="s">
        <v>57</v>
      </c>
      <c r="D35" s="5">
        <v>2</v>
      </c>
      <c r="E35" s="5">
        <v>1</v>
      </c>
      <c r="F35" s="5">
        <f t="shared" si="0"/>
        <v>3</v>
      </c>
      <c r="G35" s="6">
        <v>7147</v>
      </c>
      <c r="H35" s="6">
        <v>6926</v>
      </c>
      <c r="I35" s="6">
        <f t="shared" si="1"/>
        <v>14073</v>
      </c>
      <c r="J35" s="6">
        <v>7498</v>
      </c>
      <c r="K35" s="6">
        <v>5323</v>
      </c>
      <c r="L35" s="6">
        <f t="shared" si="2"/>
        <v>12821</v>
      </c>
      <c r="M35" s="5">
        <v>4101</v>
      </c>
      <c r="N35" s="5">
        <v>3985</v>
      </c>
      <c r="O35" s="5">
        <f t="shared" si="3"/>
        <v>8086</v>
      </c>
      <c r="P35" s="9">
        <v>3586</v>
      </c>
      <c r="Q35" s="11">
        <v>3463</v>
      </c>
      <c r="R35" s="11">
        <f t="shared" si="4"/>
        <v>7049</v>
      </c>
      <c r="S35" s="7">
        <v>2</v>
      </c>
      <c r="T35" s="7">
        <v>1</v>
      </c>
      <c r="U35" s="7">
        <f t="shared" si="5"/>
        <v>3</v>
      </c>
      <c r="V35" s="7">
        <v>6777</v>
      </c>
      <c r="W35" s="7">
        <v>6412</v>
      </c>
      <c r="X35" s="7">
        <f t="shared" si="6"/>
        <v>13189</v>
      </c>
      <c r="Y35" s="7">
        <v>6554</v>
      </c>
      <c r="Z35" s="7">
        <v>7479</v>
      </c>
      <c r="AA35" s="7">
        <f t="shared" si="7"/>
        <v>14033</v>
      </c>
      <c r="AB35" s="7">
        <v>3137</v>
      </c>
      <c r="AC35" s="7">
        <v>3180</v>
      </c>
      <c r="AD35" s="7">
        <f t="shared" si="8"/>
        <v>6317</v>
      </c>
      <c r="AE35" s="7">
        <v>3929</v>
      </c>
      <c r="AF35" s="7">
        <v>3830</v>
      </c>
      <c r="AG35" s="7">
        <f t="shared" si="9"/>
        <v>7759</v>
      </c>
      <c r="AH35" s="7">
        <v>2</v>
      </c>
      <c r="AI35" s="7">
        <v>1</v>
      </c>
      <c r="AJ35" s="7">
        <f t="shared" si="10"/>
        <v>3</v>
      </c>
      <c r="AK35" s="5">
        <v>6504</v>
      </c>
      <c r="AL35" s="5">
        <v>6230</v>
      </c>
      <c r="AM35" s="5">
        <f t="shared" si="11"/>
        <v>12734</v>
      </c>
      <c r="AN35" s="5">
        <v>6392</v>
      </c>
      <c r="AO35" s="5">
        <v>4736</v>
      </c>
      <c r="AP35" s="5">
        <f t="shared" si="12"/>
        <v>11128</v>
      </c>
      <c r="AQ35" s="7">
        <v>3078</v>
      </c>
      <c r="AR35" s="7">
        <v>3136</v>
      </c>
      <c r="AS35" s="7">
        <f t="shared" si="13"/>
        <v>6214</v>
      </c>
      <c r="AT35" s="5">
        <v>3828</v>
      </c>
      <c r="AU35" s="5">
        <v>3717</v>
      </c>
      <c r="AV35" s="5">
        <f t="shared" si="14"/>
        <v>7545</v>
      </c>
      <c r="AW35" s="7">
        <v>92</v>
      </c>
      <c r="AX35" s="7">
        <v>501</v>
      </c>
      <c r="AY35" s="7">
        <f t="shared" si="15"/>
        <v>593</v>
      </c>
      <c r="AZ35" s="14">
        <v>18748</v>
      </c>
      <c r="BA35" s="14">
        <v>19698</v>
      </c>
      <c r="BB35" s="14">
        <v>38446</v>
      </c>
      <c r="BC35" s="18">
        <v>3588</v>
      </c>
      <c r="BD35" s="18">
        <v>3464</v>
      </c>
      <c r="BE35" s="18">
        <v>7052</v>
      </c>
      <c r="BF35" s="18">
        <v>593</v>
      </c>
      <c r="BG35" s="18">
        <v>10084</v>
      </c>
      <c r="BH35" s="18">
        <v>146516</v>
      </c>
      <c r="BI35" s="18">
        <v>405</v>
      </c>
      <c r="BJ35" s="18">
        <f t="shared" si="16"/>
        <v>1.3068484336154578</v>
      </c>
      <c r="BK35" s="33">
        <f t="shared" si="20"/>
        <v>50232.427597945396</v>
      </c>
      <c r="BL35" s="33">
        <f t="shared" si="19"/>
        <v>124.03068542702567</v>
      </c>
      <c r="BM35">
        <v>0.17419999999999999</v>
      </c>
      <c r="BN35">
        <v>32.106499999999997</v>
      </c>
    </row>
    <row r="36" spans="1:66" ht="13" thickBot="1" x14ac:dyDescent="0.3">
      <c r="A36" s="1" t="s">
        <v>34</v>
      </c>
      <c r="B36" s="1" t="s">
        <v>58</v>
      </c>
      <c r="C36" s="1" t="s">
        <v>58</v>
      </c>
      <c r="D36" s="5">
        <v>26</v>
      </c>
      <c r="E36" s="5">
        <v>30</v>
      </c>
      <c r="F36" s="5">
        <f t="shared" si="0"/>
        <v>56</v>
      </c>
      <c r="G36" s="6">
        <v>5614</v>
      </c>
      <c r="H36" s="6">
        <v>2509</v>
      </c>
      <c r="I36" s="6">
        <f t="shared" si="1"/>
        <v>8123</v>
      </c>
      <c r="J36" s="6">
        <v>7243</v>
      </c>
      <c r="K36" s="6">
        <v>2464</v>
      </c>
      <c r="L36" s="6">
        <f t="shared" si="2"/>
        <v>9707</v>
      </c>
      <c r="M36" s="5">
        <v>4115</v>
      </c>
      <c r="N36" s="5">
        <v>3110</v>
      </c>
      <c r="O36" s="5">
        <f t="shared" si="3"/>
        <v>7225</v>
      </c>
      <c r="P36" s="9">
        <v>4952</v>
      </c>
      <c r="Q36" s="11">
        <v>4433</v>
      </c>
      <c r="R36" s="11">
        <f t="shared" si="4"/>
        <v>9385</v>
      </c>
      <c r="S36" s="7">
        <v>26</v>
      </c>
      <c r="T36" s="7">
        <v>30</v>
      </c>
      <c r="U36" s="7">
        <f t="shared" si="5"/>
        <v>56</v>
      </c>
      <c r="V36" s="7">
        <v>5562</v>
      </c>
      <c r="W36" s="7">
        <v>2485</v>
      </c>
      <c r="X36" s="7">
        <f t="shared" si="6"/>
        <v>8047</v>
      </c>
      <c r="Y36" s="7">
        <v>7107</v>
      </c>
      <c r="Z36" s="7">
        <v>2435</v>
      </c>
      <c r="AA36" s="7">
        <f t="shared" si="7"/>
        <v>9542</v>
      </c>
      <c r="AB36" s="7">
        <v>4920</v>
      </c>
      <c r="AC36" s="7">
        <v>4414</v>
      </c>
      <c r="AD36" s="7">
        <f t="shared" si="8"/>
        <v>9334</v>
      </c>
      <c r="AE36" s="7">
        <v>4106</v>
      </c>
      <c r="AF36" s="7">
        <v>3106</v>
      </c>
      <c r="AG36" s="7">
        <f t="shared" si="9"/>
        <v>7212</v>
      </c>
      <c r="AH36" s="7">
        <v>26</v>
      </c>
      <c r="AI36" s="7">
        <v>28</v>
      </c>
      <c r="AJ36" s="7">
        <f t="shared" si="10"/>
        <v>54</v>
      </c>
      <c r="AK36" s="5">
        <v>5287</v>
      </c>
      <c r="AL36" s="5">
        <v>2400</v>
      </c>
      <c r="AM36" s="5">
        <f t="shared" si="11"/>
        <v>7687</v>
      </c>
      <c r="AN36" s="5">
        <v>6966</v>
      </c>
      <c r="AO36" s="5">
        <v>2417</v>
      </c>
      <c r="AP36" s="5">
        <f t="shared" si="12"/>
        <v>9383</v>
      </c>
      <c r="AQ36" s="7">
        <v>4440</v>
      </c>
      <c r="AR36" s="7">
        <v>4045</v>
      </c>
      <c r="AS36" s="7">
        <f t="shared" si="13"/>
        <v>8485</v>
      </c>
      <c r="AT36" s="5">
        <v>3828</v>
      </c>
      <c r="AU36" s="5">
        <v>2950</v>
      </c>
      <c r="AV36" s="5">
        <f t="shared" si="14"/>
        <v>6778</v>
      </c>
      <c r="AW36" s="7">
        <v>134</v>
      </c>
      <c r="AX36" s="7">
        <v>276</v>
      </c>
      <c r="AY36" s="7">
        <f t="shared" si="15"/>
        <v>410</v>
      </c>
      <c r="AZ36" s="14">
        <v>16998</v>
      </c>
      <c r="BA36" s="14">
        <v>12546</v>
      </c>
      <c r="BB36" s="14">
        <v>29544</v>
      </c>
      <c r="BC36" s="18">
        <v>4978</v>
      </c>
      <c r="BD36" s="18">
        <v>4463</v>
      </c>
      <c r="BE36" s="18">
        <v>9441</v>
      </c>
      <c r="BF36" s="18">
        <v>410</v>
      </c>
      <c r="BG36" s="18">
        <v>111762</v>
      </c>
      <c r="BH36" s="18">
        <v>171433</v>
      </c>
      <c r="BI36" s="18">
        <v>236</v>
      </c>
      <c r="BJ36" s="18">
        <f t="shared" si="16"/>
        <v>1.0437104361131408</v>
      </c>
      <c r="BK36" s="33">
        <f t="shared" si="20"/>
        <v>144468.88504299743</v>
      </c>
      <c r="BL36" s="33">
        <f t="shared" si="19"/>
        <v>612.15629255507383</v>
      </c>
      <c r="BM36">
        <v>1.2393000000000001</v>
      </c>
      <c r="BN36">
        <v>33.83</v>
      </c>
    </row>
    <row r="37" spans="1:66" ht="13" thickBot="1" x14ac:dyDescent="0.3">
      <c r="A37" s="1" t="s">
        <v>42</v>
      </c>
      <c r="B37" s="1" t="s">
        <v>59</v>
      </c>
      <c r="C37" s="1" t="s">
        <v>59</v>
      </c>
      <c r="D37" s="5">
        <v>4</v>
      </c>
      <c r="E37" s="5">
        <v>2</v>
      </c>
      <c r="F37" s="5">
        <f t="shared" si="0"/>
        <v>6</v>
      </c>
      <c r="G37" s="6">
        <v>2909</v>
      </c>
      <c r="H37" s="6">
        <v>1886</v>
      </c>
      <c r="I37" s="6">
        <f t="shared" si="1"/>
        <v>4795</v>
      </c>
      <c r="J37" s="6">
        <v>5199</v>
      </c>
      <c r="K37" s="6">
        <v>3140</v>
      </c>
      <c r="L37" s="6">
        <f t="shared" si="2"/>
        <v>8339</v>
      </c>
      <c r="M37" s="5">
        <v>2301</v>
      </c>
      <c r="N37" s="5">
        <v>1883</v>
      </c>
      <c r="O37" s="5">
        <f t="shared" si="3"/>
        <v>4184</v>
      </c>
      <c r="P37" s="9">
        <v>3677</v>
      </c>
      <c r="Q37" s="11">
        <v>3419</v>
      </c>
      <c r="R37" s="11">
        <f t="shared" si="4"/>
        <v>7096</v>
      </c>
      <c r="S37" s="7">
        <v>4</v>
      </c>
      <c r="T37" s="7">
        <v>2</v>
      </c>
      <c r="U37" s="7">
        <f t="shared" si="5"/>
        <v>6</v>
      </c>
      <c r="V37" s="7">
        <v>2888</v>
      </c>
      <c r="W37" s="7">
        <v>1869</v>
      </c>
      <c r="X37" s="7">
        <f t="shared" si="6"/>
        <v>4757</v>
      </c>
      <c r="Y37" s="7">
        <v>5171</v>
      </c>
      <c r="Z37" s="7">
        <v>3123</v>
      </c>
      <c r="AA37" s="7">
        <f t="shared" si="7"/>
        <v>8294</v>
      </c>
      <c r="AB37" s="7">
        <v>3633</v>
      </c>
      <c r="AC37" s="7">
        <v>3387</v>
      </c>
      <c r="AD37" s="7">
        <f t="shared" si="8"/>
        <v>7020</v>
      </c>
      <c r="AE37" s="7">
        <v>2273</v>
      </c>
      <c r="AF37" s="7">
        <v>1875</v>
      </c>
      <c r="AG37" s="7">
        <f t="shared" si="9"/>
        <v>4148</v>
      </c>
      <c r="AH37" s="7">
        <v>4</v>
      </c>
      <c r="AI37" s="7">
        <v>2</v>
      </c>
      <c r="AJ37" s="7">
        <f t="shared" si="10"/>
        <v>6</v>
      </c>
      <c r="AK37" s="5">
        <v>2886</v>
      </c>
      <c r="AL37" s="5">
        <v>1875</v>
      </c>
      <c r="AM37" s="5">
        <f t="shared" si="11"/>
        <v>4761</v>
      </c>
      <c r="AN37" s="5">
        <v>5267</v>
      </c>
      <c r="AO37" s="5">
        <v>3042</v>
      </c>
      <c r="AP37" s="5">
        <f t="shared" si="12"/>
        <v>8309</v>
      </c>
      <c r="AQ37" s="7">
        <v>3617</v>
      </c>
      <c r="AR37" s="7">
        <v>3364</v>
      </c>
      <c r="AS37" s="7">
        <f t="shared" si="13"/>
        <v>6981</v>
      </c>
      <c r="AT37" s="5">
        <v>2277</v>
      </c>
      <c r="AU37" s="5">
        <v>1863</v>
      </c>
      <c r="AV37" s="5">
        <f t="shared" si="14"/>
        <v>4140</v>
      </c>
      <c r="AW37" s="7">
        <v>202</v>
      </c>
      <c r="AX37" s="7">
        <v>470</v>
      </c>
      <c r="AY37" s="7">
        <f t="shared" si="15"/>
        <v>672</v>
      </c>
      <c r="AZ37" s="14">
        <v>10413</v>
      </c>
      <c r="BA37" s="14">
        <v>10330</v>
      </c>
      <c r="BB37" s="14">
        <v>20743</v>
      </c>
      <c r="BC37" s="18">
        <v>3681</v>
      </c>
      <c r="BD37" s="18">
        <v>3421</v>
      </c>
      <c r="BE37" s="18">
        <v>7102</v>
      </c>
      <c r="BF37" s="18">
        <v>672</v>
      </c>
      <c r="BG37" s="18">
        <v>8989</v>
      </c>
      <c r="BH37" s="18">
        <v>110832</v>
      </c>
      <c r="BI37" s="18">
        <v>296</v>
      </c>
      <c r="BJ37" s="18">
        <f t="shared" si="16"/>
        <v>1.2855689633265399</v>
      </c>
      <c r="BK37" s="33">
        <f t="shared" si="20"/>
        <v>40577.347510348554</v>
      </c>
      <c r="BL37" s="33">
        <f t="shared" si="19"/>
        <v>137.08563348090729</v>
      </c>
      <c r="BM37">
        <v>0.3765</v>
      </c>
      <c r="BN37">
        <v>33.258800000000001</v>
      </c>
    </row>
    <row r="38" spans="1:66" ht="13" thickBot="1" x14ac:dyDescent="0.3">
      <c r="A38" s="1" t="s">
        <v>38</v>
      </c>
      <c r="B38" s="1" t="s">
        <v>60</v>
      </c>
      <c r="C38" s="1" t="s">
        <v>60</v>
      </c>
      <c r="D38" s="5">
        <v>26</v>
      </c>
      <c r="E38" s="5">
        <v>19</v>
      </c>
      <c r="F38" s="5">
        <f t="shared" si="0"/>
        <v>45</v>
      </c>
      <c r="G38" s="6">
        <v>12975</v>
      </c>
      <c r="H38" s="6">
        <v>6744</v>
      </c>
      <c r="I38" s="6">
        <f t="shared" si="1"/>
        <v>19719</v>
      </c>
      <c r="J38" s="6">
        <v>20674</v>
      </c>
      <c r="K38" s="6">
        <v>9355</v>
      </c>
      <c r="L38" s="6">
        <f t="shared" si="2"/>
        <v>30029</v>
      </c>
      <c r="M38" s="5">
        <v>10324</v>
      </c>
      <c r="N38" s="5">
        <v>7905</v>
      </c>
      <c r="O38" s="5">
        <f t="shared" si="3"/>
        <v>18229</v>
      </c>
      <c r="P38" s="9">
        <v>21046</v>
      </c>
      <c r="Q38" s="11">
        <v>19368</v>
      </c>
      <c r="R38" s="11">
        <f t="shared" si="4"/>
        <v>40414</v>
      </c>
      <c r="S38" s="7">
        <v>26</v>
      </c>
      <c r="T38" s="7">
        <v>19</v>
      </c>
      <c r="U38" s="7">
        <f t="shared" si="5"/>
        <v>45</v>
      </c>
      <c r="V38" s="7">
        <v>12973</v>
      </c>
      <c r="W38" s="7">
        <v>6741</v>
      </c>
      <c r="X38" s="7">
        <f t="shared" si="6"/>
        <v>19714</v>
      </c>
      <c r="Y38" s="7">
        <v>20671</v>
      </c>
      <c r="Z38" s="7">
        <v>9330</v>
      </c>
      <c r="AA38" s="7">
        <f t="shared" si="7"/>
        <v>30001</v>
      </c>
      <c r="AB38" s="7">
        <v>21036</v>
      </c>
      <c r="AC38" s="7">
        <v>19368</v>
      </c>
      <c r="AD38" s="7">
        <f t="shared" si="8"/>
        <v>40404</v>
      </c>
      <c r="AE38" s="7">
        <v>10318</v>
      </c>
      <c r="AF38" s="7">
        <v>7892</v>
      </c>
      <c r="AG38" s="7">
        <f t="shared" si="9"/>
        <v>18210</v>
      </c>
      <c r="AH38" s="7">
        <v>26</v>
      </c>
      <c r="AI38" s="7">
        <v>19</v>
      </c>
      <c r="AJ38" s="7">
        <f t="shared" si="10"/>
        <v>45</v>
      </c>
      <c r="AK38" s="5">
        <v>12965</v>
      </c>
      <c r="AL38" s="5">
        <v>6738</v>
      </c>
      <c r="AM38" s="5">
        <f t="shared" si="11"/>
        <v>19703</v>
      </c>
      <c r="AN38" s="5">
        <v>20662</v>
      </c>
      <c r="AO38" s="5">
        <v>9323</v>
      </c>
      <c r="AP38" s="5">
        <f t="shared" si="12"/>
        <v>29985</v>
      </c>
      <c r="AQ38" s="7">
        <v>21019</v>
      </c>
      <c r="AR38" s="7">
        <v>19342</v>
      </c>
      <c r="AS38" s="7">
        <f t="shared" si="13"/>
        <v>40361</v>
      </c>
      <c r="AT38" s="5">
        <v>10309</v>
      </c>
      <c r="AU38" s="5">
        <v>7876</v>
      </c>
      <c r="AV38" s="5">
        <f t="shared" si="14"/>
        <v>18185</v>
      </c>
      <c r="AW38" s="7">
        <v>1629</v>
      </c>
      <c r="AX38" s="7">
        <v>3322</v>
      </c>
      <c r="AY38" s="7">
        <f t="shared" si="15"/>
        <v>4951</v>
      </c>
      <c r="AZ38" s="14">
        <v>43999</v>
      </c>
      <c r="BA38" s="14">
        <v>43391</v>
      </c>
      <c r="BB38" s="14">
        <v>87390</v>
      </c>
      <c r="BC38" s="18">
        <v>21072</v>
      </c>
      <c r="BD38" s="18">
        <v>19387</v>
      </c>
      <c r="BE38" s="18">
        <v>40459</v>
      </c>
      <c r="BF38" s="18">
        <v>4951</v>
      </c>
      <c r="BG38" s="18">
        <v>323067</v>
      </c>
      <c r="BH38" s="18">
        <v>403486</v>
      </c>
      <c r="BI38" s="18">
        <v>1379</v>
      </c>
      <c r="BJ38" s="18">
        <f t="shared" si="16"/>
        <v>1.0224770931176115</v>
      </c>
      <c r="BK38" s="33">
        <f t="shared" si="20"/>
        <v>369159.5617499745</v>
      </c>
      <c r="BL38" s="33">
        <f t="shared" si="19"/>
        <v>267.70091497460078</v>
      </c>
      <c r="BM38">
        <v>1.2414000000000001</v>
      </c>
      <c r="BN38">
        <v>33.123899999999999</v>
      </c>
    </row>
    <row r="39" spans="1:66" ht="13" thickBot="1" x14ac:dyDescent="0.3">
      <c r="A39" s="1" t="s">
        <v>23</v>
      </c>
      <c r="B39" s="1" t="s">
        <v>61</v>
      </c>
      <c r="C39" s="1" t="s">
        <v>61</v>
      </c>
      <c r="D39" s="5">
        <v>14</v>
      </c>
      <c r="E39" s="5">
        <v>6</v>
      </c>
      <c r="F39" s="5">
        <f t="shared" si="0"/>
        <v>20</v>
      </c>
      <c r="G39" s="6">
        <v>18242</v>
      </c>
      <c r="H39" s="6">
        <v>8333</v>
      </c>
      <c r="I39" s="6">
        <f t="shared" si="1"/>
        <v>26575</v>
      </c>
      <c r="J39" s="6">
        <v>21276</v>
      </c>
      <c r="K39" s="6">
        <v>6767</v>
      </c>
      <c r="L39" s="6">
        <f t="shared" si="2"/>
        <v>28043</v>
      </c>
      <c r="M39" s="5">
        <v>9642</v>
      </c>
      <c r="N39" s="5">
        <v>7277</v>
      </c>
      <c r="O39" s="5">
        <f t="shared" si="3"/>
        <v>16919</v>
      </c>
      <c r="P39" s="9">
        <v>11511</v>
      </c>
      <c r="Q39" s="11">
        <v>10762</v>
      </c>
      <c r="R39" s="11">
        <f t="shared" si="4"/>
        <v>22273</v>
      </c>
      <c r="S39" s="7">
        <v>11</v>
      </c>
      <c r="T39" s="7">
        <v>4</v>
      </c>
      <c r="U39" s="7">
        <f t="shared" si="5"/>
        <v>15</v>
      </c>
      <c r="V39" s="7">
        <v>17682</v>
      </c>
      <c r="W39" s="7">
        <v>8211</v>
      </c>
      <c r="X39" s="7">
        <f t="shared" si="6"/>
        <v>25893</v>
      </c>
      <c r="Y39" s="7">
        <v>20644</v>
      </c>
      <c r="Z39" s="7">
        <v>6587</v>
      </c>
      <c r="AA39" s="7">
        <f t="shared" si="7"/>
        <v>27231</v>
      </c>
      <c r="AB39" s="7">
        <v>11169</v>
      </c>
      <c r="AC39" s="7">
        <v>10489</v>
      </c>
      <c r="AD39" s="7">
        <f t="shared" si="8"/>
        <v>21658</v>
      </c>
      <c r="AE39" s="7">
        <v>9432</v>
      </c>
      <c r="AF39" s="7">
        <v>7140</v>
      </c>
      <c r="AG39" s="7">
        <f t="shared" si="9"/>
        <v>16572</v>
      </c>
      <c r="AH39" s="7">
        <v>11</v>
      </c>
      <c r="AI39" s="7">
        <v>3</v>
      </c>
      <c r="AJ39" s="7">
        <f t="shared" si="10"/>
        <v>14</v>
      </c>
      <c r="AK39" s="5">
        <v>17349</v>
      </c>
      <c r="AL39" s="5">
        <v>8030</v>
      </c>
      <c r="AM39" s="5">
        <f t="shared" si="11"/>
        <v>25379</v>
      </c>
      <c r="AN39" s="5">
        <v>20268</v>
      </c>
      <c r="AO39" s="5">
        <v>6548</v>
      </c>
      <c r="AP39" s="5">
        <f t="shared" si="12"/>
        <v>26816</v>
      </c>
      <c r="AQ39" s="7">
        <v>10880</v>
      </c>
      <c r="AR39" s="7">
        <v>10246</v>
      </c>
      <c r="AS39" s="7">
        <f t="shared" si="13"/>
        <v>21126</v>
      </c>
      <c r="AT39" s="5">
        <v>9235</v>
      </c>
      <c r="AU39" s="5">
        <v>6972</v>
      </c>
      <c r="AV39" s="5">
        <f t="shared" si="14"/>
        <v>16207</v>
      </c>
      <c r="AW39" s="7">
        <v>1354</v>
      </c>
      <c r="AX39" s="7">
        <v>2219</v>
      </c>
      <c r="AY39" s="7">
        <f t="shared" si="15"/>
        <v>3573</v>
      </c>
      <c r="AZ39" s="14">
        <v>49174</v>
      </c>
      <c r="BA39" s="14">
        <v>33145</v>
      </c>
      <c r="BB39" s="14">
        <v>82319</v>
      </c>
      <c r="BC39" s="18">
        <v>11525</v>
      </c>
      <c r="BD39" s="18">
        <v>10768</v>
      </c>
      <c r="BE39" s="18">
        <v>22293</v>
      </c>
      <c r="BF39" s="18">
        <v>3573</v>
      </c>
      <c r="BG39" s="18">
        <v>183093</v>
      </c>
      <c r="BH39" s="18">
        <v>215625</v>
      </c>
      <c r="BI39" s="18">
        <v>1004</v>
      </c>
      <c r="BJ39" s="18">
        <f t="shared" si="16"/>
        <v>1.0164891261966476</v>
      </c>
      <c r="BK39" s="33">
        <f t="shared" si="20"/>
        <v>201970.60375808031</v>
      </c>
      <c r="BL39" s="33">
        <f t="shared" si="19"/>
        <v>201.16593999808796</v>
      </c>
      <c r="BM39">
        <v>1.9131</v>
      </c>
      <c r="BN39">
        <v>33.171700000000001</v>
      </c>
    </row>
    <row r="40" spans="1:66" ht="13" thickBot="1" x14ac:dyDescent="0.3">
      <c r="A40" s="1" t="s">
        <v>51</v>
      </c>
      <c r="B40" s="1" t="s">
        <v>62</v>
      </c>
      <c r="C40" s="1" t="s">
        <v>62</v>
      </c>
      <c r="D40" s="5">
        <v>8</v>
      </c>
      <c r="E40" s="5">
        <v>9</v>
      </c>
      <c r="F40" s="5">
        <f t="shared" si="0"/>
        <v>17</v>
      </c>
      <c r="G40" s="6">
        <v>904</v>
      </c>
      <c r="H40" s="6">
        <v>735</v>
      </c>
      <c r="I40" s="6">
        <f t="shared" si="1"/>
        <v>1639</v>
      </c>
      <c r="J40" s="6">
        <v>2358</v>
      </c>
      <c r="K40" s="6">
        <v>2066</v>
      </c>
      <c r="L40" s="6">
        <f t="shared" si="2"/>
        <v>4424</v>
      </c>
      <c r="M40" s="5">
        <v>554</v>
      </c>
      <c r="N40" s="5">
        <v>481</v>
      </c>
      <c r="O40" s="5">
        <f t="shared" si="3"/>
        <v>1035</v>
      </c>
      <c r="P40" s="9">
        <v>664</v>
      </c>
      <c r="Q40" s="11">
        <v>558</v>
      </c>
      <c r="R40" s="11">
        <f t="shared" si="4"/>
        <v>1222</v>
      </c>
      <c r="S40" s="7">
        <v>8</v>
      </c>
      <c r="T40" s="7">
        <v>9</v>
      </c>
      <c r="U40" s="7">
        <f t="shared" si="5"/>
        <v>17</v>
      </c>
      <c r="V40" s="7">
        <v>812</v>
      </c>
      <c r="W40" s="7">
        <v>659</v>
      </c>
      <c r="X40" s="7">
        <f t="shared" si="6"/>
        <v>1471</v>
      </c>
      <c r="Y40" s="7">
        <v>2076</v>
      </c>
      <c r="Z40" s="7">
        <v>1814</v>
      </c>
      <c r="AA40" s="7">
        <f t="shared" si="7"/>
        <v>3890</v>
      </c>
      <c r="AB40" s="7">
        <v>587</v>
      </c>
      <c r="AC40" s="7">
        <v>479</v>
      </c>
      <c r="AD40" s="7">
        <f t="shared" si="8"/>
        <v>1066</v>
      </c>
      <c r="AE40" s="7">
        <v>513</v>
      </c>
      <c r="AF40" s="7">
        <v>424</v>
      </c>
      <c r="AG40" s="7">
        <f t="shared" si="9"/>
        <v>937</v>
      </c>
      <c r="AH40" s="7">
        <v>8</v>
      </c>
      <c r="AI40" s="7">
        <v>9</v>
      </c>
      <c r="AJ40" s="7">
        <f t="shared" si="10"/>
        <v>17</v>
      </c>
      <c r="AK40" s="5">
        <v>806</v>
      </c>
      <c r="AL40" s="5">
        <v>650</v>
      </c>
      <c r="AM40" s="5">
        <f t="shared" si="11"/>
        <v>1456</v>
      </c>
      <c r="AN40" s="5">
        <v>2143</v>
      </c>
      <c r="AO40" s="5">
        <v>1862</v>
      </c>
      <c r="AP40" s="5">
        <f t="shared" si="12"/>
        <v>4005</v>
      </c>
      <c r="AQ40" s="7">
        <v>587</v>
      </c>
      <c r="AR40" s="7">
        <v>495</v>
      </c>
      <c r="AS40" s="7">
        <f t="shared" si="13"/>
        <v>1082</v>
      </c>
      <c r="AT40" s="5">
        <v>519</v>
      </c>
      <c r="AU40" s="5">
        <v>422</v>
      </c>
      <c r="AV40" s="5">
        <f t="shared" si="14"/>
        <v>941</v>
      </c>
      <c r="AW40" s="7">
        <v>41</v>
      </c>
      <c r="AX40" s="7">
        <v>219</v>
      </c>
      <c r="AY40" s="7">
        <f t="shared" si="15"/>
        <v>260</v>
      </c>
      <c r="AZ40" s="14">
        <v>3824</v>
      </c>
      <c r="BA40" s="14">
        <v>3849</v>
      </c>
      <c r="BB40" s="14">
        <v>7673</v>
      </c>
      <c r="BC40" s="18">
        <v>672</v>
      </c>
      <c r="BD40" s="18">
        <v>567</v>
      </c>
      <c r="BE40" s="18">
        <v>1239</v>
      </c>
      <c r="BF40" s="18">
        <v>260</v>
      </c>
      <c r="BG40" s="18">
        <v>10224</v>
      </c>
      <c r="BH40" s="18">
        <v>137549</v>
      </c>
      <c r="BI40" s="18">
        <v>127</v>
      </c>
      <c r="BJ40" s="18">
        <f t="shared" si="16"/>
        <v>1.2968318245409898</v>
      </c>
      <c r="BK40" s="33">
        <f t="shared" si="20"/>
        <v>48632.07484295388</v>
      </c>
      <c r="BL40" s="33">
        <f t="shared" si="19"/>
        <v>382.92972317286518</v>
      </c>
      <c r="BM40">
        <v>0.65459999999999996</v>
      </c>
      <c r="BN40">
        <v>30.280100000000001</v>
      </c>
    </row>
    <row r="41" spans="1:66" ht="13" thickBot="1" x14ac:dyDescent="0.3">
      <c r="A41" s="1" t="s">
        <v>45</v>
      </c>
      <c r="B41" s="1" t="s">
        <v>63</v>
      </c>
      <c r="C41" s="1" t="s">
        <v>63</v>
      </c>
      <c r="D41" s="5">
        <v>0</v>
      </c>
      <c r="E41" s="5">
        <v>1</v>
      </c>
      <c r="F41" s="5">
        <f t="shared" si="0"/>
        <v>1</v>
      </c>
      <c r="G41" s="6">
        <v>5817</v>
      </c>
      <c r="H41" s="6">
        <v>5033</v>
      </c>
      <c r="I41" s="6">
        <f t="shared" si="1"/>
        <v>10850</v>
      </c>
      <c r="J41" s="6">
        <v>7317</v>
      </c>
      <c r="K41" s="6">
        <v>5187</v>
      </c>
      <c r="L41" s="6">
        <f t="shared" si="2"/>
        <v>12504</v>
      </c>
      <c r="M41" s="5">
        <v>3583</v>
      </c>
      <c r="N41" s="5">
        <v>3194</v>
      </c>
      <c r="O41" s="5">
        <f t="shared" si="3"/>
        <v>6777</v>
      </c>
      <c r="P41" s="9">
        <v>2782</v>
      </c>
      <c r="Q41" s="11">
        <v>2614</v>
      </c>
      <c r="R41" s="11">
        <f t="shared" si="4"/>
        <v>5396</v>
      </c>
      <c r="S41" s="7">
        <v>0</v>
      </c>
      <c r="T41" s="7">
        <v>1</v>
      </c>
      <c r="U41" s="7">
        <f t="shared" si="5"/>
        <v>1</v>
      </c>
      <c r="V41" s="7">
        <v>5437</v>
      </c>
      <c r="W41" s="7">
        <v>4691</v>
      </c>
      <c r="X41" s="7">
        <f t="shared" si="6"/>
        <v>10128</v>
      </c>
      <c r="Y41" s="7">
        <v>6793</v>
      </c>
      <c r="Z41" s="7">
        <v>4800</v>
      </c>
      <c r="AA41" s="7">
        <f t="shared" si="7"/>
        <v>11593</v>
      </c>
      <c r="AB41" s="7">
        <v>2513</v>
      </c>
      <c r="AC41" s="7">
        <v>2364</v>
      </c>
      <c r="AD41" s="7">
        <f t="shared" si="8"/>
        <v>4877</v>
      </c>
      <c r="AE41" s="7">
        <v>3303</v>
      </c>
      <c r="AF41" s="7">
        <v>2983</v>
      </c>
      <c r="AG41" s="7">
        <f t="shared" si="9"/>
        <v>6286</v>
      </c>
      <c r="AH41" s="7">
        <v>0</v>
      </c>
      <c r="AI41" s="7">
        <v>1</v>
      </c>
      <c r="AJ41" s="7">
        <f t="shared" si="10"/>
        <v>1</v>
      </c>
      <c r="AK41" s="5">
        <v>5377</v>
      </c>
      <c r="AL41" s="5">
        <v>4696</v>
      </c>
      <c r="AM41" s="5">
        <f t="shared" si="11"/>
        <v>10073</v>
      </c>
      <c r="AN41" s="5">
        <v>6685</v>
      </c>
      <c r="AO41" s="5">
        <v>4676</v>
      </c>
      <c r="AP41" s="5">
        <f t="shared" si="12"/>
        <v>11361</v>
      </c>
      <c r="AQ41" s="7">
        <v>2535</v>
      </c>
      <c r="AR41" s="7">
        <v>2366</v>
      </c>
      <c r="AS41" s="7">
        <f t="shared" si="13"/>
        <v>4901</v>
      </c>
      <c r="AT41" s="5">
        <v>3275</v>
      </c>
      <c r="AU41" s="5">
        <v>2957</v>
      </c>
      <c r="AV41" s="5">
        <f t="shared" si="14"/>
        <v>6232</v>
      </c>
      <c r="AW41" s="7">
        <v>93</v>
      </c>
      <c r="AX41" s="7">
        <v>471</v>
      </c>
      <c r="AY41" s="7">
        <f t="shared" si="15"/>
        <v>564</v>
      </c>
      <c r="AZ41" s="14">
        <v>16717</v>
      </c>
      <c r="BA41" s="14">
        <v>16029</v>
      </c>
      <c r="BB41" s="14">
        <v>32746</v>
      </c>
      <c r="BC41" s="18">
        <v>2782</v>
      </c>
      <c r="BD41" s="18">
        <v>2615</v>
      </c>
      <c r="BE41" s="18">
        <v>5397</v>
      </c>
      <c r="BF41" s="18">
        <v>564</v>
      </c>
      <c r="BG41" s="18">
        <v>159922</v>
      </c>
      <c r="BH41" s="18">
        <v>19912</v>
      </c>
      <c r="BI41" s="18">
        <v>1670</v>
      </c>
      <c r="BJ41" s="18">
        <f t="shared" si="16"/>
        <v>0.8119338861521822</v>
      </c>
      <c r="BK41" s="33">
        <f t="shared" si="20"/>
        <v>45817.587208017809</v>
      </c>
      <c r="BL41" s="33">
        <f t="shared" si="19"/>
        <v>27.435680962884916</v>
      </c>
      <c r="BM41">
        <v>0.223</v>
      </c>
      <c r="BN41">
        <v>31.6739</v>
      </c>
    </row>
    <row r="42" spans="1:66" ht="13" thickBot="1" x14ac:dyDescent="0.3">
      <c r="A42" s="1" t="s">
        <v>19</v>
      </c>
      <c r="B42" s="1" t="s">
        <v>64</v>
      </c>
      <c r="C42" s="1" t="s">
        <v>64</v>
      </c>
      <c r="D42" s="5">
        <v>99</v>
      </c>
      <c r="E42" s="5">
        <v>108</v>
      </c>
      <c r="F42" s="5">
        <f t="shared" si="0"/>
        <v>207</v>
      </c>
      <c r="G42" s="6">
        <v>16843</v>
      </c>
      <c r="H42" s="6">
        <v>11953</v>
      </c>
      <c r="I42" s="6">
        <f t="shared" si="1"/>
        <v>28796</v>
      </c>
      <c r="J42" s="6">
        <v>27510</v>
      </c>
      <c r="K42" s="6">
        <v>15204</v>
      </c>
      <c r="L42" s="6">
        <f t="shared" si="2"/>
        <v>42714</v>
      </c>
      <c r="M42" s="5">
        <v>9874</v>
      </c>
      <c r="N42" s="5">
        <v>8942</v>
      </c>
      <c r="O42" s="5">
        <f t="shared" si="3"/>
        <v>18816</v>
      </c>
      <c r="P42" s="9">
        <v>12484</v>
      </c>
      <c r="Q42" s="11">
        <v>11929</v>
      </c>
      <c r="R42" s="11">
        <f t="shared" si="4"/>
        <v>24413</v>
      </c>
      <c r="S42" s="7">
        <v>50</v>
      </c>
      <c r="T42" s="7">
        <v>50</v>
      </c>
      <c r="U42" s="7">
        <f t="shared" si="5"/>
        <v>100</v>
      </c>
      <c r="V42" s="7">
        <v>13796</v>
      </c>
      <c r="W42" s="7">
        <v>9436</v>
      </c>
      <c r="X42" s="7">
        <f t="shared" si="6"/>
        <v>23232</v>
      </c>
      <c r="Y42" s="7">
        <v>20427</v>
      </c>
      <c r="Z42" s="7">
        <v>11011</v>
      </c>
      <c r="AA42" s="7">
        <f t="shared" si="7"/>
        <v>31438</v>
      </c>
      <c r="AB42" s="7">
        <v>9624</v>
      </c>
      <c r="AC42" s="7">
        <v>9234</v>
      </c>
      <c r="AD42" s="7">
        <f t="shared" si="8"/>
        <v>18858</v>
      </c>
      <c r="AE42" s="7">
        <v>7867</v>
      </c>
      <c r="AF42" s="7">
        <v>7084</v>
      </c>
      <c r="AG42" s="7">
        <f t="shared" si="9"/>
        <v>14951</v>
      </c>
      <c r="AH42" s="7">
        <v>50</v>
      </c>
      <c r="AI42" s="7">
        <v>50</v>
      </c>
      <c r="AJ42" s="7">
        <f t="shared" si="10"/>
        <v>100</v>
      </c>
      <c r="AK42" s="5">
        <v>13350</v>
      </c>
      <c r="AL42" s="5">
        <v>9105</v>
      </c>
      <c r="AM42" s="5">
        <f t="shared" si="11"/>
        <v>22455</v>
      </c>
      <c r="AN42" s="5">
        <v>19630</v>
      </c>
      <c r="AO42" s="5">
        <v>10491</v>
      </c>
      <c r="AP42" s="5">
        <f t="shared" si="12"/>
        <v>30121</v>
      </c>
      <c r="AQ42" s="7">
        <v>9137</v>
      </c>
      <c r="AR42" s="7">
        <v>8747</v>
      </c>
      <c r="AS42" s="7">
        <f t="shared" si="13"/>
        <v>17884</v>
      </c>
      <c r="AT42" s="5">
        <v>7511</v>
      </c>
      <c r="AU42" s="5">
        <v>6810</v>
      </c>
      <c r="AV42" s="5">
        <f t="shared" si="14"/>
        <v>14321</v>
      </c>
      <c r="AW42" s="7">
        <v>952</v>
      </c>
      <c r="AX42" s="7">
        <v>1955</v>
      </c>
      <c r="AY42" s="7">
        <f t="shared" si="15"/>
        <v>2907</v>
      </c>
      <c r="AZ42" s="14">
        <v>54326</v>
      </c>
      <c r="BA42" s="14">
        <v>48136</v>
      </c>
      <c r="BB42" s="14">
        <v>102462</v>
      </c>
      <c r="BC42" s="18">
        <v>12583</v>
      </c>
      <c r="BD42" s="18">
        <v>12037</v>
      </c>
      <c r="BE42" s="18">
        <v>24620</v>
      </c>
      <c r="BF42" s="18">
        <v>2907</v>
      </c>
      <c r="BG42" s="18">
        <v>185042</v>
      </c>
      <c r="BH42" s="18">
        <v>233271</v>
      </c>
      <c r="BI42" s="18">
        <v>222</v>
      </c>
      <c r="BJ42" s="18">
        <f t="shared" si="16"/>
        <v>1.0234321217144826</v>
      </c>
      <c r="BK42" s="33">
        <f t="shared" si="20"/>
        <v>212630.01811912216</v>
      </c>
      <c r="BL42" s="33">
        <f t="shared" si="19"/>
        <v>957.79287441046017</v>
      </c>
      <c r="BM42">
        <v>2.7743000000000002</v>
      </c>
      <c r="BN42">
        <v>32.288200000000003</v>
      </c>
    </row>
    <row r="43" spans="1:66" ht="13" thickBot="1" x14ac:dyDescent="0.3">
      <c r="A43" s="1" t="s">
        <v>19</v>
      </c>
      <c r="B43" s="1" t="s">
        <v>65</v>
      </c>
      <c r="C43" s="1" t="s">
        <v>65</v>
      </c>
      <c r="D43" s="5">
        <v>13</v>
      </c>
      <c r="E43" s="5">
        <v>12</v>
      </c>
      <c r="F43" s="5">
        <f t="shared" si="0"/>
        <v>25</v>
      </c>
      <c r="G43" s="6">
        <v>30268</v>
      </c>
      <c r="H43" s="6">
        <v>15253</v>
      </c>
      <c r="I43" s="6">
        <f t="shared" si="1"/>
        <v>45521</v>
      </c>
      <c r="J43" s="6">
        <v>26128</v>
      </c>
      <c r="K43" s="6">
        <v>10033</v>
      </c>
      <c r="L43" s="6">
        <f t="shared" si="2"/>
        <v>36161</v>
      </c>
      <c r="M43" s="5">
        <v>14354</v>
      </c>
      <c r="N43" s="5">
        <v>10927</v>
      </c>
      <c r="O43" s="5">
        <f t="shared" si="3"/>
        <v>25281</v>
      </c>
      <c r="P43" s="9">
        <v>14971</v>
      </c>
      <c r="Q43" s="11">
        <v>13530</v>
      </c>
      <c r="R43" s="11">
        <f t="shared" si="4"/>
        <v>28501</v>
      </c>
      <c r="S43" s="7">
        <v>10</v>
      </c>
      <c r="T43" s="7">
        <v>7</v>
      </c>
      <c r="U43" s="7">
        <f t="shared" si="5"/>
        <v>17</v>
      </c>
      <c r="V43" s="7">
        <v>29371</v>
      </c>
      <c r="W43" s="7">
        <v>14673</v>
      </c>
      <c r="X43" s="7">
        <f t="shared" si="6"/>
        <v>44044</v>
      </c>
      <c r="Y43" s="7">
        <v>24778</v>
      </c>
      <c r="Z43" s="7">
        <v>9457</v>
      </c>
      <c r="AA43" s="7">
        <f t="shared" si="7"/>
        <v>34235</v>
      </c>
      <c r="AB43" s="7">
        <v>14580</v>
      </c>
      <c r="AC43" s="7">
        <v>13074</v>
      </c>
      <c r="AD43" s="7">
        <f t="shared" si="8"/>
        <v>27654</v>
      </c>
      <c r="AE43" s="7">
        <v>14046</v>
      </c>
      <c r="AF43" s="7">
        <v>10672</v>
      </c>
      <c r="AG43" s="7">
        <f t="shared" si="9"/>
        <v>24718</v>
      </c>
      <c r="AH43" s="7">
        <v>9</v>
      </c>
      <c r="AI43" s="7">
        <v>5</v>
      </c>
      <c r="AJ43" s="7">
        <f t="shared" si="10"/>
        <v>14</v>
      </c>
      <c r="AK43" s="5">
        <v>28859</v>
      </c>
      <c r="AL43" s="5">
        <v>14364</v>
      </c>
      <c r="AM43" s="5">
        <f t="shared" si="11"/>
        <v>43223</v>
      </c>
      <c r="AN43" s="5">
        <v>24517</v>
      </c>
      <c r="AO43" s="5">
        <v>9284</v>
      </c>
      <c r="AP43" s="5">
        <f t="shared" si="12"/>
        <v>33801</v>
      </c>
      <c r="AQ43" s="7">
        <v>14639</v>
      </c>
      <c r="AR43" s="7">
        <v>13323</v>
      </c>
      <c r="AS43" s="7">
        <f t="shared" si="13"/>
        <v>27962</v>
      </c>
      <c r="AT43" s="5">
        <v>13791</v>
      </c>
      <c r="AU43" s="5">
        <v>10568</v>
      </c>
      <c r="AV43" s="5">
        <f t="shared" si="14"/>
        <v>24359</v>
      </c>
      <c r="AW43" s="7">
        <v>1183</v>
      </c>
      <c r="AX43" s="7">
        <v>2039</v>
      </c>
      <c r="AY43" s="7">
        <f t="shared" si="15"/>
        <v>3222</v>
      </c>
      <c r="AZ43" s="14">
        <v>70763</v>
      </c>
      <c r="BA43" s="14">
        <v>49755</v>
      </c>
      <c r="BB43" s="14">
        <v>120518</v>
      </c>
      <c r="BC43" s="18">
        <v>14984</v>
      </c>
      <c r="BD43" s="18">
        <v>13542</v>
      </c>
      <c r="BE43" s="18">
        <v>28526</v>
      </c>
      <c r="BF43" s="18">
        <v>3222</v>
      </c>
      <c r="BG43" s="18">
        <v>108428</v>
      </c>
      <c r="BH43" s="18">
        <v>135373</v>
      </c>
      <c r="BI43" s="18">
        <v>1721</v>
      </c>
      <c r="BJ43" s="18">
        <f t="shared" si="16"/>
        <v>1.0224428933187419</v>
      </c>
      <c r="BK43" s="33">
        <f t="shared" si="20"/>
        <v>123872.75906017878</v>
      </c>
      <c r="BL43" s="33">
        <f t="shared" si="19"/>
        <v>71.977198756640774</v>
      </c>
      <c r="BM43">
        <v>2.9550000000000001</v>
      </c>
      <c r="BN43">
        <v>32.4467</v>
      </c>
    </row>
    <row r="44" spans="1:66" ht="13" thickBot="1" x14ac:dyDescent="0.3">
      <c r="A44" s="1" t="s">
        <v>49</v>
      </c>
      <c r="B44" s="1" t="s">
        <v>66</v>
      </c>
      <c r="C44" s="1" t="s">
        <v>66</v>
      </c>
      <c r="D44" s="5">
        <v>1</v>
      </c>
      <c r="E44" s="5">
        <v>1</v>
      </c>
      <c r="F44" s="5">
        <f t="shared" si="0"/>
        <v>2</v>
      </c>
      <c r="G44" s="6">
        <v>2689</v>
      </c>
      <c r="H44" s="6">
        <v>2098</v>
      </c>
      <c r="I44" s="6">
        <f t="shared" si="1"/>
        <v>4787</v>
      </c>
      <c r="J44" s="6">
        <v>6020</v>
      </c>
      <c r="K44" s="6">
        <v>4497</v>
      </c>
      <c r="L44" s="6">
        <f t="shared" si="2"/>
        <v>10517</v>
      </c>
      <c r="M44" s="5">
        <v>1524</v>
      </c>
      <c r="N44" s="5">
        <v>1342</v>
      </c>
      <c r="O44" s="5">
        <f t="shared" si="3"/>
        <v>2866</v>
      </c>
      <c r="P44" s="9">
        <v>2314</v>
      </c>
      <c r="Q44" s="11">
        <v>2050</v>
      </c>
      <c r="R44" s="11">
        <f t="shared" si="4"/>
        <v>4364</v>
      </c>
      <c r="S44" s="7">
        <v>1</v>
      </c>
      <c r="T44" s="7">
        <v>1</v>
      </c>
      <c r="U44" s="7">
        <f t="shared" si="5"/>
        <v>2</v>
      </c>
      <c r="V44" s="7">
        <v>2359</v>
      </c>
      <c r="W44" s="7">
        <v>1863</v>
      </c>
      <c r="X44" s="7">
        <f t="shared" si="6"/>
        <v>4222</v>
      </c>
      <c r="Y44" s="7">
        <v>5100</v>
      </c>
      <c r="Z44" s="7">
        <v>3646</v>
      </c>
      <c r="AA44" s="7">
        <f t="shared" si="7"/>
        <v>8746</v>
      </c>
      <c r="AB44" s="7">
        <v>2081</v>
      </c>
      <c r="AC44" s="7">
        <v>1811</v>
      </c>
      <c r="AD44" s="7">
        <f t="shared" si="8"/>
        <v>3892</v>
      </c>
      <c r="AE44" s="7">
        <v>1363</v>
      </c>
      <c r="AF44" s="7">
        <v>1199</v>
      </c>
      <c r="AG44" s="7">
        <f t="shared" si="9"/>
        <v>2562</v>
      </c>
      <c r="AH44" s="7">
        <v>1</v>
      </c>
      <c r="AI44" s="7">
        <v>0</v>
      </c>
      <c r="AJ44" s="7">
        <f t="shared" si="10"/>
        <v>1</v>
      </c>
      <c r="AK44" s="5">
        <v>2624</v>
      </c>
      <c r="AL44" s="5">
        <v>2026</v>
      </c>
      <c r="AM44" s="5">
        <f t="shared" si="11"/>
        <v>4650</v>
      </c>
      <c r="AN44" s="5">
        <v>5781</v>
      </c>
      <c r="AO44" s="5">
        <v>5981</v>
      </c>
      <c r="AP44" s="5">
        <f t="shared" si="12"/>
        <v>11762</v>
      </c>
      <c r="AQ44" s="7">
        <v>2271</v>
      </c>
      <c r="AR44" s="7">
        <v>2003</v>
      </c>
      <c r="AS44" s="7">
        <f t="shared" si="13"/>
        <v>4274</v>
      </c>
      <c r="AT44" s="5">
        <v>1494</v>
      </c>
      <c r="AU44" s="5">
        <v>1311</v>
      </c>
      <c r="AV44" s="5">
        <f t="shared" si="14"/>
        <v>2805</v>
      </c>
      <c r="AW44" s="7">
        <v>161</v>
      </c>
      <c r="AX44" s="7">
        <v>282</v>
      </c>
      <c r="AY44" s="7">
        <f t="shared" si="15"/>
        <v>443</v>
      </c>
      <c r="AZ44" s="14">
        <v>10234</v>
      </c>
      <c r="BA44" s="14">
        <v>9988</v>
      </c>
      <c r="BB44" s="14">
        <v>20222</v>
      </c>
      <c r="BC44" s="18">
        <v>2315</v>
      </c>
      <c r="BD44" s="18">
        <v>2051</v>
      </c>
      <c r="BE44" s="18">
        <v>4366</v>
      </c>
      <c r="BF44" s="18">
        <v>443</v>
      </c>
      <c r="BG44" s="18">
        <v>100099</v>
      </c>
      <c r="BH44" s="18">
        <v>143304</v>
      </c>
      <c r="BI44" s="18">
        <v>227</v>
      </c>
      <c r="BJ44" s="18">
        <f t="shared" si="16"/>
        <v>1.0365323416589265</v>
      </c>
      <c r="BK44" s="33">
        <f t="shared" si="20"/>
        <v>124144.32837380326</v>
      </c>
      <c r="BL44" s="33">
        <f t="shared" si="19"/>
        <v>546.89131442204075</v>
      </c>
      <c r="BM44">
        <v>1.4274</v>
      </c>
      <c r="BN44">
        <v>31.348400000000002</v>
      </c>
    </row>
    <row r="45" spans="1:66" ht="13" thickBot="1" x14ac:dyDescent="0.3">
      <c r="A45" s="1" t="s">
        <v>49</v>
      </c>
      <c r="B45" s="1" t="s">
        <v>67</v>
      </c>
      <c r="C45" s="1" t="s">
        <v>67</v>
      </c>
      <c r="D45" s="5">
        <v>2</v>
      </c>
      <c r="E45" s="5">
        <v>1</v>
      </c>
      <c r="F45" s="5">
        <f t="shared" si="0"/>
        <v>3</v>
      </c>
      <c r="G45" s="6">
        <v>7069</v>
      </c>
      <c r="H45" s="6">
        <v>4392</v>
      </c>
      <c r="I45" s="6">
        <f t="shared" si="1"/>
        <v>11461</v>
      </c>
      <c r="J45" s="6">
        <v>7814</v>
      </c>
      <c r="K45" s="6">
        <v>3916</v>
      </c>
      <c r="L45" s="6">
        <f t="shared" si="2"/>
        <v>11730</v>
      </c>
      <c r="M45" s="5">
        <v>4507</v>
      </c>
      <c r="N45" s="5">
        <v>3607</v>
      </c>
      <c r="O45" s="5">
        <f t="shared" si="3"/>
        <v>8114</v>
      </c>
      <c r="P45" s="9">
        <v>5648</v>
      </c>
      <c r="Q45" s="11">
        <v>5214</v>
      </c>
      <c r="R45" s="11">
        <f t="shared" si="4"/>
        <v>10862</v>
      </c>
      <c r="S45" s="7">
        <v>2</v>
      </c>
      <c r="T45" s="7">
        <v>1</v>
      </c>
      <c r="U45" s="7">
        <f t="shared" si="5"/>
        <v>3</v>
      </c>
      <c r="V45" s="7">
        <v>6892</v>
      </c>
      <c r="W45" s="7">
        <v>4296</v>
      </c>
      <c r="X45" s="7">
        <f t="shared" si="6"/>
        <v>11188</v>
      </c>
      <c r="Y45" s="7">
        <v>7508</v>
      </c>
      <c r="Z45" s="7">
        <v>3655</v>
      </c>
      <c r="AA45" s="7">
        <f t="shared" si="7"/>
        <v>11163</v>
      </c>
      <c r="AB45" s="7">
        <v>5476</v>
      </c>
      <c r="AC45" s="7">
        <v>5021</v>
      </c>
      <c r="AD45" s="7">
        <f t="shared" si="8"/>
        <v>10497</v>
      </c>
      <c r="AE45" s="7">
        <v>4426</v>
      </c>
      <c r="AF45" s="7">
        <v>3548</v>
      </c>
      <c r="AG45" s="7">
        <f t="shared" si="9"/>
        <v>7974</v>
      </c>
      <c r="AH45" s="7">
        <v>2</v>
      </c>
      <c r="AI45" s="7">
        <v>1</v>
      </c>
      <c r="AJ45" s="7">
        <f t="shared" si="10"/>
        <v>3</v>
      </c>
      <c r="AK45" s="5">
        <v>6825</v>
      </c>
      <c r="AL45" s="5">
        <v>4274</v>
      </c>
      <c r="AM45" s="5">
        <f t="shared" si="11"/>
        <v>11099</v>
      </c>
      <c r="AN45" s="5">
        <v>7515</v>
      </c>
      <c r="AO45" s="5">
        <v>3656</v>
      </c>
      <c r="AP45" s="5">
        <f t="shared" si="12"/>
        <v>11171</v>
      </c>
      <c r="AQ45" s="7">
        <v>5434</v>
      </c>
      <c r="AR45" s="7">
        <v>5016</v>
      </c>
      <c r="AS45" s="7">
        <f t="shared" si="13"/>
        <v>10450</v>
      </c>
      <c r="AT45" s="5">
        <v>117379</v>
      </c>
      <c r="AU45" s="5">
        <v>3520</v>
      </c>
      <c r="AV45" s="5">
        <f t="shared" si="14"/>
        <v>120899</v>
      </c>
      <c r="AW45" s="7">
        <v>515</v>
      </c>
      <c r="AX45" s="7">
        <v>1286</v>
      </c>
      <c r="AY45" s="7">
        <f t="shared" si="15"/>
        <v>1801</v>
      </c>
      <c r="AZ45" s="14">
        <v>19392</v>
      </c>
      <c r="BA45" s="14">
        <v>17130</v>
      </c>
      <c r="BB45" s="14">
        <v>36522</v>
      </c>
      <c r="BC45" s="18">
        <v>5650</v>
      </c>
      <c r="BD45" s="18">
        <v>5215</v>
      </c>
      <c r="BE45" s="18">
        <v>10865</v>
      </c>
      <c r="BF45" s="18">
        <v>1801</v>
      </c>
      <c r="BG45" s="18">
        <v>205432</v>
      </c>
      <c r="BH45" s="18">
        <v>257544</v>
      </c>
      <c r="BI45" s="18">
        <v>1341</v>
      </c>
      <c r="BJ45" s="18">
        <f t="shared" si="16"/>
        <v>1.0228650374204615</v>
      </c>
      <c r="BK45" s="33">
        <f t="shared" si="20"/>
        <v>235276.25552586591</v>
      </c>
      <c r="BL45" s="33">
        <f t="shared" si="19"/>
        <v>175.44836355396413</v>
      </c>
      <c r="BM45">
        <v>1.6343000000000001</v>
      </c>
      <c r="BN45">
        <v>31.170999999999999</v>
      </c>
    </row>
    <row r="46" spans="1:66" ht="13" thickBot="1" x14ac:dyDescent="0.3">
      <c r="A46" s="1" t="s">
        <v>30</v>
      </c>
      <c r="B46" s="1" t="s">
        <v>68</v>
      </c>
      <c r="C46" s="1" t="s">
        <v>68</v>
      </c>
      <c r="D46" s="5">
        <v>17</v>
      </c>
      <c r="E46" s="5">
        <v>17</v>
      </c>
      <c r="F46" s="5">
        <f t="shared" si="0"/>
        <v>34</v>
      </c>
      <c r="G46" s="6">
        <v>20398</v>
      </c>
      <c r="H46" s="6">
        <v>16228</v>
      </c>
      <c r="I46" s="6">
        <f t="shared" si="1"/>
        <v>36626</v>
      </c>
      <c r="J46" s="6">
        <v>34625</v>
      </c>
      <c r="K46" s="6">
        <v>22678</v>
      </c>
      <c r="L46" s="6">
        <f t="shared" si="2"/>
        <v>57303</v>
      </c>
      <c r="M46" s="5">
        <v>9881</v>
      </c>
      <c r="N46" s="5">
        <v>8214</v>
      </c>
      <c r="O46" s="5">
        <f t="shared" si="3"/>
        <v>18095</v>
      </c>
      <c r="P46" s="9">
        <v>8104</v>
      </c>
      <c r="Q46" s="11">
        <v>6703</v>
      </c>
      <c r="R46" s="11">
        <f t="shared" si="4"/>
        <v>14807</v>
      </c>
      <c r="S46" s="7">
        <v>8</v>
      </c>
      <c r="T46" s="7">
        <v>15</v>
      </c>
      <c r="U46" s="7">
        <f t="shared" si="5"/>
        <v>23</v>
      </c>
      <c r="V46" s="7">
        <v>19707</v>
      </c>
      <c r="W46" s="7">
        <v>15557</v>
      </c>
      <c r="X46" s="7">
        <f t="shared" si="6"/>
        <v>35264</v>
      </c>
      <c r="Y46" s="7">
        <v>32750</v>
      </c>
      <c r="Z46" s="7">
        <v>21223</v>
      </c>
      <c r="AA46" s="7">
        <f t="shared" si="7"/>
        <v>53973</v>
      </c>
      <c r="AB46" s="7">
        <v>7525</v>
      </c>
      <c r="AC46" s="7">
        <v>6394</v>
      </c>
      <c r="AD46" s="7">
        <f t="shared" si="8"/>
        <v>13919</v>
      </c>
      <c r="AE46" s="7">
        <v>9404</v>
      </c>
      <c r="AF46" s="7">
        <v>7753</v>
      </c>
      <c r="AG46" s="7">
        <f t="shared" si="9"/>
        <v>17157</v>
      </c>
      <c r="AH46" s="7">
        <v>11</v>
      </c>
      <c r="AI46" s="7">
        <v>9</v>
      </c>
      <c r="AJ46" s="7">
        <f t="shared" si="10"/>
        <v>20</v>
      </c>
      <c r="AK46" s="5">
        <v>19453</v>
      </c>
      <c r="AL46" s="5">
        <v>15345</v>
      </c>
      <c r="AM46" s="5">
        <f t="shared" si="11"/>
        <v>34798</v>
      </c>
      <c r="AN46" s="5">
        <v>32405</v>
      </c>
      <c r="AO46" s="5">
        <v>20880</v>
      </c>
      <c r="AP46" s="5">
        <f t="shared" si="12"/>
        <v>53285</v>
      </c>
      <c r="AQ46" s="7">
        <v>7446</v>
      </c>
      <c r="AR46" s="7">
        <v>6297</v>
      </c>
      <c r="AS46" s="7">
        <f t="shared" si="13"/>
        <v>13743</v>
      </c>
      <c r="AT46" s="5">
        <v>9283</v>
      </c>
      <c r="AU46" s="5">
        <v>7631</v>
      </c>
      <c r="AV46" s="5">
        <f t="shared" si="14"/>
        <v>16914</v>
      </c>
      <c r="AW46" s="7">
        <v>414</v>
      </c>
      <c r="AX46" s="7">
        <v>773</v>
      </c>
      <c r="AY46" s="7">
        <f t="shared" si="15"/>
        <v>1187</v>
      </c>
      <c r="AZ46" s="14">
        <v>64921</v>
      </c>
      <c r="BA46" s="14">
        <v>53840</v>
      </c>
      <c r="BB46" s="14">
        <v>118761</v>
      </c>
      <c r="BC46" s="18">
        <v>8121</v>
      </c>
      <c r="BD46" s="18">
        <v>6720</v>
      </c>
      <c r="BE46" s="18">
        <v>14841</v>
      </c>
      <c r="BF46" s="18">
        <v>1187</v>
      </c>
      <c r="BG46" s="18">
        <v>249625</v>
      </c>
      <c r="BH46" s="18">
        <v>309466</v>
      </c>
      <c r="BI46" s="18">
        <v>622</v>
      </c>
      <c r="BJ46" s="18">
        <f t="shared" si="16"/>
        <v>1.0217213919244115</v>
      </c>
      <c r="BK46" s="33">
        <f t="shared" si="20"/>
        <v>283976.88828909566</v>
      </c>
      <c r="BL46" s="33">
        <f t="shared" si="19"/>
        <v>456.55448277989655</v>
      </c>
      <c r="BM46">
        <v>9.6600000000000005E-2</v>
      </c>
      <c r="BN46">
        <v>30.4818</v>
      </c>
    </row>
    <row r="47" spans="1:66" ht="13" thickBot="1" x14ac:dyDescent="0.3">
      <c r="A47" s="1" t="s">
        <v>38</v>
      </c>
      <c r="B47" s="1" t="s">
        <v>69</v>
      </c>
      <c r="C47" s="1" t="s">
        <v>69</v>
      </c>
      <c r="D47" s="5">
        <v>38</v>
      </c>
      <c r="E47" s="5">
        <v>28</v>
      </c>
      <c r="F47" s="5">
        <f t="shared" si="0"/>
        <v>66</v>
      </c>
      <c r="G47" s="6">
        <v>32022</v>
      </c>
      <c r="H47" s="6">
        <v>18354</v>
      </c>
      <c r="I47" s="6">
        <f t="shared" si="1"/>
        <v>50376</v>
      </c>
      <c r="J47" s="6">
        <v>52871</v>
      </c>
      <c r="K47" s="6">
        <v>25050</v>
      </c>
      <c r="L47" s="6">
        <f t="shared" si="2"/>
        <v>77921</v>
      </c>
      <c r="M47" s="5">
        <v>21090</v>
      </c>
      <c r="N47" s="5">
        <v>16244</v>
      </c>
      <c r="O47" s="5">
        <f t="shared" si="3"/>
        <v>37334</v>
      </c>
      <c r="P47" s="9">
        <v>29955</v>
      </c>
      <c r="Q47" s="11">
        <v>26648</v>
      </c>
      <c r="R47" s="11">
        <f t="shared" si="4"/>
        <v>56603</v>
      </c>
      <c r="S47" s="7">
        <v>35</v>
      </c>
      <c r="T47" s="7">
        <v>23</v>
      </c>
      <c r="U47" s="7">
        <f t="shared" si="5"/>
        <v>58</v>
      </c>
      <c r="V47" s="7">
        <v>31019</v>
      </c>
      <c r="W47" s="7">
        <v>17591</v>
      </c>
      <c r="X47" s="7">
        <f t="shared" si="6"/>
        <v>48610</v>
      </c>
      <c r="Y47" s="7">
        <v>51023</v>
      </c>
      <c r="Z47" s="7">
        <v>23951</v>
      </c>
      <c r="AA47" s="7">
        <f t="shared" si="7"/>
        <v>74974</v>
      </c>
      <c r="AB47" s="7">
        <v>29103</v>
      </c>
      <c r="AC47" s="7">
        <v>25811</v>
      </c>
      <c r="AD47" s="7">
        <f t="shared" si="8"/>
        <v>54914</v>
      </c>
      <c r="AE47" s="7">
        <v>20304</v>
      </c>
      <c r="AF47" s="7">
        <v>15463</v>
      </c>
      <c r="AG47" s="7">
        <f t="shared" si="9"/>
        <v>35767</v>
      </c>
      <c r="AH47" s="7">
        <v>20</v>
      </c>
      <c r="AI47" s="7">
        <v>13</v>
      </c>
      <c r="AJ47" s="7">
        <f t="shared" si="10"/>
        <v>33</v>
      </c>
      <c r="AK47" s="5">
        <v>29506</v>
      </c>
      <c r="AL47" s="5">
        <v>16789</v>
      </c>
      <c r="AM47" s="5">
        <f t="shared" si="11"/>
        <v>46295</v>
      </c>
      <c r="AN47" s="5">
        <v>48011</v>
      </c>
      <c r="AO47" s="5">
        <v>22468</v>
      </c>
      <c r="AP47" s="5">
        <f t="shared" si="12"/>
        <v>70479</v>
      </c>
      <c r="AQ47" s="7">
        <v>27773</v>
      </c>
      <c r="AR47" s="7">
        <v>24634</v>
      </c>
      <c r="AS47" s="7">
        <f t="shared" si="13"/>
        <v>52407</v>
      </c>
      <c r="AT47" s="5">
        <v>19408</v>
      </c>
      <c r="AU47" s="5">
        <v>14824</v>
      </c>
      <c r="AV47" s="5">
        <f t="shared" si="14"/>
        <v>34232</v>
      </c>
      <c r="AW47" s="7">
        <v>1979</v>
      </c>
      <c r="AX47" s="7">
        <v>4322</v>
      </c>
      <c r="AY47" s="7">
        <f t="shared" si="15"/>
        <v>6301</v>
      </c>
      <c r="AZ47" s="14">
        <v>106021</v>
      </c>
      <c r="BA47" s="14">
        <v>86324</v>
      </c>
      <c r="BB47" s="14">
        <v>192345</v>
      </c>
      <c r="BC47" s="18">
        <v>29993</v>
      </c>
      <c r="BD47" s="18">
        <v>26676</v>
      </c>
      <c r="BE47" s="18">
        <v>56669</v>
      </c>
      <c r="BF47" s="18">
        <v>6301</v>
      </c>
      <c r="BG47" s="18">
        <v>339311</v>
      </c>
      <c r="BH47" s="18">
        <v>426958</v>
      </c>
      <c r="BI47" s="18">
        <v>633</v>
      </c>
      <c r="BJ47" s="18">
        <f t="shared" si="16"/>
        <v>1.0232428570112893</v>
      </c>
      <c r="BK47" s="33">
        <f t="shared" si="20"/>
        <v>389466.64453581889</v>
      </c>
      <c r="BL47" s="33">
        <f t="shared" si="19"/>
        <v>615.27116040413728</v>
      </c>
      <c r="BM47">
        <v>0.72360000000000002</v>
      </c>
      <c r="BN47">
        <v>33.483199999999997</v>
      </c>
    </row>
    <row r="48" spans="1:66" ht="13" thickBot="1" x14ac:dyDescent="0.3">
      <c r="A48" s="1" t="s">
        <v>30</v>
      </c>
      <c r="B48" s="1" t="s">
        <v>70</v>
      </c>
      <c r="C48" s="1" t="s">
        <v>70</v>
      </c>
      <c r="D48" s="5">
        <v>71</v>
      </c>
      <c r="E48" s="5">
        <v>57</v>
      </c>
      <c r="F48" s="5">
        <f t="shared" si="0"/>
        <v>128</v>
      </c>
      <c r="G48" s="6">
        <v>34111</v>
      </c>
      <c r="H48" s="6">
        <v>27631</v>
      </c>
      <c r="I48" s="6">
        <f t="shared" si="1"/>
        <v>61742</v>
      </c>
      <c r="J48" s="6">
        <v>49805</v>
      </c>
      <c r="K48" s="6">
        <v>33824</v>
      </c>
      <c r="L48" s="6">
        <f t="shared" si="2"/>
        <v>83629</v>
      </c>
      <c r="M48" s="5">
        <v>18921</v>
      </c>
      <c r="N48" s="5">
        <v>16470</v>
      </c>
      <c r="O48" s="5">
        <f t="shared" si="3"/>
        <v>35391</v>
      </c>
      <c r="P48" s="9">
        <v>20879</v>
      </c>
      <c r="Q48" s="11">
        <v>19005</v>
      </c>
      <c r="R48" s="11">
        <f t="shared" si="4"/>
        <v>39884</v>
      </c>
      <c r="S48" s="7">
        <v>80</v>
      </c>
      <c r="T48" s="7">
        <v>55</v>
      </c>
      <c r="U48" s="7">
        <f t="shared" si="5"/>
        <v>135</v>
      </c>
      <c r="V48" s="7">
        <v>33697</v>
      </c>
      <c r="W48" s="7">
        <v>27397</v>
      </c>
      <c r="X48" s="7">
        <f t="shared" si="6"/>
        <v>61094</v>
      </c>
      <c r="Y48" s="7">
        <v>48593</v>
      </c>
      <c r="Z48" s="7">
        <v>32853</v>
      </c>
      <c r="AA48" s="7">
        <f t="shared" si="7"/>
        <v>81446</v>
      </c>
      <c r="AB48" s="7">
        <v>20703</v>
      </c>
      <c r="AC48" s="7">
        <v>18726</v>
      </c>
      <c r="AD48" s="7">
        <f t="shared" si="8"/>
        <v>39429</v>
      </c>
      <c r="AE48" s="7">
        <v>18801</v>
      </c>
      <c r="AF48" s="7">
        <v>16354</v>
      </c>
      <c r="AG48" s="7">
        <f t="shared" si="9"/>
        <v>35155</v>
      </c>
      <c r="AH48" s="7">
        <v>59</v>
      </c>
      <c r="AI48" s="7">
        <v>39</v>
      </c>
      <c r="AJ48" s="7">
        <f t="shared" si="10"/>
        <v>98</v>
      </c>
      <c r="AK48" s="5">
        <v>31627</v>
      </c>
      <c r="AL48" s="5">
        <v>25892</v>
      </c>
      <c r="AM48" s="5">
        <f t="shared" si="11"/>
        <v>57519</v>
      </c>
      <c r="AN48" s="5">
        <v>46181</v>
      </c>
      <c r="AO48" s="5">
        <v>30102</v>
      </c>
      <c r="AP48" s="5">
        <f t="shared" si="12"/>
        <v>76283</v>
      </c>
      <c r="AQ48" s="7">
        <v>19640</v>
      </c>
      <c r="AR48" s="7">
        <v>17788</v>
      </c>
      <c r="AS48" s="7">
        <f t="shared" si="13"/>
        <v>37428</v>
      </c>
      <c r="AT48" s="5">
        <v>17769</v>
      </c>
      <c r="AU48" s="5">
        <v>15450</v>
      </c>
      <c r="AV48" s="5">
        <f t="shared" si="14"/>
        <v>33219</v>
      </c>
      <c r="AW48" s="7">
        <v>421</v>
      </c>
      <c r="AX48" s="7">
        <v>1695</v>
      </c>
      <c r="AY48" s="7">
        <f t="shared" si="15"/>
        <v>2116</v>
      </c>
      <c r="AZ48" s="14">
        <v>102908</v>
      </c>
      <c r="BA48" s="14">
        <v>96987</v>
      </c>
      <c r="BB48" s="14">
        <v>199895</v>
      </c>
      <c r="BC48" s="18">
        <v>20950</v>
      </c>
      <c r="BD48" s="18">
        <v>19062</v>
      </c>
      <c r="BE48" s="18">
        <v>40012</v>
      </c>
      <c r="BF48" s="18">
        <v>2116</v>
      </c>
      <c r="BG48" s="18">
        <v>486360</v>
      </c>
      <c r="BH48" s="18">
        <v>635077</v>
      </c>
      <c r="BI48" s="18">
        <v>2536</v>
      </c>
      <c r="BJ48" s="18">
        <f t="shared" si="16"/>
        <v>1.0270388060813092</v>
      </c>
      <c r="BK48" s="33">
        <f t="shared" si="20"/>
        <v>570793.43663622939</v>
      </c>
      <c r="BL48" s="33">
        <f t="shared" si="19"/>
        <v>225.07627627611569</v>
      </c>
      <c r="BM48">
        <v>0.84350000000000003</v>
      </c>
      <c r="BN48">
        <v>30.803899999999999</v>
      </c>
    </row>
    <row r="49" spans="1:66" ht="13" thickBot="1" x14ac:dyDescent="0.3">
      <c r="A49" s="1" t="s">
        <v>38</v>
      </c>
      <c r="B49" s="1" t="s">
        <v>71</v>
      </c>
      <c r="C49" s="1" t="s">
        <v>71</v>
      </c>
      <c r="D49" s="5">
        <v>340</v>
      </c>
      <c r="E49" s="5">
        <v>346</v>
      </c>
      <c r="F49" s="5">
        <f t="shared" si="0"/>
        <v>686</v>
      </c>
      <c r="G49" s="6">
        <v>12884</v>
      </c>
      <c r="H49" s="6">
        <v>8865</v>
      </c>
      <c r="I49" s="6">
        <f t="shared" si="1"/>
        <v>21749</v>
      </c>
      <c r="J49" s="6">
        <v>27314</v>
      </c>
      <c r="K49" s="6">
        <v>16313</v>
      </c>
      <c r="L49" s="6">
        <f t="shared" si="2"/>
        <v>43627</v>
      </c>
      <c r="M49" s="5">
        <v>7954</v>
      </c>
      <c r="N49" s="5">
        <v>6561</v>
      </c>
      <c r="O49" s="5">
        <f t="shared" si="3"/>
        <v>14515</v>
      </c>
      <c r="P49" s="9">
        <v>11954</v>
      </c>
      <c r="Q49" s="11">
        <v>10767</v>
      </c>
      <c r="R49" s="11">
        <f t="shared" si="4"/>
        <v>22721</v>
      </c>
      <c r="S49" s="7">
        <v>197</v>
      </c>
      <c r="T49" s="7">
        <v>204</v>
      </c>
      <c r="U49" s="7">
        <f t="shared" si="5"/>
        <v>401</v>
      </c>
      <c r="V49" s="7">
        <v>11430</v>
      </c>
      <c r="W49" s="7">
        <v>7645</v>
      </c>
      <c r="X49" s="7">
        <f t="shared" si="6"/>
        <v>19075</v>
      </c>
      <c r="Y49" s="7">
        <v>23192</v>
      </c>
      <c r="Z49" s="7">
        <v>12947</v>
      </c>
      <c r="AA49" s="7">
        <f t="shared" si="7"/>
        <v>36139</v>
      </c>
      <c r="AB49" s="7">
        <v>10320</v>
      </c>
      <c r="AC49" s="7">
        <v>10436</v>
      </c>
      <c r="AD49" s="7">
        <f t="shared" si="8"/>
        <v>20756</v>
      </c>
      <c r="AE49" s="7">
        <v>7022</v>
      </c>
      <c r="AF49" s="7">
        <v>5608</v>
      </c>
      <c r="AG49" s="7">
        <f t="shared" si="9"/>
        <v>12630</v>
      </c>
      <c r="AH49" s="7">
        <v>164</v>
      </c>
      <c r="AI49" s="7">
        <v>168</v>
      </c>
      <c r="AJ49" s="7">
        <f t="shared" si="10"/>
        <v>332</v>
      </c>
      <c r="AK49" s="5">
        <v>10924</v>
      </c>
      <c r="AL49" s="5">
        <v>7290</v>
      </c>
      <c r="AM49" s="5">
        <f t="shared" si="11"/>
        <v>18214</v>
      </c>
      <c r="AN49" s="5">
        <v>22513</v>
      </c>
      <c r="AO49" s="5">
        <v>12667</v>
      </c>
      <c r="AP49" s="5">
        <f t="shared" si="12"/>
        <v>35180</v>
      </c>
      <c r="AQ49" s="7">
        <v>9781</v>
      </c>
      <c r="AR49" s="7">
        <v>8806</v>
      </c>
      <c r="AS49" s="7">
        <f t="shared" si="13"/>
        <v>18587</v>
      </c>
      <c r="AT49" s="5">
        <v>6815</v>
      </c>
      <c r="AU49" s="5">
        <v>5531</v>
      </c>
      <c r="AV49" s="5">
        <f t="shared" si="14"/>
        <v>12346</v>
      </c>
      <c r="AW49" s="7">
        <v>496</v>
      </c>
      <c r="AX49" s="7">
        <v>1452</v>
      </c>
      <c r="AY49" s="7">
        <f t="shared" si="15"/>
        <v>1948</v>
      </c>
      <c r="AZ49" s="14">
        <v>48492</v>
      </c>
      <c r="BA49" s="14">
        <v>42852</v>
      </c>
      <c r="BB49" s="14">
        <v>91344</v>
      </c>
      <c r="BC49" s="18">
        <v>12294</v>
      </c>
      <c r="BD49" s="18">
        <v>11113</v>
      </c>
      <c r="BE49" s="18">
        <v>23407</v>
      </c>
      <c r="BF49" s="18">
        <v>1948</v>
      </c>
      <c r="BG49" s="18">
        <v>247074</v>
      </c>
      <c r="BH49" s="18">
        <v>279184</v>
      </c>
      <c r="BI49" s="18">
        <v>179</v>
      </c>
      <c r="BJ49" s="18">
        <f t="shared" si="16"/>
        <v>1.012293266155236</v>
      </c>
      <c r="BK49" s="33">
        <f t="shared" si="20"/>
        <v>265867.42767759284</v>
      </c>
      <c r="BL49" s="33">
        <f t="shared" si="19"/>
        <v>1485.2928920535912</v>
      </c>
      <c r="BM49">
        <v>0.53490000000000004</v>
      </c>
      <c r="BN49">
        <v>33.213900000000002</v>
      </c>
    </row>
    <row r="50" spans="1:66" ht="13" thickBot="1" x14ac:dyDescent="0.3">
      <c r="A50" s="1" t="s">
        <v>38</v>
      </c>
      <c r="B50" s="1" t="s">
        <v>72</v>
      </c>
      <c r="C50" s="1" t="s">
        <v>72</v>
      </c>
      <c r="D50" s="5">
        <v>81</v>
      </c>
      <c r="E50" s="5">
        <v>65</v>
      </c>
      <c r="F50" s="5">
        <f t="shared" si="0"/>
        <v>146</v>
      </c>
      <c r="G50" s="6">
        <v>21401</v>
      </c>
      <c r="H50" s="6">
        <v>12114</v>
      </c>
      <c r="I50" s="6">
        <f t="shared" si="1"/>
        <v>33515</v>
      </c>
      <c r="J50" s="6">
        <v>38579</v>
      </c>
      <c r="K50" s="6">
        <v>18762</v>
      </c>
      <c r="L50" s="6">
        <f t="shared" si="2"/>
        <v>57341</v>
      </c>
      <c r="M50" s="5">
        <v>14175</v>
      </c>
      <c r="N50" s="5">
        <v>10140</v>
      </c>
      <c r="O50" s="5">
        <f t="shared" si="3"/>
        <v>24315</v>
      </c>
      <c r="P50" s="9">
        <v>22527</v>
      </c>
      <c r="Q50" s="11">
        <v>18560</v>
      </c>
      <c r="R50" s="11">
        <f t="shared" si="4"/>
        <v>41087</v>
      </c>
      <c r="S50" s="7">
        <v>72</v>
      </c>
      <c r="T50" s="7">
        <v>56</v>
      </c>
      <c r="U50" s="7">
        <f t="shared" si="5"/>
        <v>128</v>
      </c>
      <c r="V50" s="7">
        <v>20220</v>
      </c>
      <c r="W50" s="7">
        <v>11431</v>
      </c>
      <c r="X50" s="7">
        <f t="shared" si="6"/>
        <v>31651</v>
      </c>
      <c r="Y50" s="7">
        <v>35705</v>
      </c>
      <c r="Z50" s="7">
        <v>17322</v>
      </c>
      <c r="AA50" s="7">
        <f t="shared" si="7"/>
        <v>53027</v>
      </c>
      <c r="AB50" s="7">
        <v>21447</v>
      </c>
      <c r="AC50" s="7">
        <v>17568</v>
      </c>
      <c r="AD50" s="7">
        <f t="shared" si="8"/>
        <v>39015</v>
      </c>
      <c r="AE50" s="7">
        <v>13473</v>
      </c>
      <c r="AF50" s="7">
        <v>9665</v>
      </c>
      <c r="AG50" s="7">
        <f t="shared" si="9"/>
        <v>23138</v>
      </c>
      <c r="AH50" s="7">
        <v>72</v>
      </c>
      <c r="AI50" s="7">
        <v>56</v>
      </c>
      <c r="AJ50" s="7">
        <f t="shared" si="10"/>
        <v>128</v>
      </c>
      <c r="AK50" s="5">
        <v>20072</v>
      </c>
      <c r="AL50" s="5">
        <v>11373</v>
      </c>
      <c r="AM50" s="5">
        <f t="shared" si="11"/>
        <v>31445</v>
      </c>
      <c r="AN50" s="5">
        <v>35471</v>
      </c>
      <c r="AO50" s="5">
        <v>17225</v>
      </c>
      <c r="AP50" s="5">
        <f t="shared" si="12"/>
        <v>52696</v>
      </c>
      <c r="AQ50" s="7">
        <v>21722</v>
      </c>
      <c r="AR50" s="7">
        <v>17443</v>
      </c>
      <c r="AS50" s="7">
        <f t="shared" si="13"/>
        <v>39165</v>
      </c>
      <c r="AT50" s="5">
        <v>13391</v>
      </c>
      <c r="AU50" s="5">
        <v>9603</v>
      </c>
      <c r="AV50" s="5">
        <f t="shared" si="14"/>
        <v>22994</v>
      </c>
      <c r="AW50" s="7">
        <v>907</v>
      </c>
      <c r="AX50" s="7">
        <v>2155</v>
      </c>
      <c r="AY50" s="7">
        <f t="shared" si="15"/>
        <v>3062</v>
      </c>
      <c r="AZ50" s="14">
        <v>74236</v>
      </c>
      <c r="BA50" s="14">
        <v>59641</v>
      </c>
      <c r="BB50" s="14">
        <v>133877</v>
      </c>
      <c r="BC50" s="18">
        <v>22608</v>
      </c>
      <c r="BD50" s="18">
        <v>18625</v>
      </c>
      <c r="BE50" s="18">
        <v>41233</v>
      </c>
      <c r="BF50" s="18">
        <v>3062</v>
      </c>
      <c r="BG50" s="18">
        <v>224168</v>
      </c>
      <c r="BH50" s="18">
        <v>280905</v>
      </c>
      <c r="BI50" s="18">
        <v>499</v>
      </c>
      <c r="BJ50" s="18">
        <f t="shared" si="16"/>
        <v>1.0228185249971979</v>
      </c>
      <c r="BK50" s="33">
        <f t="shared" si="20"/>
        <v>256664.10064088085</v>
      </c>
      <c r="BL50" s="33">
        <f t="shared" si="19"/>
        <v>514.3569151119857</v>
      </c>
      <c r="BM50">
        <v>0.53490000000000004</v>
      </c>
      <c r="BN50">
        <v>33.213900000000002</v>
      </c>
    </row>
    <row r="51" spans="1:66" ht="13" thickBot="1" x14ac:dyDescent="0.3">
      <c r="A51" s="1" t="s">
        <v>17</v>
      </c>
      <c r="B51" s="1" t="s">
        <v>73</v>
      </c>
      <c r="C51" s="1" t="s">
        <v>73</v>
      </c>
      <c r="D51" s="5">
        <v>24</v>
      </c>
      <c r="E51" s="5">
        <v>19</v>
      </c>
      <c r="F51" s="5">
        <f t="shared" si="0"/>
        <v>43</v>
      </c>
      <c r="G51" s="6">
        <v>11411</v>
      </c>
      <c r="H51" s="6">
        <v>8101</v>
      </c>
      <c r="I51" s="6">
        <f t="shared" si="1"/>
        <v>19512</v>
      </c>
      <c r="J51" s="6">
        <v>21115</v>
      </c>
      <c r="K51" s="6">
        <v>11821</v>
      </c>
      <c r="L51" s="6">
        <f t="shared" si="2"/>
        <v>32936</v>
      </c>
      <c r="M51" s="5">
        <v>5983</v>
      </c>
      <c r="N51" s="5">
        <v>5119</v>
      </c>
      <c r="O51" s="5">
        <f t="shared" si="3"/>
        <v>11102</v>
      </c>
      <c r="P51" s="9">
        <v>15451</v>
      </c>
      <c r="Q51" s="11">
        <v>14652</v>
      </c>
      <c r="R51" s="11">
        <f t="shared" si="4"/>
        <v>30103</v>
      </c>
      <c r="S51" s="7">
        <v>14</v>
      </c>
      <c r="T51" s="7">
        <v>12</v>
      </c>
      <c r="U51" s="7">
        <f t="shared" si="5"/>
        <v>26</v>
      </c>
      <c r="V51" s="7">
        <v>10820</v>
      </c>
      <c r="W51" s="7">
        <v>7673</v>
      </c>
      <c r="X51" s="7">
        <f t="shared" si="6"/>
        <v>18493</v>
      </c>
      <c r="Y51" s="7">
        <v>19082</v>
      </c>
      <c r="Z51" s="7">
        <v>10536</v>
      </c>
      <c r="AA51" s="7">
        <f t="shared" si="7"/>
        <v>29618</v>
      </c>
      <c r="AB51" s="7">
        <v>14708</v>
      </c>
      <c r="AC51" s="7">
        <v>14001</v>
      </c>
      <c r="AD51" s="7">
        <f t="shared" si="8"/>
        <v>28709</v>
      </c>
      <c r="AE51" s="7">
        <v>5782</v>
      </c>
      <c r="AF51" s="7">
        <v>4829</v>
      </c>
      <c r="AG51" s="7">
        <f t="shared" si="9"/>
        <v>10611</v>
      </c>
      <c r="AH51" s="7">
        <v>14</v>
      </c>
      <c r="AI51" s="7">
        <v>12</v>
      </c>
      <c r="AJ51" s="7">
        <f t="shared" si="10"/>
        <v>26</v>
      </c>
      <c r="AK51" s="5">
        <v>10615</v>
      </c>
      <c r="AL51" s="5">
        <v>7531</v>
      </c>
      <c r="AM51" s="5">
        <f t="shared" si="11"/>
        <v>18146</v>
      </c>
      <c r="AN51" s="5">
        <v>18637</v>
      </c>
      <c r="AO51" s="5">
        <v>10520</v>
      </c>
      <c r="AP51" s="5">
        <f t="shared" si="12"/>
        <v>29157</v>
      </c>
      <c r="AQ51" s="7">
        <v>14375</v>
      </c>
      <c r="AR51" s="7">
        <v>13668</v>
      </c>
      <c r="AS51" s="7">
        <f t="shared" si="13"/>
        <v>28043</v>
      </c>
      <c r="AT51" s="5">
        <v>5654</v>
      </c>
      <c r="AU51" s="5">
        <v>4726</v>
      </c>
      <c r="AV51" s="5">
        <f t="shared" si="14"/>
        <v>10380</v>
      </c>
      <c r="AW51" s="7">
        <v>275</v>
      </c>
      <c r="AX51" s="7">
        <v>1410</v>
      </c>
      <c r="AY51" s="7">
        <f t="shared" si="15"/>
        <v>1685</v>
      </c>
      <c r="AZ51" s="14">
        <v>38533</v>
      </c>
      <c r="BA51" s="14">
        <v>39712</v>
      </c>
      <c r="BB51" s="14">
        <v>78245</v>
      </c>
      <c r="BC51" s="18">
        <v>15475</v>
      </c>
      <c r="BD51" s="18">
        <v>14671</v>
      </c>
      <c r="BE51" s="18">
        <v>30146</v>
      </c>
      <c r="BF51" s="18">
        <v>1685</v>
      </c>
      <c r="BG51" s="18">
        <v>116646</v>
      </c>
      <c r="BH51" s="18">
        <v>264631</v>
      </c>
      <c r="BI51" s="18">
        <v>4751</v>
      </c>
      <c r="BJ51" s="18">
        <f t="shared" si="16"/>
        <v>1.0853681840334861</v>
      </c>
      <c r="BK51" s="33">
        <f t="shared" si="20"/>
        <v>190691.95491350233</v>
      </c>
      <c r="BL51" s="33">
        <f t="shared" si="19"/>
        <v>40.137224776573845</v>
      </c>
      <c r="BM51">
        <v>3.5695999999999999</v>
      </c>
      <c r="BN51">
        <v>34.241999999999997</v>
      </c>
    </row>
    <row r="52" spans="1:66" ht="13" thickBot="1" x14ac:dyDescent="0.3">
      <c r="A52" s="1" t="s">
        <v>74</v>
      </c>
      <c r="B52" s="1" t="s">
        <v>75</v>
      </c>
      <c r="C52" s="1" t="s">
        <v>75</v>
      </c>
      <c r="D52" s="5">
        <v>20</v>
      </c>
      <c r="E52" s="5">
        <v>12</v>
      </c>
      <c r="F52" s="5">
        <f t="shared" si="0"/>
        <v>32</v>
      </c>
      <c r="G52" s="6">
        <v>462</v>
      </c>
      <c r="H52" s="6">
        <v>496</v>
      </c>
      <c r="I52" s="6">
        <f t="shared" si="1"/>
        <v>958</v>
      </c>
      <c r="J52" s="6">
        <v>1632</v>
      </c>
      <c r="K52" s="6">
        <v>2363</v>
      </c>
      <c r="L52" s="6">
        <f t="shared" si="2"/>
        <v>3995</v>
      </c>
      <c r="M52" s="5">
        <v>172</v>
      </c>
      <c r="N52" s="5">
        <v>149</v>
      </c>
      <c r="O52" s="5">
        <f t="shared" si="3"/>
        <v>321</v>
      </c>
      <c r="P52" s="9">
        <v>212</v>
      </c>
      <c r="Q52" s="11">
        <v>231</v>
      </c>
      <c r="R52" s="11">
        <f t="shared" si="4"/>
        <v>443</v>
      </c>
      <c r="S52" s="7">
        <v>1</v>
      </c>
      <c r="T52" s="7">
        <v>3</v>
      </c>
      <c r="U52" s="7">
        <f t="shared" si="5"/>
        <v>4</v>
      </c>
      <c r="V52" s="7">
        <v>298</v>
      </c>
      <c r="W52" s="7">
        <v>373</v>
      </c>
      <c r="X52" s="7">
        <f t="shared" si="6"/>
        <v>671</v>
      </c>
      <c r="Y52" s="7">
        <v>1137</v>
      </c>
      <c r="Z52" s="7">
        <v>1915</v>
      </c>
      <c r="AA52" s="7">
        <f t="shared" si="7"/>
        <v>3052</v>
      </c>
      <c r="AB52" s="7">
        <v>120</v>
      </c>
      <c r="AC52" s="7">
        <v>146</v>
      </c>
      <c r="AD52" s="7">
        <f t="shared" si="8"/>
        <v>266</v>
      </c>
      <c r="AE52" s="7">
        <v>100</v>
      </c>
      <c r="AF52" s="7">
        <v>89</v>
      </c>
      <c r="AG52" s="7">
        <f t="shared" si="9"/>
        <v>189</v>
      </c>
      <c r="AH52" s="7">
        <v>1</v>
      </c>
      <c r="AI52" s="7">
        <v>1</v>
      </c>
      <c r="AJ52" s="7">
        <f t="shared" si="10"/>
        <v>2</v>
      </c>
      <c r="AK52" s="5">
        <v>285</v>
      </c>
      <c r="AL52" s="5">
        <v>350</v>
      </c>
      <c r="AM52" s="5">
        <f t="shared" si="11"/>
        <v>635</v>
      </c>
      <c r="AN52" s="5">
        <v>1078</v>
      </c>
      <c r="AO52" s="5">
        <v>1802</v>
      </c>
      <c r="AP52" s="5">
        <f t="shared" si="12"/>
        <v>2880</v>
      </c>
      <c r="AQ52" s="7">
        <v>116</v>
      </c>
      <c r="AR52" s="7">
        <v>139</v>
      </c>
      <c r="AS52" s="7">
        <f t="shared" si="13"/>
        <v>255</v>
      </c>
      <c r="AT52" s="5">
        <v>96</v>
      </c>
      <c r="AU52" s="5">
        <v>86</v>
      </c>
      <c r="AV52" s="5">
        <f t="shared" si="14"/>
        <v>182</v>
      </c>
      <c r="AW52" s="7">
        <v>6</v>
      </c>
      <c r="AX52" s="7">
        <v>24</v>
      </c>
      <c r="AY52" s="7">
        <f t="shared" si="15"/>
        <v>30</v>
      </c>
      <c r="AZ52" s="14">
        <v>2286</v>
      </c>
      <c r="BA52" s="14">
        <v>3251</v>
      </c>
      <c r="BB52" s="14">
        <v>5537</v>
      </c>
      <c r="BC52" s="18">
        <v>232</v>
      </c>
      <c r="BD52" s="18">
        <v>243</v>
      </c>
      <c r="BE52" s="18">
        <v>475</v>
      </c>
      <c r="BF52" s="18">
        <v>30</v>
      </c>
      <c r="BG52" s="18">
        <v>230609</v>
      </c>
      <c r="BH52" s="18">
        <v>285588</v>
      </c>
      <c r="BI52" s="18">
        <v>561</v>
      </c>
      <c r="BJ52" s="18">
        <f t="shared" si="16"/>
        <v>1.0216129049040716</v>
      </c>
      <c r="BK52" s="33">
        <f t="shared" si="20"/>
        <v>262176.93019788276</v>
      </c>
      <c r="BL52" s="33">
        <f t="shared" si="19"/>
        <v>467.33855650246483</v>
      </c>
      <c r="BM52">
        <v>1.3505</v>
      </c>
      <c r="BN52">
        <v>30.020299999999999</v>
      </c>
    </row>
    <row r="53" spans="1:66" ht="13" thickBot="1" x14ac:dyDescent="0.3">
      <c r="A53" s="1" t="s">
        <v>51</v>
      </c>
      <c r="B53" s="1" t="s">
        <v>76</v>
      </c>
      <c r="C53" s="1" t="s">
        <v>76</v>
      </c>
      <c r="D53" s="5">
        <v>5</v>
      </c>
      <c r="E53" s="5">
        <v>6</v>
      </c>
      <c r="F53" s="5">
        <f t="shared" si="0"/>
        <v>11</v>
      </c>
      <c r="G53" s="6">
        <v>2880</v>
      </c>
      <c r="H53" s="6">
        <v>2283</v>
      </c>
      <c r="I53" s="6">
        <f t="shared" si="1"/>
        <v>5163</v>
      </c>
      <c r="J53" s="6">
        <v>5522</v>
      </c>
      <c r="K53" s="6">
        <v>3772</v>
      </c>
      <c r="L53" s="6">
        <f t="shared" si="2"/>
        <v>9294</v>
      </c>
      <c r="M53" s="5">
        <v>1703</v>
      </c>
      <c r="N53" s="5">
        <v>1379</v>
      </c>
      <c r="O53" s="5">
        <f t="shared" si="3"/>
        <v>3082</v>
      </c>
      <c r="P53" s="9">
        <v>1560</v>
      </c>
      <c r="Q53" s="11">
        <v>1341</v>
      </c>
      <c r="R53" s="11">
        <f t="shared" si="4"/>
        <v>2901</v>
      </c>
      <c r="S53" s="7">
        <v>2</v>
      </c>
      <c r="T53" s="7">
        <v>1</v>
      </c>
      <c r="U53" s="7">
        <f t="shared" si="5"/>
        <v>3</v>
      </c>
      <c r="V53" s="7">
        <v>2773</v>
      </c>
      <c r="W53" s="7">
        <v>2239</v>
      </c>
      <c r="X53" s="7">
        <f t="shared" si="6"/>
        <v>5012</v>
      </c>
      <c r="Y53" s="7">
        <v>5067</v>
      </c>
      <c r="Z53" s="7">
        <v>3489</v>
      </c>
      <c r="AA53" s="7">
        <f t="shared" si="7"/>
        <v>8556</v>
      </c>
      <c r="AB53" s="7">
        <v>1487</v>
      </c>
      <c r="AC53" s="7">
        <v>1270</v>
      </c>
      <c r="AD53" s="7">
        <f t="shared" si="8"/>
        <v>2757</v>
      </c>
      <c r="AE53" s="7">
        <v>1636</v>
      </c>
      <c r="AF53" s="7">
        <v>1346</v>
      </c>
      <c r="AG53" s="7">
        <f t="shared" si="9"/>
        <v>2982</v>
      </c>
      <c r="AH53" s="7">
        <v>2</v>
      </c>
      <c r="AI53" s="7">
        <v>1</v>
      </c>
      <c r="AJ53" s="7">
        <f t="shared" si="10"/>
        <v>3</v>
      </c>
      <c r="AK53" s="5">
        <v>2761</v>
      </c>
      <c r="AL53" s="5">
        <v>2208</v>
      </c>
      <c r="AM53" s="5">
        <f t="shared" si="11"/>
        <v>4969</v>
      </c>
      <c r="AN53" s="5">
        <v>4960</v>
      </c>
      <c r="AO53" s="5">
        <v>3457</v>
      </c>
      <c r="AP53" s="5">
        <f t="shared" si="12"/>
        <v>8417</v>
      </c>
      <c r="AQ53" s="7">
        <v>1469</v>
      </c>
      <c r="AR53" s="7">
        <v>1254</v>
      </c>
      <c r="AS53" s="7">
        <f t="shared" si="13"/>
        <v>2723</v>
      </c>
      <c r="AT53" s="5">
        <v>1627</v>
      </c>
      <c r="AU53" s="5">
        <v>1323</v>
      </c>
      <c r="AV53" s="5">
        <f t="shared" si="14"/>
        <v>2950</v>
      </c>
      <c r="AW53" s="7">
        <v>32</v>
      </c>
      <c r="AX53" s="7">
        <v>135</v>
      </c>
      <c r="AY53" s="7">
        <f t="shared" si="15"/>
        <v>167</v>
      </c>
      <c r="AZ53" s="14">
        <v>10110</v>
      </c>
      <c r="BA53" s="14">
        <v>8781</v>
      </c>
      <c r="BB53" s="14">
        <v>18891</v>
      </c>
      <c r="BC53" s="18">
        <v>1565</v>
      </c>
      <c r="BD53" s="18">
        <v>1347</v>
      </c>
      <c r="BE53" s="18">
        <v>2912</v>
      </c>
      <c r="BF53" s="18">
        <v>167</v>
      </c>
      <c r="BG53" s="18">
        <v>196749</v>
      </c>
      <c r="BH53" s="18">
        <v>230368</v>
      </c>
      <c r="BI53" s="18">
        <v>1184</v>
      </c>
      <c r="BJ53" s="18">
        <f t="shared" si="16"/>
        <v>1.0159000034988406</v>
      </c>
      <c r="BK53" s="33">
        <f t="shared" si="20"/>
        <v>216280.96797094544</v>
      </c>
      <c r="BL53" s="33">
        <f t="shared" si="19"/>
        <v>182.66973646194717</v>
      </c>
      <c r="BM53">
        <v>0.68330000000000002</v>
      </c>
      <c r="BN53" t="s">
        <v>242</v>
      </c>
    </row>
    <row r="54" spans="1:66" ht="13" thickBot="1" x14ac:dyDescent="0.3">
      <c r="A54" s="1" t="s">
        <v>27</v>
      </c>
      <c r="B54" s="1" t="s">
        <v>77</v>
      </c>
      <c r="C54" s="1" t="s">
        <v>77</v>
      </c>
      <c r="D54" s="5">
        <v>17</v>
      </c>
      <c r="E54" s="5">
        <v>13</v>
      </c>
      <c r="F54" s="5">
        <f t="shared" si="0"/>
        <v>30</v>
      </c>
      <c r="G54" s="6">
        <v>7809</v>
      </c>
      <c r="H54" s="6">
        <v>4730</v>
      </c>
      <c r="I54" s="6">
        <f t="shared" si="1"/>
        <v>12539</v>
      </c>
      <c r="J54" s="6">
        <v>8009</v>
      </c>
      <c r="K54" s="6">
        <v>3241</v>
      </c>
      <c r="L54" s="6">
        <f t="shared" si="2"/>
        <v>11250</v>
      </c>
      <c r="M54" s="5">
        <v>4075</v>
      </c>
      <c r="N54" s="5">
        <v>3180</v>
      </c>
      <c r="O54" s="5">
        <f t="shared" si="3"/>
        <v>7255</v>
      </c>
      <c r="P54" s="9">
        <v>3706</v>
      </c>
      <c r="Q54" s="11">
        <v>3242</v>
      </c>
      <c r="R54" s="11">
        <f t="shared" si="4"/>
        <v>6948</v>
      </c>
      <c r="S54" s="7">
        <v>17</v>
      </c>
      <c r="T54" s="7">
        <v>13</v>
      </c>
      <c r="U54" s="7">
        <f t="shared" si="5"/>
        <v>30</v>
      </c>
      <c r="V54" s="7">
        <v>7484</v>
      </c>
      <c r="W54" s="7">
        <v>4601</v>
      </c>
      <c r="X54" s="7">
        <f t="shared" si="6"/>
        <v>12085</v>
      </c>
      <c r="Y54" s="7">
        <v>7620</v>
      </c>
      <c r="Z54" s="7">
        <v>3059</v>
      </c>
      <c r="AA54" s="7">
        <f t="shared" si="7"/>
        <v>10679</v>
      </c>
      <c r="AB54" s="7">
        <v>3580</v>
      </c>
      <c r="AC54" s="7">
        <v>3113</v>
      </c>
      <c r="AD54" s="7">
        <f t="shared" si="8"/>
        <v>6693</v>
      </c>
      <c r="AE54" s="7">
        <v>3954</v>
      </c>
      <c r="AF54" s="7">
        <v>3106</v>
      </c>
      <c r="AG54" s="7">
        <f t="shared" si="9"/>
        <v>7060</v>
      </c>
      <c r="AH54" s="7">
        <v>17</v>
      </c>
      <c r="AI54" s="7">
        <v>13</v>
      </c>
      <c r="AJ54" s="7">
        <f t="shared" si="10"/>
        <v>30</v>
      </c>
      <c r="AK54" s="5">
        <v>7403</v>
      </c>
      <c r="AL54" s="5">
        <v>4556</v>
      </c>
      <c r="AM54" s="5">
        <f t="shared" si="11"/>
        <v>11959</v>
      </c>
      <c r="AN54" s="5">
        <v>7568</v>
      </c>
      <c r="AO54" s="5">
        <v>3028</v>
      </c>
      <c r="AP54" s="5">
        <f t="shared" si="12"/>
        <v>10596</v>
      </c>
      <c r="AQ54" s="7">
        <v>3560</v>
      </c>
      <c r="AR54" s="7">
        <v>3099</v>
      </c>
      <c r="AS54" s="7">
        <f t="shared" si="13"/>
        <v>6659</v>
      </c>
      <c r="AT54" s="5">
        <v>3961</v>
      </c>
      <c r="AU54" s="5">
        <v>3098</v>
      </c>
      <c r="AV54" s="5">
        <f t="shared" si="14"/>
        <v>7059</v>
      </c>
      <c r="AW54" s="7">
        <v>314</v>
      </c>
      <c r="AX54" s="7">
        <v>542</v>
      </c>
      <c r="AY54" s="7">
        <f t="shared" si="15"/>
        <v>856</v>
      </c>
      <c r="AZ54" s="14">
        <v>19910</v>
      </c>
      <c r="BA54" s="14">
        <v>14406</v>
      </c>
      <c r="BB54" s="14">
        <v>34316</v>
      </c>
      <c r="BC54" s="18">
        <v>3723</v>
      </c>
      <c r="BD54" s="18">
        <v>3255</v>
      </c>
      <c r="BE54" s="18">
        <v>6978</v>
      </c>
      <c r="BF54" s="18">
        <v>856</v>
      </c>
      <c r="BG54" s="18">
        <v>105152</v>
      </c>
      <c r="BH54" s="18">
        <v>140986</v>
      </c>
      <c r="BI54" s="18">
        <v>689</v>
      </c>
      <c r="BJ54" s="18">
        <f t="shared" si="16"/>
        <v>1.0297595899944751</v>
      </c>
      <c r="BK54" s="33">
        <f t="shared" si="20"/>
        <v>125381.25379637907</v>
      </c>
      <c r="BL54" s="33">
        <f t="shared" si="19"/>
        <v>181.97569491491882</v>
      </c>
      <c r="BM54">
        <v>1.6325000000000001</v>
      </c>
      <c r="BN54" t="s">
        <v>243</v>
      </c>
    </row>
    <row r="55" spans="1:66" ht="13" thickBot="1" x14ac:dyDescent="0.3">
      <c r="A55" s="1" t="s">
        <v>49</v>
      </c>
      <c r="B55" s="1" t="s">
        <v>78</v>
      </c>
      <c r="C55" s="1" t="s">
        <v>78</v>
      </c>
      <c r="D55" s="5">
        <v>7</v>
      </c>
      <c r="E55" s="5">
        <v>7</v>
      </c>
      <c r="F55" s="5">
        <f t="shared" si="0"/>
        <v>14</v>
      </c>
      <c r="G55" s="6">
        <v>11466</v>
      </c>
      <c r="H55" s="6">
        <v>7628</v>
      </c>
      <c r="I55" s="6">
        <f t="shared" si="1"/>
        <v>19094</v>
      </c>
      <c r="J55" s="6">
        <v>18912</v>
      </c>
      <c r="K55" s="6">
        <v>10501</v>
      </c>
      <c r="L55" s="6">
        <f t="shared" si="2"/>
        <v>29413</v>
      </c>
      <c r="M55" s="5">
        <v>6188</v>
      </c>
      <c r="N55" s="5">
        <v>4697</v>
      </c>
      <c r="O55" s="5">
        <f t="shared" si="3"/>
        <v>10885</v>
      </c>
      <c r="P55" s="9">
        <v>6654</v>
      </c>
      <c r="Q55" s="11">
        <v>5787</v>
      </c>
      <c r="R55" s="11">
        <f t="shared" si="4"/>
        <v>12441</v>
      </c>
      <c r="S55" s="7">
        <v>5</v>
      </c>
      <c r="T55" s="7">
        <v>6</v>
      </c>
      <c r="U55" s="7">
        <f t="shared" si="5"/>
        <v>11</v>
      </c>
      <c r="V55" s="7">
        <v>10358</v>
      </c>
      <c r="W55" s="7">
        <v>6922</v>
      </c>
      <c r="X55" s="7">
        <f t="shared" si="6"/>
        <v>17280</v>
      </c>
      <c r="Y55" s="7">
        <v>16506</v>
      </c>
      <c r="Z55" s="7">
        <v>9284</v>
      </c>
      <c r="AA55" s="7">
        <f t="shared" si="7"/>
        <v>25790</v>
      </c>
      <c r="AB55" s="7">
        <v>5830</v>
      </c>
      <c r="AC55" s="7">
        <v>5117</v>
      </c>
      <c r="AD55" s="7">
        <f t="shared" si="8"/>
        <v>10947</v>
      </c>
      <c r="AE55" s="7">
        <v>5588</v>
      </c>
      <c r="AF55" s="7">
        <v>4291</v>
      </c>
      <c r="AG55" s="7">
        <f t="shared" si="9"/>
        <v>9879</v>
      </c>
      <c r="AH55" s="7">
        <v>6</v>
      </c>
      <c r="AI55" s="7">
        <v>6</v>
      </c>
      <c r="AJ55" s="7">
        <f t="shared" si="10"/>
        <v>12</v>
      </c>
      <c r="AK55" s="5">
        <v>10741</v>
      </c>
      <c r="AL55" s="5">
        <v>7150</v>
      </c>
      <c r="AM55" s="5">
        <f t="shared" si="11"/>
        <v>17891</v>
      </c>
      <c r="AN55" s="5">
        <v>17220</v>
      </c>
      <c r="AO55" s="5">
        <v>9548</v>
      </c>
      <c r="AP55" s="5">
        <f t="shared" si="12"/>
        <v>26768</v>
      </c>
      <c r="AQ55" s="7">
        <v>6006</v>
      </c>
      <c r="AR55" s="7">
        <v>5265</v>
      </c>
      <c r="AS55" s="7">
        <f t="shared" si="13"/>
        <v>11271</v>
      </c>
      <c r="AT55" s="5">
        <v>5740</v>
      </c>
      <c r="AU55" s="5">
        <v>4426</v>
      </c>
      <c r="AV55" s="5">
        <f t="shared" si="14"/>
        <v>10166</v>
      </c>
      <c r="AW55" s="7">
        <v>883</v>
      </c>
      <c r="AX55" s="7">
        <v>1660</v>
      </c>
      <c r="AY55" s="7">
        <f t="shared" si="15"/>
        <v>2543</v>
      </c>
      <c r="AZ55" s="14">
        <v>36573</v>
      </c>
      <c r="BA55" s="14">
        <v>28620</v>
      </c>
      <c r="BB55" s="14">
        <v>65193</v>
      </c>
      <c r="BC55" s="18">
        <v>6661</v>
      </c>
      <c r="BD55" s="18">
        <v>5794</v>
      </c>
      <c r="BE55" s="18">
        <v>12455</v>
      </c>
      <c r="BF55" s="18">
        <v>2543</v>
      </c>
      <c r="BG55" s="18">
        <v>351033</v>
      </c>
      <c r="BH55" s="18">
        <v>471111</v>
      </c>
      <c r="BI55" s="18">
        <v>1420</v>
      </c>
      <c r="BJ55" s="18">
        <f t="shared" si="16"/>
        <v>1.0298584338074503</v>
      </c>
      <c r="BK55" s="33">
        <f t="shared" si="20"/>
        <v>418806.22194182599</v>
      </c>
      <c r="BL55" s="33">
        <f t="shared" si="19"/>
        <v>294.93395911396198</v>
      </c>
      <c r="BM55">
        <v>0.95</v>
      </c>
      <c r="BN55">
        <v>30.8</v>
      </c>
    </row>
    <row r="56" spans="1:66" ht="13" thickBot="1" x14ac:dyDescent="0.3">
      <c r="A56" s="1" t="s">
        <v>49</v>
      </c>
      <c r="B56" s="1" t="s">
        <v>79</v>
      </c>
      <c r="C56" s="1" t="s">
        <v>79</v>
      </c>
      <c r="D56" s="5">
        <v>10</v>
      </c>
      <c r="E56" s="5">
        <v>9</v>
      </c>
      <c r="F56" s="5">
        <f t="shared" si="0"/>
        <v>19</v>
      </c>
      <c r="G56" s="6">
        <v>10767</v>
      </c>
      <c r="H56" s="6">
        <v>6852</v>
      </c>
      <c r="I56" s="6">
        <f t="shared" si="1"/>
        <v>17619</v>
      </c>
      <c r="J56" s="6">
        <v>13591</v>
      </c>
      <c r="K56" s="6">
        <v>6496</v>
      </c>
      <c r="L56" s="6">
        <f t="shared" si="2"/>
        <v>20087</v>
      </c>
      <c r="M56" s="5">
        <v>5509</v>
      </c>
      <c r="N56" s="5">
        <v>4631</v>
      </c>
      <c r="O56" s="5">
        <f t="shared" si="3"/>
        <v>10140</v>
      </c>
      <c r="P56" s="9">
        <v>6382</v>
      </c>
      <c r="Q56" s="11">
        <v>5537</v>
      </c>
      <c r="R56" s="11">
        <f t="shared" si="4"/>
        <v>11919</v>
      </c>
      <c r="S56" s="7">
        <v>10</v>
      </c>
      <c r="T56" s="7">
        <v>9</v>
      </c>
      <c r="U56" s="7">
        <f t="shared" si="5"/>
        <v>19</v>
      </c>
      <c r="V56" s="7">
        <v>10185</v>
      </c>
      <c r="W56" s="7">
        <v>6515</v>
      </c>
      <c r="X56" s="7">
        <f t="shared" si="6"/>
        <v>16700</v>
      </c>
      <c r="Y56" s="7">
        <v>12300</v>
      </c>
      <c r="Z56" s="7">
        <v>5949</v>
      </c>
      <c r="AA56" s="7">
        <f t="shared" si="7"/>
        <v>18249</v>
      </c>
      <c r="AB56" s="7">
        <v>6068</v>
      </c>
      <c r="AC56" s="7">
        <v>5212</v>
      </c>
      <c r="AD56" s="7">
        <f t="shared" si="8"/>
        <v>11280</v>
      </c>
      <c r="AE56" s="7">
        <v>5300</v>
      </c>
      <c r="AF56" s="7">
        <v>4444</v>
      </c>
      <c r="AG56" s="7">
        <f t="shared" si="9"/>
        <v>9744</v>
      </c>
      <c r="AH56" s="7">
        <v>10</v>
      </c>
      <c r="AI56" s="7">
        <v>9</v>
      </c>
      <c r="AJ56" s="7">
        <f t="shared" si="10"/>
        <v>19</v>
      </c>
      <c r="AK56" s="5">
        <v>10473</v>
      </c>
      <c r="AL56" s="5">
        <v>6703</v>
      </c>
      <c r="AM56" s="5">
        <f t="shared" si="11"/>
        <v>17176</v>
      </c>
      <c r="AN56" s="5">
        <v>12860</v>
      </c>
      <c r="AO56" s="5">
        <v>6134</v>
      </c>
      <c r="AP56" s="5">
        <f t="shared" si="12"/>
        <v>18994</v>
      </c>
      <c r="AQ56" s="7">
        <v>6194</v>
      </c>
      <c r="AR56" s="7">
        <v>5353</v>
      </c>
      <c r="AS56" s="7">
        <f t="shared" si="13"/>
        <v>11547</v>
      </c>
      <c r="AT56" s="5">
        <v>5456</v>
      </c>
      <c r="AU56" s="5">
        <v>4585</v>
      </c>
      <c r="AV56" s="5">
        <f t="shared" si="14"/>
        <v>10041</v>
      </c>
      <c r="AW56" s="7">
        <v>578</v>
      </c>
      <c r="AX56" s="7">
        <v>1487</v>
      </c>
      <c r="AY56" s="7">
        <f t="shared" si="15"/>
        <v>2065</v>
      </c>
      <c r="AZ56" s="14">
        <v>29877</v>
      </c>
      <c r="BA56" s="14">
        <v>23525</v>
      </c>
      <c r="BB56" s="14">
        <v>53402</v>
      </c>
      <c r="BC56" s="18">
        <v>6392</v>
      </c>
      <c r="BD56" s="18">
        <v>5546</v>
      </c>
      <c r="BE56" s="18">
        <v>11938</v>
      </c>
      <c r="BF56" s="18">
        <v>2065</v>
      </c>
      <c r="BG56" s="18">
        <v>293108</v>
      </c>
      <c r="BH56" s="18">
        <v>428176</v>
      </c>
      <c r="BI56" s="18">
        <v>1701</v>
      </c>
      <c r="BJ56" s="18">
        <f t="shared" si="16"/>
        <v>1.0386266570440215</v>
      </c>
      <c r="BK56" s="33">
        <f t="shared" si="20"/>
        <v>367946.31792300061</v>
      </c>
      <c r="BL56" s="33">
        <f t="shared" si="19"/>
        <v>216.31176832627901</v>
      </c>
      <c r="BM56" s="33">
        <v>1.0027999999999999</v>
      </c>
      <c r="BN56">
        <v>31.308399999999999</v>
      </c>
    </row>
    <row r="57" spans="1:66" ht="13" thickBot="1" x14ac:dyDescent="0.3">
      <c r="A57" s="1" t="s">
        <v>27</v>
      </c>
      <c r="B57" s="1" t="s">
        <v>80</v>
      </c>
      <c r="C57" s="1" t="s">
        <v>80</v>
      </c>
      <c r="D57" s="5">
        <v>6</v>
      </c>
      <c r="E57" s="5">
        <v>5</v>
      </c>
      <c r="F57" s="5">
        <f t="shared" si="0"/>
        <v>11</v>
      </c>
      <c r="G57" s="6">
        <v>5715</v>
      </c>
      <c r="H57" s="6">
        <v>2650</v>
      </c>
      <c r="I57" s="6">
        <f t="shared" si="1"/>
        <v>8365</v>
      </c>
      <c r="J57" s="6">
        <v>5622</v>
      </c>
      <c r="K57" s="6">
        <v>2475</v>
      </c>
      <c r="L57" s="6">
        <f t="shared" si="2"/>
        <v>8097</v>
      </c>
      <c r="M57" s="5">
        <v>3237</v>
      </c>
      <c r="N57" s="5">
        <v>2697</v>
      </c>
      <c r="O57" s="5">
        <f t="shared" si="3"/>
        <v>5934</v>
      </c>
      <c r="P57" s="9">
        <v>2632</v>
      </c>
      <c r="Q57" s="11">
        <v>2457</v>
      </c>
      <c r="R57" s="11">
        <f t="shared" si="4"/>
        <v>5089</v>
      </c>
      <c r="S57" s="7">
        <v>6</v>
      </c>
      <c r="T57" s="7">
        <v>5</v>
      </c>
      <c r="U57" s="7">
        <f t="shared" si="5"/>
        <v>11</v>
      </c>
      <c r="V57" s="7">
        <v>5705</v>
      </c>
      <c r="W57" s="7">
        <v>2650</v>
      </c>
      <c r="X57" s="7">
        <f t="shared" si="6"/>
        <v>8355</v>
      </c>
      <c r="Y57" s="7">
        <v>5622</v>
      </c>
      <c r="Z57" s="7">
        <v>2485</v>
      </c>
      <c r="AA57" s="7">
        <f t="shared" si="7"/>
        <v>8107</v>
      </c>
      <c r="AB57" s="7">
        <v>2632</v>
      </c>
      <c r="AC57" s="7">
        <v>2457</v>
      </c>
      <c r="AD57" s="7">
        <f t="shared" si="8"/>
        <v>5089</v>
      </c>
      <c r="AE57" s="7">
        <v>3237</v>
      </c>
      <c r="AF57" s="7">
        <v>2697</v>
      </c>
      <c r="AG57" s="7">
        <f t="shared" si="9"/>
        <v>5934</v>
      </c>
      <c r="AH57" s="7">
        <v>5</v>
      </c>
      <c r="AI57" s="7">
        <v>5</v>
      </c>
      <c r="AJ57" s="7">
        <f t="shared" si="10"/>
        <v>10</v>
      </c>
      <c r="AK57" s="5">
        <v>5558</v>
      </c>
      <c r="AL57" s="5">
        <v>2573</v>
      </c>
      <c r="AM57" s="5">
        <f t="shared" si="11"/>
        <v>8131</v>
      </c>
      <c r="AN57" s="5">
        <v>5405</v>
      </c>
      <c r="AO57" s="5">
        <v>2392</v>
      </c>
      <c r="AP57" s="5">
        <f t="shared" si="12"/>
        <v>7797</v>
      </c>
      <c r="AQ57" s="7">
        <v>2524</v>
      </c>
      <c r="AR57" s="7">
        <v>2350</v>
      </c>
      <c r="AS57" s="7">
        <f t="shared" si="13"/>
        <v>4874</v>
      </c>
      <c r="AT57" s="5">
        <v>3129</v>
      </c>
      <c r="AU57" s="5">
        <v>2628</v>
      </c>
      <c r="AV57" s="5">
        <f t="shared" si="14"/>
        <v>5757</v>
      </c>
      <c r="AW57" s="7">
        <v>318</v>
      </c>
      <c r="AX57" s="7">
        <v>518</v>
      </c>
      <c r="AY57" s="7">
        <f t="shared" si="15"/>
        <v>836</v>
      </c>
      <c r="AZ57" s="14">
        <v>14580</v>
      </c>
      <c r="BA57" s="14">
        <v>10284</v>
      </c>
      <c r="BB57" s="14">
        <v>24864</v>
      </c>
      <c r="BC57" s="18">
        <v>2638</v>
      </c>
      <c r="BD57" s="18">
        <v>2462</v>
      </c>
      <c r="BE57" s="18">
        <v>5100</v>
      </c>
      <c r="BF57" s="18">
        <v>836</v>
      </c>
      <c r="BG57" s="18">
        <v>109874</v>
      </c>
      <c r="BH57" s="18">
        <v>149736</v>
      </c>
      <c r="BI57" s="18">
        <v>658</v>
      </c>
      <c r="BJ57" s="18">
        <f t="shared" si="16"/>
        <v>1.0314380039138231</v>
      </c>
      <c r="BK57" s="33">
        <f t="shared" si="20"/>
        <v>132298.13152045579</v>
      </c>
      <c r="BL57" s="33">
        <f t="shared" si="19"/>
        <v>201.06099015266838</v>
      </c>
    </row>
    <row r="58" spans="1:66" ht="13" thickBot="1" x14ac:dyDescent="0.3">
      <c r="A58" s="1" t="s">
        <v>45</v>
      </c>
      <c r="B58" s="1" t="s">
        <v>81</v>
      </c>
      <c r="C58" s="1" t="s">
        <v>81</v>
      </c>
      <c r="D58" s="5">
        <v>8</v>
      </c>
      <c r="E58" s="5">
        <v>9</v>
      </c>
      <c r="F58" s="5">
        <f t="shared" si="0"/>
        <v>17</v>
      </c>
      <c r="G58" s="6">
        <v>1758</v>
      </c>
      <c r="H58" s="6">
        <v>1681</v>
      </c>
      <c r="I58" s="6">
        <f t="shared" si="1"/>
        <v>3439</v>
      </c>
      <c r="J58" s="6">
        <v>4628</v>
      </c>
      <c r="K58" s="6">
        <v>4646</v>
      </c>
      <c r="L58" s="6">
        <f t="shared" si="2"/>
        <v>9274</v>
      </c>
      <c r="M58" s="5">
        <v>1103</v>
      </c>
      <c r="N58" s="5">
        <v>1022</v>
      </c>
      <c r="O58" s="5">
        <f t="shared" si="3"/>
        <v>2125</v>
      </c>
      <c r="P58" s="9">
        <v>1454</v>
      </c>
      <c r="Q58" s="11">
        <v>1385</v>
      </c>
      <c r="R58" s="11">
        <f t="shared" si="4"/>
        <v>2839</v>
      </c>
      <c r="S58" s="7">
        <v>8</v>
      </c>
      <c r="T58" s="7">
        <v>9</v>
      </c>
      <c r="U58" s="7">
        <f t="shared" si="5"/>
        <v>17</v>
      </c>
      <c r="V58" s="7">
        <v>1698</v>
      </c>
      <c r="W58" s="7">
        <v>1656</v>
      </c>
      <c r="X58" s="7">
        <f t="shared" si="6"/>
        <v>3354</v>
      </c>
      <c r="Y58" s="7">
        <v>4442</v>
      </c>
      <c r="Z58" s="7">
        <v>4462</v>
      </c>
      <c r="AA58" s="7">
        <f t="shared" si="7"/>
        <v>8904</v>
      </c>
      <c r="AB58" s="7">
        <v>1337</v>
      </c>
      <c r="AC58" s="7">
        <v>1273</v>
      </c>
      <c r="AD58" s="7">
        <f t="shared" si="8"/>
        <v>2610</v>
      </c>
      <c r="AE58" s="7">
        <v>1052</v>
      </c>
      <c r="AF58" s="7">
        <v>999</v>
      </c>
      <c r="AG58" s="7">
        <f t="shared" si="9"/>
        <v>2051</v>
      </c>
      <c r="AH58" s="7">
        <v>8</v>
      </c>
      <c r="AI58" s="7">
        <v>9</v>
      </c>
      <c r="AJ58" s="7">
        <f t="shared" si="10"/>
        <v>17</v>
      </c>
      <c r="AK58" s="5">
        <v>1650</v>
      </c>
      <c r="AL58" s="5">
        <v>1613</v>
      </c>
      <c r="AM58" s="5">
        <f t="shared" si="11"/>
        <v>3263</v>
      </c>
      <c r="AN58" s="5">
        <v>4246</v>
      </c>
      <c r="AO58" s="5">
        <v>4295</v>
      </c>
      <c r="AP58" s="5">
        <f t="shared" si="12"/>
        <v>8541</v>
      </c>
      <c r="AQ58" s="7">
        <v>1301</v>
      </c>
      <c r="AR58" s="7">
        <v>1230</v>
      </c>
      <c r="AS58" s="7">
        <f t="shared" si="13"/>
        <v>2531</v>
      </c>
      <c r="AT58" s="5">
        <v>1030</v>
      </c>
      <c r="AU58" s="5">
        <v>968</v>
      </c>
      <c r="AV58" s="5">
        <f t="shared" si="14"/>
        <v>1998</v>
      </c>
      <c r="AW58" s="7">
        <v>309</v>
      </c>
      <c r="AX58" s="7">
        <v>343</v>
      </c>
      <c r="AY58" s="7">
        <f t="shared" si="15"/>
        <v>652</v>
      </c>
      <c r="AZ58" s="14">
        <v>7497</v>
      </c>
      <c r="BA58" s="14">
        <v>8743</v>
      </c>
      <c r="BB58" s="14">
        <v>16240</v>
      </c>
      <c r="BC58" s="18">
        <v>1462</v>
      </c>
      <c r="BD58" s="18">
        <v>1394</v>
      </c>
      <c r="BE58" s="18">
        <v>2856</v>
      </c>
      <c r="BF58" s="18">
        <v>652</v>
      </c>
      <c r="BG58" s="18">
        <v>54293</v>
      </c>
      <c r="BH58" s="18">
        <v>74411</v>
      </c>
      <c r="BI58" s="18">
        <v>452</v>
      </c>
      <c r="BJ58" s="18">
        <f t="shared" si="16"/>
        <v>1.0320228904878617</v>
      </c>
      <c r="BK58" s="33">
        <f t="shared" si="20"/>
        <v>65596.372049553742</v>
      </c>
      <c r="BL58" s="33">
        <f t="shared" si="19"/>
        <v>145.12471692379145</v>
      </c>
      <c r="BM58">
        <v>0.6351</v>
      </c>
      <c r="BN58">
        <v>32.537300000000002</v>
      </c>
    </row>
    <row r="59" spans="1:66" ht="13" thickBot="1" x14ac:dyDescent="0.3">
      <c r="A59" s="1" t="s">
        <v>38</v>
      </c>
      <c r="B59" s="1" t="s">
        <v>82</v>
      </c>
      <c r="C59" s="1" t="s">
        <v>82</v>
      </c>
      <c r="D59" s="5">
        <v>123</v>
      </c>
      <c r="E59" s="5">
        <v>81</v>
      </c>
      <c r="F59" s="5">
        <f t="shared" si="0"/>
        <v>204</v>
      </c>
      <c r="G59" s="6">
        <v>13510</v>
      </c>
      <c r="H59" s="6">
        <v>6919</v>
      </c>
      <c r="I59" s="6">
        <f t="shared" si="1"/>
        <v>20429</v>
      </c>
      <c r="J59" s="6">
        <v>26248</v>
      </c>
      <c r="K59" s="6">
        <v>13948</v>
      </c>
      <c r="L59" s="6">
        <f t="shared" si="2"/>
        <v>40196</v>
      </c>
      <c r="M59" s="5">
        <v>9909</v>
      </c>
      <c r="N59" s="5">
        <v>6983</v>
      </c>
      <c r="O59" s="5">
        <f t="shared" si="3"/>
        <v>16892</v>
      </c>
      <c r="P59" s="9">
        <v>18873</v>
      </c>
      <c r="Q59" s="11">
        <v>17085</v>
      </c>
      <c r="R59" s="11">
        <f t="shared" si="4"/>
        <v>35958</v>
      </c>
      <c r="S59" s="7">
        <v>113</v>
      </c>
      <c r="T59" s="7">
        <v>67</v>
      </c>
      <c r="U59" s="7">
        <f t="shared" si="5"/>
        <v>180</v>
      </c>
      <c r="V59" s="7">
        <v>13411</v>
      </c>
      <c r="W59" s="7">
        <v>6817</v>
      </c>
      <c r="X59" s="7">
        <f t="shared" si="6"/>
        <v>20228</v>
      </c>
      <c r="Y59" s="7">
        <v>25994</v>
      </c>
      <c r="Z59" s="7">
        <v>13751</v>
      </c>
      <c r="AA59" s="7">
        <f t="shared" si="7"/>
        <v>39745</v>
      </c>
      <c r="AB59" s="7">
        <v>18638</v>
      </c>
      <c r="AC59" s="7">
        <v>16875</v>
      </c>
      <c r="AD59" s="7">
        <f t="shared" si="8"/>
        <v>35513</v>
      </c>
      <c r="AE59" s="7">
        <v>9797</v>
      </c>
      <c r="AF59" s="7">
        <v>6909</v>
      </c>
      <c r="AG59" s="7">
        <f t="shared" si="9"/>
        <v>16706</v>
      </c>
      <c r="AH59" s="7">
        <v>110</v>
      </c>
      <c r="AI59" s="7">
        <v>65</v>
      </c>
      <c r="AJ59" s="7">
        <f t="shared" si="10"/>
        <v>175</v>
      </c>
      <c r="AK59" s="5">
        <v>13285</v>
      </c>
      <c r="AL59" s="5">
        <v>6783</v>
      </c>
      <c r="AM59" s="5">
        <f t="shared" si="11"/>
        <v>20068</v>
      </c>
      <c r="AN59" s="5">
        <v>25824</v>
      </c>
      <c r="AO59" s="5">
        <v>13686</v>
      </c>
      <c r="AP59" s="5">
        <f t="shared" si="12"/>
        <v>39510</v>
      </c>
      <c r="AQ59" s="7">
        <v>18593</v>
      </c>
      <c r="AR59" s="7">
        <v>16789</v>
      </c>
      <c r="AS59" s="7">
        <f t="shared" si="13"/>
        <v>35382</v>
      </c>
      <c r="AT59" s="5">
        <v>9676</v>
      </c>
      <c r="AU59" s="5">
        <v>6840</v>
      </c>
      <c r="AV59" s="5">
        <f t="shared" si="14"/>
        <v>16516</v>
      </c>
      <c r="AW59" s="7">
        <v>2701</v>
      </c>
      <c r="AX59" s="7">
        <v>3935</v>
      </c>
      <c r="AY59" s="7">
        <f t="shared" si="15"/>
        <v>6636</v>
      </c>
      <c r="AZ59" s="14">
        <v>49790</v>
      </c>
      <c r="BA59" s="14">
        <v>45016</v>
      </c>
      <c r="BB59" s="14">
        <v>94806</v>
      </c>
      <c r="BC59" s="18">
        <v>18996</v>
      </c>
      <c r="BD59" s="18">
        <v>17166</v>
      </c>
      <c r="BE59" s="18">
        <v>36162</v>
      </c>
      <c r="BF59" s="18">
        <v>6636</v>
      </c>
      <c r="BG59" s="18">
        <v>286397</v>
      </c>
      <c r="BH59" s="18">
        <v>236199</v>
      </c>
      <c r="BI59" s="18">
        <v>779</v>
      </c>
      <c r="BJ59" s="18">
        <f t="shared" si="16"/>
        <v>0.98091405875204718</v>
      </c>
      <c r="BK59" s="33">
        <f t="shared" si="20"/>
        <v>255125.7054141853</v>
      </c>
      <c r="BL59" s="33">
        <f t="shared" si="19"/>
        <v>327.50411478072567</v>
      </c>
      <c r="BM59">
        <v>0.89270000000000005</v>
      </c>
      <c r="BN59">
        <v>33.502800000000001</v>
      </c>
    </row>
    <row r="60" spans="1:66" ht="13" thickBot="1" x14ac:dyDescent="0.3">
      <c r="A60" s="1" t="s">
        <v>45</v>
      </c>
      <c r="B60" s="1" t="s">
        <v>83</v>
      </c>
      <c r="C60" s="1" t="s">
        <v>83</v>
      </c>
      <c r="D60" s="5">
        <v>20</v>
      </c>
      <c r="E60" s="5">
        <v>8</v>
      </c>
      <c r="F60" s="5">
        <f t="shared" si="0"/>
        <v>28</v>
      </c>
      <c r="G60" s="6">
        <v>6863</v>
      </c>
      <c r="H60" s="6">
        <v>6113</v>
      </c>
      <c r="I60" s="6">
        <f t="shared" si="1"/>
        <v>12976</v>
      </c>
      <c r="J60" s="6">
        <v>7872</v>
      </c>
      <c r="K60" s="6">
        <v>4984</v>
      </c>
      <c r="L60" s="6">
        <f t="shared" si="2"/>
        <v>12856</v>
      </c>
      <c r="M60" s="5">
        <v>3823</v>
      </c>
      <c r="N60" s="5">
        <v>3828</v>
      </c>
      <c r="O60" s="5">
        <f t="shared" si="3"/>
        <v>7651</v>
      </c>
      <c r="P60" s="9">
        <v>3234</v>
      </c>
      <c r="Q60" s="11">
        <v>3369</v>
      </c>
      <c r="R60" s="11">
        <f t="shared" si="4"/>
        <v>6603</v>
      </c>
      <c r="S60" s="7">
        <v>14</v>
      </c>
      <c r="T60" s="7">
        <v>8</v>
      </c>
      <c r="U60" s="7">
        <f t="shared" si="5"/>
        <v>22</v>
      </c>
      <c r="V60" s="7">
        <v>6758</v>
      </c>
      <c r="W60" s="7">
        <v>6007</v>
      </c>
      <c r="X60" s="7">
        <f t="shared" si="6"/>
        <v>12765</v>
      </c>
      <c r="Y60" s="7">
        <v>7660</v>
      </c>
      <c r="Z60" s="7">
        <v>4813</v>
      </c>
      <c r="AA60" s="7">
        <f t="shared" si="7"/>
        <v>12473</v>
      </c>
      <c r="AB60" s="7">
        <v>3155</v>
      </c>
      <c r="AC60" s="7">
        <v>3278</v>
      </c>
      <c r="AD60" s="7">
        <f t="shared" si="8"/>
        <v>6433</v>
      </c>
      <c r="AE60" s="7">
        <v>3779</v>
      </c>
      <c r="AF60" s="7">
        <v>3753</v>
      </c>
      <c r="AG60" s="7">
        <f t="shared" si="9"/>
        <v>7532</v>
      </c>
      <c r="AH60" s="7">
        <v>15</v>
      </c>
      <c r="AI60" s="7">
        <v>8</v>
      </c>
      <c r="AJ60" s="7">
        <f t="shared" si="10"/>
        <v>23</v>
      </c>
      <c r="AK60" s="5">
        <v>6385</v>
      </c>
      <c r="AL60" s="5">
        <v>5660</v>
      </c>
      <c r="AM60" s="5">
        <f t="shared" si="11"/>
        <v>12045</v>
      </c>
      <c r="AN60" s="5">
        <v>7360</v>
      </c>
      <c r="AO60" s="5">
        <v>4622</v>
      </c>
      <c r="AP60" s="5">
        <f t="shared" si="12"/>
        <v>11982</v>
      </c>
      <c r="AQ60" s="7">
        <v>3040</v>
      </c>
      <c r="AR60" s="7">
        <v>3068</v>
      </c>
      <c r="AS60" s="7">
        <f t="shared" si="13"/>
        <v>6108</v>
      </c>
      <c r="AT60" s="5">
        <v>3573</v>
      </c>
      <c r="AU60" s="5">
        <v>3525</v>
      </c>
      <c r="AV60" s="5">
        <f t="shared" si="14"/>
        <v>7098</v>
      </c>
      <c r="AW60" s="7">
        <v>200</v>
      </c>
      <c r="AX60" s="7">
        <v>670</v>
      </c>
      <c r="AY60" s="7">
        <f t="shared" si="15"/>
        <v>870</v>
      </c>
      <c r="AZ60" s="14">
        <v>18578</v>
      </c>
      <c r="BA60" s="14">
        <v>18302</v>
      </c>
      <c r="BB60" s="14">
        <v>36880</v>
      </c>
      <c r="BC60" s="18">
        <v>3254</v>
      </c>
      <c r="BD60" s="18">
        <v>3377</v>
      </c>
      <c r="BE60" s="18">
        <v>6631</v>
      </c>
      <c r="BF60" s="18">
        <v>870</v>
      </c>
      <c r="BG60" s="18">
        <v>174368</v>
      </c>
      <c r="BH60" s="18">
        <v>221569</v>
      </c>
      <c r="BI60" s="18">
        <v>790</v>
      </c>
      <c r="BJ60" s="18">
        <f t="shared" si="16"/>
        <v>1.0242458692635426</v>
      </c>
      <c r="BK60" s="33">
        <f t="shared" si="20"/>
        <v>201322.40649028285</v>
      </c>
      <c r="BL60" s="33">
        <f t="shared" si="19"/>
        <v>254.83848922820616</v>
      </c>
      <c r="BM60">
        <v>9.5299999999999996E-2</v>
      </c>
      <c r="BN60">
        <v>31.7651</v>
      </c>
    </row>
    <row r="61" spans="1:66" ht="13" thickBot="1" x14ac:dyDescent="0.3">
      <c r="A61" s="1" t="s">
        <v>84</v>
      </c>
      <c r="B61" s="1"/>
      <c r="C61" s="1" t="s">
        <v>84</v>
      </c>
      <c r="D61" s="5">
        <v>515</v>
      </c>
      <c r="E61" s="5">
        <v>517</v>
      </c>
      <c r="F61" s="5">
        <f t="shared" si="0"/>
        <v>1032</v>
      </c>
      <c r="G61" s="6">
        <v>23437</v>
      </c>
      <c r="H61" s="6">
        <v>20420</v>
      </c>
      <c r="I61" s="6">
        <f t="shared" si="1"/>
        <v>43857</v>
      </c>
      <c r="J61" s="6">
        <v>59809</v>
      </c>
      <c r="K61" s="6">
        <v>51325</v>
      </c>
      <c r="L61" s="6">
        <f t="shared" si="2"/>
        <v>111134</v>
      </c>
      <c r="M61" s="5">
        <v>17347</v>
      </c>
      <c r="N61" s="5">
        <v>16115</v>
      </c>
      <c r="O61" s="5">
        <f t="shared" si="3"/>
        <v>33462</v>
      </c>
      <c r="P61" s="9">
        <v>28036</v>
      </c>
      <c r="Q61" s="11">
        <v>18860</v>
      </c>
      <c r="R61" s="11">
        <f t="shared" si="4"/>
        <v>46896</v>
      </c>
      <c r="S61" s="7">
        <v>218</v>
      </c>
      <c r="T61" s="7">
        <v>210</v>
      </c>
      <c r="U61" s="7">
        <f t="shared" si="5"/>
        <v>428</v>
      </c>
      <c r="V61" s="7">
        <v>15541</v>
      </c>
      <c r="W61" s="7">
        <v>13792</v>
      </c>
      <c r="X61" s="7">
        <f t="shared" si="6"/>
        <v>29333</v>
      </c>
      <c r="Y61" s="7">
        <v>35843</v>
      </c>
      <c r="Z61" s="7">
        <v>33120</v>
      </c>
      <c r="AA61" s="7">
        <f t="shared" si="7"/>
        <v>68963</v>
      </c>
      <c r="AB61" s="7">
        <v>12834</v>
      </c>
      <c r="AC61" s="7">
        <v>11998</v>
      </c>
      <c r="AD61" s="7">
        <f t="shared" si="8"/>
        <v>24832</v>
      </c>
      <c r="AE61" s="7">
        <v>10997</v>
      </c>
      <c r="AF61" s="7">
        <v>10144</v>
      </c>
      <c r="AG61" s="7">
        <f t="shared" si="9"/>
        <v>21141</v>
      </c>
      <c r="AH61" s="7">
        <v>234</v>
      </c>
      <c r="AI61" s="7">
        <v>227</v>
      </c>
      <c r="AJ61" s="7">
        <f t="shared" si="10"/>
        <v>461</v>
      </c>
      <c r="AK61" s="5">
        <v>15065</v>
      </c>
      <c r="AL61" s="5">
        <v>13681</v>
      </c>
      <c r="AM61" s="5">
        <f t="shared" si="11"/>
        <v>28746</v>
      </c>
      <c r="AN61" s="5">
        <v>35732</v>
      </c>
      <c r="AO61" s="5">
        <v>33809</v>
      </c>
      <c r="AP61" s="5">
        <f t="shared" si="12"/>
        <v>69541</v>
      </c>
      <c r="AQ61" s="7">
        <v>12835</v>
      </c>
      <c r="AR61" s="7">
        <v>12017</v>
      </c>
      <c r="AS61" s="7">
        <f t="shared" si="13"/>
        <v>24852</v>
      </c>
      <c r="AT61" s="5">
        <v>10845</v>
      </c>
      <c r="AU61" s="5">
        <v>9949</v>
      </c>
      <c r="AV61" s="5">
        <f t="shared" si="14"/>
        <v>20794</v>
      </c>
      <c r="AW61" s="7">
        <v>1220</v>
      </c>
      <c r="AX61" s="7">
        <v>3966</v>
      </c>
      <c r="AY61" s="7">
        <f t="shared" si="15"/>
        <v>5186</v>
      </c>
      <c r="AZ61" s="14">
        <v>101108</v>
      </c>
      <c r="BA61" s="14">
        <v>107237</v>
      </c>
      <c r="BB61" s="14">
        <v>208345</v>
      </c>
      <c r="BC61" s="18">
        <v>28551</v>
      </c>
      <c r="BD61" s="18">
        <v>19377</v>
      </c>
      <c r="BE61" s="18">
        <v>47928</v>
      </c>
      <c r="BF61" s="18">
        <v>5186</v>
      </c>
      <c r="BG61" s="18">
        <v>1507080</v>
      </c>
      <c r="BH61" s="18">
        <v>1797722</v>
      </c>
      <c r="BI61" s="18">
        <v>195</v>
      </c>
      <c r="BJ61" s="18">
        <f t="shared" si="16"/>
        <v>1.017791038543832</v>
      </c>
      <c r="BK61" s="33">
        <f t="shared" si="20"/>
        <v>1675282.463939141</v>
      </c>
      <c r="BL61" s="33">
        <f t="shared" si="19"/>
        <v>8591.1921227648254</v>
      </c>
      <c r="BM61">
        <v>0.31519999999999998</v>
      </c>
      <c r="BN61">
        <v>32.581600000000002</v>
      </c>
    </row>
    <row r="62" spans="1:66" ht="13" thickBot="1" x14ac:dyDescent="0.3">
      <c r="A62" s="1" t="s">
        <v>84</v>
      </c>
      <c r="B62" s="1" t="s">
        <v>85</v>
      </c>
      <c r="C62" s="1" t="s">
        <v>85</v>
      </c>
      <c r="D62" s="5">
        <v>515</v>
      </c>
      <c r="E62" s="5">
        <v>517</v>
      </c>
      <c r="F62" s="5">
        <f t="shared" si="0"/>
        <v>1032</v>
      </c>
      <c r="G62" s="6">
        <v>23437</v>
      </c>
      <c r="H62" s="6">
        <v>20420</v>
      </c>
      <c r="I62" s="6">
        <f t="shared" si="1"/>
        <v>43857</v>
      </c>
      <c r="J62" s="6">
        <v>59809</v>
      </c>
      <c r="K62" s="6">
        <v>51325</v>
      </c>
      <c r="L62" s="6">
        <f t="shared" si="2"/>
        <v>111134</v>
      </c>
      <c r="M62" s="5">
        <v>17347</v>
      </c>
      <c r="N62" s="5">
        <v>16115</v>
      </c>
      <c r="O62" s="5">
        <f t="shared" si="3"/>
        <v>33462</v>
      </c>
      <c r="P62" s="9">
        <v>28036</v>
      </c>
      <c r="Q62" s="11">
        <v>18860</v>
      </c>
      <c r="R62" s="11">
        <f t="shared" si="4"/>
        <v>46896</v>
      </c>
      <c r="S62" s="7">
        <v>218</v>
      </c>
      <c r="T62" s="7">
        <v>210</v>
      </c>
      <c r="U62" s="7">
        <f t="shared" si="5"/>
        <v>428</v>
      </c>
      <c r="V62" s="7">
        <v>15541</v>
      </c>
      <c r="W62" s="7">
        <v>13792</v>
      </c>
      <c r="X62" s="7">
        <f t="shared" si="6"/>
        <v>29333</v>
      </c>
      <c r="Y62" s="7">
        <v>35843</v>
      </c>
      <c r="Z62" s="7">
        <v>33120</v>
      </c>
      <c r="AA62" s="7">
        <f t="shared" si="7"/>
        <v>68963</v>
      </c>
      <c r="AB62" s="7">
        <v>12834</v>
      </c>
      <c r="AC62" s="7">
        <v>11998</v>
      </c>
      <c r="AD62" s="7">
        <f t="shared" si="8"/>
        <v>24832</v>
      </c>
      <c r="AE62" s="7">
        <v>10997</v>
      </c>
      <c r="AF62" s="7">
        <v>10144</v>
      </c>
      <c r="AG62" s="7">
        <f t="shared" si="9"/>
        <v>21141</v>
      </c>
      <c r="AH62" s="7">
        <v>234</v>
      </c>
      <c r="AI62" s="7">
        <v>227</v>
      </c>
      <c r="AJ62" s="7">
        <f t="shared" si="10"/>
        <v>461</v>
      </c>
      <c r="AK62" s="5">
        <v>15065</v>
      </c>
      <c r="AL62" s="5">
        <v>13681</v>
      </c>
      <c r="AM62" s="5">
        <f t="shared" si="11"/>
        <v>28746</v>
      </c>
      <c r="AN62" s="5">
        <v>35732</v>
      </c>
      <c r="AO62" s="5">
        <v>33809</v>
      </c>
      <c r="AP62" s="5">
        <f t="shared" si="12"/>
        <v>69541</v>
      </c>
      <c r="AQ62" s="7">
        <v>12835</v>
      </c>
      <c r="AR62" s="7">
        <v>12017</v>
      </c>
      <c r="AS62" s="7">
        <f t="shared" si="13"/>
        <v>24852</v>
      </c>
      <c r="AT62" s="5">
        <v>10845</v>
      </c>
      <c r="AU62" s="5">
        <v>9949</v>
      </c>
      <c r="AV62" s="5">
        <f t="shared" si="14"/>
        <v>20794</v>
      </c>
      <c r="AW62" s="7">
        <v>1220</v>
      </c>
      <c r="AX62" s="7">
        <v>3966</v>
      </c>
      <c r="AY62" s="7">
        <f t="shared" si="15"/>
        <v>5186</v>
      </c>
      <c r="AZ62" s="14">
        <v>101108</v>
      </c>
      <c r="BA62" s="14">
        <v>107237</v>
      </c>
      <c r="BB62" s="14">
        <v>208345</v>
      </c>
      <c r="BC62" s="18">
        <v>28551</v>
      </c>
      <c r="BD62" s="18">
        <v>19377</v>
      </c>
      <c r="BE62" s="18">
        <v>47928</v>
      </c>
      <c r="BF62" s="18">
        <v>5186</v>
      </c>
      <c r="BG62" s="18">
        <v>1507080</v>
      </c>
      <c r="BH62" s="18">
        <v>1797722</v>
      </c>
      <c r="BI62" s="18">
        <v>195</v>
      </c>
      <c r="BJ62" s="18">
        <f t="shared" si="16"/>
        <v>1.017791038543832</v>
      </c>
      <c r="BK62" s="33">
        <f t="shared" si="20"/>
        <v>1675282.463939141</v>
      </c>
      <c r="BL62" s="33">
        <f t="shared" si="19"/>
        <v>8591.1921227648254</v>
      </c>
      <c r="BM62">
        <v>0.31519999999999998</v>
      </c>
      <c r="BN62">
        <v>32.581600000000002</v>
      </c>
    </row>
    <row r="63" spans="1:66" ht="13" thickBot="1" x14ac:dyDescent="0.3">
      <c r="A63" s="1" t="s">
        <v>38</v>
      </c>
      <c r="B63" s="1" t="s">
        <v>86</v>
      </c>
      <c r="C63" s="1" t="s">
        <v>86</v>
      </c>
      <c r="D63" s="5">
        <v>44</v>
      </c>
      <c r="E63" s="5">
        <v>33</v>
      </c>
      <c r="F63" s="5">
        <f t="shared" si="0"/>
        <v>77</v>
      </c>
      <c r="G63" s="6">
        <v>47740</v>
      </c>
      <c r="H63" s="6">
        <v>25528</v>
      </c>
      <c r="I63" s="6">
        <f t="shared" si="1"/>
        <v>73268</v>
      </c>
      <c r="J63" s="6">
        <v>87075</v>
      </c>
      <c r="K63" s="6">
        <v>40753</v>
      </c>
      <c r="L63" s="6">
        <f t="shared" si="2"/>
        <v>127828</v>
      </c>
      <c r="M63" s="5">
        <v>29868</v>
      </c>
      <c r="N63" s="5">
        <v>21268</v>
      </c>
      <c r="O63" s="5">
        <f t="shared" si="3"/>
        <v>51136</v>
      </c>
      <c r="P63" s="9">
        <v>48360</v>
      </c>
      <c r="Q63" s="11">
        <v>40111</v>
      </c>
      <c r="R63" s="11">
        <f t="shared" si="4"/>
        <v>88471</v>
      </c>
      <c r="S63" s="7">
        <v>24</v>
      </c>
      <c r="T63" s="7">
        <v>17</v>
      </c>
      <c r="U63" s="7">
        <f t="shared" si="5"/>
        <v>41</v>
      </c>
      <c r="V63" s="7">
        <v>47026</v>
      </c>
      <c r="W63" s="7">
        <v>24921</v>
      </c>
      <c r="X63" s="7">
        <f t="shared" si="6"/>
        <v>71947</v>
      </c>
      <c r="Y63" s="7">
        <v>85083</v>
      </c>
      <c r="Z63" s="7">
        <v>39417</v>
      </c>
      <c r="AA63" s="7">
        <f t="shared" si="7"/>
        <v>124500</v>
      </c>
      <c r="AB63" s="7">
        <v>47597</v>
      </c>
      <c r="AC63" s="7">
        <v>39469</v>
      </c>
      <c r="AD63" s="7">
        <f t="shared" si="8"/>
        <v>87066</v>
      </c>
      <c r="AE63" s="7">
        <v>29249</v>
      </c>
      <c r="AF63" s="7">
        <v>20762</v>
      </c>
      <c r="AG63" s="7">
        <f t="shared" si="9"/>
        <v>50011</v>
      </c>
      <c r="AH63" s="7">
        <v>24</v>
      </c>
      <c r="AI63" s="7">
        <v>17</v>
      </c>
      <c r="AJ63" s="7">
        <f t="shared" si="10"/>
        <v>41</v>
      </c>
      <c r="AK63" s="5">
        <v>45761</v>
      </c>
      <c r="AL63" s="5">
        <v>24257</v>
      </c>
      <c r="AM63" s="5">
        <f t="shared" si="11"/>
        <v>70018</v>
      </c>
      <c r="AN63" s="5">
        <v>82330</v>
      </c>
      <c r="AO63" s="5">
        <v>38405</v>
      </c>
      <c r="AP63" s="5">
        <f t="shared" si="12"/>
        <v>120735</v>
      </c>
      <c r="AQ63" s="7">
        <v>46313</v>
      </c>
      <c r="AR63" s="7">
        <v>38479</v>
      </c>
      <c r="AS63" s="7">
        <f t="shared" si="13"/>
        <v>84792</v>
      </c>
      <c r="AT63" s="5">
        <v>28336</v>
      </c>
      <c r="AU63" s="5">
        <v>20166</v>
      </c>
      <c r="AV63" s="5">
        <f t="shared" si="14"/>
        <v>48502</v>
      </c>
      <c r="AW63" s="7">
        <v>4216</v>
      </c>
      <c r="AX63" s="7">
        <v>7887</v>
      </c>
      <c r="AY63" s="7">
        <f t="shared" si="15"/>
        <v>12103</v>
      </c>
      <c r="AZ63" s="14">
        <v>164727</v>
      </c>
      <c r="BA63" s="14">
        <v>127693</v>
      </c>
      <c r="BB63" s="14">
        <v>292420</v>
      </c>
      <c r="BC63" s="18">
        <v>48404</v>
      </c>
      <c r="BD63" s="18">
        <v>40144</v>
      </c>
      <c r="BE63" s="18">
        <v>88548</v>
      </c>
      <c r="BF63" s="18">
        <v>12103</v>
      </c>
      <c r="BG63" s="18">
        <v>486319</v>
      </c>
      <c r="BH63" s="18">
        <v>540252</v>
      </c>
      <c r="BI63" s="18">
        <v>1515</v>
      </c>
      <c r="BJ63" s="18">
        <f t="shared" si="16"/>
        <v>1.0105725900128555</v>
      </c>
      <c r="BK63" s="33">
        <f t="shared" si="20"/>
        <v>517995.90317188227</v>
      </c>
      <c r="BL63" s="33">
        <f t="shared" si="19"/>
        <v>341.91148724216652</v>
      </c>
      <c r="BM63">
        <v>0.91869999999999996</v>
      </c>
      <c r="BN63">
        <v>33.123899999999999</v>
      </c>
    </row>
    <row r="64" spans="1:66" ht="13" thickBot="1" x14ac:dyDescent="0.3">
      <c r="A64" s="1" t="s">
        <v>51</v>
      </c>
      <c r="B64" s="1" t="s">
        <v>87</v>
      </c>
      <c r="C64" s="1" t="s">
        <v>87</v>
      </c>
      <c r="D64" s="5">
        <v>55</v>
      </c>
      <c r="E64" s="5">
        <v>54</v>
      </c>
      <c r="F64" s="5">
        <f t="shared" si="0"/>
        <v>109</v>
      </c>
      <c r="G64" s="6">
        <v>26475</v>
      </c>
      <c r="H64" s="6">
        <v>18634</v>
      </c>
      <c r="I64" s="6">
        <f t="shared" si="1"/>
        <v>45109</v>
      </c>
      <c r="J64" s="6">
        <v>35180</v>
      </c>
      <c r="K64" s="6">
        <v>18654</v>
      </c>
      <c r="L64" s="6">
        <f t="shared" si="2"/>
        <v>53834</v>
      </c>
      <c r="M64" s="5">
        <v>15983</v>
      </c>
      <c r="N64" s="5">
        <v>12418</v>
      </c>
      <c r="O64" s="5">
        <f t="shared" si="3"/>
        <v>28401</v>
      </c>
      <c r="P64" s="9">
        <v>19367</v>
      </c>
      <c r="Q64" s="11">
        <v>17437</v>
      </c>
      <c r="R64" s="11">
        <f t="shared" si="4"/>
        <v>36804</v>
      </c>
      <c r="S64" s="7">
        <v>57</v>
      </c>
      <c r="T64" s="7">
        <v>52</v>
      </c>
      <c r="U64" s="7">
        <f t="shared" si="5"/>
        <v>109</v>
      </c>
      <c r="V64" s="7">
        <v>25241</v>
      </c>
      <c r="W64" s="7">
        <v>17750</v>
      </c>
      <c r="X64" s="7">
        <f t="shared" si="6"/>
        <v>42991</v>
      </c>
      <c r="Y64" s="7">
        <v>33679</v>
      </c>
      <c r="Z64" s="7">
        <v>17718</v>
      </c>
      <c r="AA64" s="7">
        <f t="shared" si="7"/>
        <v>51397</v>
      </c>
      <c r="AB64" s="7">
        <v>18497</v>
      </c>
      <c r="AC64" s="7">
        <v>16554</v>
      </c>
      <c r="AD64" s="7">
        <f t="shared" si="8"/>
        <v>35051</v>
      </c>
      <c r="AE64" s="7">
        <v>15329</v>
      </c>
      <c r="AF64" s="7">
        <v>12248</v>
      </c>
      <c r="AG64" s="7">
        <f t="shared" si="9"/>
        <v>27577</v>
      </c>
      <c r="AH64" s="7">
        <v>57</v>
      </c>
      <c r="AI64" s="7">
        <v>104</v>
      </c>
      <c r="AJ64" s="7">
        <f t="shared" si="10"/>
        <v>161</v>
      </c>
      <c r="AK64" s="5">
        <v>24717</v>
      </c>
      <c r="AL64" s="5">
        <v>16306</v>
      </c>
      <c r="AM64" s="5">
        <f t="shared" si="11"/>
        <v>41023</v>
      </c>
      <c r="AN64" s="5">
        <v>32482</v>
      </c>
      <c r="AO64" s="5">
        <v>17171</v>
      </c>
      <c r="AP64" s="5">
        <f t="shared" si="12"/>
        <v>49653</v>
      </c>
      <c r="AQ64" s="7">
        <v>17785</v>
      </c>
      <c r="AR64" s="7">
        <v>16048</v>
      </c>
      <c r="AS64" s="7">
        <f t="shared" si="13"/>
        <v>33833</v>
      </c>
      <c r="AT64" s="5">
        <v>14922</v>
      </c>
      <c r="AU64" s="5">
        <v>11545</v>
      </c>
      <c r="AV64" s="5">
        <f t="shared" si="14"/>
        <v>26467</v>
      </c>
      <c r="AW64" s="7">
        <v>1094</v>
      </c>
      <c r="AX64" s="7">
        <v>5325</v>
      </c>
      <c r="AY64" s="7">
        <f t="shared" si="15"/>
        <v>6419</v>
      </c>
      <c r="AZ64" s="14">
        <v>77693</v>
      </c>
      <c r="BA64" s="14">
        <v>67197</v>
      </c>
      <c r="BB64" s="14">
        <v>144890</v>
      </c>
      <c r="BC64" s="18">
        <v>19422</v>
      </c>
      <c r="BD64" s="18">
        <v>17491</v>
      </c>
      <c r="BE64" s="18">
        <v>36913</v>
      </c>
      <c r="BF64" s="18">
        <v>6419</v>
      </c>
      <c r="BG64" s="18">
        <v>270668</v>
      </c>
      <c r="BH64" s="18">
        <v>337167</v>
      </c>
      <c r="BI64" s="18">
        <v>1695</v>
      </c>
      <c r="BJ64" s="18">
        <f t="shared" si="16"/>
        <v>1.0222116230381724</v>
      </c>
      <c r="BK64" s="33">
        <f t="shared" si="20"/>
        <v>308803.20746891916</v>
      </c>
      <c r="BL64" s="33">
        <f t="shared" si="19"/>
        <v>182.18478316750392</v>
      </c>
      <c r="BM64">
        <v>0.2903</v>
      </c>
      <c r="BN64">
        <v>30.574000000000002</v>
      </c>
    </row>
    <row r="65" spans="1:66" ht="13" thickBot="1" x14ac:dyDescent="0.3">
      <c r="A65" s="1" t="s">
        <v>74</v>
      </c>
      <c r="B65" s="1" t="s">
        <v>88</v>
      </c>
      <c r="C65" s="1" t="s">
        <v>88</v>
      </c>
      <c r="D65" s="5">
        <v>9</v>
      </c>
      <c r="E65" s="5">
        <v>10</v>
      </c>
      <c r="F65" s="5">
        <f t="shared" si="0"/>
        <v>19</v>
      </c>
      <c r="G65" s="6">
        <v>12287</v>
      </c>
      <c r="H65" s="6">
        <v>9808</v>
      </c>
      <c r="I65" s="6">
        <f t="shared" si="1"/>
        <v>22095</v>
      </c>
      <c r="J65" s="6">
        <v>16454</v>
      </c>
      <c r="K65" s="6">
        <v>10516</v>
      </c>
      <c r="L65" s="6">
        <f t="shared" si="2"/>
        <v>26970</v>
      </c>
      <c r="M65" s="5">
        <v>6035</v>
      </c>
      <c r="N65" s="5">
        <v>4945</v>
      </c>
      <c r="O65" s="5">
        <f t="shared" si="3"/>
        <v>10980</v>
      </c>
      <c r="P65" s="9">
        <v>5106</v>
      </c>
      <c r="Q65" s="11">
        <v>4424</v>
      </c>
      <c r="R65" s="11">
        <f t="shared" si="4"/>
        <v>9530</v>
      </c>
      <c r="S65" s="7">
        <v>7</v>
      </c>
      <c r="T65" s="7">
        <v>10</v>
      </c>
      <c r="U65" s="7">
        <f t="shared" si="5"/>
        <v>17</v>
      </c>
      <c r="V65" s="7">
        <v>12004</v>
      </c>
      <c r="W65" s="7">
        <v>9582</v>
      </c>
      <c r="X65" s="7">
        <f t="shared" si="6"/>
        <v>21586</v>
      </c>
      <c r="Y65" s="7">
        <v>16017</v>
      </c>
      <c r="Z65" s="7">
        <v>10170</v>
      </c>
      <c r="AA65" s="7">
        <f t="shared" si="7"/>
        <v>26187</v>
      </c>
      <c r="AB65" s="7">
        <v>4935</v>
      </c>
      <c r="AC65" s="7">
        <v>4289</v>
      </c>
      <c r="AD65" s="7">
        <f t="shared" si="8"/>
        <v>9224</v>
      </c>
      <c r="AE65" s="7">
        <v>5850</v>
      </c>
      <c r="AF65" s="7">
        <v>4806</v>
      </c>
      <c r="AG65" s="7">
        <f t="shared" si="9"/>
        <v>10656</v>
      </c>
      <c r="AH65" s="7">
        <v>7</v>
      </c>
      <c r="AI65" s="7">
        <v>10</v>
      </c>
      <c r="AJ65" s="7">
        <f t="shared" si="10"/>
        <v>17</v>
      </c>
      <c r="AK65" s="5">
        <v>11890</v>
      </c>
      <c r="AL65" s="5">
        <v>9467</v>
      </c>
      <c r="AM65" s="5">
        <f t="shared" si="11"/>
        <v>21357</v>
      </c>
      <c r="AN65" s="5">
        <v>15870</v>
      </c>
      <c r="AO65" s="5">
        <v>10059</v>
      </c>
      <c r="AP65" s="5">
        <f t="shared" si="12"/>
        <v>25929</v>
      </c>
      <c r="AQ65" s="7">
        <v>4884</v>
      </c>
      <c r="AR65" s="7">
        <v>4231</v>
      </c>
      <c r="AS65" s="7">
        <f t="shared" si="13"/>
        <v>9115</v>
      </c>
      <c r="AT65" s="5">
        <v>5813</v>
      </c>
      <c r="AU65" s="5">
        <v>4755</v>
      </c>
      <c r="AV65" s="5">
        <f t="shared" si="14"/>
        <v>10568</v>
      </c>
      <c r="AW65" s="7">
        <v>161</v>
      </c>
      <c r="AX65" s="7">
        <v>449</v>
      </c>
      <c r="AY65" s="7">
        <f t="shared" si="15"/>
        <v>610</v>
      </c>
      <c r="AZ65" s="14">
        <v>34785</v>
      </c>
      <c r="BA65" s="14">
        <v>29703</v>
      </c>
      <c r="BB65" s="14">
        <v>64488</v>
      </c>
      <c r="BC65" s="18">
        <v>5115</v>
      </c>
      <c r="BD65" s="18">
        <v>4434</v>
      </c>
      <c r="BE65" s="18">
        <v>9549</v>
      </c>
      <c r="BF65" s="18">
        <v>610</v>
      </c>
      <c r="BG65" s="18">
        <v>252144</v>
      </c>
      <c r="BH65" s="18">
        <v>310062</v>
      </c>
      <c r="BI65" s="18">
        <v>1275</v>
      </c>
      <c r="BJ65" s="18">
        <f t="shared" si="16"/>
        <v>1.0208924466618126</v>
      </c>
      <c r="BK65" s="33">
        <f t="shared" si="20"/>
        <v>285449.03667373827</v>
      </c>
      <c r="BL65" s="33">
        <f t="shared" si="19"/>
        <v>223.88159739116728</v>
      </c>
      <c r="BM65">
        <v>0.81950000000000001</v>
      </c>
      <c r="BN65" s="39" t="s">
        <v>244</v>
      </c>
    </row>
    <row r="66" spans="1:66" ht="13" thickBot="1" x14ac:dyDescent="0.3">
      <c r="A66" s="1" t="s">
        <v>36</v>
      </c>
      <c r="B66" s="1" t="s">
        <v>89</v>
      </c>
      <c r="C66" s="1" t="s">
        <v>89</v>
      </c>
      <c r="D66" s="5">
        <v>20</v>
      </c>
      <c r="E66" s="5">
        <v>15</v>
      </c>
      <c r="F66" s="5">
        <f t="shared" si="0"/>
        <v>35</v>
      </c>
      <c r="G66" s="6">
        <v>1033</v>
      </c>
      <c r="H66" s="6">
        <v>875</v>
      </c>
      <c r="I66" s="6">
        <f t="shared" si="1"/>
        <v>1908</v>
      </c>
      <c r="J66" s="6">
        <v>2527</v>
      </c>
      <c r="K66" s="6">
        <v>1923</v>
      </c>
      <c r="L66" s="6">
        <f t="shared" si="2"/>
        <v>4450</v>
      </c>
      <c r="M66" s="5">
        <v>525</v>
      </c>
      <c r="N66" s="5">
        <v>446</v>
      </c>
      <c r="O66" s="5">
        <f t="shared" si="3"/>
        <v>971</v>
      </c>
      <c r="P66" s="9">
        <v>425</v>
      </c>
      <c r="Q66" s="11">
        <v>406</v>
      </c>
      <c r="R66" s="11">
        <f t="shared" si="4"/>
        <v>831</v>
      </c>
      <c r="S66" s="7">
        <v>9</v>
      </c>
      <c r="T66" s="7">
        <v>6</v>
      </c>
      <c r="U66" s="7">
        <f t="shared" si="5"/>
        <v>15</v>
      </c>
      <c r="V66" s="7">
        <v>891</v>
      </c>
      <c r="W66" s="7">
        <v>768</v>
      </c>
      <c r="X66" s="7">
        <f t="shared" si="6"/>
        <v>1659</v>
      </c>
      <c r="Y66" s="7">
        <v>2091</v>
      </c>
      <c r="Z66" s="7">
        <v>1605</v>
      </c>
      <c r="AA66" s="7">
        <f t="shared" si="7"/>
        <v>3696</v>
      </c>
      <c r="AB66" s="7">
        <v>327</v>
      </c>
      <c r="AC66" s="7">
        <v>331</v>
      </c>
      <c r="AD66" s="7">
        <f t="shared" si="8"/>
        <v>658</v>
      </c>
      <c r="AE66" s="7">
        <v>466</v>
      </c>
      <c r="AF66" s="7">
        <v>372</v>
      </c>
      <c r="AG66" s="7">
        <f t="shared" si="9"/>
        <v>838</v>
      </c>
      <c r="AH66" s="7">
        <v>9</v>
      </c>
      <c r="AI66" s="7">
        <v>6</v>
      </c>
      <c r="AJ66" s="7">
        <f t="shared" si="10"/>
        <v>15</v>
      </c>
      <c r="AK66" s="5">
        <v>868</v>
      </c>
      <c r="AL66" s="5">
        <v>758</v>
      </c>
      <c r="AM66" s="5">
        <f t="shared" si="11"/>
        <v>1626</v>
      </c>
      <c r="AN66" s="5">
        <v>2046</v>
      </c>
      <c r="AO66" s="5">
        <v>1580</v>
      </c>
      <c r="AP66" s="5">
        <f t="shared" si="12"/>
        <v>3626</v>
      </c>
      <c r="AQ66" s="7">
        <v>321</v>
      </c>
      <c r="AR66" s="7">
        <v>327</v>
      </c>
      <c r="AS66" s="7">
        <f t="shared" si="13"/>
        <v>648</v>
      </c>
      <c r="AT66" s="5">
        <v>459</v>
      </c>
      <c r="AU66" s="5">
        <v>368</v>
      </c>
      <c r="AV66" s="5">
        <f t="shared" si="14"/>
        <v>827</v>
      </c>
      <c r="AW66" s="7">
        <v>13</v>
      </c>
      <c r="AX66" s="7">
        <v>47</v>
      </c>
      <c r="AY66" s="7">
        <f t="shared" si="15"/>
        <v>60</v>
      </c>
      <c r="AZ66" s="14">
        <v>4105</v>
      </c>
      <c r="BA66" s="14">
        <v>3665</v>
      </c>
      <c r="BB66" s="14">
        <v>7770</v>
      </c>
      <c r="BC66" s="18">
        <v>445</v>
      </c>
      <c r="BD66" s="18">
        <v>421</v>
      </c>
      <c r="BE66" s="18">
        <v>866</v>
      </c>
      <c r="BF66" s="18">
        <v>60</v>
      </c>
      <c r="BG66" s="18">
        <v>105186</v>
      </c>
      <c r="BH66" s="18">
        <v>133621</v>
      </c>
      <c r="BI66" s="18">
        <v>212</v>
      </c>
      <c r="BJ66" s="18">
        <f t="shared" si="16"/>
        <v>1.0242162871951057</v>
      </c>
      <c r="BK66" s="33">
        <f t="shared" si="20"/>
        <v>121424.97049803444</v>
      </c>
      <c r="BL66" s="33">
        <f t="shared" si="19"/>
        <v>572.75929480204923</v>
      </c>
      <c r="BM66">
        <v>1.3513999999999999</v>
      </c>
      <c r="BN66">
        <v>34.375399999999999</v>
      </c>
    </row>
    <row r="67" spans="1:66" ht="13" thickBot="1" x14ac:dyDescent="0.3">
      <c r="A67" s="1" t="s">
        <v>27</v>
      </c>
      <c r="B67" s="1" t="s">
        <v>90</v>
      </c>
      <c r="C67" s="1" t="s">
        <v>90</v>
      </c>
      <c r="D67" s="5">
        <v>31</v>
      </c>
      <c r="E67" s="5">
        <v>20</v>
      </c>
      <c r="F67" s="5">
        <f t="shared" ref="F67:F130" si="21">D67+E67</f>
        <v>51</v>
      </c>
      <c r="G67" s="6">
        <v>15259</v>
      </c>
      <c r="H67" s="6">
        <v>7072</v>
      </c>
      <c r="I67" s="6">
        <f t="shared" ref="I67:I130" si="22">G67+H67</f>
        <v>22331</v>
      </c>
      <c r="J67" s="6">
        <v>14844</v>
      </c>
      <c r="K67" s="6">
        <v>5052</v>
      </c>
      <c r="L67" s="6">
        <f t="shared" ref="L67:L130" si="23">J67 +K67</f>
        <v>19896</v>
      </c>
      <c r="M67" s="5">
        <v>7750</v>
      </c>
      <c r="N67" s="5">
        <v>5446</v>
      </c>
      <c r="O67" s="5">
        <f t="shared" ref="O67:O130" si="24">M67+N67</f>
        <v>13196</v>
      </c>
      <c r="P67" s="9">
        <v>7228</v>
      </c>
      <c r="Q67" s="11">
        <v>7059</v>
      </c>
      <c r="R67" s="11">
        <f t="shared" ref="R67:R130" si="25">P67+Q67</f>
        <v>14287</v>
      </c>
      <c r="S67" s="7">
        <v>30</v>
      </c>
      <c r="T67" s="7">
        <v>19</v>
      </c>
      <c r="U67" s="7">
        <f t="shared" ref="U67:U130" si="26">S67+T67</f>
        <v>49</v>
      </c>
      <c r="V67" s="7">
        <v>15120</v>
      </c>
      <c r="W67" s="7">
        <v>7050</v>
      </c>
      <c r="X67" s="7">
        <f t="shared" ref="X67:X130" si="27">V67+W67</f>
        <v>22170</v>
      </c>
      <c r="Y67" s="7">
        <v>14650</v>
      </c>
      <c r="Z67" s="7">
        <v>5020</v>
      </c>
      <c r="AA67" s="7">
        <f t="shared" ref="AA67:AA130" si="28">Y67+ Z67</f>
        <v>19670</v>
      </c>
      <c r="AB67" s="7">
        <v>7112</v>
      </c>
      <c r="AC67" s="7">
        <v>6592</v>
      </c>
      <c r="AD67" s="7">
        <f t="shared" ref="AD67:AD130" si="29">AB67 +AC67</f>
        <v>13704</v>
      </c>
      <c r="AE67" s="7">
        <v>7750</v>
      </c>
      <c r="AF67" s="7">
        <v>5443</v>
      </c>
      <c r="AG67" s="7">
        <f t="shared" ref="AG67:AG130" si="30">AF67+AE67</f>
        <v>13193</v>
      </c>
      <c r="AH67" s="7">
        <v>30</v>
      </c>
      <c r="AI67" s="7">
        <v>19</v>
      </c>
      <c r="AJ67" s="7">
        <f t="shared" ref="AJ67:AJ130" si="31">AH67+AI67</f>
        <v>49</v>
      </c>
      <c r="AK67" s="5">
        <v>14809</v>
      </c>
      <c r="AL67" s="5">
        <v>6908</v>
      </c>
      <c r="AM67" s="5">
        <f t="shared" ref="AM67:AM130" si="32">AK67+AL67</f>
        <v>21717</v>
      </c>
      <c r="AN67" s="5">
        <v>14359</v>
      </c>
      <c r="AO67" s="5">
        <v>4922</v>
      </c>
      <c r="AP67" s="5">
        <f t="shared" ref="AP67:AP130" si="33">AN67 + AO67</f>
        <v>19281</v>
      </c>
      <c r="AQ67" s="7">
        <v>7025</v>
      </c>
      <c r="AR67" s="7">
        <v>6482</v>
      </c>
      <c r="AS67" s="7">
        <f t="shared" ref="AS67:AS130" si="34">AQ67+AR67</f>
        <v>13507</v>
      </c>
      <c r="AT67" s="5">
        <v>7618</v>
      </c>
      <c r="AU67" s="5">
        <v>5366</v>
      </c>
      <c r="AV67" s="5">
        <f t="shared" ref="AV67:AV130" si="35">AT67+AU67</f>
        <v>12984</v>
      </c>
      <c r="AW67" s="7">
        <v>495</v>
      </c>
      <c r="AX67" s="7">
        <v>1086</v>
      </c>
      <c r="AY67" s="7">
        <f t="shared" ref="AY67:AY130" si="36">AW67+AX67</f>
        <v>1581</v>
      </c>
      <c r="AZ67" s="14">
        <v>37884</v>
      </c>
      <c r="BA67" s="14">
        <v>24649</v>
      </c>
      <c r="BB67" s="14">
        <v>62533</v>
      </c>
      <c r="BC67" s="18">
        <v>7259</v>
      </c>
      <c r="BD67" s="18">
        <v>7079</v>
      </c>
      <c r="BE67" s="18">
        <v>14338</v>
      </c>
      <c r="BF67" s="18">
        <v>1581</v>
      </c>
      <c r="BG67" s="18">
        <v>87580</v>
      </c>
      <c r="BH67" s="18">
        <v>143536</v>
      </c>
      <c r="BI67" s="18">
        <v>1203</v>
      </c>
      <c r="BJ67" s="18">
        <f t="shared" ref="BJ67:BJ130" si="37" xml:space="preserve"> (BH67/BG67)^(1/10)</f>
        <v>1.0506440124539338</v>
      </c>
      <c r="BK67" s="33">
        <f t="shared" si="20"/>
        <v>117798.15270103278</v>
      </c>
      <c r="BL67" s="33">
        <f t="shared" si="19"/>
        <v>97.920326434773713</v>
      </c>
      <c r="BM67">
        <v>2.2109999999999999</v>
      </c>
      <c r="BN67">
        <v>33.751800000000003</v>
      </c>
    </row>
    <row r="68" spans="1:66" ht="13" thickBot="1" x14ac:dyDescent="0.3">
      <c r="A68" s="1" t="s">
        <v>17</v>
      </c>
      <c r="B68" s="1"/>
      <c r="C68" s="1" t="s">
        <v>17</v>
      </c>
      <c r="D68" s="5">
        <v>339</v>
      </c>
      <c r="E68" s="5">
        <v>308</v>
      </c>
      <c r="F68" s="5">
        <f t="shared" si="21"/>
        <v>647</v>
      </c>
      <c r="G68" s="6">
        <v>69973</v>
      </c>
      <c r="H68" s="6">
        <v>43177</v>
      </c>
      <c r="I68" s="6">
        <f t="shared" si="22"/>
        <v>113150</v>
      </c>
      <c r="J68" s="6">
        <v>103226</v>
      </c>
      <c r="K68" s="6">
        <v>50912</v>
      </c>
      <c r="L68" s="6">
        <f t="shared" si="23"/>
        <v>154138</v>
      </c>
      <c r="M68" s="5">
        <v>48178</v>
      </c>
      <c r="N68" s="5">
        <v>38649</v>
      </c>
      <c r="O68" s="5">
        <f t="shared" si="24"/>
        <v>86827</v>
      </c>
      <c r="P68" s="9">
        <v>125908</v>
      </c>
      <c r="Q68" s="11">
        <v>117173</v>
      </c>
      <c r="R68" s="11">
        <f t="shared" si="25"/>
        <v>243081</v>
      </c>
      <c r="S68" s="7">
        <v>195</v>
      </c>
      <c r="T68" s="7">
        <v>162</v>
      </c>
      <c r="U68" s="7">
        <f t="shared" si="26"/>
        <v>357</v>
      </c>
      <c r="V68" s="7">
        <v>65071</v>
      </c>
      <c r="W68" s="7">
        <v>39901</v>
      </c>
      <c r="X68" s="7">
        <f t="shared" si="27"/>
        <v>104972</v>
      </c>
      <c r="Y68" s="7">
        <v>90335</v>
      </c>
      <c r="Z68" s="7">
        <v>44995</v>
      </c>
      <c r="AA68" s="7">
        <f t="shared" si="28"/>
        <v>135330</v>
      </c>
      <c r="AB68" s="7">
        <v>117926</v>
      </c>
      <c r="AC68" s="7">
        <v>109507</v>
      </c>
      <c r="AD68" s="7">
        <f t="shared" si="29"/>
        <v>227433</v>
      </c>
      <c r="AE68" s="7">
        <v>45369</v>
      </c>
      <c r="AF68" s="7">
        <v>36241</v>
      </c>
      <c r="AG68" s="7">
        <f t="shared" si="30"/>
        <v>81610</v>
      </c>
      <c r="AH68" s="7">
        <v>347</v>
      </c>
      <c r="AI68" s="7">
        <v>206</v>
      </c>
      <c r="AJ68" s="7">
        <f t="shared" si="31"/>
        <v>553</v>
      </c>
      <c r="AK68" s="5">
        <v>64895</v>
      </c>
      <c r="AL68" s="5">
        <v>39693</v>
      </c>
      <c r="AM68" s="5">
        <f t="shared" si="32"/>
        <v>104588</v>
      </c>
      <c r="AN68" s="5">
        <v>91191</v>
      </c>
      <c r="AO68" s="5">
        <v>45504</v>
      </c>
      <c r="AP68" s="5">
        <f t="shared" si="33"/>
        <v>136695</v>
      </c>
      <c r="AQ68" s="7">
        <v>117462</v>
      </c>
      <c r="AR68" s="7">
        <v>109011</v>
      </c>
      <c r="AS68" s="7">
        <f t="shared" si="34"/>
        <v>226473</v>
      </c>
      <c r="AT68" s="5">
        <v>44906</v>
      </c>
      <c r="AU68" s="5">
        <v>35952</v>
      </c>
      <c r="AV68" s="5">
        <f t="shared" si="35"/>
        <v>80858</v>
      </c>
      <c r="AW68" s="7">
        <v>2794</v>
      </c>
      <c r="AX68" s="7">
        <v>7355</v>
      </c>
      <c r="AY68" s="7">
        <f t="shared" si="36"/>
        <v>10149</v>
      </c>
      <c r="AZ68" s="14">
        <v>221716</v>
      </c>
      <c r="BA68" s="14">
        <v>250219</v>
      </c>
      <c r="BB68" s="14">
        <v>471935</v>
      </c>
      <c r="BC68" s="18">
        <v>126247</v>
      </c>
      <c r="BD68" s="18">
        <v>117481</v>
      </c>
      <c r="BE68" s="18">
        <v>243728</v>
      </c>
      <c r="BF68" s="18">
        <v>10149</v>
      </c>
      <c r="BG68" s="18">
        <v>965010</v>
      </c>
      <c r="BH68" s="18">
        <v>1496117</v>
      </c>
      <c r="BI68" s="18">
        <v>27407</v>
      </c>
      <c r="BJ68" s="18">
        <f t="shared" si="37"/>
        <v>1.0448245640228533</v>
      </c>
      <c r="BK68" s="33">
        <f t="shared" si="20"/>
        <v>1255428.7215302759</v>
      </c>
      <c r="BL68" s="33">
        <f t="shared" si="19"/>
        <v>45.806863995704596</v>
      </c>
      <c r="BM68">
        <v>2.8309000000000002</v>
      </c>
      <c r="BN68">
        <v>34.153199999999998</v>
      </c>
    </row>
    <row r="69" spans="1:66" ht="13" thickBot="1" x14ac:dyDescent="0.3">
      <c r="A69" s="1" t="s">
        <v>17</v>
      </c>
      <c r="B69" s="1" t="s">
        <v>91</v>
      </c>
      <c r="C69" s="1" t="s">
        <v>91</v>
      </c>
      <c r="D69" s="5">
        <v>1</v>
      </c>
      <c r="E69" s="5">
        <v>1</v>
      </c>
      <c r="F69" s="5">
        <f t="shared" si="21"/>
        <v>2</v>
      </c>
      <c r="G69" s="6">
        <v>5208</v>
      </c>
      <c r="H69" s="6">
        <v>3032</v>
      </c>
      <c r="I69" s="6">
        <f t="shared" si="22"/>
        <v>8240</v>
      </c>
      <c r="J69" s="6">
        <v>7388</v>
      </c>
      <c r="K69" s="6">
        <v>3079</v>
      </c>
      <c r="L69" s="6">
        <f t="shared" si="23"/>
        <v>10467</v>
      </c>
      <c r="M69" s="5">
        <v>2470</v>
      </c>
      <c r="N69" s="5">
        <v>1839</v>
      </c>
      <c r="O69" s="5">
        <f t="shared" si="24"/>
        <v>4309</v>
      </c>
      <c r="P69" s="9">
        <v>4977</v>
      </c>
      <c r="Q69" s="11">
        <v>5003</v>
      </c>
      <c r="R69" s="11">
        <f t="shared" si="25"/>
        <v>9980</v>
      </c>
      <c r="S69" s="7">
        <v>1</v>
      </c>
      <c r="T69" s="7">
        <v>1</v>
      </c>
      <c r="U69" s="7">
        <f t="shared" si="26"/>
        <v>2</v>
      </c>
      <c r="V69" s="7">
        <v>4442</v>
      </c>
      <c r="W69" s="7">
        <v>2547</v>
      </c>
      <c r="X69" s="7">
        <f t="shared" si="27"/>
        <v>6989</v>
      </c>
      <c r="Y69" s="7">
        <v>6037</v>
      </c>
      <c r="Z69" s="7">
        <v>2680</v>
      </c>
      <c r="AA69" s="7">
        <f t="shared" si="28"/>
        <v>8717</v>
      </c>
      <c r="AB69" s="7">
        <v>4443</v>
      </c>
      <c r="AC69" s="7">
        <v>4310</v>
      </c>
      <c r="AD69" s="7">
        <f t="shared" si="29"/>
        <v>8753</v>
      </c>
      <c r="AE69" s="7">
        <v>2188</v>
      </c>
      <c r="AF69" s="7">
        <v>1665</v>
      </c>
      <c r="AG69" s="7">
        <f t="shared" si="30"/>
        <v>3853</v>
      </c>
      <c r="AH69" s="7">
        <v>1</v>
      </c>
      <c r="AI69" s="7">
        <v>1</v>
      </c>
      <c r="AJ69" s="7">
        <f t="shared" si="31"/>
        <v>2</v>
      </c>
      <c r="AK69" s="5">
        <v>5006</v>
      </c>
      <c r="AL69" s="5">
        <v>2894</v>
      </c>
      <c r="AM69" s="5">
        <f t="shared" si="32"/>
        <v>7900</v>
      </c>
      <c r="AN69" s="5">
        <v>7083</v>
      </c>
      <c r="AO69" s="5">
        <v>2991</v>
      </c>
      <c r="AP69" s="5">
        <f t="shared" si="33"/>
        <v>10074</v>
      </c>
      <c r="AQ69" s="7">
        <v>4764</v>
      </c>
      <c r="AR69" s="7">
        <v>4776</v>
      </c>
      <c r="AS69" s="7">
        <f t="shared" si="34"/>
        <v>9540</v>
      </c>
      <c r="AT69" s="5">
        <v>2340</v>
      </c>
      <c r="AU69" s="5">
        <v>1733</v>
      </c>
      <c r="AV69" s="5">
        <f t="shared" si="35"/>
        <v>4073</v>
      </c>
      <c r="AW69" s="7">
        <v>205</v>
      </c>
      <c r="AX69" s="7">
        <v>729</v>
      </c>
      <c r="AY69" s="7">
        <f t="shared" si="36"/>
        <v>934</v>
      </c>
      <c r="AZ69" s="14">
        <v>15067</v>
      </c>
      <c r="BA69" s="14">
        <v>12954</v>
      </c>
      <c r="BB69" s="14">
        <v>28021</v>
      </c>
      <c r="BC69" s="18">
        <v>4978</v>
      </c>
      <c r="BD69" s="18">
        <v>5004</v>
      </c>
      <c r="BE69" s="18">
        <v>9982</v>
      </c>
      <c r="BF69" s="18">
        <v>934</v>
      </c>
      <c r="BG69" s="18">
        <v>51233</v>
      </c>
      <c r="BH69" s="18">
        <v>100375</v>
      </c>
      <c r="BI69" s="18">
        <v>25702</v>
      </c>
      <c r="BJ69" s="18">
        <f t="shared" si="37"/>
        <v>1.069565971060791</v>
      </c>
      <c r="BK69" s="33">
        <f t="shared" si="20"/>
        <v>76699.979847591996</v>
      </c>
      <c r="BL69" s="33">
        <f t="shared" si="19"/>
        <v>2.984202779845615</v>
      </c>
      <c r="BM69">
        <v>3.5691000000000002</v>
      </c>
      <c r="BN69">
        <v>33.693100000000001</v>
      </c>
    </row>
    <row r="70" spans="1:66" ht="13" thickBot="1" x14ac:dyDescent="0.3">
      <c r="A70" s="1" t="s">
        <v>51</v>
      </c>
      <c r="B70" s="1" t="s">
        <v>92</v>
      </c>
      <c r="C70" s="1" t="s">
        <v>92</v>
      </c>
      <c r="D70" s="5">
        <v>80</v>
      </c>
      <c r="E70" s="5">
        <v>60</v>
      </c>
      <c r="F70" s="5">
        <f t="shared" si="21"/>
        <v>140</v>
      </c>
      <c r="G70" s="6">
        <v>32148</v>
      </c>
      <c r="H70" s="6">
        <v>27492</v>
      </c>
      <c r="I70" s="6">
        <f t="shared" si="22"/>
        <v>59640</v>
      </c>
      <c r="J70" s="6">
        <v>53391</v>
      </c>
      <c r="K70" s="6">
        <v>35425</v>
      </c>
      <c r="L70" s="6">
        <f t="shared" si="23"/>
        <v>88816</v>
      </c>
      <c r="M70" s="5">
        <v>15871</v>
      </c>
      <c r="N70" s="5">
        <v>13696</v>
      </c>
      <c r="O70" s="5">
        <f t="shared" si="24"/>
        <v>29567</v>
      </c>
      <c r="P70" s="9">
        <v>14750</v>
      </c>
      <c r="Q70" s="11">
        <v>13646</v>
      </c>
      <c r="R70" s="11">
        <f t="shared" si="25"/>
        <v>28396</v>
      </c>
      <c r="S70" s="7">
        <v>43</v>
      </c>
      <c r="T70" s="7">
        <v>31</v>
      </c>
      <c r="U70" s="7">
        <f t="shared" si="26"/>
        <v>74</v>
      </c>
      <c r="V70" s="7">
        <v>28945</v>
      </c>
      <c r="W70" s="7">
        <v>24803</v>
      </c>
      <c r="X70" s="7">
        <f t="shared" si="27"/>
        <v>53748</v>
      </c>
      <c r="Y70" s="7">
        <v>45526</v>
      </c>
      <c r="Z70" s="7">
        <v>30721</v>
      </c>
      <c r="AA70" s="7">
        <f t="shared" si="28"/>
        <v>76247</v>
      </c>
      <c r="AB70" s="7">
        <v>12131</v>
      </c>
      <c r="AC70" s="7">
        <v>11550</v>
      </c>
      <c r="AD70" s="7">
        <f t="shared" si="29"/>
        <v>23681</v>
      </c>
      <c r="AE70" s="7">
        <v>13983</v>
      </c>
      <c r="AF70" s="7">
        <v>12193</v>
      </c>
      <c r="AG70" s="7">
        <f t="shared" si="30"/>
        <v>26176</v>
      </c>
      <c r="AH70" s="7">
        <v>43</v>
      </c>
      <c r="AI70" s="7">
        <v>31</v>
      </c>
      <c r="AJ70" s="7">
        <f t="shared" si="31"/>
        <v>74</v>
      </c>
      <c r="AK70" s="5">
        <v>28826</v>
      </c>
      <c r="AL70" s="5">
        <v>25785</v>
      </c>
      <c r="AM70" s="5">
        <f t="shared" si="32"/>
        <v>54611</v>
      </c>
      <c r="AN70" s="5">
        <v>45620</v>
      </c>
      <c r="AO70" s="5">
        <v>30754</v>
      </c>
      <c r="AP70" s="5">
        <f t="shared" si="33"/>
        <v>76374</v>
      </c>
      <c r="AQ70" s="7">
        <v>11925</v>
      </c>
      <c r="AR70" s="7">
        <v>11451</v>
      </c>
      <c r="AS70" s="7">
        <f t="shared" si="34"/>
        <v>23376</v>
      </c>
      <c r="AT70" s="5">
        <v>13892</v>
      </c>
      <c r="AU70" s="5">
        <v>12214</v>
      </c>
      <c r="AV70" s="5">
        <f t="shared" si="35"/>
        <v>26106</v>
      </c>
      <c r="AW70" s="7">
        <v>577</v>
      </c>
      <c r="AX70" s="7">
        <v>1468</v>
      </c>
      <c r="AY70" s="7">
        <f t="shared" si="36"/>
        <v>2045</v>
      </c>
      <c r="AZ70" s="14">
        <v>101490</v>
      </c>
      <c r="BA70" s="14">
        <v>90319</v>
      </c>
      <c r="BB70" s="14">
        <v>191809</v>
      </c>
      <c r="BC70" s="18">
        <v>14830</v>
      </c>
      <c r="BD70" s="18">
        <v>13706</v>
      </c>
      <c r="BE70" s="18">
        <v>28536</v>
      </c>
      <c r="BF70" s="18">
        <v>2045</v>
      </c>
      <c r="BG70" s="18">
        <v>694987</v>
      </c>
      <c r="BH70" s="18">
        <v>853831</v>
      </c>
      <c r="BI70" s="18">
        <v>2795</v>
      </c>
      <c r="BJ70" s="18">
        <f t="shared" si="37"/>
        <v>1.0207973260685219</v>
      </c>
      <c r="BK70" s="33">
        <f t="shared" ref="BK70:BK133" si="38">BG70 * (BJ70)^6</f>
        <v>786346.25648358313</v>
      </c>
      <c r="BL70" s="33">
        <f t="shared" ref="BL70:BL133" si="39">BK70/BI70</f>
        <v>281.34034221237323</v>
      </c>
      <c r="BM70">
        <v>0.1699</v>
      </c>
      <c r="BN70" s="39" t="s">
        <v>245</v>
      </c>
    </row>
    <row r="71" spans="1:66" ht="13" thickBot="1" x14ac:dyDescent="0.3">
      <c r="A71" s="1" t="s">
        <v>42</v>
      </c>
      <c r="B71" s="1" t="s">
        <v>93</v>
      </c>
      <c r="C71" s="1" t="s">
        <v>93</v>
      </c>
      <c r="D71" s="5">
        <v>16</v>
      </c>
      <c r="E71" s="5">
        <v>10</v>
      </c>
      <c r="F71" s="5">
        <f t="shared" si="21"/>
        <v>26</v>
      </c>
      <c r="G71" s="6">
        <v>10823</v>
      </c>
      <c r="H71" s="6">
        <v>8164</v>
      </c>
      <c r="I71" s="6">
        <f t="shared" si="22"/>
        <v>18987</v>
      </c>
      <c r="J71" s="6">
        <v>17409</v>
      </c>
      <c r="K71" s="6">
        <v>10518</v>
      </c>
      <c r="L71" s="6">
        <f t="shared" si="23"/>
        <v>27927</v>
      </c>
      <c r="M71" s="5">
        <v>7306</v>
      </c>
      <c r="N71" s="5">
        <v>6363</v>
      </c>
      <c r="O71" s="5">
        <f t="shared" si="24"/>
        <v>13669</v>
      </c>
      <c r="P71" s="9">
        <v>7600</v>
      </c>
      <c r="Q71" s="11">
        <v>7104</v>
      </c>
      <c r="R71" s="11">
        <f t="shared" si="25"/>
        <v>14704</v>
      </c>
      <c r="S71" s="7">
        <v>14</v>
      </c>
      <c r="T71" s="7">
        <v>4</v>
      </c>
      <c r="U71" s="7">
        <f t="shared" si="26"/>
        <v>18</v>
      </c>
      <c r="V71" s="7">
        <v>10506</v>
      </c>
      <c r="W71" s="7">
        <v>8052</v>
      </c>
      <c r="X71" s="7">
        <f t="shared" si="27"/>
        <v>18558</v>
      </c>
      <c r="Y71" s="7">
        <v>17242</v>
      </c>
      <c r="Z71" s="7">
        <v>10049</v>
      </c>
      <c r="AA71" s="7">
        <f t="shared" si="28"/>
        <v>27291</v>
      </c>
      <c r="AB71" s="7">
        <v>7441</v>
      </c>
      <c r="AC71" s="7">
        <v>6940</v>
      </c>
      <c r="AD71" s="7">
        <f t="shared" si="29"/>
        <v>14381</v>
      </c>
      <c r="AE71" s="7">
        <v>7218</v>
      </c>
      <c r="AF71" s="7">
        <v>6231</v>
      </c>
      <c r="AG71" s="7">
        <f t="shared" si="30"/>
        <v>13449</v>
      </c>
      <c r="AH71" s="7">
        <v>30</v>
      </c>
      <c r="AI71" s="7">
        <v>6</v>
      </c>
      <c r="AJ71" s="7">
        <f t="shared" si="31"/>
        <v>36</v>
      </c>
      <c r="AK71" s="5">
        <v>10104</v>
      </c>
      <c r="AL71" s="5">
        <v>7734</v>
      </c>
      <c r="AM71" s="5">
        <f t="shared" si="32"/>
        <v>17838</v>
      </c>
      <c r="AN71" s="5">
        <v>15913</v>
      </c>
      <c r="AO71" s="5">
        <v>9572</v>
      </c>
      <c r="AP71" s="5">
        <f t="shared" si="33"/>
        <v>25485</v>
      </c>
      <c r="AQ71" s="7">
        <v>7151</v>
      </c>
      <c r="AR71" s="7">
        <v>6649</v>
      </c>
      <c r="AS71" s="7">
        <f t="shared" si="34"/>
        <v>13800</v>
      </c>
      <c r="AT71" s="5">
        <v>6898</v>
      </c>
      <c r="AU71" s="5">
        <v>5962</v>
      </c>
      <c r="AV71" s="5">
        <f t="shared" si="35"/>
        <v>12860</v>
      </c>
      <c r="AW71" s="7">
        <v>741</v>
      </c>
      <c r="AX71" s="7">
        <v>1551</v>
      </c>
      <c r="AY71" s="7">
        <f t="shared" si="36"/>
        <v>2292</v>
      </c>
      <c r="AZ71" s="14">
        <v>35554</v>
      </c>
      <c r="BA71" s="14">
        <v>32159</v>
      </c>
      <c r="BB71" s="14">
        <v>67713</v>
      </c>
      <c r="BC71" s="18">
        <v>7616</v>
      </c>
      <c r="BD71" s="18">
        <v>7114</v>
      </c>
      <c r="BE71" s="18">
        <v>14730</v>
      </c>
      <c r="BF71" s="18">
        <v>2292</v>
      </c>
      <c r="BG71" s="18">
        <v>271544</v>
      </c>
      <c r="BH71" s="18">
        <v>314008</v>
      </c>
      <c r="BI71" s="18">
        <v>1819</v>
      </c>
      <c r="BJ71" s="18">
        <f t="shared" si="37"/>
        <v>1.0146354926404419</v>
      </c>
      <c r="BK71" s="33">
        <f t="shared" si="38"/>
        <v>296278.75573703088</v>
      </c>
      <c r="BL71" s="33">
        <f t="shared" si="39"/>
        <v>162.88001964652605</v>
      </c>
      <c r="BM71">
        <v>0.57609999999999995</v>
      </c>
      <c r="BN71">
        <v>31.7195</v>
      </c>
    </row>
    <row r="72" spans="1:66" ht="13" thickBot="1" x14ac:dyDescent="0.3">
      <c r="A72" s="1" t="s">
        <v>27</v>
      </c>
      <c r="B72" s="1" t="s">
        <v>94</v>
      </c>
      <c r="C72" s="1" t="s">
        <v>94</v>
      </c>
      <c r="D72" s="5">
        <v>9</v>
      </c>
      <c r="E72" s="5">
        <v>5</v>
      </c>
      <c r="F72" s="5">
        <f t="shared" si="21"/>
        <v>14</v>
      </c>
      <c r="G72" s="6">
        <v>29301</v>
      </c>
      <c r="H72" s="6">
        <v>19147</v>
      </c>
      <c r="I72" s="6">
        <f t="shared" si="22"/>
        <v>48448</v>
      </c>
      <c r="J72" s="6">
        <v>29442</v>
      </c>
      <c r="K72" s="6">
        <v>13849</v>
      </c>
      <c r="L72" s="6">
        <f t="shared" si="23"/>
        <v>43291</v>
      </c>
      <c r="M72" s="5">
        <v>14776</v>
      </c>
      <c r="N72" s="5">
        <v>11406</v>
      </c>
      <c r="O72" s="5">
        <f t="shared" si="24"/>
        <v>26182</v>
      </c>
      <c r="P72" s="9">
        <v>15681</v>
      </c>
      <c r="Q72" s="11">
        <v>14581</v>
      </c>
      <c r="R72" s="11">
        <f t="shared" si="25"/>
        <v>30262</v>
      </c>
      <c r="S72" s="7">
        <v>7</v>
      </c>
      <c r="T72" s="7">
        <v>5</v>
      </c>
      <c r="U72" s="7">
        <f t="shared" si="26"/>
        <v>12</v>
      </c>
      <c r="V72" s="7">
        <v>36172</v>
      </c>
      <c r="W72" s="7">
        <v>15046</v>
      </c>
      <c r="X72" s="7">
        <f t="shared" si="27"/>
        <v>51218</v>
      </c>
      <c r="Y72" s="7">
        <v>28872</v>
      </c>
      <c r="Z72" s="7">
        <v>13762</v>
      </c>
      <c r="AA72" s="7">
        <f t="shared" si="28"/>
        <v>42634</v>
      </c>
      <c r="AB72" s="7">
        <v>15593</v>
      </c>
      <c r="AC72" s="7">
        <v>14500</v>
      </c>
      <c r="AD72" s="7">
        <f t="shared" si="29"/>
        <v>30093</v>
      </c>
      <c r="AE72" s="7">
        <v>14718</v>
      </c>
      <c r="AF72" s="7">
        <v>11658</v>
      </c>
      <c r="AG72" s="7">
        <f t="shared" si="30"/>
        <v>26376</v>
      </c>
      <c r="AH72" s="7">
        <v>7</v>
      </c>
      <c r="AI72" s="7">
        <v>5</v>
      </c>
      <c r="AJ72" s="7">
        <f t="shared" si="31"/>
        <v>12</v>
      </c>
      <c r="AK72" s="5">
        <v>28227</v>
      </c>
      <c r="AL72" s="5">
        <v>14549</v>
      </c>
      <c r="AM72" s="5">
        <f t="shared" si="32"/>
        <v>42776</v>
      </c>
      <c r="AN72" s="5">
        <v>28520</v>
      </c>
      <c r="AO72" s="5">
        <v>13627</v>
      </c>
      <c r="AP72" s="5">
        <f t="shared" si="33"/>
        <v>42147</v>
      </c>
      <c r="AQ72" s="7">
        <v>15417</v>
      </c>
      <c r="AR72" s="7">
        <v>14352</v>
      </c>
      <c r="AS72" s="7">
        <f t="shared" si="34"/>
        <v>29769</v>
      </c>
      <c r="AT72" s="5">
        <v>14578</v>
      </c>
      <c r="AU72" s="5">
        <v>11252</v>
      </c>
      <c r="AV72" s="5">
        <f t="shared" si="35"/>
        <v>25830</v>
      </c>
      <c r="AW72" s="7">
        <v>2233</v>
      </c>
      <c r="AX72" s="7">
        <v>4200</v>
      </c>
      <c r="AY72" s="7">
        <f t="shared" si="36"/>
        <v>6433</v>
      </c>
      <c r="AZ72" s="14">
        <v>73528</v>
      </c>
      <c r="BA72" s="14">
        <v>58988</v>
      </c>
      <c r="BB72" s="14">
        <v>132516</v>
      </c>
      <c r="BC72" s="18">
        <v>15690</v>
      </c>
      <c r="BD72" s="18">
        <v>14586</v>
      </c>
      <c r="BE72" s="18">
        <v>30276</v>
      </c>
      <c r="BF72" s="18">
        <v>6433</v>
      </c>
      <c r="BG72" s="18">
        <v>166231</v>
      </c>
      <c r="BH72" s="18">
        <v>234332</v>
      </c>
      <c r="BI72" s="18">
        <v>2306</v>
      </c>
      <c r="BJ72" s="18">
        <f t="shared" si="37"/>
        <v>1.0349323399935031</v>
      </c>
      <c r="BK72" s="33">
        <f t="shared" si="38"/>
        <v>204260.20644606202</v>
      </c>
      <c r="BL72" s="33">
        <f t="shared" si="39"/>
        <v>88.577713116245448</v>
      </c>
      <c r="BM72">
        <v>1.9141999999999999</v>
      </c>
      <c r="BN72">
        <v>33.958300000000001</v>
      </c>
    </row>
    <row r="73" spans="1:66" ht="13" thickBot="1" x14ac:dyDescent="0.3">
      <c r="A73" s="1" t="s">
        <v>42</v>
      </c>
      <c r="B73" s="1" t="s">
        <v>95</v>
      </c>
      <c r="C73" s="1" t="s">
        <v>95</v>
      </c>
      <c r="D73" s="5">
        <v>75</v>
      </c>
      <c r="E73" s="5">
        <v>64</v>
      </c>
      <c r="F73" s="5">
        <f t="shared" si="21"/>
        <v>139</v>
      </c>
      <c r="G73" s="6">
        <v>27071</v>
      </c>
      <c r="H73" s="6">
        <v>16511</v>
      </c>
      <c r="I73" s="6">
        <f t="shared" si="22"/>
        <v>43582</v>
      </c>
      <c r="J73" s="6">
        <v>34106</v>
      </c>
      <c r="K73" s="6">
        <v>18262</v>
      </c>
      <c r="L73" s="6">
        <f t="shared" si="23"/>
        <v>52368</v>
      </c>
      <c r="M73" s="5">
        <v>17849</v>
      </c>
      <c r="N73" s="5">
        <v>14689</v>
      </c>
      <c r="O73" s="5">
        <f t="shared" si="24"/>
        <v>32538</v>
      </c>
      <c r="P73" s="9">
        <v>23279</v>
      </c>
      <c r="Q73" s="11">
        <v>21391</v>
      </c>
      <c r="R73" s="11">
        <f t="shared" si="25"/>
        <v>44670</v>
      </c>
      <c r="S73" s="7">
        <v>72</v>
      </c>
      <c r="T73" s="7">
        <v>60</v>
      </c>
      <c r="U73" s="7">
        <f t="shared" si="26"/>
        <v>132</v>
      </c>
      <c r="V73" s="7">
        <v>26917</v>
      </c>
      <c r="W73" s="7">
        <v>16441</v>
      </c>
      <c r="X73" s="7">
        <f t="shared" si="27"/>
        <v>43358</v>
      </c>
      <c r="Y73" s="7">
        <v>33935</v>
      </c>
      <c r="Z73" s="7">
        <v>17854</v>
      </c>
      <c r="AA73" s="7">
        <f t="shared" si="28"/>
        <v>51789</v>
      </c>
      <c r="AB73" s="7">
        <v>23102</v>
      </c>
      <c r="AC73" s="7">
        <v>21254</v>
      </c>
      <c r="AD73" s="7">
        <f t="shared" si="29"/>
        <v>44356</v>
      </c>
      <c r="AE73" s="7">
        <v>17715</v>
      </c>
      <c r="AF73" s="7">
        <v>14586</v>
      </c>
      <c r="AG73" s="7">
        <f t="shared" si="30"/>
        <v>32301</v>
      </c>
      <c r="AH73" s="7">
        <v>66</v>
      </c>
      <c r="AI73" s="7">
        <v>50</v>
      </c>
      <c r="AJ73" s="7">
        <f t="shared" si="31"/>
        <v>116</v>
      </c>
      <c r="AK73" s="5">
        <v>26535</v>
      </c>
      <c r="AL73" s="5">
        <v>16230</v>
      </c>
      <c r="AM73" s="5">
        <f t="shared" si="32"/>
        <v>42765</v>
      </c>
      <c r="AN73" s="5">
        <v>33385</v>
      </c>
      <c r="AO73" s="5">
        <v>17684</v>
      </c>
      <c r="AP73" s="5">
        <f t="shared" si="33"/>
        <v>51069</v>
      </c>
      <c r="AQ73" s="7">
        <v>22745</v>
      </c>
      <c r="AR73" s="7">
        <v>20856</v>
      </c>
      <c r="AS73" s="7">
        <f t="shared" si="34"/>
        <v>43601</v>
      </c>
      <c r="AT73" s="5">
        <v>17458</v>
      </c>
      <c r="AU73" s="5">
        <v>14405</v>
      </c>
      <c r="AV73" s="5">
        <f t="shared" si="35"/>
        <v>31863</v>
      </c>
      <c r="AW73" s="7">
        <v>1801</v>
      </c>
      <c r="AX73" s="7">
        <v>3746</v>
      </c>
      <c r="AY73" s="7">
        <f t="shared" si="36"/>
        <v>5547</v>
      </c>
      <c r="AZ73" s="14">
        <v>79101</v>
      </c>
      <c r="BA73" s="14">
        <v>70917</v>
      </c>
      <c r="BB73" s="14">
        <v>150018</v>
      </c>
      <c r="BC73" s="18">
        <v>23354</v>
      </c>
      <c r="BD73" s="18">
        <v>21455</v>
      </c>
      <c r="BE73" s="18">
        <v>44809</v>
      </c>
      <c r="BF73" s="18">
        <v>5547</v>
      </c>
      <c r="BG73" s="18">
        <v>368062</v>
      </c>
      <c r="BH73" s="18">
        <v>439175</v>
      </c>
      <c r="BI73" s="18">
        <v>1596</v>
      </c>
      <c r="BJ73" s="18">
        <f t="shared" si="37"/>
        <v>1.017821599261661</v>
      </c>
      <c r="BK73" s="33">
        <f t="shared" si="38"/>
        <v>409214.44786217291</v>
      </c>
      <c r="BL73" s="33">
        <f t="shared" si="39"/>
        <v>256.40002998883017</v>
      </c>
      <c r="BM73">
        <v>0.70140000000000002</v>
      </c>
      <c r="BN73">
        <v>32.902900000000002</v>
      </c>
    </row>
    <row r="74" spans="1:66" ht="13" thickBot="1" x14ac:dyDescent="0.3">
      <c r="A74" s="1" t="s">
        <v>30</v>
      </c>
      <c r="B74" s="1" t="s">
        <v>96</v>
      </c>
      <c r="C74" s="1" t="s">
        <v>96</v>
      </c>
      <c r="D74" s="5">
        <v>2</v>
      </c>
      <c r="E74" s="5">
        <v>1</v>
      </c>
      <c r="F74" s="5">
        <f t="shared" si="21"/>
        <v>3</v>
      </c>
      <c r="G74" s="6">
        <v>8566</v>
      </c>
      <c r="H74" s="6">
        <v>6756</v>
      </c>
      <c r="I74" s="6">
        <f t="shared" si="22"/>
        <v>15322</v>
      </c>
      <c r="J74" s="6">
        <v>11623</v>
      </c>
      <c r="K74" s="6">
        <v>7364</v>
      </c>
      <c r="L74" s="6">
        <f t="shared" si="23"/>
        <v>18987</v>
      </c>
      <c r="M74" s="5">
        <v>4323</v>
      </c>
      <c r="N74" s="5">
        <v>3798</v>
      </c>
      <c r="O74" s="5">
        <f t="shared" si="24"/>
        <v>8121</v>
      </c>
      <c r="P74" s="9">
        <v>3054</v>
      </c>
      <c r="Q74" s="11">
        <v>2561</v>
      </c>
      <c r="R74" s="11">
        <f t="shared" si="25"/>
        <v>5615</v>
      </c>
      <c r="S74" s="7">
        <v>2</v>
      </c>
      <c r="T74" s="7">
        <v>1</v>
      </c>
      <c r="U74" s="7">
        <f t="shared" si="26"/>
        <v>3</v>
      </c>
      <c r="V74" s="7">
        <v>7943</v>
      </c>
      <c r="W74" s="7">
        <v>6396</v>
      </c>
      <c r="X74" s="7">
        <f t="shared" si="27"/>
        <v>14339</v>
      </c>
      <c r="Y74" s="7">
        <v>10106</v>
      </c>
      <c r="Z74" s="7">
        <v>6620</v>
      </c>
      <c r="AA74" s="7">
        <f t="shared" si="28"/>
        <v>16726</v>
      </c>
      <c r="AB74" s="7">
        <v>2851</v>
      </c>
      <c r="AC74" s="7">
        <v>2375</v>
      </c>
      <c r="AD74" s="7">
        <f t="shared" si="29"/>
        <v>5226</v>
      </c>
      <c r="AE74" s="7">
        <v>4090</v>
      </c>
      <c r="AF74" s="7">
        <v>3612</v>
      </c>
      <c r="AG74" s="7">
        <f t="shared" si="30"/>
        <v>7702</v>
      </c>
      <c r="AH74" s="7">
        <v>4</v>
      </c>
      <c r="AI74" s="7">
        <v>1</v>
      </c>
      <c r="AJ74" s="7">
        <f t="shared" si="31"/>
        <v>5</v>
      </c>
      <c r="AK74" s="5">
        <v>7617</v>
      </c>
      <c r="AL74" s="5">
        <v>6036</v>
      </c>
      <c r="AM74" s="5">
        <f t="shared" si="32"/>
        <v>13653</v>
      </c>
      <c r="AN74" s="5">
        <v>9746</v>
      </c>
      <c r="AO74" s="5">
        <v>6234</v>
      </c>
      <c r="AP74" s="5">
        <f t="shared" si="33"/>
        <v>15980</v>
      </c>
      <c r="AQ74" s="7">
        <v>2767</v>
      </c>
      <c r="AR74" s="7">
        <v>2288</v>
      </c>
      <c r="AS74" s="7">
        <f t="shared" si="34"/>
        <v>5055</v>
      </c>
      <c r="AT74" s="5">
        <v>3932</v>
      </c>
      <c r="AU74" s="5">
        <v>3452</v>
      </c>
      <c r="AV74" s="5">
        <f t="shared" si="35"/>
        <v>7384</v>
      </c>
      <c r="AW74" s="7">
        <v>138</v>
      </c>
      <c r="AX74" s="7">
        <v>341</v>
      </c>
      <c r="AY74" s="7">
        <f t="shared" si="36"/>
        <v>479</v>
      </c>
      <c r="AZ74" s="14">
        <v>24514</v>
      </c>
      <c r="BA74" s="14">
        <v>20480</v>
      </c>
      <c r="BB74" s="14">
        <v>44994</v>
      </c>
      <c r="BC74" s="18">
        <v>3056</v>
      </c>
      <c r="BD74" s="18">
        <v>2562</v>
      </c>
      <c r="BE74" s="18">
        <v>5618</v>
      </c>
      <c r="BF74" s="18">
        <v>479</v>
      </c>
      <c r="BG74" s="18">
        <v>177054</v>
      </c>
      <c r="BH74" s="18">
        <v>208898</v>
      </c>
      <c r="BI74" s="18">
        <v>1558</v>
      </c>
      <c r="BJ74" s="18">
        <f t="shared" si="37"/>
        <v>1.0166766609817206</v>
      </c>
      <c r="BK74" s="33">
        <f t="shared" si="38"/>
        <v>195525.25742121282</v>
      </c>
      <c r="BL74" s="33">
        <f t="shared" si="39"/>
        <v>125.49759783133044</v>
      </c>
      <c r="BM74">
        <v>0.35759999999999997</v>
      </c>
      <c r="BN74">
        <v>32.557099999999998</v>
      </c>
    </row>
    <row r="75" spans="1:66" ht="13" thickBot="1" x14ac:dyDescent="0.3">
      <c r="A75" s="1" t="s">
        <v>49</v>
      </c>
      <c r="B75" s="1" t="s">
        <v>97</v>
      </c>
      <c r="C75" s="1" t="s">
        <v>97</v>
      </c>
      <c r="D75" s="5">
        <v>19</v>
      </c>
      <c r="E75" s="5">
        <v>12</v>
      </c>
      <c r="F75" s="5">
        <f t="shared" si="21"/>
        <v>31</v>
      </c>
      <c r="G75" s="6">
        <v>7363</v>
      </c>
      <c r="H75" s="6">
        <v>4818</v>
      </c>
      <c r="I75" s="6">
        <f t="shared" si="22"/>
        <v>12181</v>
      </c>
      <c r="J75" s="6">
        <v>9728</v>
      </c>
      <c r="K75" s="6">
        <v>5882</v>
      </c>
      <c r="L75" s="6">
        <f t="shared" si="23"/>
        <v>15610</v>
      </c>
      <c r="M75" s="5">
        <v>3992</v>
      </c>
      <c r="N75" s="5">
        <v>3171</v>
      </c>
      <c r="O75" s="5">
        <f t="shared" si="24"/>
        <v>7163</v>
      </c>
      <c r="P75" s="9">
        <v>5092</v>
      </c>
      <c r="Q75" s="11">
        <v>4823</v>
      </c>
      <c r="R75" s="11">
        <f t="shared" si="25"/>
        <v>9915</v>
      </c>
      <c r="S75" s="7">
        <v>16</v>
      </c>
      <c r="T75" s="7">
        <v>10</v>
      </c>
      <c r="U75" s="7">
        <f t="shared" si="26"/>
        <v>26</v>
      </c>
      <c r="V75" s="7">
        <v>6929</v>
      </c>
      <c r="W75" s="7">
        <v>4554</v>
      </c>
      <c r="X75" s="7">
        <f t="shared" si="27"/>
        <v>11483</v>
      </c>
      <c r="Y75" s="7">
        <v>8970</v>
      </c>
      <c r="Z75" s="7">
        <v>5294</v>
      </c>
      <c r="AA75" s="7">
        <f t="shared" si="28"/>
        <v>14264</v>
      </c>
      <c r="AB75" s="7">
        <v>4748</v>
      </c>
      <c r="AC75" s="7">
        <v>4524</v>
      </c>
      <c r="AD75" s="7">
        <f t="shared" si="29"/>
        <v>9272</v>
      </c>
      <c r="AE75" s="7">
        <v>3723</v>
      </c>
      <c r="AF75" s="7">
        <v>2975</v>
      </c>
      <c r="AG75" s="7">
        <f t="shared" si="30"/>
        <v>6698</v>
      </c>
      <c r="AH75" s="7">
        <v>16</v>
      </c>
      <c r="AI75" s="7">
        <v>10</v>
      </c>
      <c r="AJ75" s="7">
        <f t="shared" si="31"/>
        <v>26</v>
      </c>
      <c r="AK75" s="5">
        <v>6783</v>
      </c>
      <c r="AL75" s="5">
        <v>4433</v>
      </c>
      <c r="AM75" s="5">
        <f t="shared" si="32"/>
        <v>11216</v>
      </c>
      <c r="AN75" s="5">
        <v>8720</v>
      </c>
      <c r="AO75" s="5">
        <v>5225</v>
      </c>
      <c r="AP75" s="5">
        <f t="shared" si="33"/>
        <v>13945</v>
      </c>
      <c r="AQ75" s="7">
        <v>4690</v>
      </c>
      <c r="AR75" s="7">
        <v>4457</v>
      </c>
      <c r="AS75" s="7">
        <f t="shared" si="34"/>
        <v>9147</v>
      </c>
      <c r="AT75" s="5">
        <v>3668</v>
      </c>
      <c r="AU75" s="5">
        <v>2920</v>
      </c>
      <c r="AV75" s="5">
        <f t="shared" si="35"/>
        <v>6588</v>
      </c>
      <c r="AW75" s="7">
        <v>473</v>
      </c>
      <c r="AX75" s="7">
        <v>1631</v>
      </c>
      <c r="AY75" s="7">
        <f t="shared" si="36"/>
        <v>2104</v>
      </c>
      <c r="AZ75" s="14">
        <v>21102</v>
      </c>
      <c r="BA75" s="14">
        <v>18706</v>
      </c>
      <c r="BB75" s="14">
        <v>39808</v>
      </c>
      <c r="BC75" s="18">
        <v>5111</v>
      </c>
      <c r="BD75" s="18">
        <v>4835</v>
      </c>
      <c r="BE75" s="18">
        <v>9946</v>
      </c>
      <c r="BF75" s="18">
        <v>2104</v>
      </c>
      <c r="BG75" s="18">
        <v>140947</v>
      </c>
      <c r="BH75" s="18">
        <v>237649</v>
      </c>
      <c r="BI75" s="18">
        <v>1153</v>
      </c>
      <c r="BJ75" s="18">
        <f t="shared" si="37"/>
        <v>1.053629727482378</v>
      </c>
      <c r="BK75" s="33">
        <f t="shared" si="38"/>
        <v>192834.14177334512</v>
      </c>
      <c r="BL75" s="33">
        <f t="shared" si="39"/>
        <v>167.24556962128804</v>
      </c>
      <c r="BM75">
        <v>0.80879999999999996</v>
      </c>
      <c r="BN75">
        <v>31.0335</v>
      </c>
    </row>
    <row r="76" spans="1:66" ht="13" thickBot="1" x14ac:dyDescent="0.3">
      <c r="A76" s="1" t="s">
        <v>42</v>
      </c>
      <c r="B76" s="1" t="s">
        <v>98</v>
      </c>
      <c r="C76" s="1" t="s">
        <v>98</v>
      </c>
      <c r="D76" s="5">
        <v>4</v>
      </c>
      <c r="E76" s="5">
        <v>6</v>
      </c>
      <c r="F76" s="5">
        <f t="shared" si="21"/>
        <v>10</v>
      </c>
      <c r="G76" s="6">
        <v>8653</v>
      </c>
      <c r="H76" s="6">
        <v>7605</v>
      </c>
      <c r="I76" s="6">
        <f t="shared" si="22"/>
        <v>16258</v>
      </c>
      <c r="J76" s="6">
        <v>12305</v>
      </c>
      <c r="K76" s="6">
        <v>9360</v>
      </c>
      <c r="L76" s="6">
        <f t="shared" si="23"/>
        <v>21665</v>
      </c>
      <c r="M76" s="5">
        <v>5446</v>
      </c>
      <c r="N76" s="5">
        <v>4978</v>
      </c>
      <c r="O76" s="5">
        <f t="shared" si="24"/>
        <v>10424</v>
      </c>
      <c r="P76" s="9">
        <v>5578</v>
      </c>
      <c r="Q76" s="11">
        <v>5481</v>
      </c>
      <c r="R76" s="11">
        <f t="shared" si="25"/>
        <v>11059</v>
      </c>
      <c r="S76" s="7">
        <v>4</v>
      </c>
      <c r="T76" s="7">
        <v>6</v>
      </c>
      <c r="U76" s="7">
        <f t="shared" si="26"/>
        <v>10</v>
      </c>
      <c r="V76" s="7">
        <v>8582</v>
      </c>
      <c r="W76" s="7">
        <v>7504</v>
      </c>
      <c r="X76" s="7">
        <f t="shared" si="27"/>
        <v>16086</v>
      </c>
      <c r="Y76" s="7">
        <v>12117</v>
      </c>
      <c r="Z76" s="7">
        <v>8903</v>
      </c>
      <c r="AA76" s="7">
        <f t="shared" si="28"/>
        <v>21020</v>
      </c>
      <c r="AB76" s="7">
        <v>5475</v>
      </c>
      <c r="AC76" s="7">
        <v>5369</v>
      </c>
      <c r="AD76" s="7">
        <f t="shared" si="29"/>
        <v>10844</v>
      </c>
      <c r="AE76" s="7">
        <v>5405</v>
      </c>
      <c r="AF76" s="7">
        <v>4949</v>
      </c>
      <c r="AG76" s="7">
        <f t="shared" si="30"/>
        <v>10354</v>
      </c>
      <c r="AH76" s="7">
        <v>30</v>
      </c>
      <c r="AI76" s="7">
        <v>6</v>
      </c>
      <c r="AJ76" s="7">
        <f t="shared" si="31"/>
        <v>36</v>
      </c>
      <c r="AK76" s="5">
        <v>8456</v>
      </c>
      <c r="AL76" s="5">
        <v>7435</v>
      </c>
      <c r="AM76" s="5">
        <f t="shared" si="32"/>
        <v>15891</v>
      </c>
      <c r="AN76" s="5">
        <v>11826</v>
      </c>
      <c r="AO76" s="5">
        <v>8674</v>
      </c>
      <c r="AP76" s="5">
        <f t="shared" si="33"/>
        <v>20500</v>
      </c>
      <c r="AQ76" s="7">
        <v>5393</v>
      </c>
      <c r="AR76" s="7">
        <v>5273</v>
      </c>
      <c r="AS76" s="7">
        <f t="shared" si="34"/>
        <v>10666</v>
      </c>
      <c r="AT76" s="5">
        <v>5559</v>
      </c>
      <c r="AU76" s="5">
        <v>4900</v>
      </c>
      <c r="AV76" s="5">
        <f t="shared" si="35"/>
        <v>10459</v>
      </c>
      <c r="AW76" s="7">
        <v>172</v>
      </c>
      <c r="AX76" s="7">
        <v>529</v>
      </c>
      <c r="AY76" s="7">
        <f t="shared" si="36"/>
        <v>701</v>
      </c>
      <c r="AZ76" s="14">
        <v>26408</v>
      </c>
      <c r="BA76" s="14">
        <v>27430</v>
      </c>
      <c r="BB76" s="14">
        <v>53838</v>
      </c>
      <c r="BC76" s="18">
        <v>5582</v>
      </c>
      <c r="BD76" s="18">
        <v>5487</v>
      </c>
      <c r="BE76" s="18">
        <v>11069</v>
      </c>
      <c r="BF76" s="18">
        <v>701</v>
      </c>
      <c r="BG76" s="18">
        <v>148218</v>
      </c>
      <c r="BH76" s="18">
        <v>183255</v>
      </c>
      <c r="BI76" s="18">
        <v>1586</v>
      </c>
      <c r="BJ76" s="18">
        <f t="shared" si="37"/>
        <v>1.0214461795831618</v>
      </c>
      <c r="BK76" s="33">
        <f t="shared" si="38"/>
        <v>168342.54140130593</v>
      </c>
      <c r="BL76" s="33">
        <f t="shared" si="39"/>
        <v>106.14283821015506</v>
      </c>
      <c r="BM76">
        <v>0.86580000000000001</v>
      </c>
      <c r="BN76">
        <v>31.947299999999998</v>
      </c>
    </row>
    <row r="77" spans="1:66" ht="13" thickBot="1" x14ac:dyDescent="0.3">
      <c r="A77" s="1" t="s">
        <v>34</v>
      </c>
      <c r="B77" s="1" t="s">
        <v>99</v>
      </c>
      <c r="C77" s="1" t="s">
        <v>99</v>
      </c>
      <c r="D77" s="5">
        <v>2</v>
      </c>
      <c r="E77" s="5">
        <v>3</v>
      </c>
      <c r="F77" s="5">
        <f t="shared" si="21"/>
        <v>5</v>
      </c>
      <c r="G77" s="6">
        <v>2219</v>
      </c>
      <c r="H77" s="6">
        <v>1260</v>
      </c>
      <c r="I77" s="6">
        <f t="shared" si="22"/>
        <v>3479</v>
      </c>
      <c r="J77" s="6">
        <v>3066</v>
      </c>
      <c r="K77" s="6">
        <v>1089</v>
      </c>
      <c r="L77" s="6">
        <f t="shared" si="23"/>
        <v>4155</v>
      </c>
      <c r="M77" s="5">
        <v>1705</v>
      </c>
      <c r="N77" s="5">
        <v>1406</v>
      </c>
      <c r="O77" s="5">
        <f t="shared" si="24"/>
        <v>3111</v>
      </c>
      <c r="P77" s="9">
        <v>2332</v>
      </c>
      <c r="Q77" s="11">
        <v>2150</v>
      </c>
      <c r="R77" s="11">
        <f t="shared" si="25"/>
        <v>4482</v>
      </c>
      <c r="S77" s="7">
        <v>2</v>
      </c>
      <c r="T77" s="7">
        <v>3</v>
      </c>
      <c r="U77" s="7">
        <f t="shared" si="26"/>
        <v>5</v>
      </c>
      <c r="V77" s="7">
        <v>2188</v>
      </c>
      <c r="W77" s="7">
        <v>1248</v>
      </c>
      <c r="X77" s="7">
        <f t="shared" si="27"/>
        <v>3436</v>
      </c>
      <c r="Y77" s="7">
        <v>2998</v>
      </c>
      <c r="Z77" s="7">
        <v>1067</v>
      </c>
      <c r="AA77" s="7">
        <f t="shared" si="28"/>
        <v>4065</v>
      </c>
      <c r="AB77" s="7">
        <v>2314</v>
      </c>
      <c r="AC77" s="7">
        <v>2146</v>
      </c>
      <c r="AD77" s="7">
        <f t="shared" si="29"/>
        <v>4460</v>
      </c>
      <c r="AE77" s="7">
        <v>1689</v>
      </c>
      <c r="AF77" s="7">
        <v>1397</v>
      </c>
      <c r="AG77" s="7">
        <f t="shared" si="30"/>
        <v>3086</v>
      </c>
      <c r="AH77" s="7">
        <v>2</v>
      </c>
      <c r="AI77" s="7">
        <v>3</v>
      </c>
      <c r="AJ77" s="7">
        <f t="shared" si="31"/>
        <v>5</v>
      </c>
      <c r="AK77" s="5">
        <v>2188</v>
      </c>
      <c r="AL77" s="5">
        <v>1248</v>
      </c>
      <c r="AM77" s="5">
        <f t="shared" si="32"/>
        <v>3436</v>
      </c>
      <c r="AN77" s="5">
        <v>2998</v>
      </c>
      <c r="AO77" s="5">
        <v>1067</v>
      </c>
      <c r="AP77" s="5">
        <f t="shared" si="33"/>
        <v>4065</v>
      </c>
      <c r="AQ77" s="7">
        <v>2312</v>
      </c>
      <c r="AR77" s="7">
        <v>2146</v>
      </c>
      <c r="AS77" s="7">
        <f t="shared" si="34"/>
        <v>4458</v>
      </c>
      <c r="AT77" s="5">
        <v>1689</v>
      </c>
      <c r="AU77" s="5">
        <v>1397</v>
      </c>
      <c r="AV77" s="5">
        <f t="shared" si="35"/>
        <v>3086</v>
      </c>
      <c r="AW77" s="7">
        <v>121</v>
      </c>
      <c r="AX77" s="7">
        <v>229</v>
      </c>
      <c r="AY77" s="7">
        <f t="shared" si="36"/>
        <v>350</v>
      </c>
      <c r="AZ77" s="14">
        <v>6992</v>
      </c>
      <c r="BA77" s="14">
        <v>5908</v>
      </c>
      <c r="BB77" s="14">
        <v>12900</v>
      </c>
      <c r="BC77" s="18">
        <v>2334</v>
      </c>
      <c r="BD77" s="18">
        <v>2153</v>
      </c>
      <c r="BE77" s="18">
        <v>4487</v>
      </c>
      <c r="BF77" s="18">
        <v>350</v>
      </c>
      <c r="BG77" s="18">
        <v>202033</v>
      </c>
      <c r="BH77" s="18">
        <v>249441</v>
      </c>
      <c r="BI77" s="36">
        <v>484</v>
      </c>
      <c r="BJ77" s="18">
        <f t="shared" si="37"/>
        <v>1.0213028706605292</v>
      </c>
      <c r="BK77" s="33">
        <f t="shared" si="38"/>
        <v>229271.26566385024</v>
      </c>
      <c r="BL77" s="33">
        <f t="shared" si="39"/>
        <v>473.70096211539305</v>
      </c>
      <c r="BM77">
        <v>1.0452999999999999</v>
      </c>
      <c r="BN77">
        <v>33.799300000000002</v>
      </c>
    </row>
    <row r="78" spans="1:66" ht="13" thickBot="1" x14ac:dyDescent="0.3">
      <c r="A78" s="1" t="s">
        <v>74</v>
      </c>
      <c r="B78" s="1"/>
      <c r="C78" s="1" t="s">
        <v>74</v>
      </c>
      <c r="D78" s="5">
        <v>46</v>
      </c>
      <c r="E78" s="5">
        <v>32</v>
      </c>
      <c r="F78" s="5">
        <f t="shared" si="21"/>
        <v>78</v>
      </c>
      <c r="G78" s="6">
        <v>22505</v>
      </c>
      <c r="H78" s="6">
        <v>19110</v>
      </c>
      <c r="I78" s="6">
        <f t="shared" si="22"/>
        <v>41615</v>
      </c>
      <c r="J78" s="6">
        <v>35367</v>
      </c>
      <c r="K78" s="6">
        <v>27571</v>
      </c>
      <c r="L78" s="6">
        <f t="shared" si="23"/>
        <v>62938</v>
      </c>
      <c r="M78" s="5">
        <v>10646</v>
      </c>
      <c r="N78" s="5">
        <v>9057</v>
      </c>
      <c r="O78" s="5">
        <f t="shared" si="24"/>
        <v>19703</v>
      </c>
      <c r="P78" s="9">
        <v>10422</v>
      </c>
      <c r="Q78" s="11">
        <v>9211</v>
      </c>
      <c r="R78" s="11">
        <f t="shared" si="25"/>
        <v>19633</v>
      </c>
      <c r="S78" s="7">
        <v>19</v>
      </c>
      <c r="T78" s="7">
        <v>17</v>
      </c>
      <c r="U78" s="7">
        <f t="shared" si="26"/>
        <v>36</v>
      </c>
      <c r="V78" s="7">
        <v>21343</v>
      </c>
      <c r="W78" s="7">
        <v>18212</v>
      </c>
      <c r="X78" s="7">
        <f t="shared" si="27"/>
        <v>39555</v>
      </c>
      <c r="Y78" s="7">
        <v>32203</v>
      </c>
      <c r="Z78" s="7">
        <v>25337</v>
      </c>
      <c r="AA78" s="7">
        <f t="shared" si="28"/>
        <v>57540</v>
      </c>
      <c r="AB78" s="7">
        <v>9330</v>
      </c>
      <c r="AC78" s="7">
        <v>8164</v>
      </c>
      <c r="AD78" s="7">
        <f t="shared" si="29"/>
        <v>17494</v>
      </c>
      <c r="AE78" s="7">
        <v>10068</v>
      </c>
      <c r="AF78" s="7">
        <v>8492</v>
      </c>
      <c r="AG78" s="7">
        <f t="shared" si="30"/>
        <v>18560</v>
      </c>
      <c r="AH78" s="7">
        <v>19</v>
      </c>
      <c r="AI78" s="7">
        <v>15</v>
      </c>
      <c r="AJ78" s="7">
        <f t="shared" si="31"/>
        <v>34</v>
      </c>
      <c r="AK78" s="5">
        <v>20922</v>
      </c>
      <c r="AL78" s="5">
        <v>17783</v>
      </c>
      <c r="AM78" s="5">
        <f t="shared" si="32"/>
        <v>38705</v>
      </c>
      <c r="AN78" s="5">
        <v>53080</v>
      </c>
      <c r="AO78" s="5">
        <v>24741</v>
      </c>
      <c r="AP78" s="5">
        <f t="shared" si="33"/>
        <v>77821</v>
      </c>
      <c r="AQ78" s="7">
        <v>9097</v>
      </c>
      <c r="AR78" s="7">
        <v>7939</v>
      </c>
      <c r="AS78" s="7">
        <f t="shared" si="34"/>
        <v>17036</v>
      </c>
      <c r="AT78" s="5">
        <v>9885</v>
      </c>
      <c r="AU78" s="5">
        <v>8334</v>
      </c>
      <c r="AV78" s="5">
        <f t="shared" si="35"/>
        <v>18219</v>
      </c>
      <c r="AW78" s="7">
        <v>324</v>
      </c>
      <c r="AX78" s="7">
        <v>952</v>
      </c>
      <c r="AY78" s="7">
        <f t="shared" si="36"/>
        <v>1276</v>
      </c>
      <c r="AZ78" s="14">
        <v>68564</v>
      </c>
      <c r="BA78" s="14">
        <v>64981</v>
      </c>
      <c r="BB78" s="14">
        <v>133545</v>
      </c>
      <c r="BC78" s="18">
        <v>10468</v>
      </c>
      <c r="BD78" s="18">
        <v>9243</v>
      </c>
      <c r="BE78" s="18">
        <v>19711</v>
      </c>
      <c r="BF78" s="18">
        <v>1276</v>
      </c>
      <c r="BG78" s="18">
        <v>1376774</v>
      </c>
      <c r="BH78" s="18">
        <v>1787231</v>
      </c>
      <c r="BI78" s="37">
        <v>4993</v>
      </c>
      <c r="BJ78" s="18">
        <f t="shared" si="37"/>
        <v>1.0264358291897075</v>
      </c>
      <c r="BK78" s="33">
        <f t="shared" si="38"/>
        <v>1610102.3193969098</v>
      </c>
      <c r="BL78" s="33">
        <f t="shared" si="39"/>
        <v>322.47192457378526</v>
      </c>
      <c r="BM78">
        <v>0.26669999999999999</v>
      </c>
      <c r="BN78">
        <v>31.616700000000002</v>
      </c>
    </row>
    <row r="79" spans="1:66" ht="13" thickBot="1" x14ac:dyDescent="0.3">
      <c r="A79" s="1" t="s">
        <v>49</v>
      </c>
      <c r="B79" s="1" t="s">
        <v>100</v>
      </c>
      <c r="C79" s="1" t="s">
        <v>100</v>
      </c>
      <c r="D79" s="5">
        <v>27</v>
      </c>
      <c r="E79" s="5">
        <v>29</v>
      </c>
      <c r="F79" s="5">
        <f t="shared" si="21"/>
        <v>56</v>
      </c>
      <c r="G79" s="6">
        <v>21640</v>
      </c>
      <c r="H79" s="6">
        <v>13479</v>
      </c>
      <c r="I79" s="6">
        <f t="shared" si="22"/>
        <v>35119</v>
      </c>
      <c r="J79" s="6">
        <v>29490</v>
      </c>
      <c r="K79" s="6">
        <v>16471</v>
      </c>
      <c r="L79" s="6">
        <f t="shared" si="23"/>
        <v>45961</v>
      </c>
      <c r="M79" s="5">
        <v>12880</v>
      </c>
      <c r="N79" s="5">
        <v>10031</v>
      </c>
      <c r="O79" s="5">
        <f t="shared" si="24"/>
        <v>22911</v>
      </c>
      <c r="P79" s="9">
        <v>19864</v>
      </c>
      <c r="Q79" s="11">
        <v>18548</v>
      </c>
      <c r="R79" s="11">
        <f t="shared" si="25"/>
        <v>38412</v>
      </c>
      <c r="S79" s="7">
        <v>25</v>
      </c>
      <c r="T79" s="7">
        <v>28</v>
      </c>
      <c r="U79" s="7">
        <f t="shared" si="26"/>
        <v>53</v>
      </c>
      <c r="V79" s="7">
        <v>19841</v>
      </c>
      <c r="W79" s="7">
        <v>12289</v>
      </c>
      <c r="X79" s="7">
        <f t="shared" si="27"/>
        <v>32130</v>
      </c>
      <c r="Y79" s="7">
        <v>26649</v>
      </c>
      <c r="Z79" s="7">
        <v>15109</v>
      </c>
      <c r="AA79" s="7">
        <f t="shared" si="28"/>
        <v>41758</v>
      </c>
      <c r="AB79" s="7">
        <v>18459</v>
      </c>
      <c r="AC79" s="7">
        <v>17164</v>
      </c>
      <c r="AD79" s="7">
        <f t="shared" si="29"/>
        <v>35623</v>
      </c>
      <c r="AE79" s="7">
        <v>11930</v>
      </c>
      <c r="AF79" s="7">
        <v>9244</v>
      </c>
      <c r="AG79" s="7">
        <f t="shared" si="30"/>
        <v>21174</v>
      </c>
      <c r="AH79" s="7">
        <v>24</v>
      </c>
      <c r="AI79" s="7">
        <v>26</v>
      </c>
      <c r="AJ79" s="7">
        <f t="shared" si="31"/>
        <v>50</v>
      </c>
      <c r="AK79" s="5">
        <v>19901</v>
      </c>
      <c r="AL79" s="5">
        <v>12304</v>
      </c>
      <c r="AM79" s="5">
        <f t="shared" si="32"/>
        <v>32205</v>
      </c>
      <c r="AN79" s="5">
        <v>27270</v>
      </c>
      <c r="AO79" s="5">
        <v>15270</v>
      </c>
      <c r="AP79" s="5">
        <f t="shared" si="33"/>
        <v>42540</v>
      </c>
      <c r="AQ79" s="7">
        <v>18631</v>
      </c>
      <c r="AR79" s="7">
        <v>17599</v>
      </c>
      <c r="AS79" s="7">
        <f t="shared" si="34"/>
        <v>36230</v>
      </c>
      <c r="AT79" s="5">
        <v>11965</v>
      </c>
      <c r="AU79" s="5">
        <v>9289</v>
      </c>
      <c r="AV79" s="5">
        <f t="shared" si="35"/>
        <v>21254</v>
      </c>
      <c r="AW79" s="7">
        <v>1310</v>
      </c>
      <c r="AX79" s="7">
        <v>3439</v>
      </c>
      <c r="AY79" s="7">
        <f t="shared" si="36"/>
        <v>4749</v>
      </c>
      <c r="AZ79" s="14">
        <v>64037</v>
      </c>
      <c r="BA79" s="14">
        <v>58558</v>
      </c>
      <c r="BB79" s="14">
        <v>122595</v>
      </c>
      <c r="BC79" s="18">
        <v>19891</v>
      </c>
      <c r="BD79" s="18">
        <v>18577</v>
      </c>
      <c r="BE79" s="18">
        <v>38468</v>
      </c>
      <c r="BF79" s="18">
        <v>4749</v>
      </c>
      <c r="BG79" s="18">
        <v>267455</v>
      </c>
      <c r="BH79" s="18">
        <v>379547</v>
      </c>
      <c r="BI79" s="18">
        <v>2098</v>
      </c>
      <c r="BJ79" s="18">
        <f t="shared" si="37"/>
        <v>1.0356225162078221</v>
      </c>
      <c r="BK79" s="33">
        <f t="shared" si="38"/>
        <v>329958.73228374147</v>
      </c>
      <c r="BL79" s="33">
        <f t="shared" si="39"/>
        <v>157.27298964906649</v>
      </c>
      <c r="BM79">
        <v>1.2375</v>
      </c>
      <c r="BN79">
        <v>30.9876</v>
      </c>
    </row>
    <row r="80" spans="1:66" ht="13" thickBot="1" x14ac:dyDescent="0.3">
      <c r="A80" s="1" t="s">
        <v>30</v>
      </c>
      <c r="B80" s="1" t="s">
        <v>101</v>
      </c>
      <c r="C80" s="1" t="s">
        <v>101</v>
      </c>
      <c r="D80" s="5">
        <v>0</v>
      </c>
      <c r="E80" s="5">
        <v>0</v>
      </c>
      <c r="F80" s="5">
        <f t="shared" si="21"/>
        <v>0</v>
      </c>
      <c r="G80" s="6">
        <v>3402</v>
      </c>
      <c r="H80" s="6">
        <v>3158</v>
      </c>
      <c r="I80" s="6">
        <f t="shared" si="22"/>
        <v>6560</v>
      </c>
      <c r="J80" s="6">
        <v>5863</v>
      </c>
      <c r="K80" s="6">
        <v>4681</v>
      </c>
      <c r="L80" s="6">
        <f t="shared" si="23"/>
        <v>10544</v>
      </c>
      <c r="M80" s="5">
        <v>1677</v>
      </c>
      <c r="N80" s="5">
        <v>1612</v>
      </c>
      <c r="O80" s="5">
        <f t="shared" si="24"/>
        <v>3289</v>
      </c>
      <c r="P80" s="9">
        <v>1572</v>
      </c>
      <c r="Q80" s="11">
        <v>1550</v>
      </c>
      <c r="R80" s="11">
        <f t="shared" si="25"/>
        <v>3122</v>
      </c>
      <c r="S80" s="7">
        <v>0</v>
      </c>
      <c r="T80" s="7">
        <v>0</v>
      </c>
      <c r="U80" s="7">
        <f t="shared" si="26"/>
        <v>0</v>
      </c>
      <c r="V80" s="7">
        <v>3400</v>
      </c>
      <c r="W80" s="7">
        <v>3155</v>
      </c>
      <c r="X80" s="7">
        <f t="shared" si="27"/>
        <v>6555</v>
      </c>
      <c r="Y80" s="7">
        <v>5863</v>
      </c>
      <c r="Z80" s="7">
        <v>4676</v>
      </c>
      <c r="AA80" s="7">
        <f t="shared" si="28"/>
        <v>10539</v>
      </c>
      <c r="AB80" s="7">
        <v>1572</v>
      </c>
      <c r="AC80" s="7">
        <v>1549</v>
      </c>
      <c r="AD80" s="7">
        <f t="shared" si="29"/>
        <v>3121</v>
      </c>
      <c r="AE80" s="7">
        <v>1676</v>
      </c>
      <c r="AF80" s="7">
        <v>1612</v>
      </c>
      <c r="AG80" s="7">
        <f t="shared" si="30"/>
        <v>3288</v>
      </c>
      <c r="AH80" s="7">
        <v>1</v>
      </c>
      <c r="AI80" s="7">
        <v>1</v>
      </c>
      <c r="AJ80" s="7">
        <f t="shared" si="31"/>
        <v>2</v>
      </c>
      <c r="AK80" s="5">
        <v>3400</v>
      </c>
      <c r="AL80" s="5">
        <v>3154</v>
      </c>
      <c r="AM80" s="5">
        <f t="shared" si="32"/>
        <v>6554</v>
      </c>
      <c r="AN80" s="5">
        <v>5853</v>
      </c>
      <c r="AO80" s="5">
        <v>4667</v>
      </c>
      <c r="AP80" s="5">
        <f t="shared" si="33"/>
        <v>10520</v>
      </c>
      <c r="AQ80" s="7">
        <v>1571</v>
      </c>
      <c r="AR80" s="7">
        <v>1547</v>
      </c>
      <c r="AS80" s="7">
        <f t="shared" si="34"/>
        <v>3118</v>
      </c>
      <c r="AT80" s="5">
        <v>1676</v>
      </c>
      <c r="AU80" s="5">
        <v>1612</v>
      </c>
      <c r="AV80" s="5">
        <f t="shared" si="35"/>
        <v>3288</v>
      </c>
      <c r="AW80" s="7">
        <v>49</v>
      </c>
      <c r="AX80" s="7">
        <v>226</v>
      </c>
      <c r="AY80" s="7">
        <f t="shared" si="36"/>
        <v>275</v>
      </c>
      <c r="AZ80" s="14">
        <v>10942</v>
      </c>
      <c r="BA80" s="14">
        <v>11001</v>
      </c>
      <c r="BB80" s="14">
        <v>21943</v>
      </c>
      <c r="BC80" s="18">
        <v>1572</v>
      </c>
      <c r="BD80" s="18">
        <v>1550</v>
      </c>
      <c r="BE80" s="18">
        <v>3122</v>
      </c>
      <c r="BF80" s="18">
        <v>275</v>
      </c>
      <c r="BG80" s="18">
        <v>151023</v>
      </c>
      <c r="BH80" s="18">
        <v>203502</v>
      </c>
      <c r="BI80" s="37">
        <v>3003</v>
      </c>
      <c r="BJ80" s="18">
        <f t="shared" si="37"/>
        <v>1.0302735700591634</v>
      </c>
      <c r="BK80" s="33">
        <f t="shared" si="38"/>
        <v>180616.92589588088</v>
      </c>
      <c r="BL80" s="33">
        <f t="shared" si="39"/>
        <v>60.145496468824803</v>
      </c>
      <c r="BM80">
        <v>0.32200000000000001</v>
      </c>
      <c r="BN80">
        <v>30.803899999999999</v>
      </c>
    </row>
    <row r="81" spans="1:66" ht="13" thickBot="1" x14ac:dyDescent="0.3">
      <c r="A81" s="1" t="s">
        <v>49</v>
      </c>
      <c r="B81" s="1" t="s">
        <v>102</v>
      </c>
      <c r="C81" s="1" t="s">
        <v>102</v>
      </c>
      <c r="D81" s="5">
        <v>26</v>
      </c>
      <c r="E81" s="5">
        <v>19</v>
      </c>
      <c r="F81" s="5">
        <f t="shared" si="21"/>
        <v>45</v>
      </c>
      <c r="G81" s="6">
        <v>24250</v>
      </c>
      <c r="H81" s="6">
        <v>18814</v>
      </c>
      <c r="I81" s="6">
        <f t="shared" si="22"/>
        <v>43064</v>
      </c>
      <c r="J81" s="6">
        <v>145500</v>
      </c>
      <c r="K81" s="6">
        <v>11664</v>
      </c>
      <c r="L81" s="6">
        <f t="shared" si="23"/>
        <v>157164</v>
      </c>
      <c r="M81" s="5">
        <v>12379</v>
      </c>
      <c r="N81" s="5">
        <v>10244</v>
      </c>
      <c r="O81" s="5">
        <f t="shared" si="24"/>
        <v>22623</v>
      </c>
      <c r="P81" s="9">
        <v>16794</v>
      </c>
      <c r="Q81" s="11">
        <v>16040</v>
      </c>
      <c r="R81" s="11">
        <f t="shared" si="25"/>
        <v>32834</v>
      </c>
      <c r="S81" s="7">
        <v>25</v>
      </c>
      <c r="T81" s="7">
        <v>19</v>
      </c>
      <c r="U81" s="7">
        <f t="shared" si="26"/>
        <v>44</v>
      </c>
      <c r="V81" s="7">
        <v>23580</v>
      </c>
      <c r="W81" s="7">
        <v>18192</v>
      </c>
      <c r="X81" s="7">
        <f t="shared" si="27"/>
        <v>41772</v>
      </c>
      <c r="Y81" s="7">
        <v>22412</v>
      </c>
      <c r="Z81" s="7">
        <v>10973</v>
      </c>
      <c r="AA81" s="7">
        <f t="shared" si="28"/>
        <v>33385</v>
      </c>
      <c r="AB81" s="7">
        <v>16433</v>
      </c>
      <c r="AC81" s="7">
        <v>15695</v>
      </c>
      <c r="AD81" s="7">
        <f t="shared" si="29"/>
        <v>32128</v>
      </c>
      <c r="AE81" s="7">
        <v>12114</v>
      </c>
      <c r="AF81" s="7">
        <v>10052</v>
      </c>
      <c r="AG81" s="7">
        <f t="shared" si="30"/>
        <v>22166</v>
      </c>
      <c r="AH81" s="7">
        <v>23</v>
      </c>
      <c r="AI81" s="7">
        <v>16</v>
      </c>
      <c r="AJ81" s="7">
        <f t="shared" si="31"/>
        <v>39</v>
      </c>
      <c r="AK81" s="5">
        <v>22863</v>
      </c>
      <c r="AL81" s="5">
        <v>17114</v>
      </c>
      <c r="AM81" s="5">
        <f t="shared" si="32"/>
        <v>39977</v>
      </c>
      <c r="AN81" s="5">
        <v>21632</v>
      </c>
      <c r="AO81" s="5">
        <v>10712</v>
      </c>
      <c r="AP81" s="5">
        <f t="shared" si="33"/>
        <v>32344</v>
      </c>
      <c r="AQ81" s="7">
        <v>15787</v>
      </c>
      <c r="AR81" s="7">
        <v>15026</v>
      </c>
      <c r="AS81" s="7">
        <f t="shared" si="34"/>
        <v>30813</v>
      </c>
      <c r="AT81" s="5">
        <v>12006</v>
      </c>
      <c r="AU81" s="5">
        <v>9619</v>
      </c>
      <c r="AV81" s="5">
        <f t="shared" si="35"/>
        <v>21625</v>
      </c>
      <c r="AW81" s="7">
        <v>1524</v>
      </c>
      <c r="AX81" s="7">
        <v>3148</v>
      </c>
      <c r="AY81" s="7">
        <f t="shared" si="36"/>
        <v>4672</v>
      </c>
      <c r="AZ81" s="14">
        <v>182155</v>
      </c>
      <c r="BA81" s="14">
        <v>56781</v>
      </c>
      <c r="BB81" s="14">
        <v>238936</v>
      </c>
      <c r="BC81" s="18">
        <v>16820</v>
      </c>
      <c r="BD81" s="18">
        <v>16059</v>
      </c>
      <c r="BE81" s="18">
        <v>32879</v>
      </c>
      <c r="BF81" s="18">
        <v>4672</v>
      </c>
      <c r="BG81" s="18">
        <v>266197</v>
      </c>
      <c r="BH81" s="18">
        <v>364872</v>
      </c>
      <c r="BI81" s="18">
        <v>3582</v>
      </c>
      <c r="BJ81" s="18">
        <f t="shared" si="37"/>
        <v>1.0320333651382971</v>
      </c>
      <c r="BK81" s="33">
        <f t="shared" si="38"/>
        <v>321636.69068822853</v>
      </c>
      <c r="BL81" s="33">
        <f t="shared" si="39"/>
        <v>89.792487629321201</v>
      </c>
      <c r="BM81">
        <v>2.0179999999999998</v>
      </c>
      <c r="BN81">
        <v>32.0837</v>
      </c>
    </row>
    <row r="82" spans="1:66" ht="13" thickBot="1" x14ac:dyDescent="0.3">
      <c r="A82" s="1" t="s">
        <v>74</v>
      </c>
      <c r="B82" s="1" t="s">
        <v>103</v>
      </c>
      <c r="C82" s="1" t="s">
        <v>103</v>
      </c>
      <c r="D82" s="5">
        <v>1</v>
      </c>
      <c r="E82" s="5">
        <v>5</v>
      </c>
      <c r="F82" s="5">
        <f t="shared" si="21"/>
        <v>6</v>
      </c>
      <c r="G82" s="6">
        <v>1236</v>
      </c>
      <c r="H82" s="6">
        <v>1403</v>
      </c>
      <c r="I82" s="6">
        <f t="shared" si="22"/>
        <v>2639</v>
      </c>
      <c r="J82" s="6">
        <v>3149</v>
      </c>
      <c r="K82" s="6">
        <v>3104</v>
      </c>
      <c r="L82" s="6">
        <f t="shared" si="23"/>
        <v>6253</v>
      </c>
      <c r="M82" s="5">
        <v>694</v>
      </c>
      <c r="N82" s="5">
        <v>660</v>
      </c>
      <c r="O82" s="5">
        <f t="shared" si="24"/>
        <v>1354</v>
      </c>
      <c r="P82" s="9">
        <v>986</v>
      </c>
      <c r="Q82" s="11">
        <v>951</v>
      </c>
      <c r="R82" s="11">
        <f t="shared" si="25"/>
        <v>1937</v>
      </c>
      <c r="S82" s="7">
        <v>0</v>
      </c>
      <c r="T82" s="7">
        <v>2</v>
      </c>
      <c r="U82" s="7">
        <f t="shared" si="26"/>
        <v>2</v>
      </c>
      <c r="V82" s="7">
        <v>1058</v>
      </c>
      <c r="W82" s="7">
        <v>1248</v>
      </c>
      <c r="X82" s="7">
        <f t="shared" si="27"/>
        <v>2306</v>
      </c>
      <c r="Y82" s="7">
        <v>2381</v>
      </c>
      <c r="Z82" s="7">
        <v>2563</v>
      </c>
      <c r="AA82" s="7">
        <f t="shared" si="28"/>
        <v>4944</v>
      </c>
      <c r="AB82" s="7">
        <v>652</v>
      </c>
      <c r="AC82" s="7">
        <v>594</v>
      </c>
      <c r="AD82" s="7">
        <f t="shared" si="29"/>
        <v>1246</v>
      </c>
      <c r="AE82" s="7">
        <v>583</v>
      </c>
      <c r="AF82" s="7">
        <v>541</v>
      </c>
      <c r="AG82" s="7">
        <f t="shared" si="30"/>
        <v>1124</v>
      </c>
      <c r="AH82" s="7">
        <v>0</v>
      </c>
      <c r="AI82" s="7">
        <v>2</v>
      </c>
      <c r="AJ82" s="7">
        <f t="shared" si="31"/>
        <v>2</v>
      </c>
      <c r="AK82" s="5">
        <v>1000</v>
      </c>
      <c r="AL82" s="5">
        <v>1159</v>
      </c>
      <c r="AM82" s="5">
        <f t="shared" si="32"/>
        <v>2159</v>
      </c>
      <c r="AN82" s="5">
        <v>23847</v>
      </c>
      <c r="AO82" s="5">
        <v>2445</v>
      </c>
      <c r="AP82" s="5">
        <f t="shared" si="33"/>
        <v>26292</v>
      </c>
      <c r="AQ82" s="7">
        <v>612</v>
      </c>
      <c r="AR82" s="7">
        <v>553</v>
      </c>
      <c r="AS82" s="7">
        <f t="shared" si="34"/>
        <v>1165</v>
      </c>
      <c r="AT82" s="5">
        <v>549</v>
      </c>
      <c r="AU82" s="5">
        <v>506</v>
      </c>
      <c r="AV82" s="5">
        <f t="shared" si="35"/>
        <v>1055</v>
      </c>
      <c r="AW82" s="7">
        <v>8</v>
      </c>
      <c r="AX82" s="7">
        <v>45</v>
      </c>
      <c r="AY82" s="7">
        <f t="shared" si="36"/>
        <v>53</v>
      </c>
      <c r="AZ82" s="14">
        <v>5080</v>
      </c>
      <c r="BA82" s="14">
        <v>6123</v>
      </c>
      <c r="BB82" s="14">
        <v>11203</v>
      </c>
      <c r="BC82" s="18">
        <v>987</v>
      </c>
      <c r="BD82" s="18">
        <v>956</v>
      </c>
      <c r="BE82" s="18">
        <v>1943</v>
      </c>
      <c r="BF82" s="18">
        <v>53</v>
      </c>
      <c r="BG82" s="18">
        <v>281705</v>
      </c>
      <c r="BH82" s="18">
        <v>433662</v>
      </c>
      <c r="BI82" s="18">
        <v>690</v>
      </c>
      <c r="BJ82" s="18">
        <f t="shared" si="37"/>
        <v>1.0440845789229507</v>
      </c>
      <c r="BK82" s="33">
        <f t="shared" si="38"/>
        <v>364929.22363895713</v>
      </c>
      <c r="BL82" s="33">
        <f t="shared" si="39"/>
        <v>528.88293281008282</v>
      </c>
      <c r="BM82">
        <v>1.1538999999999999</v>
      </c>
      <c r="BN82">
        <v>29.649899999999999</v>
      </c>
    </row>
    <row r="83" spans="1:66" ht="13" thickBot="1" x14ac:dyDescent="0.3">
      <c r="A83" s="1" t="s">
        <v>51</v>
      </c>
      <c r="B83" s="1" t="s">
        <v>104</v>
      </c>
      <c r="C83" s="1" t="s">
        <v>104</v>
      </c>
      <c r="D83" s="5">
        <v>9</v>
      </c>
      <c r="E83" s="5">
        <v>8</v>
      </c>
      <c r="F83" s="5">
        <f t="shared" si="21"/>
        <v>17</v>
      </c>
      <c r="G83" s="6">
        <v>8077</v>
      </c>
      <c r="H83" s="6">
        <v>5964</v>
      </c>
      <c r="I83" s="6">
        <f t="shared" si="22"/>
        <v>14041</v>
      </c>
      <c r="J83" s="6">
        <v>10352</v>
      </c>
      <c r="K83" s="6">
        <v>5746</v>
      </c>
      <c r="L83" s="6">
        <f t="shared" si="23"/>
        <v>16098</v>
      </c>
      <c r="M83" s="5">
        <v>3652</v>
      </c>
      <c r="N83" s="5">
        <v>3054</v>
      </c>
      <c r="O83" s="5">
        <f t="shared" si="24"/>
        <v>6706</v>
      </c>
      <c r="P83" s="9">
        <v>4381</v>
      </c>
      <c r="Q83" s="11">
        <v>3502</v>
      </c>
      <c r="R83" s="11">
        <f t="shared" si="25"/>
        <v>7883</v>
      </c>
      <c r="S83" s="7">
        <v>7</v>
      </c>
      <c r="T83" s="7">
        <v>8</v>
      </c>
      <c r="U83" s="7">
        <f t="shared" si="26"/>
        <v>15</v>
      </c>
      <c r="V83" s="7">
        <v>7873</v>
      </c>
      <c r="W83" s="7">
        <v>5855</v>
      </c>
      <c r="X83" s="7">
        <f t="shared" si="27"/>
        <v>13728</v>
      </c>
      <c r="Y83" s="7">
        <v>10032</v>
      </c>
      <c r="Z83" s="7">
        <v>5600</v>
      </c>
      <c r="AA83" s="7">
        <f t="shared" si="28"/>
        <v>15632</v>
      </c>
      <c r="AB83" s="7">
        <v>4154</v>
      </c>
      <c r="AC83" s="7">
        <v>3357</v>
      </c>
      <c r="AD83" s="7">
        <f t="shared" si="29"/>
        <v>7511</v>
      </c>
      <c r="AE83" s="7">
        <v>3577</v>
      </c>
      <c r="AF83" s="7">
        <v>2988</v>
      </c>
      <c r="AG83" s="7">
        <f t="shared" si="30"/>
        <v>6565</v>
      </c>
      <c r="AH83" s="7">
        <v>7</v>
      </c>
      <c r="AI83" s="7">
        <v>7</v>
      </c>
      <c r="AJ83" s="7">
        <f t="shared" si="31"/>
        <v>14</v>
      </c>
      <c r="AK83" s="5">
        <v>7632</v>
      </c>
      <c r="AL83" s="5">
        <v>5678</v>
      </c>
      <c r="AM83" s="5">
        <f t="shared" si="32"/>
        <v>13310</v>
      </c>
      <c r="AN83" s="5">
        <v>9473</v>
      </c>
      <c r="AO83" s="5">
        <v>5307</v>
      </c>
      <c r="AP83" s="5">
        <f t="shared" si="33"/>
        <v>14780</v>
      </c>
      <c r="AQ83" s="7">
        <v>3896</v>
      </c>
      <c r="AR83" s="7">
        <v>3111</v>
      </c>
      <c r="AS83" s="7">
        <f t="shared" si="34"/>
        <v>7007</v>
      </c>
      <c r="AT83" s="5">
        <v>3378</v>
      </c>
      <c r="AU83" s="5">
        <v>2840</v>
      </c>
      <c r="AV83" s="5">
        <f t="shared" si="35"/>
        <v>6218</v>
      </c>
      <c r="AW83" s="7">
        <v>336</v>
      </c>
      <c r="AX83" s="7">
        <v>764</v>
      </c>
      <c r="AY83" s="7">
        <f t="shared" si="36"/>
        <v>1100</v>
      </c>
      <c r="AZ83" s="14">
        <v>22090</v>
      </c>
      <c r="BA83" s="14">
        <v>18274</v>
      </c>
      <c r="BB83" s="14">
        <v>40364</v>
      </c>
      <c r="BC83" s="18">
        <v>4390</v>
      </c>
      <c r="BD83" s="18">
        <v>3510</v>
      </c>
      <c r="BE83" s="18">
        <v>7900</v>
      </c>
      <c r="BF83" s="18">
        <v>1100</v>
      </c>
      <c r="BG83" s="18">
        <v>143786</v>
      </c>
      <c r="BH83" s="18">
        <v>184947</v>
      </c>
      <c r="BI83" s="18">
        <v>677</v>
      </c>
      <c r="BJ83" s="18">
        <f t="shared" si="37"/>
        <v>1.0254938705163432</v>
      </c>
      <c r="BK83" s="33">
        <f t="shared" si="38"/>
        <v>167230.31796768188</v>
      </c>
      <c r="BL83" s="33">
        <f t="shared" si="39"/>
        <v>247.01671782523172</v>
      </c>
    </row>
    <row r="84" spans="1:66" ht="13" thickBot="1" x14ac:dyDescent="0.3">
      <c r="A84" s="1" t="s">
        <v>19</v>
      </c>
      <c r="B84" s="1" t="s">
        <v>105</v>
      </c>
      <c r="C84" s="1" t="s">
        <v>105</v>
      </c>
      <c r="D84" s="5">
        <v>45</v>
      </c>
      <c r="E84" s="5">
        <v>37</v>
      </c>
      <c r="F84" s="5">
        <f t="shared" si="21"/>
        <v>82</v>
      </c>
      <c r="G84" s="6">
        <v>43752</v>
      </c>
      <c r="H84" s="6">
        <v>26231</v>
      </c>
      <c r="I84" s="6">
        <f t="shared" si="22"/>
        <v>69983</v>
      </c>
      <c r="J84" s="6">
        <v>42231</v>
      </c>
      <c r="K84" s="6">
        <v>16154</v>
      </c>
      <c r="L84" s="6">
        <f t="shared" si="23"/>
        <v>58385</v>
      </c>
      <c r="M84" s="5">
        <v>21341</v>
      </c>
      <c r="N84" s="5">
        <v>17099</v>
      </c>
      <c r="O84" s="5">
        <f t="shared" si="24"/>
        <v>38440</v>
      </c>
      <c r="P84" s="9">
        <v>25976</v>
      </c>
      <c r="Q84" s="11">
        <v>26443</v>
      </c>
      <c r="R84" s="11">
        <f t="shared" si="25"/>
        <v>52419</v>
      </c>
      <c r="S84" s="7">
        <v>36</v>
      </c>
      <c r="T84" s="7">
        <v>37</v>
      </c>
      <c r="U84" s="7">
        <f t="shared" si="26"/>
        <v>73</v>
      </c>
      <c r="V84" s="7">
        <v>41818</v>
      </c>
      <c r="W84" s="7">
        <v>25077</v>
      </c>
      <c r="X84" s="7">
        <f t="shared" si="27"/>
        <v>66895</v>
      </c>
      <c r="Y84" s="7">
        <v>38520</v>
      </c>
      <c r="Z84" s="7">
        <v>14457</v>
      </c>
      <c r="AA84" s="7">
        <f t="shared" si="28"/>
        <v>52977</v>
      </c>
      <c r="AB84" s="7">
        <v>24575</v>
      </c>
      <c r="AC84" s="7">
        <v>24843</v>
      </c>
      <c r="AD84" s="7">
        <f t="shared" si="29"/>
        <v>49418</v>
      </c>
      <c r="AE84" s="7">
        <v>20470</v>
      </c>
      <c r="AF84" s="7">
        <v>16281</v>
      </c>
      <c r="AG84" s="7">
        <f t="shared" si="30"/>
        <v>36751</v>
      </c>
      <c r="AH84" s="7">
        <v>36</v>
      </c>
      <c r="AI84" s="7">
        <v>36</v>
      </c>
      <c r="AJ84" s="7">
        <f t="shared" si="31"/>
        <v>72</v>
      </c>
      <c r="AK84" s="5">
        <v>39903</v>
      </c>
      <c r="AL84" s="5">
        <v>23980</v>
      </c>
      <c r="AM84" s="5">
        <f t="shared" si="32"/>
        <v>63883</v>
      </c>
      <c r="AN84" s="5">
        <v>37998</v>
      </c>
      <c r="AO84" s="5">
        <v>13903</v>
      </c>
      <c r="AP84" s="5">
        <f t="shared" si="33"/>
        <v>51901</v>
      </c>
      <c r="AQ84" s="7">
        <v>36660</v>
      </c>
      <c r="AR84" s="7">
        <v>23815</v>
      </c>
      <c r="AS84" s="7">
        <f t="shared" si="34"/>
        <v>60475</v>
      </c>
      <c r="AT84" s="5">
        <v>19592</v>
      </c>
      <c r="AU84" s="5">
        <v>15539</v>
      </c>
      <c r="AV84" s="5">
        <f t="shared" si="35"/>
        <v>35131</v>
      </c>
      <c r="AW84" s="7">
        <v>1017</v>
      </c>
      <c r="AX84" s="7">
        <v>2040</v>
      </c>
      <c r="AY84" s="7">
        <f t="shared" si="36"/>
        <v>3057</v>
      </c>
      <c r="AZ84" s="14">
        <v>107369</v>
      </c>
      <c r="BA84" s="14">
        <v>85964</v>
      </c>
      <c r="BB84" s="14">
        <v>193333</v>
      </c>
      <c r="BC84" s="18">
        <v>26021</v>
      </c>
      <c r="BD84" s="18">
        <v>26480</v>
      </c>
      <c r="BE84" s="18">
        <v>52501</v>
      </c>
      <c r="BF84" s="18">
        <v>3057</v>
      </c>
      <c r="BG84" s="18">
        <v>204048</v>
      </c>
      <c r="BH84" s="18">
        <v>239655</v>
      </c>
      <c r="BI84" s="18">
        <v>4391</v>
      </c>
      <c r="BJ84" s="18">
        <f t="shared" si="37"/>
        <v>1.0162145650030761</v>
      </c>
      <c r="BK84" s="33">
        <f t="shared" si="38"/>
        <v>224721.60783384956</v>
      </c>
      <c r="BL84" s="33">
        <f t="shared" si="39"/>
        <v>51.177774500990559</v>
      </c>
      <c r="BM84">
        <v>3.3397000000000001</v>
      </c>
      <c r="BN84">
        <v>33.168900000000001</v>
      </c>
    </row>
    <row r="85" spans="1:66" ht="13" thickBot="1" x14ac:dyDescent="0.3">
      <c r="A85" s="1" t="s">
        <v>20</v>
      </c>
      <c r="B85" s="1" t="s">
        <v>106</v>
      </c>
      <c r="C85" s="1" t="s">
        <v>106</v>
      </c>
      <c r="D85" s="5">
        <v>19</v>
      </c>
      <c r="E85" s="5">
        <v>19</v>
      </c>
      <c r="F85" s="5">
        <f t="shared" si="21"/>
        <v>38</v>
      </c>
      <c r="G85" s="6">
        <v>27367</v>
      </c>
      <c r="H85" s="6">
        <v>12712</v>
      </c>
      <c r="I85" s="6">
        <f t="shared" si="22"/>
        <v>40079</v>
      </c>
      <c r="J85" s="6">
        <v>33204</v>
      </c>
      <c r="K85" s="6">
        <v>10261</v>
      </c>
      <c r="L85" s="6">
        <f t="shared" si="23"/>
        <v>43465</v>
      </c>
      <c r="M85" s="5">
        <v>17381</v>
      </c>
      <c r="N85" s="5">
        <v>13005</v>
      </c>
      <c r="O85" s="5">
        <f t="shared" si="24"/>
        <v>30386</v>
      </c>
      <c r="P85" s="9">
        <v>22578</v>
      </c>
      <c r="Q85" s="11">
        <v>20911</v>
      </c>
      <c r="R85" s="11">
        <f t="shared" si="25"/>
        <v>43489</v>
      </c>
      <c r="S85" s="7">
        <v>18</v>
      </c>
      <c r="T85" s="7">
        <v>18</v>
      </c>
      <c r="U85" s="7">
        <f t="shared" si="26"/>
        <v>36</v>
      </c>
      <c r="V85" s="7">
        <v>26461</v>
      </c>
      <c r="W85" s="7">
        <v>12286</v>
      </c>
      <c r="X85" s="7">
        <f t="shared" si="27"/>
        <v>38747</v>
      </c>
      <c r="Y85" s="7">
        <v>30921</v>
      </c>
      <c r="Z85" s="7">
        <v>9237</v>
      </c>
      <c r="AA85" s="7">
        <f t="shared" si="28"/>
        <v>40158</v>
      </c>
      <c r="AB85" s="7">
        <v>21590</v>
      </c>
      <c r="AC85" s="7">
        <v>20145</v>
      </c>
      <c r="AD85" s="7">
        <f t="shared" si="29"/>
        <v>41735</v>
      </c>
      <c r="AE85" s="7">
        <v>16650</v>
      </c>
      <c r="AF85" s="7">
        <v>12504</v>
      </c>
      <c r="AG85" s="7">
        <f t="shared" si="30"/>
        <v>29154</v>
      </c>
      <c r="AH85" s="7">
        <v>16</v>
      </c>
      <c r="AI85" s="7">
        <v>18</v>
      </c>
      <c r="AJ85" s="7">
        <f t="shared" si="31"/>
        <v>34</v>
      </c>
      <c r="AK85" s="5">
        <v>26115</v>
      </c>
      <c r="AL85" s="5">
        <v>12186</v>
      </c>
      <c r="AM85" s="5">
        <f t="shared" si="32"/>
        <v>38301</v>
      </c>
      <c r="AN85" s="5">
        <v>30854</v>
      </c>
      <c r="AO85" s="5">
        <v>9289</v>
      </c>
      <c r="AP85" s="5">
        <f t="shared" si="33"/>
        <v>40143</v>
      </c>
      <c r="AQ85" s="7">
        <v>21514</v>
      </c>
      <c r="AR85" s="7">
        <v>20046</v>
      </c>
      <c r="AS85" s="7">
        <f t="shared" si="34"/>
        <v>41560</v>
      </c>
      <c r="AT85" s="5">
        <v>16817</v>
      </c>
      <c r="AU85" s="5">
        <v>12443</v>
      </c>
      <c r="AV85" s="5">
        <f t="shared" si="35"/>
        <v>29260</v>
      </c>
      <c r="AW85" s="7">
        <v>996</v>
      </c>
      <c r="AX85" s="7">
        <v>2366</v>
      </c>
      <c r="AY85" s="7">
        <f t="shared" si="36"/>
        <v>3362</v>
      </c>
      <c r="AZ85" s="14">
        <v>77971</v>
      </c>
      <c r="BA85" s="14">
        <v>56908</v>
      </c>
      <c r="BB85" s="14">
        <v>134879</v>
      </c>
      <c r="BC85" s="18">
        <v>22597</v>
      </c>
      <c r="BD85" s="18">
        <v>20930</v>
      </c>
      <c r="BE85" s="18">
        <v>43527</v>
      </c>
      <c r="BF85" s="18">
        <v>3362</v>
      </c>
      <c r="BG85" s="18">
        <v>206495</v>
      </c>
      <c r="BH85" s="18">
        <v>271781</v>
      </c>
      <c r="BI85" s="18">
        <v>739</v>
      </c>
      <c r="BJ85" s="18">
        <f t="shared" si="37"/>
        <v>1.0278528755175789</v>
      </c>
      <c r="BK85" s="33">
        <f t="shared" si="38"/>
        <v>243497.92880994134</v>
      </c>
      <c r="BL85" s="33">
        <f t="shared" si="39"/>
        <v>329.49652071710602</v>
      </c>
      <c r="BM85">
        <v>3.5236999999999998</v>
      </c>
      <c r="BN85">
        <v>31.0335</v>
      </c>
    </row>
    <row r="86" spans="1:66" ht="13" thickBot="1" x14ac:dyDescent="0.3">
      <c r="A86" s="1" t="s">
        <v>23</v>
      </c>
      <c r="B86" s="1" t="s">
        <v>107</v>
      </c>
      <c r="C86" s="1" t="s">
        <v>107</v>
      </c>
      <c r="D86" s="5">
        <v>7</v>
      </c>
      <c r="E86" s="5">
        <v>7</v>
      </c>
      <c r="F86" s="5">
        <f t="shared" si="21"/>
        <v>14</v>
      </c>
      <c r="G86" s="6">
        <v>25013</v>
      </c>
      <c r="H86" s="6">
        <v>10753</v>
      </c>
      <c r="I86" s="6">
        <f t="shared" si="22"/>
        <v>35766</v>
      </c>
      <c r="J86" s="6">
        <v>28261</v>
      </c>
      <c r="K86" s="6">
        <v>9352</v>
      </c>
      <c r="L86" s="6">
        <f t="shared" si="23"/>
        <v>37613</v>
      </c>
      <c r="M86" s="5">
        <v>10993</v>
      </c>
      <c r="N86" s="5">
        <v>7875</v>
      </c>
      <c r="O86" s="5">
        <f t="shared" si="24"/>
        <v>18868</v>
      </c>
      <c r="P86" s="9">
        <v>14751</v>
      </c>
      <c r="Q86" s="11">
        <v>13519</v>
      </c>
      <c r="R86" s="11">
        <f t="shared" si="25"/>
        <v>28270</v>
      </c>
      <c r="S86" s="7">
        <v>6</v>
      </c>
      <c r="T86" s="7">
        <v>7</v>
      </c>
      <c r="U86" s="7">
        <f t="shared" si="26"/>
        <v>13</v>
      </c>
      <c r="V86" s="7">
        <v>24806</v>
      </c>
      <c r="W86" s="7">
        <v>10666</v>
      </c>
      <c r="X86" s="7">
        <f t="shared" si="27"/>
        <v>35472</v>
      </c>
      <c r="Y86" s="7">
        <v>27984</v>
      </c>
      <c r="Z86" s="7">
        <v>9263</v>
      </c>
      <c r="AA86" s="7">
        <f t="shared" si="28"/>
        <v>37247</v>
      </c>
      <c r="AB86" s="7">
        <v>14626</v>
      </c>
      <c r="AC86" s="7">
        <v>13411</v>
      </c>
      <c r="AD86" s="7">
        <f t="shared" si="29"/>
        <v>28037</v>
      </c>
      <c r="AE86" s="7">
        <v>10913</v>
      </c>
      <c r="AF86" s="7">
        <v>7804</v>
      </c>
      <c r="AG86" s="7">
        <f t="shared" si="30"/>
        <v>18717</v>
      </c>
      <c r="AH86" s="7">
        <v>6</v>
      </c>
      <c r="AI86" s="7">
        <v>7</v>
      </c>
      <c r="AJ86" s="7">
        <f t="shared" si="31"/>
        <v>13</v>
      </c>
      <c r="AK86" s="5">
        <v>24450</v>
      </c>
      <c r="AL86" s="5">
        <v>10441</v>
      </c>
      <c r="AM86" s="5">
        <f t="shared" si="32"/>
        <v>34891</v>
      </c>
      <c r="AN86" s="5">
        <v>27460</v>
      </c>
      <c r="AO86" s="5">
        <v>9134</v>
      </c>
      <c r="AP86" s="5">
        <f t="shared" si="33"/>
        <v>36594</v>
      </c>
      <c r="AQ86" s="7">
        <v>14465</v>
      </c>
      <c r="AR86" s="7">
        <v>13179</v>
      </c>
      <c r="AS86" s="7">
        <f t="shared" si="34"/>
        <v>27644</v>
      </c>
      <c r="AT86" s="5">
        <v>10723</v>
      </c>
      <c r="AU86" s="5">
        <v>7663</v>
      </c>
      <c r="AV86" s="5">
        <f t="shared" si="35"/>
        <v>18386</v>
      </c>
      <c r="AW86" s="7">
        <v>2162</v>
      </c>
      <c r="AX86" s="7">
        <v>5047</v>
      </c>
      <c r="AY86" s="7">
        <f t="shared" si="36"/>
        <v>7209</v>
      </c>
      <c r="AZ86" s="14">
        <v>64274</v>
      </c>
      <c r="BA86" s="14">
        <v>41506</v>
      </c>
      <c r="BB86" s="14">
        <v>105780</v>
      </c>
      <c r="BC86" s="18">
        <v>14758</v>
      </c>
      <c r="BD86" s="18">
        <v>13526</v>
      </c>
      <c r="BE86" s="18">
        <v>28284</v>
      </c>
      <c r="BF86" s="18">
        <v>7209</v>
      </c>
      <c r="BG86" s="18">
        <v>239327</v>
      </c>
      <c r="BH86" s="18">
        <v>294301</v>
      </c>
      <c r="BI86" s="18">
        <v>1073</v>
      </c>
      <c r="BJ86" s="18">
        <f t="shared" si="37"/>
        <v>1.0208924784003772</v>
      </c>
      <c r="BK86" s="33">
        <f t="shared" si="38"/>
        <v>270939.12345019588</v>
      </c>
      <c r="BL86" s="33">
        <f t="shared" si="39"/>
        <v>252.50617283336055</v>
      </c>
      <c r="BM86">
        <v>2.3031000000000001</v>
      </c>
      <c r="BN86" s="39" t="s">
        <v>246</v>
      </c>
    </row>
    <row r="87" spans="1:66" ht="13" thickBot="1" x14ac:dyDescent="0.3">
      <c r="A87" s="1" t="s">
        <v>17</v>
      </c>
      <c r="B87" s="1" t="s">
        <v>108</v>
      </c>
      <c r="C87" s="1" t="s">
        <v>108</v>
      </c>
      <c r="D87" s="5">
        <v>95</v>
      </c>
      <c r="E87" s="5">
        <v>100</v>
      </c>
      <c r="F87" s="5">
        <f t="shared" si="21"/>
        <v>195</v>
      </c>
      <c r="G87" s="6">
        <v>10108</v>
      </c>
      <c r="H87" s="6">
        <v>5805</v>
      </c>
      <c r="I87" s="6">
        <f t="shared" si="22"/>
        <v>15913</v>
      </c>
      <c r="J87" s="6">
        <v>17619</v>
      </c>
      <c r="K87" s="6">
        <v>7828</v>
      </c>
      <c r="L87" s="6">
        <f t="shared" si="23"/>
        <v>25447</v>
      </c>
      <c r="M87" s="5">
        <v>7716</v>
      </c>
      <c r="N87" s="5">
        <v>5713</v>
      </c>
      <c r="O87" s="5">
        <f t="shared" si="24"/>
        <v>13429</v>
      </c>
      <c r="P87" s="9">
        <v>27245</v>
      </c>
      <c r="Q87" s="11">
        <v>24519</v>
      </c>
      <c r="R87" s="11">
        <f t="shared" si="25"/>
        <v>51764</v>
      </c>
      <c r="S87" s="7">
        <v>66</v>
      </c>
      <c r="T87" s="7">
        <v>66</v>
      </c>
      <c r="U87" s="7">
        <f t="shared" si="26"/>
        <v>132</v>
      </c>
      <c r="V87" s="7">
        <v>9606</v>
      </c>
      <c r="W87" s="7">
        <v>5549</v>
      </c>
      <c r="X87" s="7">
        <f t="shared" si="27"/>
        <v>15155</v>
      </c>
      <c r="Y87" s="7">
        <v>15482</v>
      </c>
      <c r="Z87" s="7">
        <v>7024</v>
      </c>
      <c r="AA87" s="7">
        <f t="shared" si="28"/>
        <v>22506</v>
      </c>
      <c r="AB87" s="7">
        <v>26164</v>
      </c>
      <c r="AC87" s="7">
        <v>23499</v>
      </c>
      <c r="AD87" s="7">
        <f t="shared" si="29"/>
        <v>49663</v>
      </c>
      <c r="AE87" s="7">
        <v>7553</v>
      </c>
      <c r="AF87" s="7">
        <v>5519</v>
      </c>
      <c r="AG87" s="7">
        <f t="shared" si="30"/>
        <v>13072</v>
      </c>
      <c r="AH87" s="7">
        <v>59</v>
      </c>
      <c r="AI87" s="7">
        <v>59</v>
      </c>
      <c r="AJ87" s="7">
        <f t="shared" si="31"/>
        <v>118</v>
      </c>
      <c r="AK87" s="5">
        <v>9286</v>
      </c>
      <c r="AL87" s="5">
        <v>5368</v>
      </c>
      <c r="AM87" s="5">
        <f t="shared" si="32"/>
        <v>14654</v>
      </c>
      <c r="AN87" s="5">
        <v>15128</v>
      </c>
      <c r="AO87" s="5">
        <v>6926</v>
      </c>
      <c r="AP87" s="5">
        <f t="shared" si="33"/>
        <v>22054</v>
      </c>
      <c r="AQ87" s="7">
        <v>24998</v>
      </c>
      <c r="AR87" s="7">
        <v>22341</v>
      </c>
      <c r="AS87" s="7">
        <f t="shared" si="34"/>
        <v>47339</v>
      </c>
      <c r="AT87" s="5">
        <v>7200</v>
      </c>
      <c r="AU87" s="5">
        <v>5438</v>
      </c>
      <c r="AV87" s="5">
        <f t="shared" si="35"/>
        <v>12638</v>
      </c>
      <c r="AW87" s="7">
        <v>423</v>
      </c>
      <c r="AX87" s="7">
        <v>1125</v>
      </c>
      <c r="AY87" s="7">
        <f t="shared" si="36"/>
        <v>1548</v>
      </c>
      <c r="AZ87" s="14">
        <v>35538</v>
      </c>
      <c r="BA87" s="14">
        <v>43965</v>
      </c>
      <c r="BB87" s="14">
        <v>79503</v>
      </c>
      <c r="BC87" s="18">
        <v>27340</v>
      </c>
      <c r="BD87" s="18">
        <v>24619</v>
      </c>
      <c r="BE87" s="18">
        <v>51959</v>
      </c>
      <c r="BF87" s="18">
        <v>1548</v>
      </c>
      <c r="BG87" s="18">
        <v>181050</v>
      </c>
      <c r="BH87" s="18">
        <v>219734</v>
      </c>
      <c r="BI87" s="18">
        <v>3610</v>
      </c>
      <c r="BJ87" s="18">
        <f t="shared" si="37"/>
        <v>1.0195531558083422</v>
      </c>
      <c r="BK87" s="33">
        <f t="shared" si="38"/>
        <v>203356.36423743519</v>
      </c>
      <c r="BL87" s="33">
        <f t="shared" si="39"/>
        <v>56.331402835854625</v>
      </c>
      <c r="BM87">
        <v>3.0352000000000001</v>
      </c>
      <c r="BN87" s="39" t="s">
        <v>247</v>
      </c>
    </row>
    <row r="88" spans="1:66" ht="13" thickBot="1" x14ac:dyDescent="0.3">
      <c r="A88" s="1" t="s">
        <v>27</v>
      </c>
      <c r="B88" s="1" t="s">
        <v>109</v>
      </c>
      <c r="C88" s="1" t="s">
        <v>109</v>
      </c>
      <c r="D88" s="5">
        <v>37</v>
      </c>
      <c r="E88" s="5">
        <v>38</v>
      </c>
      <c r="F88" s="5">
        <f t="shared" si="21"/>
        <v>75</v>
      </c>
      <c r="G88" s="6">
        <v>27875</v>
      </c>
      <c r="H88" s="6">
        <v>14442</v>
      </c>
      <c r="I88" s="6">
        <f t="shared" si="22"/>
        <v>42317</v>
      </c>
      <c r="J88" s="6">
        <v>44195</v>
      </c>
      <c r="K88" s="6">
        <v>19862</v>
      </c>
      <c r="L88" s="6">
        <f t="shared" si="23"/>
        <v>64057</v>
      </c>
      <c r="M88" s="5">
        <v>15237</v>
      </c>
      <c r="N88" s="5">
        <v>11458</v>
      </c>
      <c r="O88" s="5">
        <f t="shared" si="24"/>
        <v>26695</v>
      </c>
      <c r="P88" s="9">
        <v>18959</v>
      </c>
      <c r="Q88" s="11">
        <v>17596</v>
      </c>
      <c r="R88" s="11">
        <f t="shared" si="25"/>
        <v>36555</v>
      </c>
      <c r="S88" s="7">
        <v>26</v>
      </c>
      <c r="T88" s="7">
        <v>32</v>
      </c>
      <c r="U88" s="7">
        <f t="shared" si="26"/>
        <v>58</v>
      </c>
      <c r="V88" s="7">
        <v>27783</v>
      </c>
      <c r="W88" s="7">
        <v>14378</v>
      </c>
      <c r="X88" s="7">
        <f t="shared" si="27"/>
        <v>42161</v>
      </c>
      <c r="Y88" s="7">
        <v>44104</v>
      </c>
      <c r="Z88" s="7">
        <v>19556</v>
      </c>
      <c r="AA88" s="7">
        <f t="shared" si="28"/>
        <v>63660</v>
      </c>
      <c r="AB88" s="7">
        <v>18822</v>
      </c>
      <c r="AC88" s="7">
        <v>17463</v>
      </c>
      <c r="AD88" s="7">
        <f t="shared" si="29"/>
        <v>36285</v>
      </c>
      <c r="AE88" s="7">
        <v>15181</v>
      </c>
      <c r="AF88" s="7">
        <v>11450</v>
      </c>
      <c r="AG88" s="7">
        <f t="shared" si="30"/>
        <v>26631</v>
      </c>
      <c r="AH88" s="7">
        <v>26</v>
      </c>
      <c r="AI88" s="7">
        <v>32</v>
      </c>
      <c r="AJ88" s="7">
        <f t="shared" si="31"/>
        <v>58</v>
      </c>
      <c r="AK88" s="5">
        <v>27213</v>
      </c>
      <c r="AL88" s="5">
        <v>14313</v>
      </c>
      <c r="AM88" s="5">
        <f t="shared" si="32"/>
        <v>41526</v>
      </c>
      <c r="AN88" s="5">
        <v>43231</v>
      </c>
      <c r="AO88" s="5">
        <v>18990</v>
      </c>
      <c r="AP88" s="5">
        <f t="shared" si="33"/>
        <v>62221</v>
      </c>
      <c r="AQ88" s="7">
        <v>18448</v>
      </c>
      <c r="AR88" s="7">
        <v>17146</v>
      </c>
      <c r="AS88" s="7">
        <f t="shared" si="34"/>
        <v>35594</v>
      </c>
      <c r="AT88" s="5">
        <v>14959</v>
      </c>
      <c r="AU88" s="5">
        <v>11223</v>
      </c>
      <c r="AV88" s="5">
        <f t="shared" si="35"/>
        <v>26182</v>
      </c>
      <c r="AW88" s="7">
        <v>1244</v>
      </c>
      <c r="AX88" s="7">
        <v>2599</v>
      </c>
      <c r="AY88" s="7">
        <f t="shared" si="36"/>
        <v>3843</v>
      </c>
      <c r="AZ88" s="14">
        <v>87344</v>
      </c>
      <c r="BA88" s="14">
        <v>63396</v>
      </c>
      <c r="BB88" s="14">
        <v>150740</v>
      </c>
      <c r="BC88" s="18">
        <v>18996</v>
      </c>
      <c r="BD88" s="18">
        <v>17634</v>
      </c>
      <c r="BE88" s="18">
        <v>36630</v>
      </c>
      <c r="BF88" s="18">
        <v>3843</v>
      </c>
      <c r="BG88" s="18">
        <v>239268</v>
      </c>
      <c r="BH88" s="18">
        <v>286992</v>
      </c>
      <c r="BI88" s="18">
        <v>1005</v>
      </c>
      <c r="BJ88" s="18">
        <f t="shared" si="37"/>
        <v>1.0183533986324609</v>
      </c>
      <c r="BK88" s="33">
        <f t="shared" si="38"/>
        <v>266855.23211230198</v>
      </c>
      <c r="BL88" s="33">
        <f t="shared" si="39"/>
        <v>265.52759414159402</v>
      </c>
      <c r="BM88">
        <v>1.4877</v>
      </c>
      <c r="BN88">
        <v>33.930399999999999</v>
      </c>
    </row>
    <row r="89" spans="1:66" ht="13" thickBot="1" x14ac:dyDescent="0.3">
      <c r="A89" s="1" t="s">
        <v>23</v>
      </c>
      <c r="B89" s="1" t="s">
        <v>110</v>
      </c>
      <c r="C89" s="1" t="s">
        <v>110</v>
      </c>
      <c r="D89" s="5">
        <v>35</v>
      </c>
      <c r="E89" s="5">
        <v>30</v>
      </c>
      <c r="F89" s="5">
        <f t="shared" si="21"/>
        <v>65</v>
      </c>
      <c r="G89" s="6">
        <v>22108</v>
      </c>
      <c r="H89" s="6">
        <v>9718</v>
      </c>
      <c r="I89" s="6">
        <f t="shared" si="22"/>
        <v>31826</v>
      </c>
      <c r="J89" s="6">
        <v>25261</v>
      </c>
      <c r="K89" s="6">
        <v>10544</v>
      </c>
      <c r="L89" s="6">
        <f t="shared" si="23"/>
        <v>35805</v>
      </c>
      <c r="M89" s="5">
        <v>10679</v>
      </c>
      <c r="N89" s="5">
        <v>7720</v>
      </c>
      <c r="O89" s="5">
        <f t="shared" si="24"/>
        <v>18399</v>
      </c>
      <c r="P89" s="9">
        <v>14525</v>
      </c>
      <c r="Q89" s="11">
        <v>13431</v>
      </c>
      <c r="R89" s="11">
        <f t="shared" si="25"/>
        <v>27956</v>
      </c>
      <c r="S89" s="7">
        <v>34</v>
      </c>
      <c r="T89" s="7">
        <v>29</v>
      </c>
      <c r="U89" s="7">
        <f t="shared" si="26"/>
        <v>63</v>
      </c>
      <c r="V89" s="7">
        <v>23740</v>
      </c>
      <c r="W89" s="7">
        <v>9588</v>
      </c>
      <c r="X89" s="7">
        <f t="shared" si="27"/>
        <v>33328</v>
      </c>
      <c r="Y89" s="7">
        <v>24391</v>
      </c>
      <c r="Z89" s="7">
        <v>10174</v>
      </c>
      <c r="AA89" s="7">
        <f t="shared" si="28"/>
        <v>34565</v>
      </c>
      <c r="AB89" s="7">
        <v>14307</v>
      </c>
      <c r="AC89" s="7">
        <v>12344</v>
      </c>
      <c r="AD89" s="7">
        <f t="shared" si="29"/>
        <v>26651</v>
      </c>
      <c r="AE89" s="7">
        <v>10454</v>
      </c>
      <c r="AF89" s="7">
        <v>7595</v>
      </c>
      <c r="AG89" s="7">
        <f t="shared" si="30"/>
        <v>18049</v>
      </c>
      <c r="AH89" s="7">
        <v>31</v>
      </c>
      <c r="AI89" s="7">
        <v>27</v>
      </c>
      <c r="AJ89" s="7">
        <f t="shared" si="31"/>
        <v>58</v>
      </c>
      <c r="AK89" s="5">
        <v>20469</v>
      </c>
      <c r="AL89" s="5">
        <v>8896</v>
      </c>
      <c r="AM89" s="5">
        <f t="shared" si="32"/>
        <v>29365</v>
      </c>
      <c r="AN89" s="5">
        <v>23554</v>
      </c>
      <c r="AO89" s="5">
        <v>9625</v>
      </c>
      <c r="AP89" s="5">
        <f t="shared" si="33"/>
        <v>33179</v>
      </c>
      <c r="AQ89" s="7">
        <v>13175</v>
      </c>
      <c r="AR89" s="7">
        <v>11459</v>
      </c>
      <c r="AS89" s="7">
        <f t="shared" si="34"/>
        <v>24634</v>
      </c>
      <c r="AT89" s="5">
        <v>9841</v>
      </c>
      <c r="AU89" s="5">
        <v>7108</v>
      </c>
      <c r="AV89" s="5">
        <f t="shared" si="35"/>
        <v>16949</v>
      </c>
      <c r="AW89" s="7">
        <v>784</v>
      </c>
      <c r="AX89" s="7">
        <v>1607</v>
      </c>
      <c r="AY89" s="7">
        <f t="shared" si="36"/>
        <v>2391</v>
      </c>
      <c r="AZ89" s="14">
        <v>58083</v>
      </c>
      <c r="BA89" s="14">
        <v>41443</v>
      </c>
      <c r="BB89" s="14">
        <v>99526</v>
      </c>
      <c r="BC89" s="18">
        <v>14560</v>
      </c>
      <c r="BD89" s="18">
        <v>13461</v>
      </c>
      <c r="BE89" s="18">
        <v>28021</v>
      </c>
      <c r="BF89" s="18">
        <v>2391</v>
      </c>
      <c r="BG89" s="18">
        <v>183304</v>
      </c>
      <c r="BH89" s="18">
        <v>216125</v>
      </c>
      <c r="BI89" s="18">
        <v>1223</v>
      </c>
      <c r="BJ89" s="18">
        <f t="shared" si="37"/>
        <v>1.0166074930751108</v>
      </c>
      <c r="BK89" s="33">
        <f t="shared" si="38"/>
        <v>202344.67538824977</v>
      </c>
      <c r="BL89" s="33">
        <f t="shared" si="39"/>
        <v>165.4494483959524</v>
      </c>
      <c r="BM89">
        <v>1.9033</v>
      </c>
      <c r="BN89">
        <v>32.763300000000001</v>
      </c>
    </row>
    <row r="90" spans="1:66" ht="13" thickBot="1" x14ac:dyDescent="0.3">
      <c r="A90" s="1" t="s">
        <v>36</v>
      </c>
      <c r="B90" s="1" t="s">
        <v>111</v>
      </c>
      <c r="C90" s="1" t="s">
        <v>111</v>
      </c>
      <c r="D90" s="5">
        <v>3</v>
      </c>
      <c r="E90" s="5">
        <v>3</v>
      </c>
      <c r="F90" s="5">
        <f t="shared" si="21"/>
        <v>6</v>
      </c>
      <c r="G90" s="6">
        <v>1740</v>
      </c>
      <c r="H90" s="6">
        <v>1811</v>
      </c>
      <c r="I90" s="6">
        <f t="shared" si="22"/>
        <v>3551</v>
      </c>
      <c r="J90" s="6">
        <v>3499</v>
      </c>
      <c r="K90" s="6">
        <v>2998</v>
      </c>
      <c r="L90" s="6">
        <f t="shared" si="23"/>
        <v>6497</v>
      </c>
      <c r="M90" s="5">
        <v>701</v>
      </c>
      <c r="N90" s="5">
        <v>741</v>
      </c>
      <c r="O90" s="5">
        <f t="shared" si="24"/>
        <v>1442</v>
      </c>
      <c r="P90" s="9">
        <v>614</v>
      </c>
      <c r="Q90" s="11">
        <v>601</v>
      </c>
      <c r="R90" s="11">
        <f t="shared" si="25"/>
        <v>1215</v>
      </c>
      <c r="S90" s="7">
        <v>3</v>
      </c>
      <c r="T90" s="7">
        <v>3</v>
      </c>
      <c r="U90" s="7">
        <f t="shared" si="26"/>
        <v>6</v>
      </c>
      <c r="V90" s="7">
        <v>1655</v>
      </c>
      <c r="W90" s="7">
        <v>1754</v>
      </c>
      <c r="X90" s="7">
        <f t="shared" si="27"/>
        <v>3409</v>
      </c>
      <c r="Y90" s="7">
        <v>3276</v>
      </c>
      <c r="Z90" s="7">
        <v>2869</v>
      </c>
      <c r="AA90" s="7">
        <f t="shared" si="28"/>
        <v>6145</v>
      </c>
      <c r="AB90" s="7">
        <v>586</v>
      </c>
      <c r="AC90" s="7">
        <v>558</v>
      </c>
      <c r="AD90" s="7">
        <f t="shared" si="29"/>
        <v>1144</v>
      </c>
      <c r="AE90" s="7">
        <v>687</v>
      </c>
      <c r="AF90" s="7">
        <v>724</v>
      </c>
      <c r="AG90" s="7">
        <f t="shared" si="30"/>
        <v>1411</v>
      </c>
      <c r="AH90" s="7">
        <v>3</v>
      </c>
      <c r="AI90" s="7">
        <v>3</v>
      </c>
      <c r="AJ90" s="7">
        <f t="shared" si="31"/>
        <v>6</v>
      </c>
      <c r="AK90" s="5">
        <v>1504</v>
      </c>
      <c r="AL90" s="5">
        <v>1634</v>
      </c>
      <c r="AM90" s="5">
        <f t="shared" si="32"/>
        <v>3138</v>
      </c>
      <c r="AN90" s="5">
        <v>2945</v>
      </c>
      <c r="AO90" s="5">
        <v>2649</v>
      </c>
      <c r="AP90" s="5">
        <f t="shared" si="33"/>
        <v>5594</v>
      </c>
      <c r="AQ90" s="7">
        <v>527</v>
      </c>
      <c r="AR90" s="7">
        <v>498</v>
      </c>
      <c r="AS90" s="7">
        <f t="shared" si="34"/>
        <v>1025</v>
      </c>
      <c r="AT90" s="5">
        <v>598</v>
      </c>
      <c r="AU90" s="5">
        <v>645</v>
      </c>
      <c r="AV90" s="5">
        <f t="shared" si="35"/>
        <v>1243</v>
      </c>
      <c r="AW90" s="7">
        <v>46</v>
      </c>
      <c r="AX90" s="7">
        <v>106</v>
      </c>
      <c r="AY90" s="7">
        <f t="shared" si="36"/>
        <v>152</v>
      </c>
      <c r="AZ90" s="14">
        <v>5943</v>
      </c>
      <c r="BA90" s="14">
        <v>6154</v>
      </c>
      <c r="BB90" s="14">
        <v>12097</v>
      </c>
      <c r="BC90" s="18">
        <v>617</v>
      </c>
      <c r="BD90" s="18">
        <v>604</v>
      </c>
      <c r="BE90" s="18">
        <v>1221</v>
      </c>
      <c r="BF90" s="18">
        <v>152</v>
      </c>
      <c r="BG90" s="18">
        <v>93667</v>
      </c>
      <c r="BH90" s="18">
        <v>129277</v>
      </c>
      <c r="BI90" s="35">
        <v>851</v>
      </c>
      <c r="BJ90" s="18">
        <f t="shared" si="37"/>
        <v>1.032745866605316</v>
      </c>
      <c r="BK90" s="33">
        <f t="shared" si="38"/>
        <v>113644.23341886785</v>
      </c>
      <c r="BL90" s="33">
        <f t="shared" si="39"/>
        <v>133.54198991641346</v>
      </c>
      <c r="BM90">
        <v>1.4126000000000001</v>
      </c>
      <c r="BN90">
        <v>34.552799999999998</v>
      </c>
    </row>
    <row r="91" spans="1:66" ht="13" thickBot="1" x14ac:dyDescent="0.3">
      <c r="A91" s="1" t="s">
        <v>42</v>
      </c>
      <c r="B91" s="1" t="s">
        <v>112</v>
      </c>
      <c r="C91" s="1" t="s">
        <v>112</v>
      </c>
      <c r="D91" s="5">
        <v>14</v>
      </c>
      <c r="E91" s="5">
        <v>9</v>
      </c>
      <c r="F91" s="5">
        <f t="shared" si="21"/>
        <v>23</v>
      </c>
      <c r="G91" s="6">
        <v>6392</v>
      </c>
      <c r="H91" s="6">
        <v>4227</v>
      </c>
      <c r="I91" s="6">
        <f t="shared" si="22"/>
        <v>10619</v>
      </c>
      <c r="J91" s="6">
        <v>10067</v>
      </c>
      <c r="K91" s="6">
        <v>5854</v>
      </c>
      <c r="L91" s="6">
        <f t="shared" si="23"/>
        <v>15921</v>
      </c>
      <c r="M91" s="5">
        <v>4031</v>
      </c>
      <c r="N91" s="5">
        <v>3182</v>
      </c>
      <c r="O91" s="5">
        <f t="shared" si="24"/>
        <v>7213</v>
      </c>
      <c r="P91" s="9">
        <v>4705</v>
      </c>
      <c r="Q91" s="11">
        <v>4436</v>
      </c>
      <c r="R91" s="11">
        <f t="shared" si="25"/>
        <v>9141</v>
      </c>
      <c r="S91" s="7">
        <v>12</v>
      </c>
      <c r="T91" s="7">
        <v>8</v>
      </c>
      <c r="U91" s="7">
        <f t="shared" si="26"/>
        <v>20</v>
      </c>
      <c r="V91" s="7">
        <v>5896</v>
      </c>
      <c r="W91" s="7">
        <v>4043</v>
      </c>
      <c r="X91" s="7">
        <f t="shared" si="27"/>
        <v>9939</v>
      </c>
      <c r="Y91" s="7">
        <v>8971</v>
      </c>
      <c r="Z91" s="7">
        <v>5365</v>
      </c>
      <c r="AA91" s="7">
        <f t="shared" si="28"/>
        <v>14336</v>
      </c>
      <c r="AB91" s="7">
        <v>4396</v>
      </c>
      <c r="AC91" s="7">
        <v>4201</v>
      </c>
      <c r="AD91" s="7">
        <f t="shared" si="29"/>
        <v>8597</v>
      </c>
      <c r="AE91" s="7">
        <v>3844</v>
      </c>
      <c r="AF91" s="7">
        <v>3034</v>
      </c>
      <c r="AG91" s="7">
        <f t="shared" si="30"/>
        <v>6878</v>
      </c>
      <c r="AH91" s="7">
        <v>13</v>
      </c>
      <c r="AI91" s="7">
        <v>9</v>
      </c>
      <c r="AJ91" s="7">
        <f t="shared" si="31"/>
        <v>22</v>
      </c>
      <c r="AK91" s="5">
        <v>5564</v>
      </c>
      <c r="AL91" s="5">
        <v>3730</v>
      </c>
      <c r="AM91" s="5">
        <f t="shared" si="32"/>
        <v>9294</v>
      </c>
      <c r="AN91" s="5">
        <v>8430</v>
      </c>
      <c r="AO91" s="5">
        <v>5047</v>
      </c>
      <c r="AP91" s="5">
        <f t="shared" si="33"/>
        <v>13477</v>
      </c>
      <c r="AQ91" s="7">
        <v>4042</v>
      </c>
      <c r="AR91" s="7">
        <v>3890</v>
      </c>
      <c r="AS91" s="7">
        <f t="shared" si="34"/>
        <v>7932</v>
      </c>
      <c r="AT91" s="5">
        <v>3543</v>
      </c>
      <c r="AU91" s="5">
        <v>2780</v>
      </c>
      <c r="AV91" s="5">
        <f t="shared" si="35"/>
        <v>6323</v>
      </c>
      <c r="AW91" s="7">
        <v>901</v>
      </c>
      <c r="AX91" s="7">
        <v>1247</v>
      </c>
      <c r="AY91" s="7">
        <f t="shared" si="36"/>
        <v>2148</v>
      </c>
      <c r="AZ91" s="14">
        <v>20504</v>
      </c>
      <c r="BA91" s="14">
        <v>17708</v>
      </c>
      <c r="BB91" s="14">
        <v>38212</v>
      </c>
      <c r="BC91" s="18">
        <v>4719</v>
      </c>
      <c r="BD91" s="18">
        <v>4445</v>
      </c>
      <c r="BE91" s="18">
        <v>9164</v>
      </c>
      <c r="BF91" s="18">
        <v>2148</v>
      </c>
      <c r="BG91" s="18">
        <v>214693</v>
      </c>
      <c r="BH91" s="18">
        <v>278432</v>
      </c>
      <c r="BI91" s="35">
        <v>2455</v>
      </c>
      <c r="BJ91" s="18">
        <f t="shared" si="37"/>
        <v>1.0263373320302973</v>
      </c>
      <c r="BK91" s="33">
        <f t="shared" si="38"/>
        <v>250933.4987775507</v>
      </c>
      <c r="BL91" s="33">
        <f t="shared" si="39"/>
        <v>102.21323779126301</v>
      </c>
      <c r="BM91">
        <v>1.2060999999999999</v>
      </c>
      <c r="BN91">
        <v>31.816400000000002</v>
      </c>
    </row>
    <row r="92" spans="1:66" ht="13" thickBot="1" x14ac:dyDescent="0.3">
      <c r="A92" s="1" t="s">
        <v>51</v>
      </c>
      <c r="B92" s="1" t="s">
        <v>113</v>
      </c>
      <c r="C92" s="1" t="s">
        <v>113</v>
      </c>
      <c r="D92" s="5">
        <v>42</v>
      </c>
      <c r="E92" s="5">
        <v>28</v>
      </c>
      <c r="F92" s="5">
        <f t="shared" si="21"/>
        <v>70</v>
      </c>
      <c r="G92" s="6">
        <v>40279</v>
      </c>
      <c r="H92" s="6">
        <v>22717</v>
      </c>
      <c r="I92" s="6">
        <f t="shared" si="22"/>
        <v>62996</v>
      </c>
      <c r="J92" s="6">
        <v>55701</v>
      </c>
      <c r="K92" s="6">
        <v>26831</v>
      </c>
      <c r="L92" s="6">
        <f t="shared" si="23"/>
        <v>82532</v>
      </c>
      <c r="M92" s="5">
        <v>17791</v>
      </c>
      <c r="N92" s="5">
        <v>15061</v>
      </c>
      <c r="O92" s="5">
        <f t="shared" si="24"/>
        <v>32852</v>
      </c>
      <c r="P92" s="9">
        <v>20253</v>
      </c>
      <c r="Q92" s="11">
        <v>19070</v>
      </c>
      <c r="R92" s="11">
        <f t="shared" si="25"/>
        <v>39323</v>
      </c>
      <c r="S92" s="7">
        <v>27</v>
      </c>
      <c r="T92" s="7">
        <v>16</v>
      </c>
      <c r="U92" s="7">
        <f t="shared" si="26"/>
        <v>43</v>
      </c>
      <c r="V92" s="7">
        <v>26669</v>
      </c>
      <c r="W92" s="7">
        <v>20492</v>
      </c>
      <c r="X92" s="7">
        <f t="shared" si="27"/>
        <v>47161</v>
      </c>
      <c r="Y92" s="7">
        <v>38466</v>
      </c>
      <c r="Z92" s="7">
        <v>24197</v>
      </c>
      <c r="AA92" s="7">
        <f t="shared" si="28"/>
        <v>62663</v>
      </c>
      <c r="AB92" s="7">
        <v>18255</v>
      </c>
      <c r="AC92" s="7">
        <v>17157</v>
      </c>
      <c r="AD92" s="7">
        <f t="shared" si="29"/>
        <v>35412</v>
      </c>
      <c r="AE92" s="7">
        <v>16374</v>
      </c>
      <c r="AF92" s="7">
        <v>13730</v>
      </c>
      <c r="AG92" s="7">
        <f t="shared" si="30"/>
        <v>30104</v>
      </c>
      <c r="AH92" s="7">
        <v>21</v>
      </c>
      <c r="AI92" s="7">
        <v>13</v>
      </c>
      <c r="AJ92" s="7">
        <f t="shared" si="31"/>
        <v>34</v>
      </c>
      <c r="AK92" s="5">
        <v>28908</v>
      </c>
      <c r="AL92" s="5">
        <v>21440</v>
      </c>
      <c r="AM92" s="5">
        <f t="shared" si="32"/>
        <v>50348</v>
      </c>
      <c r="AN92" s="5">
        <v>39804</v>
      </c>
      <c r="AO92" s="5">
        <v>24493</v>
      </c>
      <c r="AP92" s="5">
        <f t="shared" si="33"/>
        <v>64297</v>
      </c>
      <c r="AQ92" s="7">
        <v>17319</v>
      </c>
      <c r="AR92" s="7">
        <v>17498</v>
      </c>
      <c r="AS92" s="7">
        <f t="shared" si="34"/>
        <v>34817</v>
      </c>
      <c r="AT92" s="5">
        <v>16518</v>
      </c>
      <c r="AU92" s="5">
        <v>13793</v>
      </c>
      <c r="AV92" s="5">
        <f t="shared" si="35"/>
        <v>30311</v>
      </c>
      <c r="AW92" s="7">
        <v>827</v>
      </c>
      <c r="AX92" s="7">
        <v>2070</v>
      </c>
      <c r="AY92" s="7">
        <f t="shared" si="36"/>
        <v>2897</v>
      </c>
      <c r="AZ92" s="14">
        <v>113813</v>
      </c>
      <c r="BA92" s="14">
        <v>83707</v>
      </c>
      <c r="BB92" s="14">
        <v>197520</v>
      </c>
      <c r="BC92" s="18">
        <v>20295</v>
      </c>
      <c r="BD92" s="18">
        <v>19098</v>
      </c>
      <c r="BE92" s="18">
        <v>39393</v>
      </c>
      <c r="BF92" s="18">
        <v>2897</v>
      </c>
      <c r="BG92" s="18">
        <v>281637</v>
      </c>
      <c r="BH92" s="18">
        <v>501120</v>
      </c>
      <c r="BI92" s="36">
        <v>1882</v>
      </c>
      <c r="BJ92" s="18">
        <f t="shared" si="37"/>
        <v>1.0593151967697187</v>
      </c>
      <c r="BK92" s="33">
        <f t="shared" si="38"/>
        <v>397961.37749139272</v>
      </c>
      <c r="BL92" s="33">
        <f t="shared" si="39"/>
        <v>211.45662991041058</v>
      </c>
      <c r="BM92">
        <v>0.48180000000000001</v>
      </c>
      <c r="BN92">
        <v>31.055</v>
      </c>
    </row>
    <row r="93" spans="1:66" ht="13" thickBot="1" x14ac:dyDescent="0.3">
      <c r="A93" s="1" t="s">
        <v>51</v>
      </c>
      <c r="B93" s="1" t="s">
        <v>114</v>
      </c>
      <c r="C93" s="1" t="s">
        <v>114</v>
      </c>
      <c r="D93" s="5">
        <v>64</v>
      </c>
      <c r="E93" s="5">
        <v>59</v>
      </c>
      <c r="F93" s="5">
        <f t="shared" si="21"/>
        <v>123</v>
      </c>
      <c r="G93" s="6">
        <v>13533</v>
      </c>
      <c r="H93" s="6">
        <v>9665</v>
      </c>
      <c r="I93" s="6">
        <f t="shared" si="22"/>
        <v>23198</v>
      </c>
      <c r="J93" s="6">
        <v>19814</v>
      </c>
      <c r="K93" s="6">
        <v>12633</v>
      </c>
      <c r="L93" s="6">
        <f t="shared" si="23"/>
        <v>32447</v>
      </c>
      <c r="M93" s="5">
        <v>7065</v>
      </c>
      <c r="N93" s="5">
        <v>5860</v>
      </c>
      <c r="O93" s="5">
        <f t="shared" si="24"/>
        <v>12925</v>
      </c>
      <c r="P93" s="9">
        <v>8483</v>
      </c>
      <c r="Q93" s="11">
        <v>7596</v>
      </c>
      <c r="R93" s="11">
        <f t="shared" si="25"/>
        <v>16079</v>
      </c>
      <c r="S93" s="7">
        <v>56</v>
      </c>
      <c r="T93" s="7">
        <v>54</v>
      </c>
      <c r="U93" s="7">
        <f t="shared" si="26"/>
        <v>110</v>
      </c>
      <c r="V93" s="7">
        <v>13189</v>
      </c>
      <c r="W93" s="7">
        <v>9324</v>
      </c>
      <c r="X93" s="7">
        <f t="shared" si="27"/>
        <v>22513</v>
      </c>
      <c r="Y93" s="7">
        <v>18939</v>
      </c>
      <c r="Z93" s="7">
        <v>11972</v>
      </c>
      <c r="AA93" s="7">
        <f t="shared" si="28"/>
        <v>30911</v>
      </c>
      <c r="AB93" s="7">
        <v>8099</v>
      </c>
      <c r="AC93" s="7">
        <v>7338</v>
      </c>
      <c r="AD93" s="7">
        <f t="shared" si="29"/>
        <v>15437</v>
      </c>
      <c r="AE93" s="7">
        <v>6809</v>
      </c>
      <c r="AF93" s="7">
        <v>5520</v>
      </c>
      <c r="AG93" s="7">
        <f t="shared" si="30"/>
        <v>12329</v>
      </c>
      <c r="AH93" s="7">
        <v>48</v>
      </c>
      <c r="AI93" s="7">
        <v>51</v>
      </c>
      <c r="AJ93" s="7">
        <f t="shared" si="31"/>
        <v>99</v>
      </c>
      <c r="AK93" s="5">
        <v>13094</v>
      </c>
      <c r="AL93" s="5">
        <v>9279</v>
      </c>
      <c r="AM93" s="5">
        <f t="shared" si="32"/>
        <v>22373</v>
      </c>
      <c r="AN93" s="5">
        <v>18500</v>
      </c>
      <c r="AO93" s="5">
        <v>11788</v>
      </c>
      <c r="AP93" s="5">
        <f t="shared" si="33"/>
        <v>30288</v>
      </c>
      <c r="AQ93" s="7">
        <v>8323</v>
      </c>
      <c r="AR93" s="7">
        <v>7304</v>
      </c>
      <c r="AS93" s="7">
        <f t="shared" si="34"/>
        <v>15627</v>
      </c>
      <c r="AT93" s="5">
        <v>6787</v>
      </c>
      <c r="AU93" s="5">
        <v>5550</v>
      </c>
      <c r="AV93" s="5">
        <f t="shared" si="35"/>
        <v>12337</v>
      </c>
      <c r="AW93" s="7">
        <v>469</v>
      </c>
      <c r="AX93" s="7">
        <v>984</v>
      </c>
      <c r="AY93" s="7">
        <f t="shared" si="36"/>
        <v>1453</v>
      </c>
      <c r="AZ93" s="14">
        <v>40476</v>
      </c>
      <c r="BA93" s="14">
        <v>35813</v>
      </c>
      <c r="BB93" s="14">
        <v>76289</v>
      </c>
      <c r="BC93" s="18">
        <v>8547</v>
      </c>
      <c r="BD93" s="18">
        <v>7655</v>
      </c>
      <c r="BE93" s="18">
        <v>16202</v>
      </c>
      <c r="BF93" s="18">
        <v>1453</v>
      </c>
      <c r="BG93" s="18">
        <v>422204</v>
      </c>
      <c r="BH93" s="18">
        <v>543998</v>
      </c>
      <c r="BI93" s="18">
        <v>2352</v>
      </c>
      <c r="BJ93" s="18">
        <f t="shared" si="37"/>
        <v>1.0256696292176688</v>
      </c>
      <c r="BK93" s="33">
        <f t="shared" si="38"/>
        <v>491549.56853485317</v>
      </c>
      <c r="BL93" s="33">
        <f t="shared" si="39"/>
        <v>208.99216349270969</v>
      </c>
      <c r="BM93">
        <v>0.60929999999999995</v>
      </c>
      <c r="BN93">
        <v>30.6401</v>
      </c>
    </row>
    <row r="94" spans="1:66" ht="13" thickBot="1" x14ac:dyDescent="0.3">
      <c r="A94" s="1" t="s">
        <v>45</v>
      </c>
      <c r="B94" s="1" t="s">
        <v>115</v>
      </c>
      <c r="C94" s="1" t="s">
        <v>115</v>
      </c>
      <c r="D94" s="5">
        <v>21</v>
      </c>
      <c r="E94" s="5">
        <v>13</v>
      </c>
      <c r="F94" s="5">
        <f t="shared" si="21"/>
        <v>34</v>
      </c>
      <c r="G94" s="6">
        <v>18502</v>
      </c>
      <c r="H94" s="6">
        <v>15969</v>
      </c>
      <c r="I94" s="6">
        <f t="shared" si="22"/>
        <v>34471</v>
      </c>
      <c r="J94" s="6">
        <v>22928</v>
      </c>
      <c r="K94" s="6">
        <v>14833</v>
      </c>
      <c r="L94" s="6">
        <f t="shared" si="23"/>
        <v>37761</v>
      </c>
      <c r="M94" s="5">
        <v>10932</v>
      </c>
      <c r="N94" s="5">
        <v>9804</v>
      </c>
      <c r="O94" s="5">
        <f t="shared" si="24"/>
        <v>20736</v>
      </c>
      <c r="P94" s="9">
        <v>8884</v>
      </c>
      <c r="Q94" s="11">
        <v>8559</v>
      </c>
      <c r="R94" s="11">
        <f t="shared" si="25"/>
        <v>17443</v>
      </c>
      <c r="S94" s="7">
        <v>21</v>
      </c>
      <c r="T94" s="7">
        <v>13</v>
      </c>
      <c r="U94" s="7">
        <f t="shared" si="26"/>
        <v>34</v>
      </c>
      <c r="V94" s="7">
        <v>18502</v>
      </c>
      <c r="W94" s="7">
        <v>15969</v>
      </c>
      <c r="X94" s="7">
        <f t="shared" si="27"/>
        <v>34471</v>
      </c>
      <c r="Y94" s="7">
        <v>22928</v>
      </c>
      <c r="Z94" s="7">
        <v>14833</v>
      </c>
      <c r="AA94" s="7">
        <f t="shared" si="28"/>
        <v>37761</v>
      </c>
      <c r="AB94" s="7">
        <v>8884</v>
      </c>
      <c r="AC94" s="7">
        <v>8559</v>
      </c>
      <c r="AD94" s="7">
        <f t="shared" si="29"/>
        <v>17443</v>
      </c>
      <c r="AE94" s="7">
        <v>10932</v>
      </c>
      <c r="AF94" s="7">
        <v>9804</v>
      </c>
      <c r="AG94" s="7">
        <f t="shared" si="30"/>
        <v>20736</v>
      </c>
      <c r="AH94" s="7">
        <v>21</v>
      </c>
      <c r="AI94" s="7">
        <v>13</v>
      </c>
      <c r="AJ94" s="7">
        <f t="shared" si="31"/>
        <v>34</v>
      </c>
      <c r="AK94" s="5">
        <v>18502</v>
      </c>
      <c r="AL94" s="5">
        <v>15969</v>
      </c>
      <c r="AM94" s="5">
        <f t="shared" si="32"/>
        <v>34471</v>
      </c>
      <c r="AN94" s="5">
        <v>22928</v>
      </c>
      <c r="AO94" s="5">
        <v>14833</v>
      </c>
      <c r="AP94" s="5">
        <f t="shared" si="33"/>
        <v>37761</v>
      </c>
      <c r="AQ94" s="7">
        <v>8884</v>
      </c>
      <c r="AR94" s="7">
        <v>8559</v>
      </c>
      <c r="AS94" s="7">
        <f t="shared" si="34"/>
        <v>17443</v>
      </c>
      <c r="AT94" s="5">
        <v>10932</v>
      </c>
      <c r="AU94" s="5">
        <v>9804</v>
      </c>
      <c r="AV94" s="5">
        <f t="shared" si="35"/>
        <v>20736</v>
      </c>
      <c r="AW94" s="7">
        <v>340</v>
      </c>
      <c r="AX94" s="7">
        <v>1042</v>
      </c>
      <c r="AY94" s="7">
        <f t="shared" si="36"/>
        <v>1382</v>
      </c>
      <c r="AZ94" s="14">
        <v>52383</v>
      </c>
      <c r="BA94" s="14">
        <v>49178</v>
      </c>
      <c r="BB94" s="14">
        <v>101561</v>
      </c>
      <c r="BC94" s="18">
        <v>8905</v>
      </c>
      <c r="BD94" s="18">
        <v>8572</v>
      </c>
      <c r="BE94" s="18">
        <v>17477</v>
      </c>
      <c r="BF94" s="18">
        <v>1382</v>
      </c>
      <c r="BG94" s="18">
        <v>239563</v>
      </c>
      <c r="BH94" s="18">
        <v>275917</v>
      </c>
      <c r="BI94" s="18">
        <v>1723</v>
      </c>
      <c r="BJ94" s="18">
        <f t="shared" si="37"/>
        <v>1.014228643622249</v>
      </c>
      <c r="BK94" s="33">
        <f t="shared" si="38"/>
        <v>260756.3977730592</v>
      </c>
      <c r="BL94" s="33">
        <f t="shared" si="39"/>
        <v>151.33859418053348</v>
      </c>
      <c r="BM94">
        <v>0.63590000000000002</v>
      </c>
      <c r="BN94">
        <v>31.5456</v>
      </c>
    </row>
    <row r="95" spans="1:66" ht="13" thickBot="1" x14ac:dyDescent="0.3">
      <c r="A95" s="1" t="s">
        <v>19</v>
      </c>
      <c r="B95" s="1" t="s">
        <v>116</v>
      </c>
      <c r="C95" s="1" t="s">
        <v>116</v>
      </c>
      <c r="D95" s="5">
        <v>16</v>
      </c>
      <c r="E95" s="5">
        <v>20</v>
      </c>
      <c r="F95" s="5">
        <f t="shared" si="21"/>
        <v>36</v>
      </c>
      <c r="G95" s="6">
        <v>58962</v>
      </c>
      <c r="H95" s="6">
        <v>41452</v>
      </c>
      <c r="I95" s="6">
        <f t="shared" si="22"/>
        <v>100414</v>
      </c>
      <c r="J95" s="6">
        <v>38295</v>
      </c>
      <c r="K95" s="6">
        <v>13266</v>
      </c>
      <c r="L95" s="6">
        <f t="shared" si="23"/>
        <v>51561</v>
      </c>
      <c r="M95" s="5">
        <v>26623</v>
      </c>
      <c r="N95" s="5">
        <v>22891</v>
      </c>
      <c r="O95" s="5">
        <f t="shared" si="24"/>
        <v>49514</v>
      </c>
      <c r="P95" s="9">
        <v>27089</v>
      </c>
      <c r="Q95" s="11">
        <v>26321</v>
      </c>
      <c r="R95" s="11">
        <f t="shared" si="25"/>
        <v>53410</v>
      </c>
      <c r="S95" s="7">
        <v>14</v>
      </c>
      <c r="T95" s="7">
        <v>20</v>
      </c>
      <c r="U95" s="7">
        <f t="shared" si="26"/>
        <v>34</v>
      </c>
      <c r="V95" s="7">
        <v>58514</v>
      </c>
      <c r="W95" s="7">
        <v>41213</v>
      </c>
      <c r="X95" s="7">
        <f t="shared" si="27"/>
        <v>99727</v>
      </c>
      <c r="Y95" s="7">
        <v>37627</v>
      </c>
      <c r="Z95" s="7">
        <v>12941</v>
      </c>
      <c r="AA95" s="7">
        <f t="shared" si="28"/>
        <v>50568</v>
      </c>
      <c r="AB95" s="7">
        <v>26817</v>
      </c>
      <c r="AC95" s="7">
        <v>26060</v>
      </c>
      <c r="AD95" s="7">
        <f t="shared" si="29"/>
        <v>52877</v>
      </c>
      <c r="AE95" s="7">
        <v>26570</v>
      </c>
      <c r="AF95" s="7">
        <v>22721</v>
      </c>
      <c r="AG95" s="7">
        <f t="shared" si="30"/>
        <v>49291</v>
      </c>
      <c r="AH95" s="7">
        <v>14</v>
      </c>
      <c r="AI95" s="7">
        <v>20</v>
      </c>
      <c r="AJ95" s="7">
        <f t="shared" si="31"/>
        <v>34</v>
      </c>
      <c r="AK95" s="5">
        <v>58452</v>
      </c>
      <c r="AL95" s="5">
        <v>41171</v>
      </c>
      <c r="AM95" s="5">
        <f t="shared" si="32"/>
        <v>99623</v>
      </c>
      <c r="AN95" s="5">
        <v>37585</v>
      </c>
      <c r="AO95" s="5">
        <v>12909</v>
      </c>
      <c r="AP95" s="5">
        <f t="shared" si="33"/>
        <v>50494</v>
      </c>
      <c r="AQ95" s="7">
        <v>26783</v>
      </c>
      <c r="AR95" s="7">
        <v>26033</v>
      </c>
      <c r="AS95" s="7">
        <f t="shared" si="34"/>
        <v>52816</v>
      </c>
      <c r="AT95" s="5">
        <v>26542</v>
      </c>
      <c r="AU95" s="5">
        <v>22687</v>
      </c>
      <c r="AV95" s="5">
        <f t="shared" si="35"/>
        <v>49229</v>
      </c>
      <c r="AW95" s="7">
        <v>877</v>
      </c>
      <c r="AX95" s="7">
        <v>2344</v>
      </c>
      <c r="AY95" s="7">
        <f t="shared" si="36"/>
        <v>3221</v>
      </c>
      <c r="AZ95" s="14">
        <v>123896</v>
      </c>
      <c r="BA95" s="14">
        <v>103950</v>
      </c>
      <c r="BB95" s="14">
        <v>227846</v>
      </c>
      <c r="BC95" s="18">
        <v>27105</v>
      </c>
      <c r="BD95" s="18">
        <v>26341</v>
      </c>
      <c r="BE95" s="18">
        <v>53446</v>
      </c>
      <c r="BF95" s="18">
        <v>3221</v>
      </c>
      <c r="BG95" s="18">
        <v>134371</v>
      </c>
      <c r="BH95" s="18">
        <v>213156</v>
      </c>
      <c r="BI95" s="18">
        <v>5588</v>
      </c>
      <c r="BJ95" s="18">
        <f t="shared" si="37"/>
        <v>1.0472230705804497</v>
      </c>
      <c r="BK95" s="33">
        <f t="shared" si="38"/>
        <v>177231.43619536338</v>
      </c>
      <c r="BL95" s="33">
        <f t="shared" si="39"/>
        <v>31.716434537466604</v>
      </c>
      <c r="BM95">
        <v>3.4910000000000001</v>
      </c>
      <c r="BN95">
        <v>32.808</v>
      </c>
    </row>
    <row r="96" spans="1:66" ht="13" thickBot="1" x14ac:dyDescent="0.3">
      <c r="A96" s="1" t="s">
        <v>23</v>
      </c>
      <c r="B96" s="1"/>
      <c r="C96" s="1" t="s">
        <v>23</v>
      </c>
      <c r="D96" s="5">
        <v>264</v>
      </c>
      <c r="E96" s="5">
        <v>241</v>
      </c>
      <c r="F96" s="5">
        <f t="shared" si="21"/>
        <v>505</v>
      </c>
      <c r="G96" s="6">
        <v>190912</v>
      </c>
      <c r="H96" s="6">
        <v>90982</v>
      </c>
      <c r="I96" s="6">
        <f t="shared" si="22"/>
        <v>281894</v>
      </c>
      <c r="J96" s="6">
        <v>232934</v>
      </c>
      <c r="K96" s="6">
        <v>89701</v>
      </c>
      <c r="L96" s="6">
        <f t="shared" si="23"/>
        <v>322635</v>
      </c>
      <c r="M96" s="5">
        <v>89907</v>
      </c>
      <c r="N96" s="5">
        <v>67516</v>
      </c>
      <c r="O96" s="5">
        <f t="shared" si="24"/>
        <v>157423</v>
      </c>
      <c r="P96" s="9">
        <v>109198</v>
      </c>
      <c r="Q96" s="11">
        <v>99636</v>
      </c>
      <c r="R96" s="11">
        <f t="shared" si="25"/>
        <v>208834</v>
      </c>
      <c r="S96" s="7">
        <v>235</v>
      </c>
      <c r="T96" s="7">
        <v>212</v>
      </c>
      <c r="U96" s="7">
        <f t="shared" si="26"/>
        <v>447</v>
      </c>
      <c r="V96" s="7">
        <v>188434</v>
      </c>
      <c r="W96" s="7">
        <v>88949</v>
      </c>
      <c r="X96" s="7">
        <f t="shared" si="27"/>
        <v>277383</v>
      </c>
      <c r="Y96" s="7">
        <v>220525</v>
      </c>
      <c r="Z96" s="7">
        <v>86475</v>
      </c>
      <c r="AA96" s="7">
        <f t="shared" si="28"/>
        <v>307000</v>
      </c>
      <c r="AB96" s="7">
        <v>105694</v>
      </c>
      <c r="AC96" s="7">
        <v>96547</v>
      </c>
      <c r="AD96" s="7">
        <f t="shared" si="29"/>
        <v>202241</v>
      </c>
      <c r="AE96" s="7">
        <v>88078</v>
      </c>
      <c r="AF96" s="7">
        <v>66005</v>
      </c>
      <c r="AG96" s="7">
        <f t="shared" si="30"/>
        <v>154083</v>
      </c>
      <c r="AH96" s="7">
        <v>229</v>
      </c>
      <c r="AI96" s="7">
        <v>208</v>
      </c>
      <c r="AJ96" s="7">
        <f t="shared" si="31"/>
        <v>437</v>
      </c>
      <c r="AK96" s="5">
        <v>183146</v>
      </c>
      <c r="AL96" s="5">
        <v>86926</v>
      </c>
      <c r="AM96" s="5">
        <f t="shared" si="32"/>
        <v>270072</v>
      </c>
      <c r="AN96" s="5">
        <v>216124</v>
      </c>
      <c r="AO96" s="5">
        <v>84703</v>
      </c>
      <c r="AP96" s="5">
        <f t="shared" si="33"/>
        <v>300827</v>
      </c>
      <c r="AQ96" s="7">
        <v>102821</v>
      </c>
      <c r="AR96" s="7">
        <v>94427</v>
      </c>
      <c r="AS96" s="7">
        <f t="shared" si="34"/>
        <v>197248</v>
      </c>
      <c r="AT96" s="5">
        <v>86198</v>
      </c>
      <c r="AU96" s="5">
        <v>64419</v>
      </c>
      <c r="AV96" s="5">
        <f t="shared" si="35"/>
        <v>150617</v>
      </c>
      <c r="AW96" s="7">
        <v>11761</v>
      </c>
      <c r="AX96" s="7">
        <v>23758</v>
      </c>
      <c r="AY96" s="7">
        <f t="shared" si="36"/>
        <v>35519</v>
      </c>
      <c r="AZ96" s="14">
        <v>514017</v>
      </c>
      <c r="BA96" s="14">
        <v>348076</v>
      </c>
      <c r="BB96" s="14">
        <v>862093</v>
      </c>
      <c r="BC96" s="18">
        <v>109462</v>
      </c>
      <c r="BD96" s="18">
        <v>99877</v>
      </c>
      <c r="BE96" s="18">
        <v>209339</v>
      </c>
      <c r="BF96" s="18">
        <v>35519</v>
      </c>
      <c r="BG96" s="18">
        <v>2061694</v>
      </c>
      <c r="BH96" s="18">
        <v>2546118</v>
      </c>
      <c r="BI96" s="18">
        <v>12856</v>
      </c>
      <c r="BJ96" s="18">
        <f t="shared" si="37"/>
        <v>1.0213284553752495</v>
      </c>
      <c r="BK96" s="33">
        <f t="shared" si="38"/>
        <v>2340005.0740195634</v>
      </c>
      <c r="BL96" s="33">
        <f t="shared" si="39"/>
        <v>182.01657389697911</v>
      </c>
    </row>
    <row r="97" spans="1:66" ht="13" thickBot="1" x14ac:dyDescent="0.3">
      <c r="A97" s="1" t="s">
        <v>23</v>
      </c>
      <c r="B97" s="1" t="s">
        <v>117</v>
      </c>
      <c r="C97" s="1" t="s">
        <v>117</v>
      </c>
      <c r="D97" s="5">
        <v>33</v>
      </c>
      <c r="E97" s="5">
        <v>33</v>
      </c>
      <c r="F97" s="5">
        <f t="shared" si="21"/>
        <v>66</v>
      </c>
      <c r="G97" s="6">
        <v>7564</v>
      </c>
      <c r="H97" s="6">
        <v>4105</v>
      </c>
      <c r="I97" s="6">
        <f t="shared" si="22"/>
        <v>11669</v>
      </c>
      <c r="J97" s="6">
        <v>14559</v>
      </c>
      <c r="K97" s="6">
        <v>6735</v>
      </c>
      <c r="L97" s="6">
        <f t="shared" si="23"/>
        <v>21294</v>
      </c>
      <c r="M97" s="5">
        <v>4177</v>
      </c>
      <c r="N97" s="5">
        <v>3387</v>
      </c>
      <c r="O97" s="5">
        <f t="shared" si="24"/>
        <v>7564</v>
      </c>
      <c r="P97" s="9">
        <v>7116</v>
      </c>
      <c r="Q97" s="11">
        <v>6131</v>
      </c>
      <c r="R97" s="11">
        <f t="shared" si="25"/>
        <v>13247</v>
      </c>
      <c r="S97" s="7">
        <v>18</v>
      </c>
      <c r="T97" s="7">
        <v>23</v>
      </c>
      <c r="U97" s="7">
        <f t="shared" si="26"/>
        <v>41</v>
      </c>
      <c r="V97" s="7">
        <v>7095</v>
      </c>
      <c r="W97" s="7">
        <v>3769</v>
      </c>
      <c r="X97" s="7">
        <f t="shared" si="27"/>
        <v>10864</v>
      </c>
      <c r="Y97" s="7">
        <v>13088</v>
      </c>
      <c r="Z97" s="7">
        <v>6042</v>
      </c>
      <c r="AA97" s="7">
        <f t="shared" si="28"/>
        <v>19130</v>
      </c>
      <c r="AB97" s="7">
        <v>5771</v>
      </c>
      <c r="AC97" s="7">
        <v>5626</v>
      </c>
      <c r="AD97" s="7">
        <f t="shared" si="29"/>
        <v>11397</v>
      </c>
      <c r="AE97" s="7">
        <v>3853</v>
      </c>
      <c r="AF97" s="7">
        <v>3041</v>
      </c>
      <c r="AG97" s="7">
        <f t="shared" si="30"/>
        <v>6894</v>
      </c>
      <c r="AH97" s="7">
        <v>19</v>
      </c>
      <c r="AI97" s="7">
        <v>25</v>
      </c>
      <c r="AJ97" s="7">
        <f t="shared" si="31"/>
        <v>44</v>
      </c>
      <c r="AK97" s="5">
        <v>7769</v>
      </c>
      <c r="AL97" s="5">
        <v>3652</v>
      </c>
      <c r="AM97" s="5">
        <f t="shared" si="32"/>
        <v>11421</v>
      </c>
      <c r="AN97" s="5">
        <v>12654</v>
      </c>
      <c r="AO97" s="5">
        <v>5806</v>
      </c>
      <c r="AP97" s="5">
        <f t="shared" si="33"/>
        <v>18460</v>
      </c>
      <c r="AQ97" s="7">
        <v>5412</v>
      </c>
      <c r="AR97" s="7">
        <v>5370</v>
      </c>
      <c r="AS97" s="7">
        <f t="shared" si="34"/>
        <v>10782</v>
      </c>
      <c r="AT97" s="5">
        <v>3740</v>
      </c>
      <c r="AU97" s="5">
        <v>2879</v>
      </c>
      <c r="AV97" s="5">
        <f t="shared" si="35"/>
        <v>6619</v>
      </c>
      <c r="AW97" s="7">
        <v>337</v>
      </c>
      <c r="AX97" s="7">
        <v>1203</v>
      </c>
      <c r="AY97" s="7">
        <f t="shared" si="36"/>
        <v>1540</v>
      </c>
      <c r="AZ97" s="14">
        <v>26333</v>
      </c>
      <c r="BA97" s="14">
        <v>20391</v>
      </c>
      <c r="BB97" s="14">
        <v>46724</v>
      </c>
      <c r="BC97" s="18">
        <v>7149</v>
      </c>
      <c r="BD97" s="18">
        <v>6164</v>
      </c>
      <c r="BE97" s="18">
        <v>13313</v>
      </c>
      <c r="BF97" s="18">
        <v>1540</v>
      </c>
      <c r="BG97" s="18">
        <v>207482</v>
      </c>
      <c r="BH97" s="18">
        <v>245132</v>
      </c>
      <c r="BI97" s="18">
        <v>285</v>
      </c>
      <c r="BJ97" s="18">
        <f t="shared" si="37"/>
        <v>1.016815032799198</v>
      </c>
      <c r="BK97" s="33">
        <f t="shared" si="38"/>
        <v>229314.84772096816</v>
      </c>
      <c r="BL97" s="33">
        <f t="shared" si="39"/>
        <v>804.61350077532688</v>
      </c>
      <c r="BM97">
        <v>2.2595999999999998</v>
      </c>
      <c r="BN97">
        <v>32.890300000000003</v>
      </c>
    </row>
    <row r="98" spans="1:66" ht="13" thickBot="1" x14ac:dyDescent="0.3">
      <c r="A98" s="1" t="s">
        <v>23</v>
      </c>
      <c r="B98" s="1" t="s">
        <v>118</v>
      </c>
      <c r="C98" s="1" t="s">
        <v>118</v>
      </c>
      <c r="D98" s="5">
        <v>22</v>
      </c>
      <c r="E98" s="5">
        <v>15</v>
      </c>
      <c r="F98" s="5">
        <f t="shared" si="21"/>
        <v>37</v>
      </c>
      <c r="G98" s="6">
        <v>14771</v>
      </c>
      <c r="H98" s="6">
        <v>6780</v>
      </c>
      <c r="I98" s="6">
        <f t="shared" si="22"/>
        <v>21551</v>
      </c>
      <c r="J98" s="6">
        <v>21581</v>
      </c>
      <c r="K98" s="6">
        <v>7714</v>
      </c>
      <c r="L98" s="6">
        <f t="shared" si="23"/>
        <v>29295</v>
      </c>
      <c r="M98" s="5">
        <v>7214</v>
      </c>
      <c r="N98" s="5">
        <v>5225</v>
      </c>
      <c r="O98" s="5">
        <f t="shared" si="24"/>
        <v>12439</v>
      </c>
      <c r="P98" s="9">
        <v>9892</v>
      </c>
      <c r="Q98" s="11">
        <v>8756</v>
      </c>
      <c r="R98" s="11">
        <f t="shared" si="25"/>
        <v>18648</v>
      </c>
      <c r="S98" s="7">
        <v>23</v>
      </c>
      <c r="T98" s="7">
        <v>15</v>
      </c>
      <c r="U98" s="7">
        <f t="shared" si="26"/>
        <v>38</v>
      </c>
      <c r="V98" s="7">
        <v>13468</v>
      </c>
      <c r="W98" s="7">
        <v>6307</v>
      </c>
      <c r="X98" s="7">
        <f t="shared" si="27"/>
        <v>19775</v>
      </c>
      <c r="Y98" s="7">
        <v>18314</v>
      </c>
      <c r="Z98" s="7">
        <v>6793</v>
      </c>
      <c r="AA98" s="7">
        <f t="shared" si="28"/>
        <v>25107</v>
      </c>
      <c r="AB98" s="7">
        <v>9120</v>
      </c>
      <c r="AC98" s="7">
        <v>8136</v>
      </c>
      <c r="AD98" s="7">
        <f t="shared" si="29"/>
        <v>17256</v>
      </c>
      <c r="AE98" s="7">
        <v>6921</v>
      </c>
      <c r="AF98" s="7">
        <v>4966</v>
      </c>
      <c r="AG98" s="7">
        <f t="shared" si="30"/>
        <v>11887</v>
      </c>
      <c r="AH98" s="7">
        <v>20</v>
      </c>
      <c r="AI98" s="7">
        <v>15</v>
      </c>
      <c r="AJ98" s="7">
        <f t="shared" si="31"/>
        <v>35</v>
      </c>
      <c r="AK98" s="5">
        <v>12556</v>
      </c>
      <c r="AL98" s="5">
        <v>6021</v>
      </c>
      <c r="AM98" s="5">
        <f t="shared" si="32"/>
        <v>18577</v>
      </c>
      <c r="AN98" s="5">
        <v>17272</v>
      </c>
      <c r="AO98" s="5">
        <v>6374</v>
      </c>
      <c r="AP98" s="5">
        <f t="shared" si="33"/>
        <v>23646</v>
      </c>
      <c r="AQ98" s="7">
        <v>8720</v>
      </c>
      <c r="AR98" s="7">
        <v>7798</v>
      </c>
      <c r="AS98" s="7">
        <f t="shared" si="34"/>
        <v>16518</v>
      </c>
      <c r="AT98" s="5">
        <v>6626</v>
      </c>
      <c r="AU98" s="5">
        <v>4706</v>
      </c>
      <c r="AV98" s="5">
        <f t="shared" si="35"/>
        <v>11332</v>
      </c>
      <c r="AW98" s="7">
        <v>354</v>
      </c>
      <c r="AX98" s="7">
        <v>881</v>
      </c>
      <c r="AY98" s="7">
        <f t="shared" si="36"/>
        <v>1235</v>
      </c>
      <c r="AZ98" s="14">
        <v>43588</v>
      </c>
      <c r="BA98" s="14">
        <v>28490</v>
      </c>
      <c r="BB98" s="14">
        <v>72078</v>
      </c>
      <c r="BC98" s="18">
        <v>9914</v>
      </c>
      <c r="BD98" s="18">
        <v>8771</v>
      </c>
      <c r="BE98" s="18">
        <v>18685</v>
      </c>
      <c r="BF98" s="18">
        <v>1235</v>
      </c>
      <c r="BG98" s="18">
        <v>200561</v>
      </c>
      <c r="BH98" s="18">
        <v>242216</v>
      </c>
      <c r="BI98" s="36">
        <v>1046</v>
      </c>
      <c r="BJ98" s="18">
        <f t="shared" si="37"/>
        <v>1.0190503304437657</v>
      </c>
      <c r="BK98" s="33">
        <f t="shared" si="38"/>
        <v>224605.45058537592</v>
      </c>
      <c r="BL98" s="33">
        <f t="shared" si="39"/>
        <v>214.7279642307609</v>
      </c>
      <c r="BM98">
        <v>2.2315999999999998</v>
      </c>
      <c r="BN98">
        <v>32.943800000000003</v>
      </c>
    </row>
    <row r="99" spans="1:66" ht="13" thickBot="1" x14ac:dyDescent="0.3">
      <c r="A99" s="1" t="s">
        <v>38</v>
      </c>
      <c r="B99" s="1" t="s">
        <v>119</v>
      </c>
      <c r="C99" s="1" t="s">
        <v>119</v>
      </c>
      <c r="D99" s="5">
        <v>73</v>
      </c>
      <c r="E99" s="5">
        <v>45</v>
      </c>
      <c r="F99" s="5">
        <f t="shared" si="21"/>
        <v>118</v>
      </c>
      <c r="G99" s="6">
        <v>27949</v>
      </c>
      <c r="H99" s="6">
        <v>13899</v>
      </c>
      <c r="I99" s="6">
        <f t="shared" si="22"/>
        <v>41848</v>
      </c>
      <c r="J99" s="6">
        <v>44769</v>
      </c>
      <c r="K99" s="6">
        <v>18314</v>
      </c>
      <c r="L99" s="6">
        <f t="shared" si="23"/>
        <v>63083</v>
      </c>
      <c r="M99" s="5">
        <v>20088</v>
      </c>
      <c r="N99" s="5">
        <v>13877</v>
      </c>
      <c r="O99" s="5">
        <f t="shared" si="24"/>
        <v>33965</v>
      </c>
      <c r="P99" s="9">
        <v>31004</v>
      </c>
      <c r="Q99" s="11">
        <v>25721</v>
      </c>
      <c r="R99" s="11">
        <f t="shared" si="25"/>
        <v>56725</v>
      </c>
      <c r="S99" s="7">
        <v>72</v>
      </c>
      <c r="T99" s="7">
        <v>41</v>
      </c>
      <c r="U99" s="7">
        <f t="shared" si="26"/>
        <v>113</v>
      </c>
      <c r="V99" s="7">
        <v>26805</v>
      </c>
      <c r="W99" s="7">
        <v>13264</v>
      </c>
      <c r="X99" s="7">
        <f t="shared" si="27"/>
        <v>40069</v>
      </c>
      <c r="Y99" s="7">
        <v>42635</v>
      </c>
      <c r="Z99" s="7">
        <v>17504</v>
      </c>
      <c r="AA99" s="7">
        <f t="shared" si="28"/>
        <v>60139</v>
      </c>
      <c r="AB99" s="7">
        <v>29599</v>
      </c>
      <c r="AC99" s="7">
        <v>24582</v>
      </c>
      <c r="AD99" s="7">
        <f t="shared" si="29"/>
        <v>54181</v>
      </c>
      <c r="AE99" s="7">
        <v>19215</v>
      </c>
      <c r="AF99" s="7">
        <v>13258</v>
      </c>
      <c r="AG99" s="7">
        <f t="shared" si="30"/>
        <v>32473</v>
      </c>
      <c r="AH99" s="7">
        <v>83</v>
      </c>
      <c r="AI99" s="7">
        <v>42</v>
      </c>
      <c r="AJ99" s="7">
        <f t="shared" si="31"/>
        <v>125</v>
      </c>
      <c r="AK99" s="5">
        <v>26922</v>
      </c>
      <c r="AL99" s="5">
        <v>13423</v>
      </c>
      <c r="AM99" s="5">
        <f t="shared" si="32"/>
        <v>40345</v>
      </c>
      <c r="AN99" s="5">
        <v>42982</v>
      </c>
      <c r="AO99" s="5">
        <v>17638</v>
      </c>
      <c r="AP99" s="5">
        <f t="shared" si="33"/>
        <v>60620</v>
      </c>
      <c r="AQ99" s="7">
        <v>29967</v>
      </c>
      <c r="AR99" s="7">
        <v>24804</v>
      </c>
      <c r="AS99" s="7">
        <f t="shared" si="34"/>
        <v>54771</v>
      </c>
      <c r="AT99" s="5">
        <v>19187</v>
      </c>
      <c r="AU99" s="5">
        <v>13342</v>
      </c>
      <c r="AV99" s="5">
        <f t="shared" si="35"/>
        <v>32529</v>
      </c>
      <c r="AW99" s="7">
        <v>1769</v>
      </c>
      <c r="AX99" s="7">
        <v>4201</v>
      </c>
      <c r="AY99" s="7">
        <f t="shared" si="36"/>
        <v>5970</v>
      </c>
      <c r="AZ99" s="14">
        <v>92879</v>
      </c>
      <c r="BA99" s="14">
        <v>71856</v>
      </c>
      <c r="BB99" s="14">
        <v>164735</v>
      </c>
      <c r="BC99" s="18">
        <v>31077</v>
      </c>
      <c r="BD99" s="18">
        <v>25766</v>
      </c>
      <c r="BE99" s="18">
        <v>56843</v>
      </c>
      <c r="BF99" s="18">
        <v>5970</v>
      </c>
      <c r="BG99" s="18">
        <v>238020</v>
      </c>
      <c r="BH99" s="18">
        <v>298639</v>
      </c>
      <c r="BI99" s="18">
        <v>650</v>
      </c>
      <c r="BJ99" s="18">
        <f t="shared" si="37"/>
        <v>1.0229474102146943</v>
      </c>
      <c r="BK99" s="33">
        <f t="shared" si="38"/>
        <v>272730.23955313308</v>
      </c>
      <c r="BL99" s="33">
        <f t="shared" si="39"/>
        <v>419.58498392789704</v>
      </c>
      <c r="BM99">
        <v>0.72509999999999997</v>
      </c>
      <c r="BN99">
        <v>33.303699999999999</v>
      </c>
    </row>
    <row r="100" spans="1:66" ht="13" thickBot="1" x14ac:dyDescent="0.3">
      <c r="A100" s="1" t="s">
        <v>42</v>
      </c>
      <c r="B100" s="1" t="s">
        <v>120</v>
      </c>
      <c r="C100" s="1" t="s">
        <v>120</v>
      </c>
      <c r="D100" s="5">
        <v>83</v>
      </c>
      <c r="E100" s="5">
        <v>59</v>
      </c>
      <c r="F100" s="5">
        <f t="shared" si="21"/>
        <v>142</v>
      </c>
      <c r="G100" s="6">
        <v>30912</v>
      </c>
      <c r="H100" s="6">
        <v>26298</v>
      </c>
      <c r="I100" s="6">
        <f t="shared" si="22"/>
        <v>57210</v>
      </c>
      <c r="J100" s="6">
        <v>36602</v>
      </c>
      <c r="K100" s="6">
        <v>24039</v>
      </c>
      <c r="L100" s="6">
        <f t="shared" si="23"/>
        <v>60641</v>
      </c>
      <c r="M100" s="5">
        <v>20920</v>
      </c>
      <c r="N100" s="5">
        <v>19069</v>
      </c>
      <c r="O100" s="5">
        <f t="shared" si="24"/>
        <v>39989</v>
      </c>
      <c r="P100" s="9">
        <v>18300</v>
      </c>
      <c r="Q100" s="11">
        <v>17698</v>
      </c>
      <c r="R100" s="11">
        <f t="shared" si="25"/>
        <v>35998</v>
      </c>
      <c r="S100" s="7">
        <v>37</v>
      </c>
      <c r="T100" s="7">
        <v>43</v>
      </c>
      <c r="U100" s="7">
        <f t="shared" si="26"/>
        <v>80</v>
      </c>
      <c r="V100" s="7">
        <v>28534</v>
      </c>
      <c r="W100" s="7">
        <v>27751</v>
      </c>
      <c r="X100" s="7">
        <f t="shared" si="27"/>
        <v>56285</v>
      </c>
      <c r="Y100" s="7">
        <v>32307</v>
      </c>
      <c r="Z100" s="7">
        <v>21454</v>
      </c>
      <c r="AA100" s="7">
        <f t="shared" si="28"/>
        <v>53761</v>
      </c>
      <c r="AB100" s="7">
        <v>16620</v>
      </c>
      <c r="AC100" s="7">
        <v>16056</v>
      </c>
      <c r="AD100" s="7">
        <f t="shared" si="29"/>
        <v>32676</v>
      </c>
      <c r="AE100" s="7">
        <v>19507</v>
      </c>
      <c r="AF100" s="7">
        <v>17729</v>
      </c>
      <c r="AG100" s="7">
        <f t="shared" si="30"/>
        <v>37236</v>
      </c>
      <c r="AH100" s="7">
        <v>38</v>
      </c>
      <c r="AI100" s="7">
        <v>43</v>
      </c>
      <c r="AJ100" s="7">
        <f t="shared" si="31"/>
        <v>81</v>
      </c>
      <c r="AK100" s="5">
        <v>28661</v>
      </c>
      <c r="AL100" s="5">
        <v>24573</v>
      </c>
      <c r="AM100" s="5">
        <f t="shared" si="32"/>
        <v>53234</v>
      </c>
      <c r="AN100" s="5">
        <v>32249</v>
      </c>
      <c r="AO100" s="5">
        <v>21673</v>
      </c>
      <c r="AP100" s="5">
        <f t="shared" si="33"/>
        <v>53922</v>
      </c>
      <c r="AQ100" s="7">
        <v>16662</v>
      </c>
      <c r="AR100" s="7">
        <v>16064</v>
      </c>
      <c r="AS100" s="7">
        <f t="shared" si="34"/>
        <v>32726</v>
      </c>
      <c r="AT100" s="5">
        <v>19601</v>
      </c>
      <c r="AU100" s="5">
        <v>17827</v>
      </c>
      <c r="AV100" s="5">
        <f t="shared" si="35"/>
        <v>37428</v>
      </c>
      <c r="AW100" s="7">
        <v>1347</v>
      </c>
      <c r="AX100" s="7">
        <v>2602</v>
      </c>
      <c r="AY100" s="7">
        <f t="shared" si="36"/>
        <v>3949</v>
      </c>
      <c r="AZ100" s="14">
        <v>88517</v>
      </c>
      <c r="BA100" s="14">
        <v>87163</v>
      </c>
      <c r="BB100" s="14">
        <v>175680</v>
      </c>
      <c r="BC100" s="18">
        <v>18383</v>
      </c>
      <c r="BD100" s="18">
        <v>17757</v>
      </c>
      <c r="BE100" s="18">
        <v>36140</v>
      </c>
      <c r="BF100" s="18">
        <v>3949</v>
      </c>
      <c r="BG100" s="18">
        <v>456958</v>
      </c>
      <c r="BH100" s="18">
        <v>616242</v>
      </c>
      <c r="BI100" s="18">
        <v>2216</v>
      </c>
      <c r="BJ100" s="18">
        <f t="shared" si="37"/>
        <v>1.0303564662000146</v>
      </c>
      <c r="BK100" s="33">
        <f t="shared" si="38"/>
        <v>546765.73554949823</v>
      </c>
      <c r="BL100" s="33">
        <f t="shared" si="39"/>
        <v>246.73544022991797</v>
      </c>
      <c r="BM100">
        <v>0.82709999999999995</v>
      </c>
      <c r="BN100" t="s">
        <v>248</v>
      </c>
    </row>
    <row r="101" spans="1:66" ht="13" thickBot="1" x14ac:dyDescent="0.3">
      <c r="A101" s="1" t="s">
        <v>45</v>
      </c>
      <c r="B101" s="1" t="s">
        <v>121</v>
      </c>
      <c r="C101" s="1" t="s">
        <v>121</v>
      </c>
      <c r="D101" s="5">
        <v>60</v>
      </c>
      <c r="E101" s="5">
        <v>47</v>
      </c>
      <c r="F101" s="5">
        <f t="shared" si="21"/>
        <v>107</v>
      </c>
      <c r="G101" s="6">
        <v>11757</v>
      </c>
      <c r="H101" s="6">
        <v>8815</v>
      </c>
      <c r="I101" s="6">
        <f t="shared" si="22"/>
        <v>20572</v>
      </c>
      <c r="J101" s="6">
        <v>15692</v>
      </c>
      <c r="K101" s="6">
        <v>8036</v>
      </c>
      <c r="L101" s="6">
        <f t="shared" si="23"/>
        <v>23728</v>
      </c>
      <c r="M101" s="5">
        <v>6291</v>
      </c>
      <c r="N101" s="5">
        <v>5503</v>
      </c>
      <c r="O101" s="5">
        <f t="shared" si="24"/>
        <v>11794</v>
      </c>
      <c r="P101" s="9">
        <v>6176</v>
      </c>
      <c r="Q101" s="11">
        <v>6169</v>
      </c>
      <c r="R101" s="11">
        <f t="shared" si="25"/>
        <v>12345</v>
      </c>
      <c r="S101" s="7">
        <v>39</v>
      </c>
      <c r="T101" s="7">
        <v>32</v>
      </c>
      <c r="U101" s="7">
        <f t="shared" si="26"/>
        <v>71</v>
      </c>
      <c r="V101" s="7">
        <v>10610</v>
      </c>
      <c r="W101" s="7">
        <v>8321</v>
      </c>
      <c r="X101" s="7">
        <f t="shared" si="27"/>
        <v>18931</v>
      </c>
      <c r="Y101" s="7">
        <v>11117</v>
      </c>
      <c r="Z101" s="7">
        <v>6585</v>
      </c>
      <c r="AA101" s="7">
        <f t="shared" si="28"/>
        <v>17702</v>
      </c>
      <c r="AB101" s="7">
        <v>5263</v>
      </c>
      <c r="AC101" s="7">
        <v>4962</v>
      </c>
      <c r="AD101" s="7">
        <f t="shared" si="29"/>
        <v>10225</v>
      </c>
      <c r="AE101" s="7">
        <v>5960</v>
      </c>
      <c r="AF101" s="7">
        <v>5188</v>
      </c>
      <c r="AG101" s="7">
        <f t="shared" si="30"/>
        <v>11148</v>
      </c>
      <c r="AH101" s="7">
        <v>39</v>
      </c>
      <c r="AI101" s="7">
        <v>33</v>
      </c>
      <c r="AJ101" s="7">
        <f t="shared" si="31"/>
        <v>72</v>
      </c>
      <c r="AK101" s="5">
        <v>10569</v>
      </c>
      <c r="AL101" s="5">
        <v>8309</v>
      </c>
      <c r="AM101" s="5">
        <f t="shared" si="32"/>
        <v>18878</v>
      </c>
      <c r="AN101" s="5">
        <v>11045</v>
      </c>
      <c r="AO101" s="5">
        <v>6554</v>
      </c>
      <c r="AP101" s="5">
        <f t="shared" si="33"/>
        <v>17599</v>
      </c>
      <c r="AQ101" s="7">
        <v>5256</v>
      </c>
      <c r="AR101" s="7">
        <v>4948</v>
      </c>
      <c r="AS101" s="7">
        <f t="shared" si="34"/>
        <v>10204</v>
      </c>
      <c r="AT101" s="5">
        <v>5928</v>
      </c>
      <c r="AU101" s="5">
        <v>5178</v>
      </c>
      <c r="AV101" s="5">
        <f t="shared" si="35"/>
        <v>11106</v>
      </c>
      <c r="AW101" s="7">
        <v>207</v>
      </c>
      <c r="AX101" s="7">
        <v>622</v>
      </c>
      <c r="AY101" s="7">
        <f t="shared" si="36"/>
        <v>829</v>
      </c>
      <c r="AZ101" s="14">
        <v>33800</v>
      </c>
      <c r="BA101" s="14">
        <v>28570</v>
      </c>
      <c r="BB101" s="14">
        <v>62370</v>
      </c>
      <c r="BC101" s="18">
        <v>6236</v>
      </c>
      <c r="BD101" s="18">
        <v>6216</v>
      </c>
      <c r="BE101" s="18">
        <v>12452</v>
      </c>
      <c r="BF101" s="18">
        <v>829</v>
      </c>
      <c r="BG101" s="18">
        <v>262604</v>
      </c>
      <c r="BH101" s="18">
        <v>325263</v>
      </c>
      <c r="BI101" s="36">
        <v>988</v>
      </c>
      <c r="BJ101" s="18">
        <f t="shared" si="37"/>
        <v>1.0216292829941882</v>
      </c>
      <c r="BK101" s="33">
        <f t="shared" si="38"/>
        <v>298580.42562656675</v>
      </c>
      <c r="BL101" s="33">
        <f t="shared" si="39"/>
        <v>302.20690852891369</v>
      </c>
      <c r="BM101">
        <v>0.41649999999999998</v>
      </c>
      <c r="BN101">
        <v>31.399899999999999</v>
      </c>
    </row>
    <row r="102" spans="1:66" ht="13" thickBot="1" x14ac:dyDescent="0.3">
      <c r="A102" s="1" t="s">
        <v>45</v>
      </c>
      <c r="B102" s="1" t="s">
        <v>122</v>
      </c>
      <c r="C102" s="1" t="s">
        <v>122</v>
      </c>
      <c r="D102" s="5">
        <v>1</v>
      </c>
      <c r="E102" s="5">
        <v>3</v>
      </c>
      <c r="F102" s="5">
        <f t="shared" si="21"/>
        <v>4</v>
      </c>
      <c r="G102" s="6">
        <v>4770</v>
      </c>
      <c r="H102" s="6">
        <v>4289</v>
      </c>
      <c r="I102" s="6">
        <f t="shared" si="22"/>
        <v>9059</v>
      </c>
      <c r="J102" s="6">
        <v>7017</v>
      </c>
      <c r="K102" s="6">
        <v>5013</v>
      </c>
      <c r="L102" s="6">
        <f t="shared" si="23"/>
        <v>12030</v>
      </c>
      <c r="M102" s="5">
        <v>2876</v>
      </c>
      <c r="N102" s="5">
        <v>2519</v>
      </c>
      <c r="O102" s="5">
        <f t="shared" si="24"/>
        <v>5395</v>
      </c>
      <c r="P102" s="9">
        <v>2067</v>
      </c>
      <c r="Q102" s="11">
        <v>1971</v>
      </c>
      <c r="R102" s="11">
        <f t="shared" si="25"/>
        <v>4038</v>
      </c>
      <c r="S102" s="7">
        <v>1</v>
      </c>
      <c r="T102" s="7">
        <v>2</v>
      </c>
      <c r="U102" s="7">
        <f t="shared" si="26"/>
        <v>3</v>
      </c>
      <c r="V102" s="7">
        <v>4705</v>
      </c>
      <c r="W102" s="7">
        <v>4251</v>
      </c>
      <c r="X102" s="7">
        <f t="shared" si="27"/>
        <v>8956</v>
      </c>
      <c r="Y102" s="7">
        <v>6897</v>
      </c>
      <c r="Z102" s="7">
        <v>4933</v>
      </c>
      <c r="AA102" s="7">
        <f t="shared" si="28"/>
        <v>11830</v>
      </c>
      <c r="AB102" s="7">
        <v>2031</v>
      </c>
      <c r="AC102" s="7">
        <v>1951</v>
      </c>
      <c r="AD102" s="7">
        <f t="shared" si="29"/>
        <v>3982</v>
      </c>
      <c r="AE102" s="7">
        <v>2843</v>
      </c>
      <c r="AF102" s="7">
        <v>2495</v>
      </c>
      <c r="AG102" s="7">
        <f t="shared" si="30"/>
        <v>5338</v>
      </c>
      <c r="AH102" s="7">
        <v>1</v>
      </c>
      <c r="AI102" s="7">
        <v>1</v>
      </c>
      <c r="AJ102" s="7">
        <f t="shared" si="31"/>
        <v>2</v>
      </c>
      <c r="AK102" s="5">
        <v>4355</v>
      </c>
      <c r="AL102" s="5">
        <v>3980</v>
      </c>
      <c r="AM102" s="5">
        <f t="shared" si="32"/>
        <v>8335</v>
      </c>
      <c r="AN102" s="5">
        <v>6448</v>
      </c>
      <c r="AO102" s="5">
        <v>4603</v>
      </c>
      <c r="AP102" s="5">
        <f t="shared" si="33"/>
        <v>11051</v>
      </c>
      <c r="AQ102" s="7">
        <v>1849</v>
      </c>
      <c r="AR102" s="7">
        <v>1814</v>
      </c>
      <c r="AS102" s="7">
        <f t="shared" si="34"/>
        <v>3663</v>
      </c>
      <c r="AT102" s="5">
        <v>2639</v>
      </c>
      <c r="AU102" s="5">
        <v>2292</v>
      </c>
      <c r="AV102" s="5">
        <f t="shared" si="35"/>
        <v>4931</v>
      </c>
      <c r="AW102" s="7">
        <v>100</v>
      </c>
      <c r="AX102" s="7">
        <v>249</v>
      </c>
      <c r="AY102" s="7">
        <f t="shared" si="36"/>
        <v>349</v>
      </c>
      <c r="AZ102" s="14">
        <v>14664</v>
      </c>
      <c r="BA102" s="14">
        <v>13795</v>
      </c>
      <c r="BB102" s="14">
        <v>28459</v>
      </c>
      <c r="BC102" s="18">
        <v>2068</v>
      </c>
      <c r="BD102" s="18">
        <v>1974</v>
      </c>
      <c r="BE102" s="18">
        <v>4042</v>
      </c>
      <c r="BF102" s="18">
        <v>349</v>
      </c>
      <c r="BG102" s="18">
        <v>93753</v>
      </c>
      <c r="BH102" s="18">
        <v>133017</v>
      </c>
      <c r="BI102" s="18">
        <v>887</v>
      </c>
      <c r="BJ102" s="18">
        <f t="shared" si="37"/>
        <v>1.0356003713984769</v>
      </c>
      <c r="BK102" s="33">
        <f t="shared" si="38"/>
        <v>115648.06181700552</v>
      </c>
      <c r="BL102" s="33">
        <f t="shared" si="39"/>
        <v>130.38112944420013</v>
      </c>
      <c r="BM102">
        <v>0.22409999999999999</v>
      </c>
      <c r="BN102">
        <v>31.216799999999999</v>
      </c>
    </row>
    <row r="103" spans="1:66" ht="13" thickBot="1" x14ac:dyDescent="0.3">
      <c r="A103" s="1" t="s">
        <v>20</v>
      </c>
      <c r="B103" s="1" t="s">
        <v>123</v>
      </c>
      <c r="C103" s="1" t="s">
        <v>123</v>
      </c>
      <c r="D103" s="5">
        <v>19</v>
      </c>
      <c r="E103" s="5">
        <v>22</v>
      </c>
      <c r="F103" s="5">
        <f t="shared" si="21"/>
        <v>41</v>
      </c>
      <c r="G103" s="6">
        <v>27750</v>
      </c>
      <c r="H103" s="6">
        <v>19415</v>
      </c>
      <c r="I103" s="6">
        <f t="shared" si="22"/>
        <v>47165</v>
      </c>
      <c r="J103" s="6">
        <v>27913</v>
      </c>
      <c r="K103" s="6">
        <v>10216</v>
      </c>
      <c r="L103" s="6">
        <f t="shared" si="23"/>
        <v>38129</v>
      </c>
      <c r="M103" s="5">
        <v>16191</v>
      </c>
      <c r="N103" s="5">
        <v>12844</v>
      </c>
      <c r="O103" s="5">
        <f t="shared" si="24"/>
        <v>29035</v>
      </c>
      <c r="P103" s="9">
        <v>18405</v>
      </c>
      <c r="Q103" s="11">
        <v>18467</v>
      </c>
      <c r="R103" s="11">
        <f t="shared" si="25"/>
        <v>36872</v>
      </c>
      <c r="S103" s="7">
        <v>17</v>
      </c>
      <c r="T103" s="7">
        <v>20</v>
      </c>
      <c r="U103" s="7">
        <f t="shared" si="26"/>
        <v>37</v>
      </c>
      <c r="V103" s="7">
        <v>27076</v>
      </c>
      <c r="W103" s="7">
        <v>18939</v>
      </c>
      <c r="X103" s="7">
        <f t="shared" si="27"/>
        <v>46015</v>
      </c>
      <c r="Y103" s="7">
        <v>26959</v>
      </c>
      <c r="Z103" s="7">
        <v>9850</v>
      </c>
      <c r="AA103" s="7">
        <f t="shared" si="28"/>
        <v>36809</v>
      </c>
      <c r="AB103" s="7">
        <v>18094</v>
      </c>
      <c r="AC103" s="7">
        <v>17974</v>
      </c>
      <c r="AD103" s="7">
        <f t="shared" si="29"/>
        <v>36068</v>
      </c>
      <c r="AE103" s="7">
        <v>15924</v>
      </c>
      <c r="AF103" s="7">
        <v>12708</v>
      </c>
      <c r="AG103" s="7">
        <f t="shared" si="30"/>
        <v>28632</v>
      </c>
      <c r="AH103" s="7">
        <v>17</v>
      </c>
      <c r="AI103" s="7">
        <v>20</v>
      </c>
      <c r="AJ103" s="7">
        <f t="shared" si="31"/>
        <v>37</v>
      </c>
      <c r="AK103" s="5">
        <v>26694</v>
      </c>
      <c r="AL103" s="5">
        <v>18621</v>
      </c>
      <c r="AM103" s="5">
        <f t="shared" si="32"/>
        <v>45315</v>
      </c>
      <c r="AN103" s="5">
        <v>26799</v>
      </c>
      <c r="AO103" s="5">
        <v>9811</v>
      </c>
      <c r="AP103" s="5">
        <f t="shared" si="33"/>
        <v>36610</v>
      </c>
      <c r="AQ103" s="7">
        <v>18019</v>
      </c>
      <c r="AR103" s="7">
        <v>17906</v>
      </c>
      <c r="AS103" s="7">
        <f t="shared" si="34"/>
        <v>35925</v>
      </c>
      <c r="AT103" s="5">
        <v>15749</v>
      </c>
      <c r="AU103" s="5">
        <v>12583</v>
      </c>
      <c r="AV103" s="5">
        <f t="shared" si="35"/>
        <v>28332</v>
      </c>
      <c r="AW103" s="7">
        <v>863</v>
      </c>
      <c r="AX103" s="7">
        <v>2801</v>
      </c>
      <c r="AY103" s="7">
        <f t="shared" si="36"/>
        <v>3664</v>
      </c>
      <c r="AZ103" s="14">
        <v>71873</v>
      </c>
      <c r="BA103" s="14">
        <v>60964</v>
      </c>
      <c r="BB103" s="14">
        <v>132837</v>
      </c>
      <c r="BC103" s="18">
        <v>18424</v>
      </c>
      <c r="BD103" s="18">
        <v>18489</v>
      </c>
      <c r="BE103" s="18">
        <v>36913</v>
      </c>
      <c r="BF103" s="18">
        <v>3664</v>
      </c>
      <c r="BG103" s="18">
        <v>140188</v>
      </c>
      <c r="BH103" s="18">
        <v>178051</v>
      </c>
      <c r="BI103" s="18">
        <v>2048</v>
      </c>
      <c r="BJ103" s="18">
        <f t="shared" si="37"/>
        <v>1.0241966658983768</v>
      </c>
      <c r="BK103" s="33">
        <f t="shared" si="38"/>
        <v>161812.09704260877</v>
      </c>
      <c r="BL103" s="33">
        <f t="shared" si="39"/>
        <v>79.009813009086315</v>
      </c>
      <c r="BM103">
        <v>2.8218000000000001</v>
      </c>
      <c r="BN103">
        <v>31.216799999999999</v>
      </c>
    </row>
    <row r="104" spans="1:66" ht="13" thickBot="1" x14ac:dyDescent="0.3">
      <c r="A104" s="1" t="s">
        <v>36</v>
      </c>
      <c r="B104" s="1" t="s">
        <v>124</v>
      </c>
      <c r="C104" s="1" t="s">
        <v>124</v>
      </c>
      <c r="D104" s="5">
        <v>8</v>
      </c>
      <c r="E104" s="5">
        <v>8</v>
      </c>
      <c r="F104" s="5">
        <f t="shared" si="21"/>
        <v>16</v>
      </c>
      <c r="G104" s="6">
        <v>9580</v>
      </c>
      <c r="H104" s="6">
        <v>6076</v>
      </c>
      <c r="I104" s="6">
        <f t="shared" si="22"/>
        <v>15656</v>
      </c>
      <c r="J104" s="6">
        <v>14563</v>
      </c>
      <c r="K104" s="6">
        <v>8241</v>
      </c>
      <c r="L104" s="6">
        <f t="shared" si="23"/>
        <v>22804</v>
      </c>
      <c r="M104" s="5">
        <v>5130</v>
      </c>
      <c r="N104" s="5">
        <v>4330</v>
      </c>
      <c r="O104" s="5">
        <f t="shared" si="24"/>
        <v>9460</v>
      </c>
      <c r="P104" s="9">
        <v>8036</v>
      </c>
      <c r="Q104" s="11">
        <v>6766</v>
      </c>
      <c r="R104" s="11">
        <f t="shared" si="25"/>
        <v>14802</v>
      </c>
      <c r="S104" s="7">
        <v>8</v>
      </c>
      <c r="T104" s="7">
        <v>7</v>
      </c>
      <c r="U104" s="7">
        <f t="shared" si="26"/>
        <v>15</v>
      </c>
      <c r="V104" s="7">
        <v>8682</v>
      </c>
      <c r="W104" s="7">
        <v>5634</v>
      </c>
      <c r="X104" s="7">
        <f t="shared" si="27"/>
        <v>14316</v>
      </c>
      <c r="Y104" s="7">
        <v>12928</v>
      </c>
      <c r="Z104" s="7">
        <v>6982</v>
      </c>
      <c r="AA104" s="7">
        <f t="shared" si="28"/>
        <v>19910</v>
      </c>
      <c r="AB104" s="7">
        <v>7350</v>
      </c>
      <c r="AC104" s="7">
        <v>6217</v>
      </c>
      <c r="AD104" s="7">
        <f t="shared" si="29"/>
        <v>13567</v>
      </c>
      <c r="AE104" s="7">
        <v>4651</v>
      </c>
      <c r="AF104" s="7">
        <v>3929</v>
      </c>
      <c r="AG104" s="7">
        <f t="shared" si="30"/>
        <v>8580</v>
      </c>
      <c r="AH104" s="7">
        <v>8</v>
      </c>
      <c r="AI104" s="7">
        <v>7</v>
      </c>
      <c r="AJ104" s="7">
        <f t="shared" si="31"/>
        <v>15</v>
      </c>
      <c r="AK104" s="5">
        <v>9040</v>
      </c>
      <c r="AL104" s="5">
        <v>5835</v>
      </c>
      <c r="AM104" s="5">
        <f t="shared" si="32"/>
        <v>14875</v>
      </c>
      <c r="AN104" s="5">
        <v>13617</v>
      </c>
      <c r="AO104" s="5">
        <v>7729</v>
      </c>
      <c r="AP104" s="5">
        <f t="shared" si="33"/>
        <v>21346</v>
      </c>
      <c r="AQ104" s="7">
        <v>7532</v>
      </c>
      <c r="AR104" s="7">
        <v>6405</v>
      </c>
      <c r="AS104" s="7">
        <f t="shared" si="34"/>
        <v>13937</v>
      </c>
      <c r="AT104" s="5">
        <v>4940</v>
      </c>
      <c r="AU104" s="5">
        <v>4172</v>
      </c>
      <c r="AV104" s="5">
        <f t="shared" si="35"/>
        <v>9112</v>
      </c>
      <c r="AW104" s="7">
        <v>454</v>
      </c>
      <c r="AX104" s="7">
        <v>670</v>
      </c>
      <c r="AY104" s="7">
        <f t="shared" si="36"/>
        <v>1124</v>
      </c>
      <c r="AZ104" s="14">
        <v>29281</v>
      </c>
      <c r="BA104" s="14">
        <v>25421</v>
      </c>
      <c r="BB104" s="14">
        <v>54702</v>
      </c>
      <c r="BC104" s="18">
        <v>8044</v>
      </c>
      <c r="BD104" s="18">
        <v>6774</v>
      </c>
      <c r="BE104" s="18">
        <v>14818</v>
      </c>
      <c r="BF104" s="18">
        <v>1124</v>
      </c>
      <c r="BG104" s="18">
        <v>149544</v>
      </c>
      <c r="BH104" s="18">
        <v>186917</v>
      </c>
      <c r="BI104" s="36">
        <v>237</v>
      </c>
      <c r="BJ104" s="18">
        <f t="shared" si="37"/>
        <v>1.022558070937077</v>
      </c>
      <c r="BK104" s="33">
        <f t="shared" si="38"/>
        <v>170960.93265551099</v>
      </c>
      <c r="BL104" s="33">
        <f t="shared" si="39"/>
        <v>721.3541462257848</v>
      </c>
    </row>
    <row r="105" spans="1:66" ht="13" thickBot="1" x14ac:dyDescent="0.3">
      <c r="A105" s="1" t="s">
        <v>20</v>
      </c>
      <c r="B105" s="1" t="s">
        <v>125</v>
      </c>
      <c r="C105" s="1" t="s">
        <v>125</v>
      </c>
      <c r="D105" s="5">
        <v>28</v>
      </c>
      <c r="E105" s="5">
        <v>17</v>
      </c>
      <c r="F105" s="5">
        <f t="shared" si="21"/>
        <v>45</v>
      </c>
      <c r="G105" s="6">
        <v>30315</v>
      </c>
      <c r="H105" s="6">
        <v>15863</v>
      </c>
      <c r="I105" s="6">
        <f t="shared" si="22"/>
        <v>46178</v>
      </c>
      <c r="J105" s="6">
        <v>30562</v>
      </c>
      <c r="K105" s="6">
        <v>10089</v>
      </c>
      <c r="L105" s="6">
        <f t="shared" si="23"/>
        <v>40651</v>
      </c>
      <c r="M105" s="5">
        <v>17158</v>
      </c>
      <c r="N105" s="5">
        <v>12379</v>
      </c>
      <c r="O105" s="5">
        <f t="shared" si="24"/>
        <v>29537</v>
      </c>
      <c r="P105" s="9">
        <v>15626</v>
      </c>
      <c r="Q105" s="11">
        <v>14209</v>
      </c>
      <c r="R105" s="11">
        <f t="shared" si="25"/>
        <v>29835</v>
      </c>
      <c r="S105" s="7">
        <v>29</v>
      </c>
      <c r="T105" s="7">
        <v>18</v>
      </c>
      <c r="U105" s="7">
        <f t="shared" si="26"/>
        <v>47</v>
      </c>
      <c r="V105" s="7">
        <v>30007</v>
      </c>
      <c r="W105" s="7">
        <v>15673</v>
      </c>
      <c r="X105" s="7">
        <f t="shared" si="27"/>
        <v>45680</v>
      </c>
      <c r="Y105" s="7">
        <v>29659</v>
      </c>
      <c r="Z105" s="7">
        <v>9557</v>
      </c>
      <c r="AA105" s="7">
        <f t="shared" si="28"/>
        <v>39216</v>
      </c>
      <c r="AB105" s="7">
        <v>15444</v>
      </c>
      <c r="AC105" s="7">
        <v>13939</v>
      </c>
      <c r="AD105" s="7">
        <f t="shared" si="29"/>
        <v>29383</v>
      </c>
      <c r="AE105" s="7">
        <v>16999</v>
      </c>
      <c r="AF105" s="7">
        <v>12273</v>
      </c>
      <c r="AG105" s="7">
        <f t="shared" si="30"/>
        <v>29272</v>
      </c>
      <c r="AH105" s="7">
        <v>28</v>
      </c>
      <c r="AI105" s="7">
        <v>17</v>
      </c>
      <c r="AJ105" s="7">
        <f t="shared" si="31"/>
        <v>45</v>
      </c>
      <c r="AK105" s="5">
        <v>29525</v>
      </c>
      <c r="AL105" s="5">
        <v>15255</v>
      </c>
      <c r="AM105" s="5">
        <f t="shared" si="32"/>
        <v>44780</v>
      </c>
      <c r="AN105" s="5">
        <v>29130</v>
      </c>
      <c r="AO105" s="5">
        <v>9455</v>
      </c>
      <c r="AP105" s="5">
        <f t="shared" si="33"/>
        <v>38585</v>
      </c>
      <c r="AQ105" s="7">
        <v>15039</v>
      </c>
      <c r="AR105" s="7">
        <v>13555</v>
      </c>
      <c r="AS105" s="7">
        <f t="shared" si="34"/>
        <v>28594</v>
      </c>
      <c r="AT105" s="5">
        <v>16669</v>
      </c>
      <c r="AU105" s="5">
        <v>12017</v>
      </c>
      <c r="AV105" s="5">
        <f t="shared" si="35"/>
        <v>28686</v>
      </c>
      <c r="AW105" s="7">
        <v>1326</v>
      </c>
      <c r="AX105" s="7">
        <v>2759</v>
      </c>
      <c r="AY105" s="7">
        <f t="shared" si="36"/>
        <v>4085</v>
      </c>
      <c r="AZ105" s="14">
        <v>78063</v>
      </c>
      <c r="BA105" s="14">
        <v>52557</v>
      </c>
      <c r="BB105" s="14">
        <v>130620</v>
      </c>
      <c r="BC105" s="18">
        <v>15654</v>
      </c>
      <c r="BD105" s="18">
        <v>14226</v>
      </c>
      <c r="BE105" s="18">
        <v>29880</v>
      </c>
      <c r="BF105" s="18">
        <v>4085</v>
      </c>
      <c r="BG105" s="18">
        <v>186134</v>
      </c>
      <c r="BH105" s="18">
        <v>234712</v>
      </c>
      <c r="BI105" s="36">
        <v>440</v>
      </c>
      <c r="BJ105" s="18">
        <f t="shared" si="37"/>
        <v>1.0234601994200132</v>
      </c>
      <c r="BK105" s="33">
        <f t="shared" si="38"/>
        <v>213920.03482855883</v>
      </c>
      <c r="BL105" s="33">
        <f t="shared" si="39"/>
        <v>486.1818973376337</v>
      </c>
      <c r="BM105">
        <v>3.2873000000000001</v>
      </c>
      <c r="BN105">
        <v>30.940300000000001</v>
      </c>
    </row>
    <row r="106" spans="1:66" ht="13" thickBot="1" x14ac:dyDescent="0.3">
      <c r="A106" s="1" t="s">
        <v>45</v>
      </c>
      <c r="B106" s="1" t="s">
        <v>126</v>
      </c>
      <c r="C106" s="1" t="s">
        <v>126</v>
      </c>
      <c r="D106" s="5">
        <v>7</v>
      </c>
      <c r="E106" s="5">
        <v>6</v>
      </c>
      <c r="F106" s="5">
        <f t="shared" si="21"/>
        <v>13</v>
      </c>
      <c r="G106" s="6">
        <v>3197</v>
      </c>
      <c r="H106" s="6">
        <v>2987</v>
      </c>
      <c r="I106" s="6">
        <f t="shared" si="22"/>
        <v>6184</v>
      </c>
      <c r="J106" s="6">
        <v>6094</v>
      </c>
      <c r="K106" s="6">
        <v>4501</v>
      </c>
      <c r="L106" s="6">
        <f t="shared" si="23"/>
        <v>10595</v>
      </c>
      <c r="M106" s="5">
        <v>1835</v>
      </c>
      <c r="N106" s="5">
        <v>1724</v>
      </c>
      <c r="O106" s="5">
        <f t="shared" si="24"/>
        <v>3559</v>
      </c>
      <c r="P106" s="9">
        <v>2003</v>
      </c>
      <c r="Q106" s="11">
        <v>1951</v>
      </c>
      <c r="R106" s="11">
        <f t="shared" si="25"/>
        <v>3954</v>
      </c>
      <c r="S106" s="7">
        <v>7</v>
      </c>
      <c r="T106" s="7">
        <v>5</v>
      </c>
      <c r="U106" s="7">
        <f t="shared" si="26"/>
        <v>12</v>
      </c>
      <c r="V106" s="7">
        <v>3061</v>
      </c>
      <c r="W106" s="7">
        <v>2883</v>
      </c>
      <c r="X106" s="7">
        <f t="shared" si="27"/>
        <v>5944</v>
      </c>
      <c r="Y106" s="7">
        <v>5735</v>
      </c>
      <c r="Z106" s="7">
        <v>4248</v>
      </c>
      <c r="AA106" s="7">
        <f t="shared" si="28"/>
        <v>9983</v>
      </c>
      <c r="AB106" s="7">
        <v>1855</v>
      </c>
      <c r="AC106" s="7">
        <v>1810</v>
      </c>
      <c r="AD106" s="7">
        <f t="shared" si="29"/>
        <v>3665</v>
      </c>
      <c r="AE106" s="7">
        <v>1735</v>
      </c>
      <c r="AF106" s="7">
        <v>1625</v>
      </c>
      <c r="AG106" s="7">
        <f t="shared" si="30"/>
        <v>3360</v>
      </c>
      <c r="AH106" s="7">
        <v>7</v>
      </c>
      <c r="AI106" s="7">
        <v>4</v>
      </c>
      <c r="AJ106" s="7">
        <f t="shared" si="31"/>
        <v>11</v>
      </c>
      <c r="AK106" s="5">
        <v>3087</v>
      </c>
      <c r="AL106" s="5">
        <v>2880</v>
      </c>
      <c r="AM106" s="5">
        <f t="shared" si="32"/>
        <v>5967</v>
      </c>
      <c r="AN106" s="5">
        <v>5769</v>
      </c>
      <c r="AO106" s="5">
        <v>4243</v>
      </c>
      <c r="AP106" s="5">
        <f t="shared" si="33"/>
        <v>10012</v>
      </c>
      <c r="AQ106" s="7">
        <v>1825</v>
      </c>
      <c r="AR106" s="7">
        <v>1795</v>
      </c>
      <c r="AS106" s="7">
        <f t="shared" si="34"/>
        <v>3620</v>
      </c>
      <c r="AT106" s="5">
        <v>1713</v>
      </c>
      <c r="AU106" s="5">
        <v>1606</v>
      </c>
      <c r="AV106" s="5">
        <f t="shared" si="35"/>
        <v>3319</v>
      </c>
      <c r="AW106" s="7">
        <v>175</v>
      </c>
      <c r="AX106" s="7">
        <v>462</v>
      </c>
      <c r="AY106" s="7">
        <f t="shared" si="36"/>
        <v>637</v>
      </c>
      <c r="AZ106" s="14">
        <v>11133</v>
      </c>
      <c r="BA106" s="14">
        <v>11169</v>
      </c>
      <c r="BB106" s="14">
        <v>22302</v>
      </c>
      <c r="BC106" s="18">
        <v>2010</v>
      </c>
      <c r="BD106" s="18">
        <v>1957</v>
      </c>
      <c r="BE106" s="18">
        <v>3967</v>
      </c>
      <c r="BF106" s="18">
        <v>637</v>
      </c>
      <c r="BG106" s="18">
        <v>211591</v>
      </c>
      <c r="BH106" s="18">
        <v>294166</v>
      </c>
      <c r="BI106" s="18">
        <v>340</v>
      </c>
      <c r="BJ106" s="18">
        <f t="shared" si="37"/>
        <v>1.0334977331703685</v>
      </c>
      <c r="BK106" s="33">
        <f t="shared" si="38"/>
        <v>257842.41576605928</v>
      </c>
      <c r="BL106" s="33">
        <f t="shared" si="39"/>
        <v>758.36004637076257</v>
      </c>
      <c r="BM106">
        <v>0.3427</v>
      </c>
      <c r="BN106">
        <v>31.736899999999999</v>
      </c>
    </row>
    <row r="107" spans="1:66" ht="13" thickBot="1" x14ac:dyDescent="0.3">
      <c r="A107" s="1" t="s">
        <v>45</v>
      </c>
      <c r="B107" s="1" t="s">
        <v>127</v>
      </c>
      <c r="C107" s="1" t="s">
        <v>127</v>
      </c>
      <c r="D107" s="5">
        <v>4</v>
      </c>
      <c r="E107" s="5">
        <v>3</v>
      </c>
      <c r="F107" s="5">
        <f t="shared" si="21"/>
        <v>7</v>
      </c>
      <c r="G107" s="6">
        <v>3153</v>
      </c>
      <c r="H107" s="6">
        <v>2959</v>
      </c>
      <c r="I107" s="6">
        <f t="shared" si="22"/>
        <v>6112</v>
      </c>
      <c r="J107" s="6">
        <v>4709</v>
      </c>
      <c r="K107" s="6">
        <v>3350</v>
      </c>
      <c r="L107" s="6">
        <f t="shared" si="23"/>
        <v>8059</v>
      </c>
      <c r="M107" s="5">
        <v>1774</v>
      </c>
      <c r="N107" s="5">
        <v>1584</v>
      </c>
      <c r="O107" s="5">
        <f t="shared" si="24"/>
        <v>3358</v>
      </c>
      <c r="P107" s="9">
        <v>1364</v>
      </c>
      <c r="Q107" s="11">
        <v>1311</v>
      </c>
      <c r="R107" s="11">
        <f t="shared" si="25"/>
        <v>2675</v>
      </c>
      <c r="S107" s="7">
        <v>4</v>
      </c>
      <c r="T107" s="7">
        <v>3</v>
      </c>
      <c r="U107" s="7">
        <f t="shared" si="26"/>
        <v>7</v>
      </c>
      <c r="V107" s="7">
        <v>3124</v>
      </c>
      <c r="W107" s="7">
        <v>2939</v>
      </c>
      <c r="X107" s="7">
        <f t="shared" si="27"/>
        <v>6063</v>
      </c>
      <c r="Y107" s="7">
        <v>4641</v>
      </c>
      <c r="Z107" s="7">
        <v>3302</v>
      </c>
      <c r="AA107" s="7">
        <f t="shared" si="28"/>
        <v>7943</v>
      </c>
      <c r="AB107" s="7">
        <v>1339</v>
      </c>
      <c r="AC107" s="7">
        <v>1289</v>
      </c>
      <c r="AD107" s="7">
        <f t="shared" si="29"/>
        <v>2628</v>
      </c>
      <c r="AE107" s="7">
        <v>1762</v>
      </c>
      <c r="AF107" s="7">
        <v>1572</v>
      </c>
      <c r="AG107" s="7">
        <f t="shared" si="30"/>
        <v>3334</v>
      </c>
      <c r="AH107" s="7">
        <v>4</v>
      </c>
      <c r="AI107" s="7">
        <v>3</v>
      </c>
      <c r="AJ107" s="7">
        <f t="shared" si="31"/>
        <v>7</v>
      </c>
      <c r="AK107" s="5">
        <v>3041</v>
      </c>
      <c r="AL107" s="5">
        <v>2833</v>
      </c>
      <c r="AM107" s="5">
        <f t="shared" si="32"/>
        <v>5874</v>
      </c>
      <c r="AN107" s="5">
        <v>4541</v>
      </c>
      <c r="AO107" s="5">
        <v>3262</v>
      </c>
      <c r="AP107" s="5">
        <f t="shared" si="33"/>
        <v>7803</v>
      </c>
      <c r="AQ107" s="7">
        <v>1321</v>
      </c>
      <c r="AR107" s="7">
        <v>1263</v>
      </c>
      <c r="AS107" s="7">
        <f t="shared" si="34"/>
        <v>2584</v>
      </c>
      <c r="AT107" s="5">
        <v>1731</v>
      </c>
      <c r="AU107" s="5">
        <v>1545</v>
      </c>
      <c r="AV107" s="5">
        <f t="shared" si="35"/>
        <v>3276</v>
      </c>
      <c r="AW107" s="7">
        <v>107</v>
      </c>
      <c r="AX107" s="7">
        <v>303</v>
      </c>
      <c r="AY107" s="7">
        <f t="shared" si="36"/>
        <v>410</v>
      </c>
      <c r="AZ107" s="14">
        <v>9640</v>
      </c>
      <c r="BA107" s="14">
        <v>9207</v>
      </c>
      <c r="BB107" s="14">
        <v>18847</v>
      </c>
      <c r="BC107" s="18">
        <v>1368</v>
      </c>
      <c r="BD107" s="18">
        <v>1314</v>
      </c>
      <c r="BE107" s="18">
        <v>2682</v>
      </c>
      <c r="BF107" s="18">
        <v>410</v>
      </c>
      <c r="BG107" s="18">
        <v>106626</v>
      </c>
      <c r="BH107" s="18">
        <v>115455</v>
      </c>
      <c r="BI107" s="18">
        <v>855</v>
      </c>
      <c r="BJ107" s="18">
        <f t="shared" si="37"/>
        <v>1.0079870737661882</v>
      </c>
      <c r="BK107" s="33">
        <f t="shared" si="38"/>
        <v>111838.90190208012</v>
      </c>
      <c r="BL107" s="33">
        <f t="shared" si="39"/>
        <v>130.80573321880715</v>
      </c>
      <c r="BM107">
        <v>0.44640000000000002</v>
      </c>
      <c r="BN107">
        <v>31.901800000000001</v>
      </c>
    </row>
    <row r="108" spans="1:66" ht="13" thickBot="1" x14ac:dyDescent="0.3">
      <c r="A108" s="1" t="s">
        <v>49</v>
      </c>
      <c r="B108" s="1" t="s">
        <v>128</v>
      </c>
      <c r="C108" s="1" t="s">
        <v>128</v>
      </c>
      <c r="D108" s="5">
        <v>36</v>
      </c>
      <c r="E108" s="5">
        <v>14</v>
      </c>
      <c r="F108" s="5">
        <f t="shared" si="21"/>
        <v>50</v>
      </c>
      <c r="G108" s="6">
        <v>13642</v>
      </c>
      <c r="H108" s="6">
        <v>9624</v>
      </c>
      <c r="I108" s="6">
        <f t="shared" si="22"/>
        <v>23266</v>
      </c>
      <c r="J108" s="6">
        <v>20226</v>
      </c>
      <c r="K108" s="6">
        <v>13833</v>
      </c>
      <c r="L108" s="6">
        <f t="shared" si="23"/>
        <v>34059</v>
      </c>
      <c r="M108" s="5">
        <v>8900</v>
      </c>
      <c r="N108" s="5">
        <v>7398</v>
      </c>
      <c r="O108" s="5">
        <f t="shared" si="24"/>
        <v>16298</v>
      </c>
      <c r="P108" s="9">
        <v>10395</v>
      </c>
      <c r="Q108" s="11">
        <v>9495</v>
      </c>
      <c r="R108" s="11">
        <f t="shared" si="25"/>
        <v>19890</v>
      </c>
      <c r="S108" s="7">
        <v>36</v>
      </c>
      <c r="T108" s="7">
        <v>14</v>
      </c>
      <c r="U108" s="7">
        <f t="shared" si="26"/>
        <v>50</v>
      </c>
      <c r="V108" s="7">
        <v>12796</v>
      </c>
      <c r="W108" s="7">
        <v>9121</v>
      </c>
      <c r="X108" s="7">
        <f t="shared" si="27"/>
        <v>21917</v>
      </c>
      <c r="Y108" s="7">
        <v>18566</v>
      </c>
      <c r="Z108" s="7">
        <v>12571</v>
      </c>
      <c r="AA108" s="7">
        <f t="shared" si="28"/>
        <v>31137</v>
      </c>
      <c r="AB108" s="7">
        <v>9782</v>
      </c>
      <c r="AC108" s="7">
        <v>8975</v>
      </c>
      <c r="AD108" s="7">
        <f t="shared" si="29"/>
        <v>18757</v>
      </c>
      <c r="AE108" s="7">
        <v>8334</v>
      </c>
      <c r="AF108" s="7">
        <v>7071</v>
      </c>
      <c r="AG108" s="7">
        <f t="shared" si="30"/>
        <v>15405</v>
      </c>
      <c r="AH108" s="7">
        <v>36</v>
      </c>
      <c r="AI108" s="7">
        <v>14</v>
      </c>
      <c r="AJ108" s="7">
        <f t="shared" si="31"/>
        <v>50</v>
      </c>
      <c r="AK108" s="5">
        <v>12616</v>
      </c>
      <c r="AL108" s="5">
        <v>8947</v>
      </c>
      <c r="AM108" s="5">
        <f t="shared" si="32"/>
        <v>21563</v>
      </c>
      <c r="AN108" s="5">
        <v>18616</v>
      </c>
      <c r="AO108" s="5">
        <v>12809</v>
      </c>
      <c r="AP108" s="5">
        <f t="shared" si="33"/>
        <v>31425</v>
      </c>
      <c r="AQ108" s="7">
        <v>9664</v>
      </c>
      <c r="AR108" s="7">
        <v>8903</v>
      </c>
      <c r="AS108" s="7">
        <f t="shared" si="34"/>
        <v>18567</v>
      </c>
      <c r="AT108" s="5">
        <v>8271</v>
      </c>
      <c r="AU108" s="5">
        <v>6901</v>
      </c>
      <c r="AV108" s="5">
        <f t="shared" si="35"/>
        <v>15172</v>
      </c>
      <c r="AW108" s="7">
        <v>310</v>
      </c>
      <c r="AX108" s="7">
        <v>930</v>
      </c>
      <c r="AY108" s="7">
        <f t="shared" si="36"/>
        <v>1240</v>
      </c>
      <c r="AZ108" s="14">
        <v>42804</v>
      </c>
      <c r="BA108" s="14">
        <v>40364</v>
      </c>
      <c r="BB108" s="14">
        <v>83168</v>
      </c>
      <c r="BC108" s="18">
        <v>10431</v>
      </c>
      <c r="BD108" s="18">
        <v>9509</v>
      </c>
      <c r="BE108" s="18">
        <v>19940</v>
      </c>
      <c r="BF108" s="18">
        <v>1240</v>
      </c>
      <c r="BG108" s="18">
        <v>291113</v>
      </c>
      <c r="BH108" s="18">
        <v>342635</v>
      </c>
      <c r="BI108" s="18">
        <v>3891</v>
      </c>
      <c r="BJ108" s="18">
        <f t="shared" si="37"/>
        <v>1.0164289178084631</v>
      </c>
      <c r="BK108" s="33">
        <f t="shared" si="38"/>
        <v>321013.77903589071</v>
      </c>
      <c r="BL108" s="33">
        <f t="shared" si="39"/>
        <v>82.501613733202447</v>
      </c>
      <c r="BM108">
        <v>1.6873</v>
      </c>
      <c r="BN108">
        <v>31.713799999999999</v>
      </c>
    </row>
    <row r="109" spans="1:66" ht="13" thickBot="1" x14ac:dyDescent="0.3">
      <c r="A109" s="1" t="s">
        <v>38</v>
      </c>
      <c r="B109" s="1" t="s">
        <v>129</v>
      </c>
      <c r="C109" s="1" t="s">
        <v>129</v>
      </c>
      <c r="D109" s="5">
        <v>42</v>
      </c>
      <c r="E109" s="5">
        <v>18</v>
      </c>
      <c r="F109" s="5">
        <f t="shared" si="21"/>
        <v>60</v>
      </c>
      <c r="G109" s="6">
        <v>31694</v>
      </c>
      <c r="H109" s="6">
        <v>16826</v>
      </c>
      <c r="I109" s="6">
        <f t="shared" si="22"/>
        <v>48520</v>
      </c>
      <c r="J109" s="6">
        <v>59180</v>
      </c>
      <c r="K109" s="6">
        <v>27771</v>
      </c>
      <c r="L109" s="6">
        <f t="shared" si="23"/>
        <v>86951</v>
      </c>
      <c r="M109" s="5">
        <v>20290</v>
      </c>
      <c r="N109" s="5">
        <v>15504</v>
      </c>
      <c r="O109" s="5">
        <f t="shared" si="24"/>
        <v>35794</v>
      </c>
      <c r="P109" s="9">
        <v>29025</v>
      </c>
      <c r="Q109" s="11">
        <v>25738</v>
      </c>
      <c r="R109" s="11">
        <f t="shared" si="25"/>
        <v>54763</v>
      </c>
      <c r="S109" s="7">
        <v>42</v>
      </c>
      <c r="T109" s="7">
        <v>18</v>
      </c>
      <c r="U109" s="7">
        <f t="shared" si="26"/>
        <v>60</v>
      </c>
      <c r="V109" s="7">
        <v>31330</v>
      </c>
      <c r="W109" s="7">
        <v>16598</v>
      </c>
      <c r="X109" s="7">
        <f t="shared" si="27"/>
        <v>47928</v>
      </c>
      <c r="Y109" s="7">
        <v>57940</v>
      </c>
      <c r="Z109" s="7">
        <v>27249</v>
      </c>
      <c r="AA109" s="7">
        <f t="shared" si="28"/>
        <v>85189</v>
      </c>
      <c r="AB109" s="7">
        <v>28651</v>
      </c>
      <c r="AC109" s="7">
        <v>25370</v>
      </c>
      <c r="AD109" s="7">
        <f t="shared" si="29"/>
        <v>54021</v>
      </c>
      <c r="AE109" s="7">
        <v>20134</v>
      </c>
      <c r="AF109" s="7">
        <v>15332</v>
      </c>
      <c r="AG109" s="7">
        <f t="shared" si="30"/>
        <v>35466</v>
      </c>
      <c r="AH109" s="7">
        <v>41</v>
      </c>
      <c r="AI109" s="7">
        <v>16</v>
      </c>
      <c r="AJ109" s="7">
        <f t="shared" si="31"/>
        <v>57</v>
      </c>
      <c r="AK109" s="5">
        <v>31133</v>
      </c>
      <c r="AL109" s="5">
        <v>16499</v>
      </c>
      <c r="AM109" s="5">
        <f t="shared" si="32"/>
        <v>47632</v>
      </c>
      <c r="AN109" s="5">
        <v>57528</v>
      </c>
      <c r="AO109" s="5">
        <v>27067</v>
      </c>
      <c r="AP109" s="5">
        <f t="shared" si="33"/>
        <v>84595</v>
      </c>
      <c r="AQ109" s="7">
        <v>28481</v>
      </c>
      <c r="AR109" s="7">
        <v>25240</v>
      </c>
      <c r="AS109" s="7">
        <f t="shared" si="34"/>
        <v>53721</v>
      </c>
      <c r="AT109" s="5">
        <v>20027</v>
      </c>
      <c r="AU109" s="5">
        <v>15246</v>
      </c>
      <c r="AV109" s="5">
        <f t="shared" si="35"/>
        <v>35273</v>
      </c>
      <c r="AW109" s="7">
        <v>2305</v>
      </c>
      <c r="AX109" s="7">
        <v>4802</v>
      </c>
      <c r="AY109" s="7">
        <f t="shared" si="36"/>
        <v>7107</v>
      </c>
      <c r="AZ109" s="14">
        <v>111206</v>
      </c>
      <c r="BA109" s="14">
        <v>85857</v>
      </c>
      <c r="BB109" s="14">
        <v>197063</v>
      </c>
      <c r="BC109" s="18">
        <v>29067</v>
      </c>
      <c r="BD109" s="18">
        <v>25756</v>
      </c>
      <c r="BE109" s="18">
        <v>54823</v>
      </c>
      <c r="BF109" s="18">
        <v>7107</v>
      </c>
      <c r="BG109" s="18">
        <v>473239</v>
      </c>
      <c r="BH109" s="18">
        <v>577563</v>
      </c>
      <c r="BI109" s="18">
        <v>1075</v>
      </c>
      <c r="BJ109" s="18">
        <f t="shared" si="37"/>
        <v>1.0201214594574755</v>
      </c>
      <c r="BK109" s="33">
        <f t="shared" si="38"/>
        <v>533324.86159767222</v>
      </c>
      <c r="BL109" s="33">
        <f t="shared" si="39"/>
        <v>496.11615032341604</v>
      </c>
      <c r="BM109">
        <v>0.3125</v>
      </c>
      <c r="BN109">
        <v>33.527999999999999</v>
      </c>
    </row>
    <row r="110" spans="1:66" ht="13" thickBot="1" x14ac:dyDescent="0.3">
      <c r="A110" s="1" t="s">
        <v>36</v>
      </c>
      <c r="B110" s="1" t="s">
        <v>130</v>
      </c>
      <c r="C110" s="1" t="s">
        <v>130</v>
      </c>
      <c r="D110" s="5">
        <v>14</v>
      </c>
      <c r="E110" s="5">
        <v>10</v>
      </c>
      <c r="F110" s="5">
        <f t="shared" si="21"/>
        <v>24</v>
      </c>
      <c r="G110" s="6">
        <v>9419</v>
      </c>
      <c r="H110" s="6">
        <v>5741</v>
      </c>
      <c r="I110" s="6">
        <f t="shared" si="22"/>
        <v>15160</v>
      </c>
      <c r="J110" s="6">
        <v>20209</v>
      </c>
      <c r="K110" s="6">
        <v>9931</v>
      </c>
      <c r="L110" s="6">
        <f t="shared" si="23"/>
        <v>30140</v>
      </c>
      <c r="M110" s="5">
        <v>5233</v>
      </c>
      <c r="N110" s="5">
        <v>4301</v>
      </c>
      <c r="O110" s="5">
        <f t="shared" si="24"/>
        <v>9534</v>
      </c>
      <c r="P110" s="9">
        <v>7241</v>
      </c>
      <c r="Q110" s="11">
        <v>6651</v>
      </c>
      <c r="R110" s="11">
        <f t="shared" si="25"/>
        <v>13892</v>
      </c>
      <c r="S110" s="7">
        <v>13</v>
      </c>
      <c r="T110" s="7">
        <v>9</v>
      </c>
      <c r="U110" s="7">
        <f t="shared" si="26"/>
        <v>22</v>
      </c>
      <c r="V110" s="7">
        <v>9268</v>
      </c>
      <c r="W110" s="7">
        <v>5602</v>
      </c>
      <c r="X110" s="7">
        <f t="shared" si="27"/>
        <v>14870</v>
      </c>
      <c r="Y110" s="7">
        <v>19766</v>
      </c>
      <c r="Z110" s="7">
        <v>9627</v>
      </c>
      <c r="AA110" s="7">
        <f t="shared" si="28"/>
        <v>29393</v>
      </c>
      <c r="AB110" s="7">
        <v>7089</v>
      </c>
      <c r="AC110" s="7">
        <v>6484</v>
      </c>
      <c r="AD110" s="7">
        <f t="shared" si="29"/>
        <v>13573</v>
      </c>
      <c r="AE110" s="7">
        <v>5128</v>
      </c>
      <c r="AF110" s="7">
        <v>4224</v>
      </c>
      <c r="AG110" s="7">
        <f t="shared" si="30"/>
        <v>9352</v>
      </c>
      <c r="AH110" s="7">
        <v>13</v>
      </c>
      <c r="AI110" s="7">
        <v>9</v>
      </c>
      <c r="AJ110" s="7">
        <f t="shared" si="31"/>
        <v>22</v>
      </c>
      <c r="AK110" s="5">
        <v>9259</v>
      </c>
      <c r="AL110" s="5">
        <v>5597</v>
      </c>
      <c r="AM110" s="5">
        <f t="shared" si="32"/>
        <v>14856</v>
      </c>
      <c r="AN110" s="5">
        <v>19759</v>
      </c>
      <c r="AO110" s="5">
        <v>9618</v>
      </c>
      <c r="AP110" s="5">
        <f t="shared" si="33"/>
        <v>29377</v>
      </c>
      <c r="AQ110" s="7">
        <v>7075</v>
      </c>
      <c r="AR110" s="7">
        <v>6474</v>
      </c>
      <c r="AS110" s="7">
        <f t="shared" si="34"/>
        <v>13549</v>
      </c>
      <c r="AT110" s="5">
        <v>5122</v>
      </c>
      <c r="AU110" s="5">
        <v>4206</v>
      </c>
      <c r="AV110" s="5">
        <f t="shared" si="35"/>
        <v>9328</v>
      </c>
      <c r="AW110" s="7">
        <v>574</v>
      </c>
      <c r="AX110" s="7">
        <v>1148</v>
      </c>
      <c r="AY110" s="7">
        <f t="shared" si="36"/>
        <v>1722</v>
      </c>
      <c r="AZ110" s="14">
        <v>34875</v>
      </c>
      <c r="BA110" s="14">
        <v>26634</v>
      </c>
      <c r="BB110" s="14">
        <v>61509</v>
      </c>
      <c r="BC110" s="18">
        <v>7255</v>
      </c>
      <c r="BD110" s="18">
        <v>6661</v>
      </c>
      <c r="BE110" s="18">
        <v>13916</v>
      </c>
      <c r="BF110" s="18">
        <v>1722</v>
      </c>
      <c r="BG110" s="18">
        <v>266617</v>
      </c>
      <c r="BH110" s="18">
        <v>290414</v>
      </c>
      <c r="BI110" s="35">
        <v>156</v>
      </c>
      <c r="BJ110" s="18">
        <f t="shared" si="37"/>
        <v>1.0085860827168105</v>
      </c>
      <c r="BK110" s="33">
        <f t="shared" si="38"/>
        <v>280650.39907505369</v>
      </c>
      <c r="BL110" s="33">
        <f t="shared" si="39"/>
        <v>1799.0410197118827</v>
      </c>
      <c r="BM110">
        <v>1.0871</v>
      </c>
      <c r="BN110">
        <v>34.178100000000001</v>
      </c>
    </row>
    <row r="111" spans="1:66" ht="13" thickBot="1" x14ac:dyDescent="0.3">
      <c r="A111" s="1" t="s">
        <v>36</v>
      </c>
      <c r="B111" s="1" t="s">
        <v>131</v>
      </c>
      <c r="C111" s="1" t="s">
        <v>131</v>
      </c>
      <c r="D111" s="5">
        <v>11</v>
      </c>
      <c r="E111" s="5">
        <v>9</v>
      </c>
      <c r="F111" s="5">
        <f t="shared" si="21"/>
        <v>20</v>
      </c>
      <c r="G111" s="6">
        <v>13834</v>
      </c>
      <c r="H111" s="6">
        <v>8310</v>
      </c>
      <c r="I111" s="6">
        <f t="shared" si="22"/>
        <v>22144</v>
      </c>
      <c r="J111" s="6">
        <v>21691</v>
      </c>
      <c r="K111" s="6">
        <v>9568</v>
      </c>
      <c r="L111" s="6">
        <f t="shared" si="23"/>
        <v>31259</v>
      </c>
      <c r="M111" s="5">
        <v>7775</v>
      </c>
      <c r="N111" s="5">
        <v>6119</v>
      </c>
      <c r="O111" s="5">
        <f t="shared" si="24"/>
        <v>13894</v>
      </c>
      <c r="P111" s="9">
        <v>11468</v>
      </c>
      <c r="Q111" s="11">
        <v>10586</v>
      </c>
      <c r="R111" s="11">
        <f t="shared" si="25"/>
        <v>22054</v>
      </c>
      <c r="S111" s="7">
        <v>11</v>
      </c>
      <c r="T111" s="7">
        <v>9</v>
      </c>
      <c r="U111" s="7">
        <f t="shared" si="26"/>
        <v>20</v>
      </c>
      <c r="V111" s="7">
        <v>13785</v>
      </c>
      <c r="W111" s="7">
        <v>8275</v>
      </c>
      <c r="X111" s="7">
        <f t="shared" si="27"/>
        <v>22060</v>
      </c>
      <c r="Y111" s="7">
        <v>21497</v>
      </c>
      <c r="Z111" s="7">
        <v>9504</v>
      </c>
      <c r="AA111" s="7">
        <f t="shared" si="28"/>
        <v>31001</v>
      </c>
      <c r="AB111" s="7">
        <v>11386</v>
      </c>
      <c r="AC111" s="7">
        <v>9825</v>
      </c>
      <c r="AD111" s="7">
        <f t="shared" si="29"/>
        <v>21211</v>
      </c>
      <c r="AE111" s="7">
        <v>7752</v>
      </c>
      <c r="AF111" s="7">
        <v>6081</v>
      </c>
      <c r="AG111" s="7">
        <f t="shared" si="30"/>
        <v>13833</v>
      </c>
      <c r="AH111" s="7">
        <v>11</v>
      </c>
      <c r="AI111" s="7">
        <v>9</v>
      </c>
      <c r="AJ111" s="7">
        <f t="shared" si="31"/>
        <v>20</v>
      </c>
      <c r="AK111" s="5">
        <v>13678</v>
      </c>
      <c r="AL111" s="5">
        <v>8201</v>
      </c>
      <c r="AM111" s="5">
        <f t="shared" si="32"/>
        <v>21879</v>
      </c>
      <c r="AN111" s="5">
        <v>21270</v>
      </c>
      <c r="AO111" s="5">
        <v>9423</v>
      </c>
      <c r="AP111" s="5">
        <f t="shared" si="33"/>
        <v>30693</v>
      </c>
      <c r="AQ111" s="7">
        <v>11308</v>
      </c>
      <c r="AR111" s="7">
        <v>9752</v>
      </c>
      <c r="AS111" s="7">
        <f t="shared" si="34"/>
        <v>21060</v>
      </c>
      <c r="AT111" s="5">
        <v>7681</v>
      </c>
      <c r="AU111" s="5">
        <v>6022</v>
      </c>
      <c r="AV111" s="5">
        <f t="shared" si="35"/>
        <v>13703</v>
      </c>
      <c r="AW111" s="7">
        <v>673</v>
      </c>
      <c r="AX111" s="7">
        <v>1294</v>
      </c>
      <c r="AY111" s="7">
        <f t="shared" si="36"/>
        <v>1967</v>
      </c>
      <c r="AZ111" s="14">
        <v>43311</v>
      </c>
      <c r="BA111" s="14">
        <v>34592</v>
      </c>
      <c r="BB111" s="14">
        <v>77903</v>
      </c>
      <c r="BC111" s="18">
        <v>11479</v>
      </c>
      <c r="BD111" s="18">
        <v>10595</v>
      </c>
      <c r="BE111" s="18">
        <v>22074</v>
      </c>
      <c r="BF111" s="18">
        <v>1967</v>
      </c>
      <c r="BG111" s="18">
        <v>222343</v>
      </c>
      <c r="BH111" s="18">
        <v>290356</v>
      </c>
      <c r="BI111" s="35">
        <v>360</v>
      </c>
      <c r="BJ111" s="18">
        <f t="shared" si="37"/>
        <v>1.0270479838233217</v>
      </c>
      <c r="BK111" s="33">
        <f t="shared" si="38"/>
        <v>260956.34886745873</v>
      </c>
      <c r="BL111" s="33">
        <f t="shared" si="39"/>
        <v>724.878746854052</v>
      </c>
      <c r="BM111">
        <v>1.0344</v>
      </c>
      <c r="BN111">
        <v>34.197699999999998</v>
      </c>
    </row>
    <row r="112" spans="1:66" ht="13" thickBot="1" x14ac:dyDescent="0.3">
      <c r="A112" s="1" t="s">
        <v>30</v>
      </c>
      <c r="B112" s="1" t="s">
        <v>132</v>
      </c>
      <c r="C112" s="1" t="s">
        <v>132</v>
      </c>
      <c r="D112" s="5">
        <v>3</v>
      </c>
      <c r="E112" s="5">
        <v>6</v>
      </c>
      <c r="F112" s="5">
        <f t="shared" si="21"/>
        <v>9</v>
      </c>
      <c r="G112" s="6">
        <v>1173</v>
      </c>
      <c r="H112" s="6">
        <v>1107</v>
      </c>
      <c r="I112" s="6">
        <f t="shared" si="22"/>
        <v>2280</v>
      </c>
      <c r="J112" s="6">
        <v>2876</v>
      </c>
      <c r="K112" s="6">
        <v>2685</v>
      </c>
      <c r="L112" s="6">
        <f t="shared" si="23"/>
        <v>5561</v>
      </c>
      <c r="M112" s="5">
        <v>1112</v>
      </c>
      <c r="N112" s="5">
        <v>1142</v>
      </c>
      <c r="O112" s="5">
        <f t="shared" si="24"/>
        <v>2254</v>
      </c>
      <c r="P112" s="9">
        <v>772</v>
      </c>
      <c r="Q112" s="11">
        <v>787</v>
      </c>
      <c r="R112" s="11">
        <f t="shared" si="25"/>
        <v>1559</v>
      </c>
      <c r="S112" s="7">
        <v>2</v>
      </c>
      <c r="T112" s="7">
        <v>3</v>
      </c>
      <c r="U112" s="7">
        <f t="shared" si="26"/>
        <v>5</v>
      </c>
      <c r="V112" s="7">
        <v>713</v>
      </c>
      <c r="W112" s="7">
        <v>643</v>
      </c>
      <c r="X112" s="7">
        <f t="shared" si="27"/>
        <v>1356</v>
      </c>
      <c r="Y112" s="7">
        <v>2182</v>
      </c>
      <c r="Z112" s="7">
        <v>2043</v>
      </c>
      <c r="AA112" s="7">
        <f t="shared" si="28"/>
        <v>4225</v>
      </c>
      <c r="AB112" s="7">
        <v>417</v>
      </c>
      <c r="AC112" s="7">
        <v>411</v>
      </c>
      <c r="AD112" s="7">
        <f t="shared" si="29"/>
        <v>828</v>
      </c>
      <c r="AE112" s="7">
        <v>450</v>
      </c>
      <c r="AF112" s="7">
        <v>461</v>
      </c>
      <c r="AG112" s="7">
        <f t="shared" si="30"/>
        <v>911</v>
      </c>
      <c r="AH112" s="7">
        <v>2</v>
      </c>
      <c r="AI112" s="7">
        <v>3</v>
      </c>
      <c r="AJ112" s="7">
        <f t="shared" si="31"/>
        <v>5</v>
      </c>
      <c r="AK112" s="5">
        <v>689</v>
      </c>
      <c r="AL112" s="5">
        <v>630</v>
      </c>
      <c r="AM112" s="5">
        <f t="shared" si="32"/>
        <v>1319</v>
      </c>
      <c r="AN112" s="5">
        <v>2189</v>
      </c>
      <c r="AO112" s="5">
        <v>2138</v>
      </c>
      <c r="AP112" s="5">
        <f t="shared" si="33"/>
        <v>4327</v>
      </c>
      <c r="AQ112" s="7">
        <v>418</v>
      </c>
      <c r="AR112" s="7">
        <v>415</v>
      </c>
      <c r="AS112" s="7">
        <f t="shared" si="34"/>
        <v>833</v>
      </c>
      <c r="AT112" s="5">
        <v>440</v>
      </c>
      <c r="AU112" s="5">
        <v>444</v>
      </c>
      <c r="AV112" s="5">
        <f t="shared" si="35"/>
        <v>884</v>
      </c>
      <c r="AW112" s="7">
        <v>20</v>
      </c>
      <c r="AX112" s="7">
        <v>69</v>
      </c>
      <c r="AY112" s="7">
        <f t="shared" si="36"/>
        <v>89</v>
      </c>
      <c r="AZ112" s="14">
        <v>5164</v>
      </c>
      <c r="BA112" s="14">
        <v>5727</v>
      </c>
      <c r="BB112" s="14">
        <v>10891</v>
      </c>
      <c r="BC112" s="18">
        <v>775</v>
      </c>
      <c r="BD112" s="18">
        <v>793</v>
      </c>
      <c r="BE112" s="18">
        <v>1568</v>
      </c>
      <c r="BF112" s="18">
        <v>89</v>
      </c>
      <c r="BG112" s="18">
        <v>199066</v>
      </c>
      <c r="BH112" s="18">
        <v>264425</v>
      </c>
      <c r="BI112" s="35">
        <v>471</v>
      </c>
      <c r="BJ112" s="18">
        <f t="shared" si="37"/>
        <v>1.0287990210121265</v>
      </c>
      <c r="BK112" s="33">
        <f t="shared" si="38"/>
        <v>236037.14000356768</v>
      </c>
      <c r="BL112" s="33">
        <f t="shared" si="39"/>
        <v>501.14042463602482</v>
      </c>
      <c r="BM112">
        <v>0.61209999999999998</v>
      </c>
      <c r="BN112" t="s">
        <v>249</v>
      </c>
    </row>
    <row r="113" spans="1:66" ht="13" thickBot="1" x14ac:dyDescent="0.3">
      <c r="A113" s="1" t="s">
        <v>30</v>
      </c>
      <c r="B113" s="1" t="s">
        <v>133</v>
      </c>
      <c r="C113" s="1" t="s">
        <v>133</v>
      </c>
      <c r="D113" s="5">
        <v>2</v>
      </c>
      <c r="E113" s="5">
        <v>1</v>
      </c>
      <c r="F113" s="5">
        <f t="shared" si="21"/>
        <v>3</v>
      </c>
      <c r="G113" s="6">
        <v>1178</v>
      </c>
      <c r="H113" s="6">
        <v>967</v>
      </c>
      <c r="I113" s="6">
        <f t="shared" si="22"/>
        <v>2145</v>
      </c>
      <c r="J113" s="6">
        <v>2484</v>
      </c>
      <c r="K113" s="6">
        <v>1787</v>
      </c>
      <c r="L113" s="6">
        <f t="shared" si="23"/>
        <v>4271</v>
      </c>
      <c r="M113" s="5">
        <v>664</v>
      </c>
      <c r="N113" s="5">
        <v>633</v>
      </c>
      <c r="O113" s="5">
        <f t="shared" si="24"/>
        <v>1297</v>
      </c>
      <c r="P113" s="9">
        <v>690</v>
      </c>
      <c r="Q113" s="11">
        <v>707</v>
      </c>
      <c r="R113" s="11">
        <f t="shared" si="25"/>
        <v>1397</v>
      </c>
      <c r="S113" s="7">
        <v>1</v>
      </c>
      <c r="T113" s="7">
        <v>0</v>
      </c>
      <c r="U113" s="7">
        <f t="shared" si="26"/>
        <v>1</v>
      </c>
      <c r="V113" s="7">
        <v>954</v>
      </c>
      <c r="W113" s="7">
        <v>809</v>
      </c>
      <c r="X113" s="7">
        <f t="shared" si="27"/>
        <v>1763</v>
      </c>
      <c r="Y113" s="7">
        <v>2102</v>
      </c>
      <c r="Z113" s="7">
        <v>1471</v>
      </c>
      <c r="AA113" s="7">
        <f t="shared" si="28"/>
        <v>3573</v>
      </c>
      <c r="AB113" s="7">
        <v>573</v>
      </c>
      <c r="AC113" s="7">
        <v>586</v>
      </c>
      <c r="AD113" s="7">
        <f t="shared" si="29"/>
        <v>1159</v>
      </c>
      <c r="AE113" s="7">
        <v>528</v>
      </c>
      <c r="AF113" s="7">
        <v>510</v>
      </c>
      <c r="AG113" s="7">
        <f t="shared" si="30"/>
        <v>1038</v>
      </c>
      <c r="AH113" s="7">
        <v>1</v>
      </c>
      <c r="AI113" s="7">
        <v>0</v>
      </c>
      <c r="AJ113" s="7">
        <f t="shared" si="31"/>
        <v>1</v>
      </c>
      <c r="AK113" s="5">
        <v>939</v>
      </c>
      <c r="AL113" s="5">
        <v>796</v>
      </c>
      <c r="AM113" s="5">
        <f t="shared" si="32"/>
        <v>1735</v>
      </c>
      <c r="AN113" s="5">
        <v>2081</v>
      </c>
      <c r="AO113" s="5">
        <v>1465</v>
      </c>
      <c r="AP113" s="5">
        <f t="shared" si="33"/>
        <v>3546</v>
      </c>
      <c r="AQ113" s="7">
        <v>567</v>
      </c>
      <c r="AR113" s="7">
        <v>585</v>
      </c>
      <c r="AS113" s="7">
        <f t="shared" si="34"/>
        <v>1152</v>
      </c>
      <c r="AT113" s="5">
        <v>515</v>
      </c>
      <c r="AU113" s="5">
        <v>502</v>
      </c>
      <c r="AV113" s="5">
        <f t="shared" si="35"/>
        <v>1017</v>
      </c>
      <c r="AW113" s="7">
        <v>47</v>
      </c>
      <c r="AX113" s="7">
        <v>137</v>
      </c>
      <c r="AY113" s="7">
        <f t="shared" si="36"/>
        <v>184</v>
      </c>
      <c r="AZ113" s="14">
        <v>4328</v>
      </c>
      <c r="BA113" s="14">
        <v>4095</v>
      </c>
      <c r="BB113" s="14">
        <v>8423</v>
      </c>
      <c r="BC113" s="18">
        <v>692</v>
      </c>
      <c r="BD113" s="18">
        <v>708</v>
      </c>
      <c r="BE113" s="18">
        <v>1400</v>
      </c>
      <c r="BF113" s="18">
        <v>184</v>
      </c>
      <c r="BG113" s="18">
        <v>145838</v>
      </c>
      <c r="BH113" s="18">
        <v>174039</v>
      </c>
      <c r="BI113" s="35">
        <v>773</v>
      </c>
      <c r="BJ113" s="18">
        <f t="shared" si="37"/>
        <v>1.0178354855730389</v>
      </c>
      <c r="BK113" s="33">
        <f t="shared" si="38"/>
        <v>162157.19655699667</v>
      </c>
      <c r="BL113" s="33">
        <f t="shared" si="39"/>
        <v>209.77645091461406</v>
      </c>
      <c r="BM113">
        <v>0.61209999999999998</v>
      </c>
      <c r="BN113">
        <v>30.6373</v>
      </c>
    </row>
    <row r="114" spans="1:66" ht="13" thickBot="1" x14ac:dyDescent="0.3">
      <c r="A114" s="1" t="s">
        <v>30</v>
      </c>
      <c r="B114" s="1" t="s">
        <v>134</v>
      </c>
      <c r="C114" s="1" t="s">
        <v>134</v>
      </c>
      <c r="D114" s="5">
        <v>2</v>
      </c>
      <c r="E114" s="5">
        <v>7</v>
      </c>
      <c r="F114" s="5">
        <f t="shared" si="21"/>
        <v>9</v>
      </c>
      <c r="G114" s="6">
        <v>5616</v>
      </c>
      <c r="H114" s="6">
        <v>4439</v>
      </c>
      <c r="I114" s="6">
        <f t="shared" si="22"/>
        <v>10055</v>
      </c>
      <c r="J114" s="6">
        <v>9057</v>
      </c>
      <c r="K114" s="6">
        <v>4499</v>
      </c>
      <c r="L114" s="6">
        <f t="shared" si="23"/>
        <v>13556</v>
      </c>
      <c r="M114" s="5">
        <v>2560</v>
      </c>
      <c r="N114" s="5">
        <v>2149</v>
      </c>
      <c r="O114" s="5">
        <f t="shared" si="24"/>
        <v>4709</v>
      </c>
      <c r="P114" s="9">
        <v>2356</v>
      </c>
      <c r="Q114" s="11">
        <v>1923</v>
      </c>
      <c r="R114" s="11">
        <f t="shared" si="25"/>
        <v>4279</v>
      </c>
      <c r="S114" s="7">
        <v>0</v>
      </c>
      <c r="T114" s="7">
        <v>4</v>
      </c>
      <c r="U114" s="7">
        <f t="shared" si="26"/>
        <v>4</v>
      </c>
      <c r="V114" s="7">
        <v>4907</v>
      </c>
      <c r="W114" s="7">
        <v>3860</v>
      </c>
      <c r="X114" s="7">
        <f t="shared" si="27"/>
        <v>8767</v>
      </c>
      <c r="Y114" s="7">
        <v>7385</v>
      </c>
      <c r="Z114" s="7">
        <v>3836</v>
      </c>
      <c r="AA114" s="7">
        <f t="shared" si="28"/>
        <v>11221</v>
      </c>
      <c r="AB114" s="7">
        <v>1946</v>
      </c>
      <c r="AC114" s="7">
        <v>1619</v>
      </c>
      <c r="AD114" s="7">
        <f t="shared" si="29"/>
        <v>3565</v>
      </c>
      <c r="AE114" s="7">
        <v>2215</v>
      </c>
      <c r="AF114" s="7">
        <v>1890</v>
      </c>
      <c r="AG114" s="7">
        <f t="shared" si="30"/>
        <v>4105</v>
      </c>
      <c r="AH114" s="7">
        <v>0</v>
      </c>
      <c r="AI114" s="7">
        <v>4</v>
      </c>
      <c r="AJ114" s="7">
        <f t="shared" si="31"/>
        <v>4</v>
      </c>
      <c r="AK114" s="5">
        <v>5270</v>
      </c>
      <c r="AL114" s="5">
        <v>4175</v>
      </c>
      <c r="AM114" s="5">
        <f t="shared" si="32"/>
        <v>9445</v>
      </c>
      <c r="AN114" s="5">
        <v>8170</v>
      </c>
      <c r="AO114" s="5">
        <v>4138</v>
      </c>
      <c r="AP114" s="5">
        <f t="shared" si="33"/>
        <v>12308</v>
      </c>
      <c r="AQ114" s="7">
        <v>2102</v>
      </c>
      <c r="AR114" s="7">
        <v>1722</v>
      </c>
      <c r="AS114" s="7">
        <f t="shared" si="34"/>
        <v>3824</v>
      </c>
      <c r="AT114" s="5">
        <v>2382</v>
      </c>
      <c r="AU114" s="5">
        <v>2032</v>
      </c>
      <c r="AV114" s="5">
        <f t="shared" si="35"/>
        <v>4414</v>
      </c>
      <c r="AW114" s="7">
        <v>72</v>
      </c>
      <c r="AX114" s="7">
        <v>280</v>
      </c>
      <c r="AY114" s="7">
        <f t="shared" si="36"/>
        <v>352</v>
      </c>
      <c r="AZ114" s="14">
        <v>17235</v>
      </c>
      <c r="BA114" s="14">
        <v>13017</v>
      </c>
      <c r="BB114" s="14">
        <v>30252</v>
      </c>
      <c r="BC114" s="18">
        <v>2358</v>
      </c>
      <c r="BD114" s="18">
        <v>1930</v>
      </c>
      <c r="BE114" s="18">
        <v>4288</v>
      </c>
      <c r="BF114" s="18">
        <v>352</v>
      </c>
      <c r="BG114" s="18">
        <v>183444</v>
      </c>
      <c r="BH114" s="18">
        <v>226009</v>
      </c>
      <c r="BI114" s="35">
        <v>544</v>
      </c>
      <c r="BJ114" s="18">
        <f t="shared" si="37"/>
        <v>1.0210857661579691</v>
      </c>
      <c r="BK114" s="33">
        <f t="shared" si="38"/>
        <v>207910.70204264793</v>
      </c>
      <c r="BL114" s="33">
        <f t="shared" si="39"/>
        <v>382.18879051957339</v>
      </c>
      <c r="BM114">
        <v>0.61929999999999996</v>
      </c>
      <c r="BN114">
        <v>30.020299999999999</v>
      </c>
    </row>
    <row r="115" spans="1:66" ht="13" thickBot="1" x14ac:dyDescent="0.3">
      <c r="A115" s="1" t="s">
        <v>42</v>
      </c>
      <c r="B115" s="1" t="s">
        <v>135</v>
      </c>
      <c r="C115" s="1" t="s">
        <v>135</v>
      </c>
      <c r="D115" s="5">
        <v>30</v>
      </c>
      <c r="E115" s="5">
        <v>32</v>
      </c>
      <c r="F115" s="5">
        <f t="shared" si="21"/>
        <v>62</v>
      </c>
      <c r="G115" s="6">
        <v>17133</v>
      </c>
      <c r="H115" s="6">
        <v>14769</v>
      </c>
      <c r="I115" s="6">
        <f t="shared" si="22"/>
        <v>31902</v>
      </c>
      <c r="J115" s="6">
        <v>28011</v>
      </c>
      <c r="K115" s="6">
        <v>19051</v>
      </c>
      <c r="L115" s="6">
        <f t="shared" si="23"/>
        <v>47062</v>
      </c>
      <c r="M115" s="5">
        <v>10228</v>
      </c>
      <c r="N115" s="5">
        <v>9344</v>
      </c>
      <c r="O115" s="5">
        <f t="shared" si="24"/>
        <v>19572</v>
      </c>
      <c r="P115" s="9">
        <v>10649</v>
      </c>
      <c r="Q115" s="11">
        <v>10329</v>
      </c>
      <c r="R115" s="11">
        <f t="shared" si="25"/>
        <v>20978</v>
      </c>
      <c r="S115" s="7">
        <v>26</v>
      </c>
      <c r="T115" s="7">
        <v>24</v>
      </c>
      <c r="U115" s="7">
        <f t="shared" si="26"/>
        <v>50</v>
      </c>
      <c r="V115" s="7">
        <v>15935</v>
      </c>
      <c r="W115" s="7">
        <v>13591</v>
      </c>
      <c r="X115" s="7">
        <f t="shared" si="27"/>
        <v>29526</v>
      </c>
      <c r="Y115" s="7">
        <v>25997</v>
      </c>
      <c r="Z115" s="7">
        <v>17539</v>
      </c>
      <c r="AA115" s="7">
        <f t="shared" si="28"/>
        <v>43536</v>
      </c>
      <c r="AB115" s="7">
        <v>11293</v>
      </c>
      <c r="AC115" s="7">
        <v>9680</v>
      </c>
      <c r="AD115" s="7">
        <f t="shared" si="29"/>
        <v>20973</v>
      </c>
      <c r="AE115" s="7">
        <v>9415</v>
      </c>
      <c r="AF115" s="7">
        <v>8678</v>
      </c>
      <c r="AG115" s="7">
        <f t="shared" si="30"/>
        <v>18093</v>
      </c>
      <c r="AH115" s="7">
        <v>31</v>
      </c>
      <c r="AI115" s="7">
        <v>24</v>
      </c>
      <c r="AJ115" s="7">
        <f t="shared" si="31"/>
        <v>55</v>
      </c>
      <c r="AK115" s="5">
        <v>16473</v>
      </c>
      <c r="AL115" s="5">
        <v>13899</v>
      </c>
      <c r="AM115" s="5">
        <f t="shared" si="32"/>
        <v>30372</v>
      </c>
      <c r="AN115" s="5">
        <v>26627</v>
      </c>
      <c r="AO115" s="5">
        <v>17819</v>
      </c>
      <c r="AP115" s="5">
        <f t="shared" si="33"/>
        <v>44446</v>
      </c>
      <c r="AQ115" s="7">
        <v>10220</v>
      </c>
      <c r="AR115" s="7">
        <v>9801</v>
      </c>
      <c r="AS115" s="7">
        <f t="shared" si="34"/>
        <v>20021</v>
      </c>
      <c r="AT115" s="5">
        <v>9761</v>
      </c>
      <c r="AU115" s="5">
        <v>8877</v>
      </c>
      <c r="AV115" s="5">
        <f t="shared" si="35"/>
        <v>18638</v>
      </c>
      <c r="AW115" s="7">
        <v>484</v>
      </c>
      <c r="AX115" s="7">
        <v>2055</v>
      </c>
      <c r="AY115" s="7">
        <f t="shared" si="36"/>
        <v>2539</v>
      </c>
      <c r="AZ115" s="14">
        <v>55402</v>
      </c>
      <c r="BA115" s="14">
        <v>53525</v>
      </c>
      <c r="BB115" s="14">
        <v>108927</v>
      </c>
      <c r="BC115" s="18">
        <v>10679</v>
      </c>
      <c r="BD115" s="18">
        <v>10361</v>
      </c>
      <c r="BE115" s="18">
        <v>21040</v>
      </c>
      <c r="BF115" s="18">
        <v>2539</v>
      </c>
      <c r="BG115" s="18">
        <v>328964</v>
      </c>
      <c r="BH115" s="18">
        <v>407386</v>
      </c>
      <c r="BI115" s="18">
        <v>1525</v>
      </c>
      <c r="BJ115" s="18">
        <f t="shared" si="37"/>
        <v>1.0216114991221155</v>
      </c>
      <c r="BK115" s="33">
        <f t="shared" si="38"/>
        <v>373992.60043251241</v>
      </c>
      <c r="BL115" s="33">
        <f t="shared" si="39"/>
        <v>245.24104946394257</v>
      </c>
      <c r="BM115">
        <v>0.40160000000000001</v>
      </c>
      <c r="BN115">
        <v>32.043999999999997</v>
      </c>
    </row>
    <row r="116" spans="1:66" ht="13" thickBot="1" x14ac:dyDescent="0.3">
      <c r="A116" s="1" t="s">
        <v>17</v>
      </c>
      <c r="B116" s="1" t="s">
        <v>136</v>
      </c>
      <c r="C116" s="1" t="s">
        <v>136</v>
      </c>
      <c r="D116" s="5">
        <v>19</v>
      </c>
      <c r="E116" s="5">
        <v>23</v>
      </c>
      <c r="F116" s="5">
        <f t="shared" si="21"/>
        <v>42</v>
      </c>
      <c r="G116" s="6">
        <v>6216</v>
      </c>
      <c r="H116" s="6">
        <v>3997</v>
      </c>
      <c r="I116" s="6">
        <f t="shared" si="22"/>
        <v>10213</v>
      </c>
      <c r="J116" s="6">
        <v>8824</v>
      </c>
      <c r="K116" s="6">
        <v>4782</v>
      </c>
      <c r="L116" s="6">
        <f t="shared" si="23"/>
        <v>13606</v>
      </c>
      <c r="M116" s="5">
        <v>4005</v>
      </c>
      <c r="N116" s="5">
        <v>3320</v>
      </c>
      <c r="O116" s="5">
        <f t="shared" si="24"/>
        <v>7325</v>
      </c>
      <c r="P116" s="9">
        <v>12157</v>
      </c>
      <c r="Q116" s="11">
        <v>11526</v>
      </c>
      <c r="R116" s="11">
        <f t="shared" si="25"/>
        <v>23683</v>
      </c>
      <c r="S116" s="7">
        <v>13</v>
      </c>
      <c r="T116" s="7">
        <v>20</v>
      </c>
      <c r="U116" s="7">
        <f t="shared" si="26"/>
        <v>33</v>
      </c>
      <c r="V116" s="7">
        <v>5878</v>
      </c>
      <c r="W116" s="7">
        <v>3805</v>
      </c>
      <c r="X116" s="7">
        <f t="shared" si="27"/>
        <v>9683</v>
      </c>
      <c r="Y116" s="7">
        <v>7562</v>
      </c>
      <c r="Z116" s="7">
        <v>4314</v>
      </c>
      <c r="AA116" s="7">
        <f t="shared" si="28"/>
        <v>11876</v>
      </c>
      <c r="AB116" s="7">
        <v>11590</v>
      </c>
      <c r="AC116" s="7">
        <v>11011</v>
      </c>
      <c r="AD116" s="7">
        <f t="shared" si="29"/>
        <v>22601</v>
      </c>
      <c r="AE116" s="7">
        <v>3823</v>
      </c>
      <c r="AF116" s="7">
        <v>3165</v>
      </c>
      <c r="AG116" s="7">
        <f t="shared" si="30"/>
        <v>6988</v>
      </c>
      <c r="AH116" s="7">
        <v>13</v>
      </c>
      <c r="AI116" s="7">
        <v>19</v>
      </c>
      <c r="AJ116" s="7">
        <f t="shared" si="31"/>
        <v>32</v>
      </c>
      <c r="AK116" s="5">
        <v>5814</v>
      </c>
      <c r="AL116" s="5">
        <v>3741</v>
      </c>
      <c r="AM116" s="5">
        <f t="shared" si="32"/>
        <v>9555</v>
      </c>
      <c r="AN116" s="5">
        <v>7440</v>
      </c>
      <c r="AO116" s="5">
        <v>4255</v>
      </c>
      <c r="AP116" s="5">
        <f t="shared" si="33"/>
        <v>11695</v>
      </c>
      <c r="AQ116" s="7">
        <v>11458</v>
      </c>
      <c r="AR116" s="7">
        <v>10916</v>
      </c>
      <c r="AS116" s="7">
        <f t="shared" si="34"/>
        <v>22374</v>
      </c>
      <c r="AT116" s="5">
        <v>3727</v>
      </c>
      <c r="AU116" s="5">
        <v>3109</v>
      </c>
      <c r="AV116" s="5">
        <f t="shared" si="35"/>
        <v>6836</v>
      </c>
      <c r="AW116" s="7">
        <v>114</v>
      </c>
      <c r="AX116" s="7">
        <v>623</v>
      </c>
      <c r="AY116" s="7">
        <f t="shared" si="36"/>
        <v>737</v>
      </c>
      <c r="AZ116" s="14">
        <v>19064</v>
      </c>
      <c r="BA116" s="14">
        <v>23648</v>
      </c>
      <c r="BB116" s="14">
        <v>42712</v>
      </c>
      <c r="BC116" s="18">
        <v>12176</v>
      </c>
      <c r="BD116" s="18">
        <v>11549</v>
      </c>
      <c r="BE116" s="18">
        <v>23725</v>
      </c>
      <c r="BF116" s="18">
        <v>737</v>
      </c>
      <c r="BG116" s="18">
        <v>103432</v>
      </c>
      <c r="BH116" s="36">
        <v>103639</v>
      </c>
      <c r="BI116" s="36">
        <v>3533</v>
      </c>
      <c r="BJ116" s="18">
        <f t="shared" si="37"/>
        <v>1.0001999514787181</v>
      </c>
      <c r="BK116" s="33">
        <f t="shared" si="38"/>
        <v>103556.15033371195</v>
      </c>
      <c r="BL116" s="33">
        <f t="shared" si="39"/>
        <v>29.311109633091409</v>
      </c>
      <c r="BM116">
        <v>2.7494999999999998</v>
      </c>
      <c r="BN116">
        <v>34.597099999999998</v>
      </c>
    </row>
    <row r="117" spans="1:66" ht="13" thickBot="1" x14ac:dyDescent="0.3">
      <c r="A117" s="1" t="s">
        <v>20</v>
      </c>
      <c r="B117" s="1" t="s">
        <v>137</v>
      </c>
      <c r="C117" s="1" t="s">
        <v>137</v>
      </c>
      <c r="D117" s="5">
        <v>23</v>
      </c>
      <c r="E117" s="5">
        <v>28</v>
      </c>
      <c r="F117" s="5">
        <f t="shared" si="21"/>
        <v>51</v>
      </c>
      <c r="G117" s="6">
        <v>25142</v>
      </c>
      <c r="H117" s="6">
        <v>19355</v>
      </c>
      <c r="I117" s="6">
        <f t="shared" si="22"/>
        <v>44497</v>
      </c>
      <c r="J117" s="6">
        <v>21941</v>
      </c>
      <c r="K117" s="6">
        <v>10320</v>
      </c>
      <c r="L117" s="6">
        <f t="shared" si="23"/>
        <v>32261</v>
      </c>
      <c r="M117" s="5">
        <v>16269</v>
      </c>
      <c r="N117" s="5">
        <v>13859</v>
      </c>
      <c r="O117" s="5">
        <f t="shared" si="24"/>
        <v>30128</v>
      </c>
      <c r="P117" s="9">
        <v>16592</v>
      </c>
      <c r="Q117" s="11">
        <v>16581</v>
      </c>
      <c r="R117" s="11">
        <f t="shared" si="25"/>
        <v>33173</v>
      </c>
      <c r="S117" s="7">
        <v>23</v>
      </c>
      <c r="T117" s="7">
        <v>25</v>
      </c>
      <c r="U117" s="7">
        <f t="shared" si="26"/>
        <v>48</v>
      </c>
      <c r="V117" s="7">
        <v>24192</v>
      </c>
      <c r="W117" s="7">
        <v>18815</v>
      </c>
      <c r="X117" s="7">
        <f t="shared" si="27"/>
        <v>43007</v>
      </c>
      <c r="Y117" s="7">
        <v>19710</v>
      </c>
      <c r="Z117" s="7">
        <v>9666</v>
      </c>
      <c r="AA117" s="7">
        <f t="shared" si="28"/>
        <v>29376</v>
      </c>
      <c r="AB117" s="7">
        <v>16132</v>
      </c>
      <c r="AC117" s="7">
        <v>16065</v>
      </c>
      <c r="AD117" s="7">
        <f t="shared" si="29"/>
        <v>32197</v>
      </c>
      <c r="AE117" s="7">
        <v>15860</v>
      </c>
      <c r="AF117" s="7">
        <v>13543</v>
      </c>
      <c r="AG117" s="7">
        <f t="shared" si="30"/>
        <v>29403</v>
      </c>
      <c r="AH117" s="7">
        <v>23</v>
      </c>
      <c r="AI117" s="7">
        <v>33</v>
      </c>
      <c r="AJ117" s="7">
        <f t="shared" si="31"/>
        <v>56</v>
      </c>
      <c r="AK117" s="5">
        <v>23904</v>
      </c>
      <c r="AL117" s="5">
        <v>18650</v>
      </c>
      <c r="AM117" s="5">
        <f t="shared" si="32"/>
        <v>42554</v>
      </c>
      <c r="AN117" s="5">
        <v>19465</v>
      </c>
      <c r="AO117" s="5">
        <v>9576</v>
      </c>
      <c r="AP117" s="5">
        <f t="shared" si="33"/>
        <v>29041</v>
      </c>
      <c r="AQ117" s="7">
        <v>15923</v>
      </c>
      <c r="AR117" s="7">
        <v>15848</v>
      </c>
      <c r="AS117" s="7">
        <f t="shared" si="34"/>
        <v>31771</v>
      </c>
      <c r="AT117" s="5">
        <v>15682</v>
      </c>
      <c r="AU117" s="5">
        <v>13376</v>
      </c>
      <c r="AV117" s="5">
        <f t="shared" si="35"/>
        <v>29058</v>
      </c>
      <c r="AW117" s="7">
        <v>355</v>
      </c>
      <c r="AX117" s="7">
        <v>844</v>
      </c>
      <c r="AY117" s="7">
        <f t="shared" si="36"/>
        <v>1199</v>
      </c>
      <c r="AZ117" s="14">
        <v>63375</v>
      </c>
      <c r="BA117" s="14">
        <v>60143</v>
      </c>
      <c r="BB117" s="14">
        <v>123518</v>
      </c>
      <c r="BC117" s="18">
        <v>16615</v>
      </c>
      <c r="BD117" s="18">
        <v>16609</v>
      </c>
      <c r="BE117" s="18">
        <v>33224</v>
      </c>
      <c r="BF117" s="18">
        <v>1199</v>
      </c>
      <c r="BG117" s="18">
        <v>95951</v>
      </c>
      <c r="BH117" s="18">
        <v>109572</v>
      </c>
      <c r="BI117" s="18">
        <v>1072</v>
      </c>
      <c r="BJ117" s="18">
        <f t="shared" si="37"/>
        <v>1.0133629185818893</v>
      </c>
      <c r="BK117" s="33">
        <f t="shared" si="38"/>
        <v>103905.74376590905</v>
      </c>
      <c r="BL117" s="33">
        <f t="shared" si="39"/>
        <v>96.926999781631579</v>
      </c>
      <c r="BM117">
        <v>3.6360000000000001</v>
      </c>
      <c r="BN117">
        <v>31.7651</v>
      </c>
    </row>
    <row r="118" spans="1:66" ht="13" thickBot="1" x14ac:dyDescent="0.3">
      <c r="A118" s="1" t="s">
        <v>45</v>
      </c>
      <c r="B118" s="1" t="s">
        <v>138</v>
      </c>
      <c r="C118" s="1" t="s">
        <v>138</v>
      </c>
      <c r="D118" s="5">
        <v>11</v>
      </c>
      <c r="E118" s="5">
        <v>10</v>
      </c>
      <c r="F118" s="5">
        <f t="shared" si="21"/>
        <v>21</v>
      </c>
      <c r="G118" s="6">
        <v>5337</v>
      </c>
      <c r="H118" s="6">
        <v>5224</v>
      </c>
      <c r="I118" s="6">
        <f t="shared" si="22"/>
        <v>10561</v>
      </c>
      <c r="J118" s="6">
        <v>9303</v>
      </c>
      <c r="K118" s="6">
        <v>7353</v>
      </c>
      <c r="L118" s="6">
        <f t="shared" si="23"/>
        <v>16656</v>
      </c>
      <c r="M118" s="5">
        <v>2944</v>
      </c>
      <c r="N118" s="5">
        <v>2903</v>
      </c>
      <c r="O118" s="5">
        <f t="shared" si="24"/>
        <v>5847</v>
      </c>
      <c r="P118" s="9">
        <v>3228</v>
      </c>
      <c r="Q118" s="11">
        <v>2971</v>
      </c>
      <c r="R118" s="11">
        <f t="shared" si="25"/>
        <v>6199</v>
      </c>
      <c r="S118" s="7">
        <v>17</v>
      </c>
      <c r="T118" s="7">
        <v>10</v>
      </c>
      <c r="U118" s="7">
        <f t="shared" si="26"/>
        <v>27</v>
      </c>
      <c r="V118" s="7">
        <v>5134</v>
      </c>
      <c r="W118" s="7">
        <v>5077</v>
      </c>
      <c r="X118" s="7">
        <f t="shared" si="27"/>
        <v>10211</v>
      </c>
      <c r="Y118" s="7">
        <v>8968</v>
      </c>
      <c r="Z118" s="7">
        <v>6885</v>
      </c>
      <c r="AA118" s="7">
        <f t="shared" si="28"/>
        <v>15853</v>
      </c>
      <c r="AB118" s="7">
        <v>2958</v>
      </c>
      <c r="AC118" s="7">
        <v>2869</v>
      </c>
      <c r="AD118" s="7">
        <f t="shared" si="29"/>
        <v>5827</v>
      </c>
      <c r="AE118" s="7">
        <v>2851</v>
      </c>
      <c r="AF118" s="7">
        <v>2836</v>
      </c>
      <c r="AG118" s="7">
        <f t="shared" si="30"/>
        <v>5687</v>
      </c>
      <c r="AH118" s="7">
        <v>9</v>
      </c>
      <c r="AI118" s="7">
        <v>9</v>
      </c>
      <c r="AJ118" s="7">
        <f t="shared" si="31"/>
        <v>18</v>
      </c>
      <c r="AK118" s="5">
        <v>4801</v>
      </c>
      <c r="AL118" s="5">
        <v>4803</v>
      </c>
      <c r="AM118" s="5">
        <f t="shared" si="32"/>
        <v>9604</v>
      </c>
      <c r="AN118" s="5">
        <v>8384</v>
      </c>
      <c r="AO118" s="5">
        <v>6344</v>
      </c>
      <c r="AP118" s="5">
        <f t="shared" si="33"/>
        <v>14728</v>
      </c>
      <c r="AQ118" s="7">
        <v>2783</v>
      </c>
      <c r="AR118" s="7">
        <v>2689</v>
      </c>
      <c r="AS118" s="7">
        <f t="shared" si="34"/>
        <v>5472</v>
      </c>
      <c r="AT118" s="5">
        <v>2646</v>
      </c>
      <c r="AU118" s="5">
        <v>2687</v>
      </c>
      <c r="AV118" s="5">
        <f t="shared" si="35"/>
        <v>5333</v>
      </c>
      <c r="AW118" s="7">
        <v>134</v>
      </c>
      <c r="AX118" s="7">
        <v>641</v>
      </c>
      <c r="AY118" s="7">
        <f t="shared" si="36"/>
        <v>775</v>
      </c>
      <c r="AZ118" s="14">
        <v>17595</v>
      </c>
      <c r="BA118" s="14">
        <v>18461</v>
      </c>
      <c r="BB118" s="14">
        <v>36056</v>
      </c>
      <c r="BC118" s="18">
        <v>3239</v>
      </c>
      <c r="BD118" s="18">
        <v>2981</v>
      </c>
      <c r="BE118" s="18">
        <v>6220</v>
      </c>
      <c r="BF118" s="18">
        <v>775</v>
      </c>
      <c r="BG118" s="18">
        <v>250548</v>
      </c>
      <c r="BH118" s="18">
        <v>326690</v>
      </c>
      <c r="BI118" s="18">
        <v>1204</v>
      </c>
      <c r="BJ118" s="18">
        <f t="shared" si="37"/>
        <v>1.0268913368884547</v>
      </c>
      <c r="BK118" s="33">
        <f t="shared" si="38"/>
        <v>293790.58951475937</v>
      </c>
      <c r="BL118" s="33">
        <f t="shared" si="39"/>
        <v>244.01211753717556</v>
      </c>
      <c r="BM118">
        <v>0.22739999999999999</v>
      </c>
      <c r="BN118">
        <v>32.3249</v>
      </c>
    </row>
    <row r="119" spans="1:66" ht="13" thickBot="1" x14ac:dyDescent="0.3">
      <c r="A119" s="1" t="s">
        <v>42</v>
      </c>
      <c r="B119" s="1" t="s">
        <v>139</v>
      </c>
      <c r="C119" s="1" t="s">
        <v>139</v>
      </c>
      <c r="D119" s="5">
        <v>64</v>
      </c>
      <c r="E119" s="5">
        <v>71</v>
      </c>
      <c r="F119" s="5">
        <f t="shared" si="21"/>
        <v>135</v>
      </c>
      <c r="G119" s="6">
        <v>23725</v>
      </c>
      <c r="H119" s="6">
        <v>16385</v>
      </c>
      <c r="I119" s="6">
        <f t="shared" si="22"/>
        <v>40110</v>
      </c>
      <c r="J119" s="6">
        <v>33131</v>
      </c>
      <c r="K119" s="6">
        <v>20244</v>
      </c>
      <c r="L119" s="6">
        <f t="shared" si="23"/>
        <v>53375</v>
      </c>
      <c r="M119" s="5">
        <v>13555</v>
      </c>
      <c r="N119" s="5">
        <v>11285</v>
      </c>
      <c r="O119" s="5">
        <f t="shared" si="24"/>
        <v>24840</v>
      </c>
      <c r="P119" s="9">
        <v>12994</v>
      </c>
      <c r="Q119" s="11">
        <v>11355</v>
      </c>
      <c r="R119" s="11">
        <f t="shared" si="25"/>
        <v>24349</v>
      </c>
      <c r="S119" s="7">
        <v>61</v>
      </c>
      <c r="T119" s="7">
        <v>71</v>
      </c>
      <c r="U119" s="7">
        <f t="shared" si="26"/>
        <v>132</v>
      </c>
      <c r="V119" s="7">
        <v>22957</v>
      </c>
      <c r="W119" s="7">
        <v>16037</v>
      </c>
      <c r="X119" s="7">
        <f t="shared" si="27"/>
        <v>38994</v>
      </c>
      <c r="Y119" s="7">
        <v>31765</v>
      </c>
      <c r="Z119" s="7">
        <v>19286</v>
      </c>
      <c r="AA119" s="7">
        <f t="shared" si="28"/>
        <v>51051</v>
      </c>
      <c r="AB119" s="7">
        <v>12477</v>
      </c>
      <c r="AC119" s="7">
        <v>10892</v>
      </c>
      <c r="AD119" s="7">
        <f t="shared" si="29"/>
        <v>23369</v>
      </c>
      <c r="AE119" s="7">
        <v>12999</v>
      </c>
      <c r="AF119" s="7">
        <v>10890</v>
      </c>
      <c r="AG119" s="7">
        <f t="shared" si="30"/>
        <v>23889</v>
      </c>
      <c r="AH119" s="7">
        <v>62</v>
      </c>
      <c r="AI119" s="7">
        <v>70</v>
      </c>
      <c r="AJ119" s="7">
        <f t="shared" si="31"/>
        <v>132</v>
      </c>
      <c r="AK119" s="5">
        <v>23041</v>
      </c>
      <c r="AL119" s="5">
        <v>16023</v>
      </c>
      <c r="AM119" s="5">
        <f t="shared" si="32"/>
        <v>39064</v>
      </c>
      <c r="AN119" s="5">
        <v>31981</v>
      </c>
      <c r="AO119" s="5">
        <v>19161</v>
      </c>
      <c r="AP119" s="5">
        <f t="shared" si="33"/>
        <v>51142</v>
      </c>
      <c r="AQ119" s="7">
        <v>12549</v>
      </c>
      <c r="AR119" s="7">
        <v>11006</v>
      </c>
      <c r="AS119" s="7">
        <f t="shared" si="34"/>
        <v>23555</v>
      </c>
      <c r="AT119" s="5">
        <v>13089</v>
      </c>
      <c r="AU119" s="5">
        <v>10956</v>
      </c>
      <c r="AV119" s="5">
        <f t="shared" si="35"/>
        <v>24045</v>
      </c>
      <c r="AW119" s="7">
        <v>839</v>
      </c>
      <c r="AX119" s="7">
        <v>2165</v>
      </c>
      <c r="AY119" s="7">
        <f t="shared" si="36"/>
        <v>3004</v>
      </c>
      <c r="AZ119" s="14">
        <v>70475</v>
      </c>
      <c r="BA119" s="14">
        <v>59340</v>
      </c>
      <c r="BB119" s="14">
        <v>129815</v>
      </c>
      <c r="BC119" s="18">
        <v>13058</v>
      </c>
      <c r="BD119" s="18">
        <v>11426</v>
      </c>
      <c r="BE119" s="18">
        <v>24484</v>
      </c>
      <c r="BF119" s="18">
        <v>3004</v>
      </c>
      <c r="BG119" s="34">
        <v>412804</v>
      </c>
      <c r="BH119" s="34">
        <v>522015</v>
      </c>
      <c r="BI119" s="18">
        <v>2711</v>
      </c>
      <c r="BJ119" s="18">
        <f t="shared" si="37"/>
        <v>1.0237499853816336</v>
      </c>
      <c r="BK119" s="33">
        <f t="shared" si="38"/>
        <v>475233.82947078889</v>
      </c>
      <c r="BL119" s="33">
        <f t="shared" si="39"/>
        <v>175.29835096672406</v>
      </c>
      <c r="BM119">
        <v>0.44900000000000001</v>
      </c>
      <c r="BN119">
        <v>31.354199999999999</v>
      </c>
    </row>
    <row r="120" spans="1:66" ht="13" thickBot="1" x14ac:dyDescent="0.3">
      <c r="A120" s="1" t="s">
        <v>42</v>
      </c>
      <c r="B120" s="1" t="s">
        <v>140</v>
      </c>
      <c r="C120" s="1" t="s">
        <v>140</v>
      </c>
      <c r="D120" s="5">
        <v>78</v>
      </c>
      <c r="E120" s="5">
        <v>47</v>
      </c>
      <c r="F120" s="5">
        <f t="shared" si="21"/>
        <v>125</v>
      </c>
      <c r="G120" s="6">
        <v>22158</v>
      </c>
      <c r="H120" s="6">
        <v>17552</v>
      </c>
      <c r="I120" s="6">
        <f t="shared" si="22"/>
        <v>39710</v>
      </c>
      <c r="J120" s="6">
        <v>36484</v>
      </c>
      <c r="K120" s="6">
        <v>22815</v>
      </c>
      <c r="L120" s="6">
        <f t="shared" si="23"/>
        <v>59299</v>
      </c>
      <c r="M120" s="5">
        <v>14305</v>
      </c>
      <c r="N120" s="5">
        <v>12628</v>
      </c>
      <c r="O120" s="5">
        <f t="shared" si="24"/>
        <v>26933</v>
      </c>
      <c r="P120" s="9">
        <v>14784</v>
      </c>
      <c r="Q120" s="11">
        <v>14401</v>
      </c>
      <c r="R120" s="11">
        <f t="shared" si="25"/>
        <v>29185</v>
      </c>
      <c r="S120" s="7">
        <v>55</v>
      </c>
      <c r="T120" s="7">
        <v>30</v>
      </c>
      <c r="U120" s="7">
        <f t="shared" si="26"/>
        <v>85</v>
      </c>
      <c r="V120" s="7">
        <v>20927</v>
      </c>
      <c r="W120" s="7">
        <v>16790</v>
      </c>
      <c r="X120" s="7">
        <f t="shared" si="27"/>
        <v>37717</v>
      </c>
      <c r="Y120" s="7">
        <v>33378</v>
      </c>
      <c r="Z120" s="7">
        <v>20892</v>
      </c>
      <c r="AA120" s="7">
        <f t="shared" si="28"/>
        <v>54270</v>
      </c>
      <c r="AB120" s="7">
        <v>13861</v>
      </c>
      <c r="AC120" s="7">
        <v>13508</v>
      </c>
      <c r="AD120" s="7">
        <f t="shared" si="29"/>
        <v>27369</v>
      </c>
      <c r="AE120" s="7">
        <v>13596</v>
      </c>
      <c r="AF120" s="7">
        <v>12190</v>
      </c>
      <c r="AG120" s="7">
        <f t="shared" si="30"/>
        <v>25786</v>
      </c>
      <c r="AH120" s="7">
        <v>48</v>
      </c>
      <c r="AI120" s="7">
        <v>30</v>
      </c>
      <c r="AJ120" s="7">
        <f t="shared" si="31"/>
        <v>78</v>
      </c>
      <c r="AK120" s="5">
        <v>20543</v>
      </c>
      <c r="AL120" s="5">
        <v>16459</v>
      </c>
      <c r="AM120" s="5">
        <f t="shared" si="32"/>
        <v>37002</v>
      </c>
      <c r="AN120" s="5">
        <v>32703</v>
      </c>
      <c r="AO120" s="5">
        <v>20532</v>
      </c>
      <c r="AP120" s="5">
        <f t="shared" si="33"/>
        <v>53235</v>
      </c>
      <c r="AQ120" s="7">
        <v>13579</v>
      </c>
      <c r="AR120" s="7">
        <v>13226</v>
      </c>
      <c r="AS120" s="7">
        <f t="shared" si="34"/>
        <v>26805</v>
      </c>
      <c r="AT120" s="5">
        <v>13372</v>
      </c>
      <c r="AU120" s="5">
        <v>11864</v>
      </c>
      <c r="AV120" s="5">
        <f t="shared" si="35"/>
        <v>25236</v>
      </c>
      <c r="AW120" s="7">
        <v>806</v>
      </c>
      <c r="AX120" s="7">
        <v>2594</v>
      </c>
      <c r="AY120" s="7">
        <f t="shared" si="36"/>
        <v>3400</v>
      </c>
      <c r="AZ120" s="14">
        <v>73025</v>
      </c>
      <c r="BA120" s="14">
        <v>67443</v>
      </c>
      <c r="BB120" s="14">
        <v>140468</v>
      </c>
      <c r="BC120" s="18">
        <v>14862</v>
      </c>
      <c r="BD120" s="18">
        <v>14448</v>
      </c>
      <c r="BE120" s="18">
        <v>29310</v>
      </c>
      <c r="BF120" s="18">
        <v>3400</v>
      </c>
      <c r="BG120" s="18">
        <v>596804</v>
      </c>
      <c r="BH120" s="18">
        <v>929224</v>
      </c>
      <c r="BI120" s="18">
        <v>1831</v>
      </c>
      <c r="BJ120" s="18">
        <f t="shared" si="37"/>
        <v>1.0452709224985839</v>
      </c>
      <c r="BK120" s="33">
        <f t="shared" si="38"/>
        <v>778403.7886218999</v>
      </c>
      <c r="BL120" s="33">
        <f t="shared" si="39"/>
        <v>425.12495282463129</v>
      </c>
      <c r="BM120">
        <v>0.28349999999999997</v>
      </c>
      <c r="BN120" s="39" t="s">
        <v>246</v>
      </c>
    </row>
    <row r="121" spans="1:66" ht="13" thickBot="1" x14ac:dyDescent="0.3">
      <c r="A121" s="1" t="s">
        <v>17</v>
      </c>
      <c r="B121" s="1" t="s">
        <v>141</v>
      </c>
      <c r="C121" s="1" t="s">
        <v>141</v>
      </c>
      <c r="D121" s="5">
        <v>8</v>
      </c>
      <c r="E121" s="5">
        <v>5</v>
      </c>
      <c r="F121" s="5">
        <f t="shared" si="21"/>
        <v>13</v>
      </c>
      <c r="G121" s="6">
        <v>3402</v>
      </c>
      <c r="H121" s="6">
        <v>1627</v>
      </c>
      <c r="I121" s="6">
        <f t="shared" si="22"/>
        <v>5029</v>
      </c>
      <c r="J121" s="6">
        <v>5129</v>
      </c>
      <c r="K121" s="6">
        <v>1684</v>
      </c>
      <c r="L121" s="6">
        <f t="shared" si="23"/>
        <v>6813</v>
      </c>
      <c r="M121" s="5">
        <v>2804</v>
      </c>
      <c r="N121" s="5">
        <v>1967</v>
      </c>
      <c r="O121" s="5">
        <f t="shared" si="24"/>
        <v>4771</v>
      </c>
      <c r="P121" s="9">
        <v>9987</v>
      </c>
      <c r="Q121" s="11">
        <v>9362</v>
      </c>
      <c r="R121" s="11">
        <f t="shared" si="25"/>
        <v>19349</v>
      </c>
      <c r="S121" s="7">
        <v>7</v>
      </c>
      <c r="T121" s="7">
        <v>5</v>
      </c>
      <c r="U121" s="7">
        <f t="shared" si="26"/>
        <v>12</v>
      </c>
      <c r="V121" s="7">
        <v>3377</v>
      </c>
      <c r="W121" s="7">
        <v>1617</v>
      </c>
      <c r="X121" s="7">
        <f t="shared" si="27"/>
        <v>4994</v>
      </c>
      <c r="Y121" s="7">
        <v>5042</v>
      </c>
      <c r="Z121" s="7">
        <v>1593</v>
      </c>
      <c r="AA121" s="7">
        <f t="shared" si="28"/>
        <v>6635</v>
      </c>
      <c r="AB121" s="7">
        <v>9933</v>
      </c>
      <c r="AC121" s="7">
        <v>9147</v>
      </c>
      <c r="AD121" s="7">
        <f t="shared" si="29"/>
        <v>19080</v>
      </c>
      <c r="AE121" s="7">
        <v>2792</v>
      </c>
      <c r="AF121" s="7">
        <v>1959</v>
      </c>
      <c r="AG121" s="7">
        <f t="shared" si="30"/>
        <v>4751</v>
      </c>
      <c r="AH121" s="7">
        <v>7</v>
      </c>
      <c r="AI121" s="7">
        <v>5</v>
      </c>
      <c r="AJ121" s="7">
        <f t="shared" si="31"/>
        <v>12</v>
      </c>
      <c r="AK121" s="5">
        <v>3267</v>
      </c>
      <c r="AL121" s="5">
        <v>1581</v>
      </c>
      <c r="AM121" s="5">
        <f t="shared" si="32"/>
        <v>4848</v>
      </c>
      <c r="AN121" s="5">
        <v>4910</v>
      </c>
      <c r="AO121" s="5">
        <v>1564</v>
      </c>
      <c r="AP121" s="5">
        <f t="shared" si="33"/>
        <v>6474</v>
      </c>
      <c r="AQ121" s="7">
        <v>9666</v>
      </c>
      <c r="AR121" s="7">
        <v>8954</v>
      </c>
      <c r="AS121" s="7">
        <f t="shared" si="34"/>
        <v>18620</v>
      </c>
      <c r="AT121" s="5">
        <v>2736</v>
      </c>
      <c r="AU121" s="5">
        <v>1917</v>
      </c>
      <c r="AV121" s="5">
        <f t="shared" si="35"/>
        <v>4653</v>
      </c>
      <c r="AW121" s="7">
        <v>169</v>
      </c>
      <c r="AX121" s="7">
        <v>543</v>
      </c>
      <c r="AY121" s="7">
        <f t="shared" si="36"/>
        <v>712</v>
      </c>
      <c r="AZ121" s="14">
        <v>11343</v>
      </c>
      <c r="BA121" s="14">
        <v>14645</v>
      </c>
      <c r="BB121" s="14">
        <v>25988</v>
      </c>
      <c r="BC121" s="18">
        <v>9995</v>
      </c>
      <c r="BD121" s="18">
        <v>9367</v>
      </c>
      <c r="BE121" s="18">
        <v>19362</v>
      </c>
      <c r="BF121" s="18">
        <v>712</v>
      </c>
      <c r="BG121" s="18">
        <v>68409</v>
      </c>
      <c r="BH121" s="18">
        <v>136785</v>
      </c>
      <c r="BI121" s="18">
        <v>1561</v>
      </c>
      <c r="BJ121" s="18">
        <f t="shared" si="37"/>
        <v>1.0717476089470788</v>
      </c>
      <c r="BK121" s="33">
        <f t="shared" si="38"/>
        <v>103673.6482804611</v>
      </c>
      <c r="BL121" s="33">
        <f t="shared" si="39"/>
        <v>66.414893196964186</v>
      </c>
      <c r="BM121">
        <v>2.0910000000000002</v>
      </c>
      <c r="BN121">
        <v>34.597099999999998</v>
      </c>
    </row>
    <row r="122" spans="1:66" ht="13" thickBot="1" x14ac:dyDescent="0.3">
      <c r="A122" s="1" t="s">
        <v>17</v>
      </c>
      <c r="B122" s="1" t="s">
        <v>142</v>
      </c>
      <c r="C122" s="1" t="s">
        <v>142</v>
      </c>
      <c r="D122" s="5">
        <v>35</v>
      </c>
      <c r="E122" s="5">
        <v>25</v>
      </c>
      <c r="F122" s="5">
        <f t="shared" si="21"/>
        <v>60</v>
      </c>
      <c r="G122" s="6">
        <v>6079</v>
      </c>
      <c r="H122" s="6">
        <v>4496</v>
      </c>
      <c r="I122" s="6">
        <f t="shared" si="22"/>
        <v>10575</v>
      </c>
      <c r="J122" s="6">
        <v>10380</v>
      </c>
      <c r="K122" s="6">
        <v>7485</v>
      </c>
      <c r="L122" s="6">
        <f t="shared" si="23"/>
        <v>17865</v>
      </c>
      <c r="M122" s="5">
        <v>5035</v>
      </c>
      <c r="N122" s="5">
        <v>4258</v>
      </c>
      <c r="O122" s="5">
        <f t="shared" si="24"/>
        <v>9293</v>
      </c>
      <c r="P122" s="9">
        <v>13258</v>
      </c>
      <c r="Q122" s="11">
        <v>13250</v>
      </c>
      <c r="R122" s="11">
        <f t="shared" si="25"/>
        <v>26508</v>
      </c>
      <c r="S122" s="7">
        <v>9</v>
      </c>
      <c r="T122" s="7">
        <v>6</v>
      </c>
      <c r="U122" s="7">
        <f t="shared" si="26"/>
        <v>15</v>
      </c>
      <c r="V122" s="7">
        <v>4732</v>
      </c>
      <c r="W122" s="7">
        <v>3472</v>
      </c>
      <c r="X122" s="7">
        <f t="shared" si="27"/>
        <v>8204</v>
      </c>
      <c r="Y122" s="7">
        <v>7217</v>
      </c>
      <c r="Z122" s="7">
        <v>5743</v>
      </c>
      <c r="AA122" s="7">
        <f t="shared" si="28"/>
        <v>12960</v>
      </c>
      <c r="AB122" s="7">
        <v>11235</v>
      </c>
      <c r="AC122" s="7">
        <v>11341</v>
      </c>
      <c r="AD122" s="7">
        <f t="shared" si="29"/>
        <v>22576</v>
      </c>
      <c r="AE122" s="7">
        <v>4069</v>
      </c>
      <c r="AF122" s="7">
        <v>3557</v>
      </c>
      <c r="AG122" s="7">
        <f t="shared" si="30"/>
        <v>7626</v>
      </c>
      <c r="AH122" s="7">
        <v>7</v>
      </c>
      <c r="AI122" s="7">
        <v>4</v>
      </c>
      <c r="AJ122" s="7">
        <f t="shared" si="31"/>
        <v>11</v>
      </c>
      <c r="AK122" s="5">
        <v>4891</v>
      </c>
      <c r="AL122" s="5">
        <v>3553</v>
      </c>
      <c r="AM122" s="5">
        <f t="shared" si="32"/>
        <v>8444</v>
      </c>
      <c r="AN122" s="5">
        <v>7802</v>
      </c>
      <c r="AO122" s="5">
        <v>5916</v>
      </c>
      <c r="AP122" s="5">
        <f t="shared" si="33"/>
        <v>13718</v>
      </c>
      <c r="AQ122" s="7">
        <v>11577</v>
      </c>
      <c r="AR122" s="7">
        <v>11568</v>
      </c>
      <c r="AS122" s="7">
        <f t="shared" si="34"/>
        <v>23145</v>
      </c>
      <c r="AT122" s="5">
        <v>4184</v>
      </c>
      <c r="AU122" s="5">
        <v>3611</v>
      </c>
      <c r="AV122" s="5">
        <f t="shared" si="35"/>
        <v>7795</v>
      </c>
      <c r="AW122" s="7">
        <v>480</v>
      </c>
      <c r="AX122" s="7">
        <v>665</v>
      </c>
      <c r="AY122" s="7">
        <f t="shared" si="36"/>
        <v>1145</v>
      </c>
      <c r="AZ122" s="14">
        <v>21529</v>
      </c>
      <c r="BA122" s="14">
        <v>29514</v>
      </c>
      <c r="BB122" s="14">
        <v>51043</v>
      </c>
      <c r="BC122" s="18">
        <v>13293</v>
      </c>
      <c r="BD122" s="18">
        <v>13275</v>
      </c>
      <c r="BE122" s="18">
        <v>26568</v>
      </c>
      <c r="BF122" s="18">
        <v>1145</v>
      </c>
      <c r="BG122" s="18">
        <v>88281</v>
      </c>
      <c r="BH122" s="18">
        <v>111681</v>
      </c>
      <c r="BI122" s="18">
        <v>2641</v>
      </c>
      <c r="BJ122" s="18">
        <f t="shared" si="37"/>
        <v>1.0237907585878305</v>
      </c>
      <c r="BK122" s="33">
        <f t="shared" si="38"/>
        <v>101656.34106075703</v>
      </c>
      <c r="BL122" s="33">
        <f t="shared" si="39"/>
        <v>38.49160964057441</v>
      </c>
      <c r="BM122">
        <v>1.7013</v>
      </c>
      <c r="BN122">
        <v>34.597099999999998</v>
      </c>
    </row>
    <row r="123" spans="1:66" ht="13" thickBot="1" x14ac:dyDescent="0.3">
      <c r="A123" s="1" t="s">
        <v>42</v>
      </c>
      <c r="B123" s="1" t="s">
        <v>143</v>
      </c>
      <c r="C123" s="1" t="s">
        <v>143</v>
      </c>
      <c r="D123" s="5">
        <v>25</v>
      </c>
      <c r="E123" s="5">
        <v>12</v>
      </c>
      <c r="F123" s="5">
        <f t="shared" si="21"/>
        <v>37</v>
      </c>
      <c r="G123" s="6">
        <v>10614</v>
      </c>
      <c r="H123" s="6">
        <v>9535</v>
      </c>
      <c r="I123" s="6">
        <f t="shared" si="22"/>
        <v>20149</v>
      </c>
      <c r="J123" s="6">
        <v>16081</v>
      </c>
      <c r="K123" s="6">
        <v>15866</v>
      </c>
      <c r="L123" s="6">
        <f t="shared" si="23"/>
        <v>31947</v>
      </c>
      <c r="M123" s="5">
        <v>7304</v>
      </c>
      <c r="N123" s="5">
        <v>6610</v>
      </c>
      <c r="O123" s="5">
        <f t="shared" si="24"/>
        <v>13914</v>
      </c>
      <c r="P123" s="9">
        <v>6846</v>
      </c>
      <c r="Q123" s="11">
        <v>6510</v>
      </c>
      <c r="R123" s="11">
        <f t="shared" si="25"/>
        <v>13356</v>
      </c>
      <c r="S123" s="7">
        <v>22</v>
      </c>
      <c r="T123" s="7">
        <v>71</v>
      </c>
      <c r="U123" s="7">
        <f t="shared" si="26"/>
        <v>93</v>
      </c>
      <c r="V123" s="7">
        <v>10007</v>
      </c>
      <c r="W123" s="7">
        <v>9049</v>
      </c>
      <c r="X123" s="7">
        <f t="shared" si="27"/>
        <v>19056</v>
      </c>
      <c r="Y123" s="7">
        <v>14806</v>
      </c>
      <c r="Z123" s="7">
        <v>12714</v>
      </c>
      <c r="AA123" s="7">
        <f t="shared" si="28"/>
        <v>27520</v>
      </c>
      <c r="AB123" s="7">
        <v>6174</v>
      </c>
      <c r="AC123" s="7">
        <v>5883</v>
      </c>
      <c r="AD123" s="7">
        <f t="shared" si="29"/>
        <v>12057</v>
      </c>
      <c r="AE123" s="7">
        <v>6947</v>
      </c>
      <c r="AF123" s="7">
        <v>6239</v>
      </c>
      <c r="AG123" s="7">
        <f t="shared" si="30"/>
        <v>13186</v>
      </c>
      <c r="AH123" s="7">
        <v>22</v>
      </c>
      <c r="AI123" s="7">
        <v>7</v>
      </c>
      <c r="AJ123" s="7">
        <f t="shared" si="31"/>
        <v>29</v>
      </c>
      <c r="AK123" s="5">
        <v>9612</v>
      </c>
      <c r="AL123" s="5">
        <v>9139</v>
      </c>
      <c r="AM123" s="5">
        <f t="shared" si="32"/>
        <v>18751</v>
      </c>
      <c r="AN123" s="5">
        <v>14840</v>
      </c>
      <c r="AO123" s="5">
        <v>13114</v>
      </c>
      <c r="AP123" s="5">
        <f t="shared" si="33"/>
        <v>27954</v>
      </c>
      <c r="AQ123" s="7">
        <v>9856</v>
      </c>
      <c r="AR123" s="7">
        <v>5623</v>
      </c>
      <c r="AS123" s="7">
        <f t="shared" si="34"/>
        <v>15479</v>
      </c>
      <c r="AT123" s="5">
        <v>6686</v>
      </c>
      <c r="AU123" s="5">
        <v>6047</v>
      </c>
      <c r="AV123" s="5">
        <f t="shared" si="35"/>
        <v>12733</v>
      </c>
      <c r="AW123" s="7">
        <v>185</v>
      </c>
      <c r="AX123" s="7">
        <v>685</v>
      </c>
      <c r="AY123" s="7">
        <f t="shared" si="36"/>
        <v>870</v>
      </c>
      <c r="AZ123" s="14">
        <v>34024</v>
      </c>
      <c r="BA123" s="14">
        <v>38533</v>
      </c>
      <c r="BB123" s="14">
        <v>72557</v>
      </c>
      <c r="BC123" s="18">
        <v>6871</v>
      </c>
      <c r="BD123" s="18">
        <v>6522</v>
      </c>
      <c r="BE123" s="18">
        <v>13393</v>
      </c>
      <c r="BF123" s="18">
        <v>870</v>
      </c>
      <c r="BG123" s="18">
        <v>197373</v>
      </c>
      <c r="BH123" s="18">
        <v>251398</v>
      </c>
      <c r="BI123" s="18">
        <v>3475</v>
      </c>
      <c r="BJ123" s="18">
        <f t="shared" si="37"/>
        <v>1.0244892545038831</v>
      </c>
      <c r="BK123" s="33">
        <f t="shared" si="38"/>
        <v>228208.6952220127</v>
      </c>
      <c r="BL123" s="33">
        <f t="shared" si="39"/>
        <v>65.671566970363372</v>
      </c>
      <c r="BM123">
        <v>1.2231000000000001</v>
      </c>
      <c r="BN123">
        <v>32.0837</v>
      </c>
    </row>
    <row r="124" spans="1:66" ht="13" thickBot="1" x14ac:dyDescent="0.3">
      <c r="A124" s="1" t="s">
        <v>42</v>
      </c>
      <c r="B124" s="1" t="s">
        <v>144</v>
      </c>
      <c r="C124" s="1" t="s">
        <v>144</v>
      </c>
      <c r="D124" s="5">
        <v>53</v>
      </c>
      <c r="E124" s="5">
        <v>30</v>
      </c>
      <c r="F124" s="5">
        <f t="shared" si="21"/>
        <v>83</v>
      </c>
      <c r="G124" s="6">
        <v>19669</v>
      </c>
      <c r="H124" s="6">
        <v>15399</v>
      </c>
      <c r="I124" s="6">
        <f t="shared" si="22"/>
        <v>35068</v>
      </c>
      <c r="J124" s="6">
        <v>21313</v>
      </c>
      <c r="K124" s="6">
        <v>15301</v>
      </c>
      <c r="L124" s="6">
        <f t="shared" si="23"/>
        <v>36614</v>
      </c>
      <c r="M124" s="5">
        <v>15438</v>
      </c>
      <c r="N124" s="5">
        <v>13886</v>
      </c>
      <c r="O124" s="5">
        <f t="shared" si="24"/>
        <v>29324</v>
      </c>
      <c r="P124" s="9">
        <v>16932</v>
      </c>
      <c r="Q124" s="11">
        <v>15985</v>
      </c>
      <c r="R124" s="11">
        <f t="shared" si="25"/>
        <v>32917</v>
      </c>
      <c r="S124" s="7">
        <v>42</v>
      </c>
      <c r="T124" s="7">
        <v>19</v>
      </c>
      <c r="U124" s="7">
        <f t="shared" si="26"/>
        <v>61</v>
      </c>
      <c r="V124" s="7">
        <v>18593</v>
      </c>
      <c r="W124" s="7">
        <v>14516</v>
      </c>
      <c r="X124" s="7">
        <f t="shared" si="27"/>
        <v>33109</v>
      </c>
      <c r="Y124" s="7">
        <v>19834</v>
      </c>
      <c r="Z124" s="7">
        <v>14122</v>
      </c>
      <c r="AA124" s="7">
        <f t="shared" si="28"/>
        <v>33956</v>
      </c>
      <c r="AB124" s="7">
        <v>15786</v>
      </c>
      <c r="AC124" s="7">
        <v>14979</v>
      </c>
      <c r="AD124" s="7">
        <f t="shared" si="29"/>
        <v>30765</v>
      </c>
      <c r="AE124" s="7">
        <v>14490</v>
      </c>
      <c r="AF124" s="7">
        <v>12987</v>
      </c>
      <c r="AG124" s="7">
        <f t="shared" si="30"/>
        <v>27477</v>
      </c>
      <c r="AH124" s="7">
        <v>41</v>
      </c>
      <c r="AI124" s="7">
        <v>17</v>
      </c>
      <c r="AJ124" s="7">
        <f t="shared" si="31"/>
        <v>58</v>
      </c>
      <c r="AK124" s="5">
        <v>18421</v>
      </c>
      <c r="AL124" s="5">
        <v>15120</v>
      </c>
      <c r="AM124" s="5">
        <f t="shared" si="32"/>
        <v>33541</v>
      </c>
      <c r="AN124" s="5">
        <v>19662</v>
      </c>
      <c r="AO124" s="5">
        <v>13384</v>
      </c>
      <c r="AP124" s="5">
        <f t="shared" si="33"/>
        <v>33046</v>
      </c>
      <c r="AQ124" s="7">
        <v>15669</v>
      </c>
      <c r="AR124" s="7">
        <v>15944</v>
      </c>
      <c r="AS124" s="7">
        <f t="shared" si="34"/>
        <v>31613</v>
      </c>
      <c r="AT124" s="5">
        <v>14394</v>
      </c>
      <c r="AU124" s="5">
        <v>12877</v>
      </c>
      <c r="AV124" s="5">
        <f t="shared" si="35"/>
        <v>27271</v>
      </c>
      <c r="AW124" s="7">
        <v>466</v>
      </c>
      <c r="AX124" s="7">
        <v>1576</v>
      </c>
      <c r="AY124" s="7">
        <f t="shared" si="36"/>
        <v>2042</v>
      </c>
      <c r="AZ124" s="14">
        <v>56473</v>
      </c>
      <c r="BA124" s="14">
        <v>60601</v>
      </c>
      <c r="BB124" s="14">
        <v>117074</v>
      </c>
      <c r="BC124" s="18">
        <v>16985</v>
      </c>
      <c r="BD124" s="18">
        <v>16015</v>
      </c>
      <c r="BE124" s="18">
        <v>33000</v>
      </c>
      <c r="BF124" s="18">
        <v>2042</v>
      </c>
      <c r="BG124" s="18">
        <v>181795</v>
      </c>
      <c r="BH124" s="18">
        <v>226074</v>
      </c>
      <c r="BI124" s="18">
        <v>3314</v>
      </c>
      <c r="BJ124" s="18">
        <f t="shared" si="37"/>
        <v>1.0220375881011248</v>
      </c>
      <c r="BK124" s="33">
        <f t="shared" si="38"/>
        <v>207196.84823104515</v>
      </c>
      <c r="BL124" s="33">
        <f t="shared" si="39"/>
        <v>62.521680214557982</v>
      </c>
      <c r="BM124">
        <v>1.349</v>
      </c>
      <c r="BN124">
        <v>32.4467</v>
      </c>
    </row>
    <row r="125" spans="1:66" ht="13" thickBot="1" x14ac:dyDescent="0.3">
      <c r="A125" s="1" t="s">
        <v>38</v>
      </c>
      <c r="B125" s="1" t="s">
        <v>145</v>
      </c>
      <c r="C125" s="1" t="s">
        <v>145</v>
      </c>
      <c r="D125" s="5">
        <v>131</v>
      </c>
      <c r="E125" s="5">
        <v>48</v>
      </c>
      <c r="F125" s="5">
        <f t="shared" si="21"/>
        <v>179</v>
      </c>
      <c r="G125" s="6">
        <v>23459</v>
      </c>
      <c r="H125" s="6">
        <v>14516</v>
      </c>
      <c r="I125" s="6">
        <f t="shared" si="22"/>
        <v>37975</v>
      </c>
      <c r="J125" s="6">
        <v>39489</v>
      </c>
      <c r="K125" s="6">
        <v>20646</v>
      </c>
      <c r="L125" s="6">
        <f t="shared" si="23"/>
        <v>60135</v>
      </c>
      <c r="M125" s="5">
        <v>16534</v>
      </c>
      <c r="N125" s="5">
        <v>13286</v>
      </c>
      <c r="O125" s="5">
        <f t="shared" si="24"/>
        <v>29820</v>
      </c>
      <c r="P125" s="9">
        <v>23114</v>
      </c>
      <c r="Q125" s="11">
        <v>20501</v>
      </c>
      <c r="R125" s="11">
        <f t="shared" si="25"/>
        <v>43615</v>
      </c>
      <c r="S125" s="7">
        <v>114</v>
      </c>
      <c r="T125" s="7">
        <v>35</v>
      </c>
      <c r="U125" s="7">
        <f t="shared" si="26"/>
        <v>149</v>
      </c>
      <c r="V125" s="7">
        <v>22846</v>
      </c>
      <c r="W125" s="7">
        <v>13977</v>
      </c>
      <c r="X125" s="7">
        <f t="shared" si="27"/>
        <v>36823</v>
      </c>
      <c r="Y125" s="7">
        <v>38237</v>
      </c>
      <c r="Z125" s="7">
        <v>20041</v>
      </c>
      <c r="AA125" s="7">
        <f t="shared" si="28"/>
        <v>58278</v>
      </c>
      <c r="AB125" s="7">
        <v>22513</v>
      </c>
      <c r="AC125" s="7">
        <v>19926</v>
      </c>
      <c r="AD125" s="7">
        <f t="shared" si="29"/>
        <v>42439</v>
      </c>
      <c r="AE125" s="7">
        <v>16056</v>
      </c>
      <c r="AF125" s="7">
        <v>12831</v>
      </c>
      <c r="AG125" s="7">
        <f t="shared" si="30"/>
        <v>28887</v>
      </c>
      <c r="AH125" s="7">
        <v>110</v>
      </c>
      <c r="AI125" s="7">
        <v>33</v>
      </c>
      <c r="AJ125" s="7">
        <f t="shared" si="31"/>
        <v>143</v>
      </c>
      <c r="AK125" s="5">
        <v>22578</v>
      </c>
      <c r="AL125" s="5">
        <v>13848</v>
      </c>
      <c r="AM125" s="5">
        <f t="shared" si="32"/>
        <v>36426</v>
      </c>
      <c r="AN125" s="5">
        <v>37840</v>
      </c>
      <c r="AO125" s="5">
        <v>19717</v>
      </c>
      <c r="AP125" s="5">
        <f t="shared" si="33"/>
        <v>57557</v>
      </c>
      <c r="AQ125" s="7">
        <v>22208</v>
      </c>
      <c r="AR125" s="7">
        <v>19629</v>
      </c>
      <c r="AS125" s="7">
        <f t="shared" si="34"/>
        <v>41837</v>
      </c>
      <c r="AT125" s="5">
        <v>15895</v>
      </c>
      <c r="AU125" s="5">
        <v>12699</v>
      </c>
      <c r="AV125" s="5">
        <f t="shared" si="35"/>
        <v>28594</v>
      </c>
      <c r="AW125" s="7">
        <v>1399</v>
      </c>
      <c r="AX125" s="7">
        <v>3138</v>
      </c>
      <c r="AY125" s="7">
        <f t="shared" si="36"/>
        <v>4537</v>
      </c>
      <c r="AZ125" s="14">
        <v>79613</v>
      </c>
      <c r="BA125" s="14">
        <v>68997</v>
      </c>
      <c r="BB125" s="14">
        <v>148610</v>
      </c>
      <c r="BC125" s="18">
        <v>23245</v>
      </c>
      <c r="BD125" s="18">
        <v>20549</v>
      </c>
      <c r="BE125" s="18">
        <v>43794</v>
      </c>
      <c r="BF125" s="18">
        <v>4537</v>
      </c>
      <c r="BG125" s="18">
        <v>215443</v>
      </c>
      <c r="BH125" s="18">
        <v>266716</v>
      </c>
      <c r="BI125" s="18">
        <v>587</v>
      </c>
      <c r="BJ125" s="18">
        <f t="shared" si="37"/>
        <v>1.021578320971906</v>
      </c>
      <c r="BK125" s="33">
        <f t="shared" si="38"/>
        <v>244885.11996914001</v>
      </c>
      <c r="BL125" s="33">
        <f t="shared" si="39"/>
        <v>417.1807835930835</v>
      </c>
      <c r="BM125">
        <v>0.34260000000000002</v>
      </c>
      <c r="BN125">
        <v>33.841099999999997</v>
      </c>
    </row>
    <row r="126" spans="1:66" ht="13" thickBot="1" x14ac:dyDescent="0.3">
      <c r="A126" s="1" t="s">
        <v>36</v>
      </c>
      <c r="B126" s="1" t="s">
        <v>146</v>
      </c>
      <c r="C126" s="1" t="s">
        <v>146</v>
      </c>
      <c r="D126" s="5">
        <v>2</v>
      </c>
      <c r="E126" s="5">
        <v>0</v>
      </c>
      <c r="F126" s="5">
        <f t="shared" si="21"/>
        <v>2</v>
      </c>
      <c r="G126" s="6">
        <v>4940</v>
      </c>
      <c r="H126" s="6">
        <v>2859</v>
      </c>
      <c r="I126" s="6">
        <f t="shared" si="22"/>
        <v>7799</v>
      </c>
      <c r="J126" s="6">
        <v>10853</v>
      </c>
      <c r="K126" s="6">
        <v>5721</v>
      </c>
      <c r="L126" s="6">
        <f t="shared" si="23"/>
        <v>16574</v>
      </c>
      <c r="M126" s="5">
        <v>2522</v>
      </c>
      <c r="N126" s="5">
        <v>1754</v>
      </c>
      <c r="O126" s="5">
        <f t="shared" si="24"/>
        <v>4276</v>
      </c>
      <c r="P126" s="9">
        <v>3770</v>
      </c>
      <c r="Q126" s="11">
        <v>3367</v>
      </c>
      <c r="R126" s="11">
        <f t="shared" si="25"/>
        <v>7137</v>
      </c>
      <c r="S126" s="7">
        <v>0</v>
      </c>
      <c r="T126" s="7">
        <v>0</v>
      </c>
      <c r="U126" s="7">
        <f t="shared" si="26"/>
        <v>0</v>
      </c>
      <c r="V126" s="7">
        <v>4294</v>
      </c>
      <c r="W126" s="7">
        <v>2520</v>
      </c>
      <c r="X126" s="7">
        <f t="shared" si="27"/>
        <v>6814</v>
      </c>
      <c r="Y126" s="7">
        <v>8906</v>
      </c>
      <c r="Z126" s="7">
        <v>5015</v>
      </c>
      <c r="AA126" s="7">
        <f t="shared" si="28"/>
        <v>13921</v>
      </c>
      <c r="AB126" s="7">
        <v>3257</v>
      </c>
      <c r="AC126" s="7">
        <v>2894</v>
      </c>
      <c r="AD126" s="7">
        <f t="shared" si="29"/>
        <v>6151</v>
      </c>
      <c r="AE126" s="7">
        <v>2163</v>
      </c>
      <c r="AF126" s="7">
        <v>1578</v>
      </c>
      <c r="AG126" s="7">
        <f t="shared" si="30"/>
        <v>3741</v>
      </c>
      <c r="AH126" s="7">
        <v>0</v>
      </c>
      <c r="AI126" s="7">
        <v>0</v>
      </c>
      <c r="AJ126" s="7">
        <f t="shared" si="31"/>
        <v>0</v>
      </c>
      <c r="AK126" s="5">
        <v>3979</v>
      </c>
      <c r="AL126" s="5">
        <v>2382</v>
      </c>
      <c r="AM126" s="5">
        <f t="shared" si="32"/>
        <v>6361</v>
      </c>
      <c r="AN126" s="5">
        <v>8414</v>
      </c>
      <c r="AO126" s="5">
        <v>4670</v>
      </c>
      <c r="AP126" s="5">
        <f t="shared" si="33"/>
        <v>13084</v>
      </c>
      <c r="AQ126" s="7">
        <v>3105</v>
      </c>
      <c r="AR126" s="7">
        <v>2780</v>
      </c>
      <c r="AS126" s="7">
        <f t="shared" si="34"/>
        <v>5885</v>
      </c>
      <c r="AT126" s="5">
        <v>2016</v>
      </c>
      <c r="AU126" s="5">
        <v>1470</v>
      </c>
      <c r="AV126" s="5">
        <f t="shared" si="35"/>
        <v>3486</v>
      </c>
      <c r="AW126" s="7">
        <v>456</v>
      </c>
      <c r="AX126" s="7">
        <v>517</v>
      </c>
      <c r="AY126" s="7">
        <f t="shared" si="36"/>
        <v>973</v>
      </c>
      <c r="AZ126" s="14">
        <v>18317</v>
      </c>
      <c r="BA126" s="14">
        <v>13701</v>
      </c>
      <c r="BB126" s="14">
        <v>32018</v>
      </c>
      <c r="BC126" s="18">
        <v>3772</v>
      </c>
      <c r="BD126" s="18">
        <v>3367</v>
      </c>
      <c r="BE126" s="18">
        <v>7139</v>
      </c>
      <c r="BF126" s="18">
        <v>973</v>
      </c>
      <c r="BG126" s="18">
        <v>204281</v>
      </c>
      <c r="BH126" s="18">
        <v>257346</v>
      </c>
      <c r="BI126" s="35">
        <v>298</v>
      </c>
      <c r="BJ126" s="18">
        <f t="shared" si="37"/>
        <v>1.0233611946404533</v>
      </c>
      <c r="BK126" s="33">
        <f t="shared" si="38"/>
        <v>234639.78035370071</v>
      </c>
      <c r="BL126" s="33">
        <f t="shared" si="39"/>
        <v>787.381813267452</v>
      </c>
      <c r="BM126">
        <v>0.90539999999999998</v>
      </c>
      <c r="BN126">
        <v>34.375399999999999</v>
      </c>
    </row>
    <row r="127" spans="1:66" ht="13" thickBot="1" x14ac:dyDescent="0.3">
      <c r="A127" s="1" t="s">
        <v>38</v>
      </c>
      <c r="B127" s="1" t="s">
        <v>147</v>
      </c>
      <c r="C127" s="1" t="s">
        <v>147</v>
      </c>
      <c r="D127" s="5">
        <v>19</v>
      </c>
      <c r="E127" s="5">
        <v>20</v>
      </c>
      <c r="F127" s="5">
        <f t="shared" si="21"/>
        <v>39</v>
      </c>
      <c r="G127" s="6">
        <v>8098</v>
      </c>
      <c r="H127" s="6">
        <v>5403</v>
      </c>
      <c r="I127" s="6">
        <f t="shared" si="22"/>
        <v>13501</v>
      </c>
      <c r="J127" s="6">
        <v>15929</v>
      </c>
      <c r="K127" s="6">
        <v>8730</v>
      </c>
      <c r="L127" s="6">
        <f t="shared" si="23"/>
        <v>24659</v>
      </c>
      <c r="M127" s="5">
        <v>6800</v>
      </c>
      <c r="N127" s="5">
        <v>5513</v>
      </c>
      <c r="O127" s="5">
        <f t="shared" si="24"/>
        <v>12313</v>
      </c>
      <c r="P127" s="9">
        <v>9838</v>
      </c>
      <c r="Q127" s="11">
        <v>8937</v>
      </c>
      <c r="R127" s="11">
        <f t="shared" si="25"/>
        <v>18775</v>
      </c>
      <c r="S127" s="7">
        <v>18</v>
      </c>
      <c r="T127" s="7">
        <v>20</v>
      </c>
      <c r="U127" s="7">
        <f t="shared" si="26"/>
        <v>38</v>
      </c>
      <c r="V127" s="7">
        <v>7680</v>
      </c>
      <c r="W127" s="7">
        <v>5096</v>
      </c>
      <c r="X127" s="7">
        <f t="shared" si="27"/>
        <v>12776</v>
      </c>
      <c r="Y127" s="7">
        <v>14650</v>
      </c>
      <c r="Z127" s="7">
        <v>7946</v>
      </c>
      <c r="AA127" s="7">
        <f t="shared" si="28"/>
        <v>22596</v>
      </c>
      <c r="AB127" s="7">
        <v>9238</v>
      </c>
      <c r="AC127" s="7">
        <v>8426</v>
      </c>
      <c r="AD127" s="7">
        <f t="shared" si="29"/>
        <v>17664</v>
      </c>
      <c r="AE127" s="7">
        <v>6189</v>
      </c>
      <c r="AF127" s="7">
        <v>5039</v>
      </c>
      <c r="AG127" s="7">
        <f t="shared" si="30"/>
        <v>11228</v>
      </c>
      <c r="AH127" s="7">
        <v>19</v>
      </c>
      <c r="AI127" s="7">
        <v>20</v>
      </c>
      <c r="AJ127" s="7">
        <f t="shared" si="31"/>
        <v>39</v>
      </c>
      <c r="AK127" s="5">
        <v>7572</v>
      </c>
      <c r="AL127" s="5">
        <v>5028</v>
      </c>
      <c r="AM127" s="5">
        <f t="shared" si="32"/>
        <v>12600</v>
      </c>
      <c r="AN127" s="5">
        <v>14492</v>
      </c>
      <c r="AO127" s="5">
        <v>7862</v>
      </c>
      <c r="AP127" s="5">
        <f t="shared" si="33"/>
        <v>22354</v>
      </c>
      <c r="AQ127" s="7">
        <v>9281</v>
      </c>
      <c r="AR127" s="7">
        <v>8349</v>
      </c>
      <c r="AS127" s="7">
        <f t="shared" si="34"/>
        <v>17630</v>
      </c>
      <c r="AT127" s="5">
        <v>6159</v>
      </c>
      <c r="AU127" s="5">
        <v>4994</v>
      </c>
      <c r="AV127" s="5">
        <f t="shared" si="35"/>
        <v>11153</v>
      </c>
      <c r="AW127" s="7">
        <v>410</v>
      </c>
      <c r="AX127" s="7">
        <v>1166</v>
      </c>
      <c r="AY127" s="7">
        <f t="shared" si="36"/>
        <v>1576</v>
      </c>
      <c r="AZ127" s="14">
        <v>30846</v>
      </c>
      <c r="BA127" s="14">
        <v>28603</v>
      </c>
      <c r="BB127" s="14">
        <v>59449</v>
      </c>
      <c r="BC127" s="18">
        <v>9857</v>
      </c>
      <c r="BD127" s="18">
        <v>8957</v>
      </c>
      <c r="BE127" s="18">
        <v>18814</v>
      </c>
      <c r="BF127" s="18">
        <v>1576</v>
      </c>
      <c r="BG127" s="18">
        <v>252557</v>
      </c>
      <c r="BH127" s="18">
        <v>311339</v>
      </c>
      <c r="BI127" s="35">
        <v>812</v>
      </c>
      <c r="BJ127" s="18">
        <f t="shared" si="37"/>
        <v>1.0211449915835895</v>
      </c>
      <c r="BK127" s="33">
        <f t="shared" si="38"/>
        <v>286341.22576724243</v>
      </c>
      <c r="BL127" s="33">
        <f t="shared" si="39"/>
        <v>352.63697754586508</v>
      </c>
      <c r="BM127">
        <v>0.84930000000000005</v>
      </c>
      <c r="BN127">
        <v>33.662300000000002</v>
      </c>
    </row>
    <row r="128" spans="1:66" ht="13" thickBot="1" x14ac:dyDescent="0.3">
      <c r="A128" s="1" t="s">
        <v>17</v>
      </c>
      <c r="B128" s="1" t="s">
        <v>148</v>
      </c>
      <c r="C128" s="1" t="s">
        <v>148</v>
      </c>
      <c r="D128" s="5">
        <v>143</v>
      </c>
      <c r="E128" s="5">
        <v>123</v>
      </c>
      <c r="F128" s="5">
        <f t="shared" si="21"/>
        <v>266</v>
      </c>
      <c r="G128" s="6">
        <v>7995</v>
      </c>
      <c r="H128" s="6">
        <v>4561</v>
      </c>
      <c r="I128" s="6">
        <f t="shared" si="22"/>
        <v>12556</v>
      </c>
      <c r="J128" s="6">
        <v>11243</v>
      </c>
      <c r="K128" s="6">
        <v>4296</v>
      </c>
      <c r="L128" s="6">
        <f t="shared" si="23"/>
        <v>15539</v>
      </c>
      <c r="M128" s="5">
        <v>7906</v>
      </c>
      <c r="N128" s="5">
        <v>6130</v>
      </c>
      <c r="O128" s="5">
        <f t="shared" si="24"/>
        <v>14036</v>
      </c>
      <c r="P128" s="9">
        <v>21839</v>
      </c>
      <c r="Q128" s="11">
        <v>19448</v>
      </c>
      <c r="R128" s="11">
        <f t="shared" si="25"/>
        <v>41287</v>
      </c>
      <c r="S128" s="7">
        <v>72</v>
      </c>
      <c r="T128" s="7">
        <v>40</v>
      </c>
      <c r="U128" s="7">
        <f t="shared" si="26"/>
        <v>112</v>
      </c>
      <c r="V128" s="7">
        <v>6960</v>
      </c>
      <c r="W128" s="7">
        <v>3828</v>
      </c>
      <c r="X128" s="7">
        <f t="shared" si="27"/>
        <v>10788</v>
      </c>
      <c r="Y128" s="7">
        <v>9240</v>
      </c>
      <c r="Z128" s="7">
        <v>3388</v>
      </c>
      <c r="AA128" s="7">
        <f t="shared" si="28"/>
        <v>12628</v>
      </c>
      <c r="AB128" s="7">
        <v>19169</v>
      </c>
      <c r="AC128" s="7">
        <v>17081</v>
      </c>
      <c r="AD128" s="7">
        <f t="shared" si="29"/>
        <v>36250</v>
      </c>
      <c r="AE128" s="7">
        <v>7033</v>
      </c>
      <c r="AF128" s="7">
        <v>5385</v>
      </c>
      <c r="AG128" s="7">
        <f t="shared" si="30"/>
        <v>12418</v>
      </c>
      <c r="AH128" s="7">
        <v>123</v>
      </c>
      <c r="AI128" s="7">
        <v>94</v>
      </c>
      <c r="AJ128" s="7">
        <f t="shared" si="31"/>
        <v>217</v>
      </c>
      <c r="AK128" s="5">
        <v>7416</v>
      </c>
      <c r="AL128" s="5">
        <v>4055</v>
      </c>
      <c r="AM128" s="5">
        <f t="shared" si="32"/>
        <v>11471</v>
      </c>
      <c r="AN128" s="5">
        <v>10094</v>
      </c>
      <c r="AO128" s="5">
        <v>3879</v>
      </c>
      <c r="AP128" s="5">
        <f t="shared" si="33"/>
        <v>13973</v>
      </c>
      <c r="AQ128" s="7">
        <v>20525</v>
      </c>
      <c r="AR128" s="7">
        <v>18296</v>
      </c>
      <c r="AS128" s="7">
        <f t="shared" si="34"/>
        <v>38821</v>
      </c>
      <c r="AT128" s="5">
        <v>7347</v>
      </c>
      <c r="AU128" s="5">
        <v>5650</v>
      </c>
      <c r="AV128" s="5">
        <f t="shared" si="35"/>
        <v>12997</v>
      </c>
      <c r="AW128" s="7">
        <v>353</v>
      </c>
      <c r="AX128" s="7">
        <v>803</v>
      </c>
      <c r="AY128" s="7">
        <f t="shared" si="36"/>
        <v>1156</v>
      </c>
      <c r="AZ128" s="14">
        <v>27287</v>
      </c>
      <c r="BA128" s="14">
        <v>34558</v>
      </c>
      <c r="BB128" s="14">
        <v>61845</v>
      </c>
      <c r="BC128" s="18">
        <v>21982</v>
      </c>
      <c r="BD128" s="18">
        <v>19571</v>
      </c>
      <c r="BE128" s="18">
        <v>41553</v>
      </c>
      <c r="BF128" s="18">
        <v>1156</v>
      </c>
      <c r="BG128" s="18">
        <v>142224</v>
      </c>
      <c r="BH128" s="18">
        <v>211830</v>
      </c>
      <c r="BI128" s="18">
        <v>4822</v>
      </c>
      <c r="BJ128" s="18">
        <f t="shared" si="37"/>
        <v>1.0406422583707664</v>
      </c>
      <c r="BK128" s="33">
        <f t="shared" si="38"/>
        <v>180626.57011688399</v>
      </c>
      <c r="BL128" s="33">
        <f t="shared" si="39"/>
        <v>37.45884904954044</v>
      </c>
      <c r="BM128">
        <v>2.4264999999999999</v>
      </c>
      <c r="BN128">
        <v>34.331000000000003</v>
      </c>
    </row>
    <row r="129" spans="1:66" ht="13" thickBot="1" x14ac:dyDescent="0.3">
      <c r="A129" s="1" t="s">
        <v>20</v>
      </c>
      <c r="B129" s="1" t="s">
        <v>149</v>
      </c>
      <c r="C129" s="1" t="s">
        <v>149</v>
      </c>
      <c r="D129" s="5">
        <v>22</v>
      </c>
      <c r="E129" s="5">
        <v>11</v>
      </c>
      <c r="F129" s="5">
        <f t="shared" si="21"/>
        <v>33</v>
      </c>
      <c r="G129" s="6">
        <v>23765</v>
      </c>
      <c r="H129" s="6">
        <v>13079</v>
      </c>
      <c r="I129" s="6">
        <f t="shared" si="22"/>
        <v>36844</v>
      </c>
      <c r="J129" s="6">
        <v>31240</v>
      </c>
      <c r="K129" s="6">
        <v>12355</v>
      </c>
      <c r="L129" s="6">
        <f t="shared" si="23"/>
        <v>43595</v>
      </c>
      <c r="M129" s="5">
        <v>13397</v>
      </c>
      <c r="N129" s="5">
        <v>11308</v>
      </c>
      <c r="O129" s="5">
        <f t="shared" si="24"/>
        <v>24705</v>
      </c>
      <c r="P129" s="9">
        <v>21306</v>
      </c>
      <c r="Q129" s="11">
        <v>20937</v>
      </c>
      <c r="R129" s="11">
        <f t="shared" si="25"/>
        <v>42243</v>
      </c>
      <c r="S129" s="7">
        <v>20</v>
      </c>
      <c r="T129" s="7">
        <v>10</v>
      </c>
      <c r="U129" s="7">
        <f t="shared" si="26"/>
        <v>30</v>
      </c>
      <c r="V129" s="7">
        <v>23238</v>
      </c>
      <c r="W129" s="7">
        <v>13141</v>
      </c>
      <c r="X129" s="7">
        <f t="shared" si="27"/>
        <v>36379</v>
      </c>
      <c r="Y129" s="7">
        <v>31108</v>
      </c>
      <c r="Z129" s="7">
        <v>12176</v>
      </c>
      <c r="AA129" s="7">
        <f t="shared" si="28"/>
        <v>43284</v>
      </c>
      <c r="AB129" s="7">
        <v>21259</v>
      </c>
      <c r="AC129" s="7">
        <v>20884</v>
      </c>
      <c r="AD129" s="7">
        <f t="shared" si="29"/>
        <v>42143</v>
      </c>
      <c r="AE129" s="7">
        <v>13254</v>
      </c>
      <c r="AF129" s="7">
        <v>11231</v>
      </c>
      <c r="AG129" s="7">
        <f t="shared" si="30"/>
        <v>24485</v>
      </c>
      <c r="AH129" s="7">
        <v>20</v>
      </c>
      <c r="AI129" s="7">
        <v>9</v>
      </c>
      <c r="AJ129" s="7">
        <f t="shared" si="31"/>
        <v>29</v>
      </c>
      <c r="AK129" s="5">
        <v>23052</v>
      </c>
      <c r="AL129" s="5">
        <v>13018</v>
      </c>
      <c r="AM129" s="5">
        <f t="shared" si="32"/>
        <v>36070</v>
      </c>
      <c r="AN129" s="5">
        <v>30906</v>
      </c>
      <c r="AO129" s="5">
        <v>12057</v>
      </c>
      <c r="AP129" s="5">
        <f t="shared" si="33"/>
        <v>42963</v>
      </c>
      <c r="AQ129" s="7">
        <v>21107</v>
      </c>
      <c r="AR129" s="7">
        <v>20722</v>
      </c>
      <c r="AS129" s="7">
        <f t="shared" si="34"/>
        <v>41829</v>
      </c>
      <c r="AT129" s="5">
        <v>13121</v>
      </c>
      <c r="AU129" s="5">
        <v>11113</v>
      </c>
      <c r="AV129" s="5">
        <f t="shared" si="35"/>
        <v>24234</v>
      </c>
      <c r="AW129" s="7">
        <v>1514</v>
      </c>
      <c r="AX129" s="7">
        <v>2979</v>
      </c>
      <c r="AY129" s="7">
        <f t="shared" si="36"/>
        <v>4493</v>
      </c>
      <c r="AZ129" s="14">
        <v>68424</v>
      </c>
      <c r="BA129" s="14">
        <v>57690</v>
      </c>
      <c r="BB129" s="14">
        <v>126114</v>
      </c>
      <c r="BC129" s="18">
        <v>21328</v>
      </c>
      <c r="BD129" s="18">
        <v>20948</v>
      </c>
      <c r="BE129" s="18">
        <v>42276</v>
      </c>
      <c r="BF129" s="18">
        <v>4493</v>
      </c>
      <c r="BG129" s="18">
        <v>238757</v>
      </c>
      <c r="BH129" s="18">
        <v>299398</v>
      </c>
      <c r="BI129" s="39">
        <v>987</v>
      </c>
      <c r="BJ129" s="18">
        <f t="shared" si="37"/>
        <v>1.0228908132562127</v>
      </c>
      <c r="BK129" s="33">
        <f t="shared" si="38"/>
        <v>273483.91118507046</v>
      </c>
      <c r="BL129" s="33">
        <f t="shared" si="39"/>
        <v>277.08602956947362</v>
      </c>
      <c r="BM129">
        <v>2.4104000000000001</v>
      </c>
      <c r="BN129">
        <v>31.216799999999999</v>
      </c>
    </row>
    <row r="130" spans="1:66" ht="13" thickBot="1" x14ac:dyDescent="0.3">
      <c r="A130" s="1" t="s">
        <v>27</v>
      </c>
      <c r="B130" s="1" t="s">
        <v>150</v>
      </c>
      <c r="C130" s="1" t="s">
        <v>150</v>
      </c>
      <c r="D130" s="5">
        <v>7</v>
      </c>
      <c r="E130" s="5">
        <v>14</v>
      </c>
      <c r="F130" s="5">
        <f t="shared" si="21"/>
        <v>21</v>
      </c>
      <c r="G130" s="6">
        <v>18068</v>
      </c>
      <c r="H130" s="6">
        <v>9328</v>
      </c>
      <c r="I130" s="6">
        <f t="shared" si="22"/>
        <v>27396</v>
      </c>
      <c r="J130" s="6">
        <v>23049</v>
      </c>
      <c r="K130" s="6">
        <v>8046</v>
      </c>
      <c r="L130" s="6">
        <f t="shared" si="23"/>
        <v>31095</v>
      </c>
      <c r="M130" s="5">
        <v>8820</v>
      </c>
      <c r="N130" s="5">
        <v>6363</v>
      </c>
      <c r="O130" s="5">
        <f t="shared" si="24"/>
        <v>15183</v>
      </c>
      <c r="P130" s="9">
        <v>8655</v>
      </c>
      <c r="Q130" s="11">
        <v>7441</v>
      </c>
      <c r="R130" s="11">
        <f t="shared" si="25"/>
        <v>16096</v>
      </c>
      <c r="S130" s="7">
        <v>5</v>
      </c>
      <c r="T130" s="7">
        <v>7</v>
      </c>
      <c r="U130" s="7">
        <f t="shared" si="26"/>
        <v>12</v>
      </c>
      <c r="V130" s="7">
        <v>17897</v>
      </c>
      <c r="W130" s="7">
        <v>9294</v>
      </c>
      <c r="X130" s="7">
        <f t="shared" si="27"/>
        <v>27191</v>
      </c>
      <c r="Y130" s="7">
        <v>22837</v>
      </c>
      <c r="Z130" s="7">
        <v>7747</v>
      </c>
      <c r="AA130" s="7">
        <f t="shared" si="28"/>
        <v>30584</v>
      </c>
      <c r="AB130" s="7">
        <v>8369</v>
      </c>
      <c r="AC130" s="7">
        <v>7286</v>
      </c>
      <c r="AD130" s="7">
        <f t="shared" si="29"/>
        <v>15655</v>
      </c>
      <c r="AE130" s="7">
        <v>8684</v>
      </c>
      <c r="AF130" s="7">
        <v>6239</v>
      </c>
      <c r="AG130" s="7">
        <f t="shared" si="30"/>
        <v>14923</v>
      </c>
      <c r="AH130" s="7">
        <v>4</v>
      </c>
      <c r="AI130" s="7">
        <v>6</v>
      </c>
      <c r="AJ130" s="7">
        <f t="shared" si="31"/>
        <v>10</v>
      </c>
      <c r="AK130" s="5">
        <v>16765</v>
      </c>
      <c r="AL130" s="5">
        <v>8531</v>
      </c>
      <c r="AM130" s="5">
        <f t="shared" si="32"/>
        <v>25296</v>
      </c>
      <c r="AN130" s="5">
        <v>21182</v>
      </c>
      <c r="AO130" s="5">
        <v>7318</v>
      </c>
      <c r="AP130" s="5">
        <f t="shared" si="33"/>
        <v>28500</v>
      </c>
      <c r="AQ130" s="7">
        <v>7861</v>
      </c>
      <c r="AR130" s="7">
        <v>6853</v>
      </c>
      <c r="AS130" s="7">
        <f t="shared" si="34"/>
        <v>14714</v>
      </c>
      <c r="AT130" s="5">
        <v>8136</v>
      </c>
      <c r="AU130" s="5">
        <v>5777</v>
      </c>
      <c r="AV130" s="5">
        <f t="shared" si="35"/>
        <v>13913</v>
      </c>
      <c r="AW130" s="7">
        <v>1521</v>
      </c>
      <c r="AX130" s="7">
        <v>3020</v>
      </c>
      <c r="AY130" s="7">
        <f t="shared" si="36"/>
        <v>4541</v>
      </c>
      <c r="AZ130" s="14">
        <v>49944</v>
      </c>
      <c r="BA130" s="14">
        <v>31192</v>
      </c>
      <c r="BB130" s="14">
        <v>81136</v>
      </c>
      <c r="BC130" s="18">
        <v>8662</v>
      </c>
      <c r="BD130" s="18">
        <v>7455</v>
      </c>
      <c r="BE130" s="18">
        <v>16117</v>
      </c>
      <c r="BF130" s="18">
        <v>4541</v>
      </c>
      <c r="BG130" s="18">
        <v>141919</v>
      </c>
      <c r="BH130" s="18">
        <v>213777</v>
      </c>
      <c r="BI130" s="35">
        <v>640</v>
      </c>
      <c r="BJ130" s="18">
        <f t="shared" si="37"/>
        <v>1.0418184483604931</v>
      </c>
      <c r="BK130" s="33">
        <f t="shared" si="38"/>
        <v>181464.97108518536</v>
      </c>
      <c r="BL130" s="33">
        <f t="shared" si="39"/>
        <v>283.53901732060211</v>
      </c>
      <c r="BM130">
        <v>1.4907999999999999</v>
      </c>
      <c r="BN130">
        <v>33.751800000000003</v>
      </c>
    </row>
    <row r="131" spans="1:66" ht="13" thickBot="1" x14ac:dyDescent="0.3">
      <c r="A131" s="1" t="s">
        <v>42</v>
      </c>
      <c r="B131" s="1"/>
      <c r="C131" s="1" t="s">
        <v>42</v>
      </c>
      <c r="D131" s="5">
        <v>482</v>
      </c>
      <c r="E131" s="5">
        <v>359</v>
      </c>
      <c r="F131" s="5">
        <f t="shared" ref="F131:F161" si="40">D131+E131</f>
        <v>841</v>
      </c>
      <c r="G131" s="6">
        <v>199780</v>
      </c>
      <c r="H131" s="6">
        <v>152399</v>
      </c>
      <c r="I131" s="6">
        <f t="shared" ref="I131:I161" si="41">G131+H131</f>
        <v>352179</v>
      </c>
      <c r="J131" s="6">
        <v>286140</v>
      </c>
      <c r="K131" s="6">
        <v>187226</v>
      </c>
      <c r="L131" s="6">
        <f t="shared" ref="L131:L162" si="42">J131 +K131</f>
        <v>473366</v>
      </c>
      <c r="M131" s="5">
        <v>131859</v>
      </c>
      <c r="N131" s="5">
        <v>114598</v>
      </c>
      <c r="O131" s="5">
        <f t="shared" ref="O131:O162" si="43">M131+N131</f>
        <v>246457</v>
      </c>
      <c r="P131" s="9">
        <v>142740</v>
      </c>
      <c r="Q131" s="11">
        <v>133948</v>
      </c>
      <c r="R131" s="11">
        <f t="shared" ref="R131:R162" si="44">P131+Q131</f>
        <v>276688</v>
      </c>
      <c r="S131" s="7">
        <v>379</v>
      </c>
      <c r="T131" s="7">
        <v>352</v>
      </c>
      <c r="U131" s="7">
        <f t="shared" ref="U131:U162" si="45">S131+T131</f>
        <v>731</v>
      </c>
      <c r="V131" s="7">
        <v>189596</v>
      </c>
      <c r="W131" s="7">
        <v>148570</v>
      </c>
      <c r="X131" s="7">
        <f t="shared" ref="X131:X162" si="46">V131+W131</f>
        <v>338166</v>
      </c>
      <c r="Y131" s="7">
        <v>264751</v>
      </c>
      <c r="Z131" s="7">
        <v>171739</v>
      </c>
      <c r="AA131" s="7">
        <f t="shared" ref="AA131:AA162" si="47">Y131+ Z131</f>
        <v>436490</v>
      </c>
      <c r="AB131" s="7">
        <v>136091</v>
      </c>
      <c r="AC131" s="7">
        <v>126596</v>
      </c>
      <c r="AD131" s="7">
        <f t="shared" ref="AD131:AD162" si="48">AB131 +AC131</f>
        <v>262687</v>
      </c>
      <c r="AE131" s="7">
        <v>125750</v>
      </c>
      <c r="AF131" s="7">
        <v>109519</v>
      </c>
      <c r="AG131" s="7">
        <f t="shared" ref="AG131:AG162" si="49">AF131+AE131</f>
        <v>235269</v>
      </c>
      <c r="AH131" s="7">
        <v>415</v>
      </c>
      <c r="AI131" s="7">
        <v>278</v>
      </c>
      <c r="AJ131" s="7">
        <f t="shared" ref="AJ131:AJ162" si="50">AH131+AI131</f>
        <v>693</v>
      </c>
      <c r="AK131" s="5">
        <v>187434</v>
      </c>
      <c r="AL131" s="5">
        <v>144617</v>
      </c>
      <c r="AM131" s="5">
        <f t="shared" ref="AM131:AM162" si="51">AK131+AL131</f>
        <v>332051</v>
      </c>
      <c r="AN131" s="5">
        <v>260925</v>
      </c>
      <c r="AO131" s="5">
        <v>169809</v>
      </c>
      <c r="AP131" s="5">
        <f t="shared" ref="AP131:AP162" si="52">AN131 + AO131</f>
        <v>430734</v>
      </c>
      <c r="AQ131" s="7">
        <v>136674</v>
      </c>
      <c r="AR131" s="7">
        <v>125574</v>
      </c>
      <c r="AS131" s="7">
        <f t="shared" ref="AS131:AS162" si="53">AQ131+AR131</f>
        <v>262248</v>
      </c>
      <c r="AT131" s="5">
        <v>124430</v>
      </c>
      <c r="AU131" s="5">
        <v>108064</v>
      </c>
      <c r="AV131" s="5">
        <f t="shared" ref="AV131:AV162" si="54">AT131+AU131</f>
        <v>232494</v>
      </c>
      <c r="AW131" s="7">
        <v>8642</v>
      </c>
      <c r="AX131" s="7">
        <v>21098</v>
      </c>
      <c r="AY131" s="7">
        <f t="shared" ref="AY131:AY161" si="55">AW131+AX131</f>
        <v>29740</v>
      </c>
      <c r="AZ131" s="14">
        <v>618261</v>
      </c>
      <c r="BA131" s="14">
        <v>588530</v>
      </c>
      <c r="BB131" s="14">
        <v>1206791</v>
      </c>
      <c r="BC131" s="18">
        <v>143222</v>
      </c>
      <c r="BD131" s="18">
        <v>134307</v>
      </c>
      <c r="BE131" s="18">
        <v>277529</v>
      </c>
      <c r="BF131" s="18">
        <v>29740</v>
      </c>
      <c r="BG131" s="18"/>
      <c r="BH131" s="18"/>
      <c r="BI131" s="18"/>
      <c r="BJ131" s="18" t="e">
        <f t="shared" ref="BJ131:BJ162" si="56" xml:space="preserve"> (BH131/BG131)^(1/10)</f>
        <v>#DIV/0!</v>
      </c>
      <c r="BK131" s="33" t="e">
        <f t="shared" si="38"/>
        <v>#DIV/0!</v>
      </c>
      <c r="BL131" s="33" t="e">
        <f t="shared" si="39"/>
        <v>#DIV/0!</v>
      </c>
    </row>
    <row r="132" spans="1:66" ht="13" thickBot="1" x14ac:dyDescent="0.3">
      <c r="A132" s="1" t="s">
        <v>51</v>
      </c>
      <c r="B132" s="1" t="s">
        <v>151</v>
      </c>
      <c r="C132" s="1" t="s">
        <v>151</v>
      </c>
      <c r="D132" s="5">
        <v>11</v>
      </c>
      <c r="E132" s="5">
        <v>0</v>
      </c>
      <c r="F132" s="5">
        <f t="shared" si="40"/>
        <v>11</v>
      </c>
      <c r="G132" s="6">
        <v>970</v>
      </c>
      <c r="H132" s="6">
        <v>665</v>
      </c>
      <c r="I132" s="6">
        <f t="shared" si="41"/>
        <v>1635</v>
      </c>
      <c r="J132" s="6">
        <v>1349</v>
      </c>
      <c r="K132" s="6">
        <v>918</v>
      </c>
      <c r="L132" s="6">
        <f t="shared" si="42"/>
        <v>2267</v>
      </c>
      <c r="M132" s="5">
        <v>574</v>
      </c>
      <c r="N132" s="5">
        <v>443</v>
      </c>
      <c r="O132" s="5">
        <f t="shared" si="43"/>
        <v>1017</v>
      </c>
      <c r="P132" s="9">
        <v>512</v>
      </c>
      <c r="Q132" s="11">
        <v>548</v>
      </c>
      <c r="R132" s="11">
        <f t="shared" si="44"/>
        <v>1060</v>
      </c>
      <c r="S132" s="7">
        <v>11</v>
      </c>
      <c r="T132" s="7">
        <v>0</v>
      </c>
      <c r="U132" s="7">
        <f t="shared" si="45"/>
        <v>11</v>
      </c>
      <c r="V132" s="7">
        <v>946</v>
      </c>
      <c r="W132" s="7">
        <v>656</v>
      </c>
      <c r="X132" s="7">
        <f t="shared" si="46"/>
        <v>1602</v>
      </c>
      <c r="Y132" s="7">
        <v>1336</v>
      </c>
      <c r="Z132" s="7">
        <v>892</v>
      </c>
      <c r="AA132" s="7">
        <f t="shared" si="47"/>
        <v>2228</v>
      </c>
      <c r="AB132" s="7">
        <v>502</v>
      </c>
      <c r="AC132" s="7">
        <v>536</v>
      </c>
      <c r="AD132" s="7">
        <f t="shared" si="48"/>
        <v>1038</v>
      </c>
      <c r="AE132" s="7">
        <v>567</v>
      </c>
      <c r="AF132" s="7">
        <v>441</v>
      </c>
      <c r="AG132" s="7">
        <f t="shared" si="49"/>
        <v>1008</v>
      </c>
      <c r="AH132" s="7">
        <v>11</v>
      </c>
      <c r="AI132" s="7">
        <v>0</v>
      </c>
      <c r="AJ132" s="7">
        <f t="shared" si="50"/>
        <v>11</v>
      </c>
      <c r="AK132" s="5">
        <v>944</v>
      </c>
      <c r="AL132" s="5">
        <v>657</v>
      </c>
      <c r="AM132" s="5">
        <f t="shared" si="51"/>
        <v>1601</v>
      </c>
      <c r="AN132" s="5">
        <v>1317</v>
      </c>
      <c r="AO132" s="5">
        <v>875</v>
      </c>
      <c r="AP132" s="5">
        <f t="shared" si="52"/>
        <v>2192</v>
      </c>
      <c r="AQ132" s="7">
        <v>498</v>
      </c>
      <c r="AR132" s="7">
        <v>534</v>
      </c>
      <c r="AS132" s="7">
        <f t="shared" si="53"/>
        <v>1032</v>
      </c>
      <c r="AT132" s="5">
        <v>564</v>
      </c>
      <c r="AU132" s="5">
        <v>440</v>
      </c>
      <c r="AV132" s="5">
        <f t="shared" si="54"/>
        <v>1004</v>
      </c>
      <c r="AW132" s="7">
        <v>50</v>
      </c>
      <c r="AX132" s="7">
        <v>85</v>
      </c>
      <c r="AY132" s="7">
        <f t="shared" si="55"/>
        <v>135</v>
      </c>
      <c r="AZ132" s="14">
        <v>2904</v>
      </c>
      <c r="BA132" s="14">
        <v>2574</v>
      </c>
      <c r="BB132" s="14">
        <v>5478</v>
      </c>
      <c r="BC132" s="18">
        <v>523</v>
      </c>
      <c r="BD132" s="18">
        <v>548</v>
      </c>
      <c r="BE132" s="18">
        <v>1071</v>
      </c>
      <c r="BF132" s="18">
        <v>135</v>
      </c>
      <c r="BG132" s="18">
        <v>67005</v>
      </c>
      <c r="BH132" s="18">
        <v>114858</v>
      </c>
      <c r="BI132" s="18">
        <v>1236</v>
      </c>
      <c r="BJ132" s="18">
        <f t="shared" si="56"/>
        <v>1.0553716016172261</v>
      </c>
      <c r="BK132" s="33">
        <f t="shared" si="38"/>
        <v>92584.7875703053</v>
      </c>
      <c r="BL132" s="33">
        <f t="shared" si="39"/>
        <v>74.906786060117554</v>
      </c>
      <c r="BM132">
        <v>1.0125</v>
      </c>
      <c r="BN132">
        <v>30.389700000000001</v>
      </c>
    </row>
    <row r="133" spans="1:66" ht="13" thickBot="1" x14ac:dyDescent="0.3">
      <c r="A133" s="1" t="s">
        <v>30</v>
      </c>
      <c r="B133" s="1" t="s">
        <v>152</v>
      </c>
      <c r="C133" s="1" t="s">
        <v>152</v>
      </c>
      <c r="D133" s="5">
        <v>23</v>
      </c>
      <c r="E133" s="5">
        <v>23</v>
      </c>
      <c r="F133" s="5">
        <f t="shared" si="40"/>
        <v>46</v>
      </c>
      <c r="G133" s="6">
        <v>7371</v>
      </c>
      <c r="H133" s="6">
        <v>6244</v>
      </c>
      <c r="I133" s="6">
        <f t="shared" si="41"/>
        <v>13615</v>
      </c>
      <c r="J133" s="6">
        <v>12862</v>
      </c>
      <c r="K133" s="6">
        <v>8564</v>
      </c>
      <c r="L133" s="6">
        <f t="shared" si="42"/>
        <v>21426</v>
      </c>
      <c r="M133" s="5">
        <v>2968</v>
      </c>
      <c r="N133" s="5">
        <v>2512</v>
      </c>
      <c r="O133" s="5">
        <f t="shared" si="43"/>
        <v>5480</v>
      </c>
      <c r="P133" s="9">
        <v>2263</v>
      </c>
      <c r="Q133" s="11">
        <v>2141</v>
      </c>
      <c r="R133" s="11">
        <f t="shared" si="44"/>
        <v>4404</v>
      </c>
      <c r="S133" s="7">
        <v>22</v>
      </c>
      <c r="T133" s="7">
        <v>20</v>
      </c>
      <c r="U133" s="7">
        <f t="shared" si="45"/>
        <v>42</v>
      </c>
      <c r="V133" s="7">
        <v>6831</v>
      </c>
      <c r="W133" s="7">
        <v>5857</v>
      </c>
      <c r="X133" s="7">
        <f t="shared" si="46"/>
        <v>12688</v>
      </c>
      <c r="Y133" s="7">
        <v>11468</v>
      </c>
      <c r="Z133" s="7">
        <v>7491</v>
      </c>
      <c r="AA133" s="7">
        <f t="shared" si="47"/>
        <v>18959</v>
      </c>
      <c r="AB133" s="7">
        <v>1962</v>
      </c>
      <c r="AC133" s="7">
        <v>1864</v>
      </c>
      <c r="AD133" s="7">
        <f t="shared" si="48"/>
        <v>3826</v>
      </c>
      <c r="AE133" s="7">
        <v>2687</v>
      </c>
      <c r="AF133" s="7">
        <v>2298</v>
      </c>
      <c r="AG133" s="7">
        <f t="shared" si="49"/>
        <v>4985</v>
      </c>
      <c r="AH133" s="7">
        <v>22</v>
      </c>
      <c r="AI133" s="7">
        <v>20</v>
      </c>
      <c r="AJ133" s="7">
        <f t="shared" si="50"/>
        <v>42</v>
      </c>
      <c r="AK133" s="5">
        <v>6767</v>
      </c>
      <c r="AL133" s="5">
        <v>5827</v>
      </c>
      <c r="AM133" s="5">
        <f t="shared" si="51"/>
        <v>12594</v>
      </c>
      <c r="AN133" s="5">
        <v>11703</v>
      </c>
      <c r="AO133" s="5">
        <v>7943</v>
      </c>
      <c r="AP133" s="5">
        <f t="shared" si="52"/>
        <v>19646</v>
      </c>
      <c r="AQ133" s="7">
        <v>1987</v>
      </c>
      <c r="AR133" s="7">
        <v>1933</v>
      </c>
      <c r="AS133" s="7">
        <f t="shared" si="53"/>
        <v>3920</v>
      </c>
      <c r="AT133" s="5">
        <v>2630</v>
      </c>
      <c r="AU133" s="5">
        <v>2310</v>
      </c>
      <c r="AV133" s="5">
        <f t="shared" si="54"/>
        <v>4940</v>
      </c>
      <c r="AW133" s="7">
        <v>142</v>
      </c>
      <c r="AX133" s="7">
        <v>517</v>
      </c>
      <c r="AY133" s="7">
        <f t="shared" si="55"/>
        <v>659</v>
      </c>
      <c r="AZ133" s="14">
        <v>23224</v>
      </c>
      <c r="BA133" s="14">
        <v>19484</v>
      </c>
      <c r="BB133" s="14">
        <v>42708</v>
      </c>
      <c r="BC133" s="18">
        <v>2286</v>
      </c>
      <c r="BD133" s="18">
        <v>2164</v>
      </c>
      <c r="BE133" s="18">
        <v>4450</v>
      </c>
      <c r="BF133" s="18">
        <v>659</v>
      </c>
      <c r="BG133" s="18">
        <v>483841</v>
      </c>
      <c r="BH133" s="18">
        <v>552786</v>
      </c>
      <c r="BI133" s="18">
        <v>1999</v>
      </c>
      <c r="BJ133" s="18">
        <f t="shared" si="56"/>
        <v>1.0134105865964713</v>
      </c>
      <c r="BK133" s="33">
        <f t="shared" si="38"/>
        <v>524101.36174023023</v>
      </c>
      <c r="BL133" s="33">
        <f t="shared" si="39"/>
        <v>262.18177175599311</v>
      </c>
      <c r="BM133">
        <v>0.98070000000000002</v>
      </c>
      <c r="BN133">
        <v>30.251300000000001</v>
      </c>
    </row>
    <row r="134" spans="1:66" ht="13" thickBot="1" x14ac:dyDescent="0.3">
      <c r="A134" s="1" t="s">
        <v>19</v>
      </c>
      <c r="B134" s="1" t="s">
        <v>153</v>
      </c>
      <c r="C134" s="1" t="s">
        <v>153</v>
      </c>
      <c r="D134" s="5">
        <v>30</v>
      </c>
      <c r="E134" s="5">
        <v>38</v>
      </c>
      <c r="F134" s="5">
        <f t="shared" si="40"/>
        <v>68</v>
      </c>
      <c r="G134" s="6">
        <v>20537</v>
      </c>
      <c r="H134" s="6">
        <v>11737</v>
      </c>
      <c r="I134" s="6">
        <f t="shared" si="41"/>
        <v>32274</v>
      </c>
      <c r="J134" s="6">
        <v>22689</v>
      </c>
      <c r="K134" s="6">
        <v>8819</v>
      </c>
      <c r="L134" s="6">
        <f t="shared" si="42"/>
        <v>31508</v>
      </c>
      <c r="M134" s="5">
        <v>12403</v>
      </c>
      <c r="N134" s="5">
        <v>9686</v>
      </c>
      <c r="O134" s="5">
        <f t="shared" si="43"/>
        <v>22089</v>
      </c>
      <c r="P134" s="9">
        <v>15861</v>
      </c>
      <c r="Q134" s="11">
        <v>14750</v>
      </c>
      <c r="R134" s="11">
        <f t="shared" si="44"/>
        <v>30611</v>
      </c>
      <c r="S134" s="7">
        <v>27</v>
      </c>
      <c r="T134" s="7">
        <v>36</v>
      </c>
      <c r="U134" s="7">
        <f t="shared" si="45"/>
        <v>63</v>
      </c>
      <c r="V134" s="7">
        <v>19755</v>
      </c>
      <c r="W134" s="7">
        <v>11378</v>
      </c>
      <c r="X134" s="7">
        <f t="shared" si="46"/>
        <v>31133</v>
      </c>
      <c r="Y134" s="7">
        <v>21053</v>
      </c>
      <c r="Z134" s="7">
        <v>8226</v>
      </c>
      <c r="AA134" s="7">
        <f t="shared" si="47"/>
        <v>29279</v>
      </c>
      <c r="AB134" s="7">
        <v>15350</v>
      </c>
      <c r="AC134" s="7">
        <v>14313</v>
      </c>
      <c r="AD134" s="7">
        <f t="shared" si="48"/>
        <v>29663</v>
      </c>
      <c r="AE134" s="7">
        <v>12078</v>
      </c>
      <c r="AF134" s="7">
        <v>9429</v>
      </c>
      <c r="AG134" s="7">
        <f t="shared" si="49"/>
        <v>21507</v>
      </c>
      <c r="AH134" s="7">
        <v>25</v>
      </c>
      <c r="AI134" s="7">
        <v>33</v>
      </c>
      <c r="AJ134" s="7">
        <f t="shared" si="50"/>
        <v>58</v>
      </c>
      <c r="AK134" s="5">
        <v>19673</v>
      </c>
      <c r="AL134" s="5">
        <v>11335</v>
      </c>
      <c r="AM134" s="5">
        <f t="shared" si="51"/>
        <v>31008</v>
      </c>
      <c r="AN134" s="5">
        <v>20833</v>
      </c>
      <c r="AO134" s="5">
        <v>8106</v>
      </c>
      <c r="AP134" s="5">
        <f t="shared" si="52"/>
        <v>28939</v>
      </c>
      <c r="AQ134" s="7">
        <v>15247</v>
      </c>
      <c r="AR134" s="7">
        <v>14204</v>
      </c>
      <c r="AS134" s="7">
        <f t="shared" si="53"/>
        <v>29451</v>
      </c>
      <c r="AT134" s="5">
        <v>12019</v>
      </c>
      <c r="AU134" s="5">
        <v>9360</v>
      </c>
      <c r="AV134" s="5">
        <f t="shared" si="54"/>
        <v>21379</v>
      </c>
      <c r="AW134" s="7">
        <v>1003</v>
      </c>
      <c r="AX134" s="7">
        <v>2037</v>
      </c>
      <c r="AY134" s="7">
        <f t="shared" si="55"/>
        <v>3040</v>
      </c>
      <c r="AZ134" s="14">
        <v>55659</v>
      </c>
      <c r="BA134" s="14">
        <v>45030</v>
      </c>
      <c r="BB134" s="14">
        <v>100689</v>
      </c>
      <c r="BC134" s="18">
        <v>15891</v>
      </c>
      <c r="BD134" s="18">
        <v>14788</v>
      </c>
      <c r="BE134" s="18">
        <v>30679</v>
      </c>
      <c r="BF134" s="18">
        <v>3040</v>
      </c>
      <c r="BG134" s="18">
        <v>133506</v>
      </c>
      <c r="BH134" s="34">
        <v>220593</v>
      </c>
      <c r="BI134" s="18">
        <v>4679</v>
      </c>
      <c r="BJ134" s="18">
        <f t="shared" si="56"/>
        <v>1.0514995575728672</v>
      </c>
      <c r="BK134" s="33">
        <f t="shared" ref="BK134:BK162" si="57">BG134 * (BJ134)^6</f>
        <v>180449.36156477346</v>
      </c>
      <c r="BL134" s="33">
        <f t="shared" ref="BL134:BL162" si="58">BK134/BI134</f>
        <v>38.565796444704738</v>
      </c>
      <c r="BM134">
        <v>2.6351</v>
      </c>
      <c r="BN134">
        <v>32.002800000000001</v>
      </c>
    </row>
    <row r="135" spans="1:66" ht="13" thickBot="1" x14ac:dyDescent="0.3">
      <c r="A135" s="1" t="s">
        <v>20</v>
      </c>
      <c r="B135" s="1" t="s">
        <v>154</v>
      </c>
      <c r="C135" s="1" t="s">
        <v>154</v>
      </c>
      <c r="D135" s="5">
        <v>15</v>
      </c>
      <c r="E135" s="5">
        <v>23</v>
      </c>
      <c r="F135" s="5">
        <f t="shared" si="40"/>
        <v>38</v>
      </c>
      <c r="G135" s="6">
        <v>27900</v>
      </c>
      <c r="H135" s="6">
        <v>17780</v>
      </c>
      <c r="I135" s="6">
        <f t="shared" si="41"/>
        <v>45680</v>
      </c>
      <c r="J135" s="6">
        <v>26519</v>
      </c>
      <c r="K135" s="6">
        <v>9544</v>
      </c>
      <c r="L135" s="6">
        <f t="shared" si="42"/>
        <v>36063</v>
      </c>
      <c r="M135" s="5">
        <v>14579</v>
      </c>
      <c r="N135" s="5">
        <v>12838</v>
      </c>
      <c r="O135" s="5">
        <f t="shared" si="43"/>
        <v>27417</v>
      </c>
      <c r="P135" s="9">
        <v>19878</v>
      </c>
      <c r="Q135" s="11">
        <v>19466</v>
      </c>
      <c r="R135" s="11">
        <f t="shared" si="44"/>
        <v>39344</v>
      </c>
      <c r="S135" s="7">
        <v>6</v>
      </c>
      <c r="T135" s="7">
        <v>10</v>
      </c>
      <c r="U135" s="7">
        <f t="shared" si="45"/>
        <v>16</v>
      </c>
      <c r="V135" s="7">
        <v>22585</v>
      </c>
      <c r="W135" s="7">
        <v>15203</v>
      </c>
      <c r="X135" s="7">
        <f t="shared" si="46"/>
        <v>37788</v>
      </c>
      <c r="Y135" s="7">
        <v>16026</v>
      </c>
      <c r="Z135" s="7">
        <v>5678</v>
      </c>
      <c r="AA135" s="7">
        <f t="shared" si="47"/>
        <v>21704</v>
      </c>
      <c r="AB135" s="7">
        <v>15664</v>
      </c>
      <c r="AC135" s="7">
        <v>15268</v>
      </c>
      <c r="AD135" s="7">
        <f t="shared" si="48"/>
        <v>30932</v>
      </c>
      <c r="AE135" s="7">
        <v>12771</v>
      </c>
      <c r="AF135" s="7">
        <v>11620</v>
      </c>
      <c r="AG135" s="7">
        <f t="shared" si="49"/>
        <v>24391</v>
      </c>
      <c r="AH135" s="7">
        <v>5</v>
      </c>
      <c r="AI135" s="7">
        <v>10</v>
      </c>
      <c r="AJ135" s="7">
        <f t="shared" si="50"/>
        <v>15</v>
      </c>
      <c r="AK135" s="5">
        <v>21970</v>
      </c>
      <c r="AL135" s="5">
        <v>14854</v>
      </c>
      <c r="AM135" s="5">
        <f t="shared" si="51"/>
        <v>36824</v>
      </c>
      <c r="AN135" s="5">
        <v>15354</v>
      </c>
      <c r="AO135" s="5">
        <v>5433</v>
      </c>
      <c r="AP135" s="5">
        <f t="shared" si="52"/>
        <v>20787</v>
      </c>
      <c r="AQ135" s="7">
        <v>15276</v>
      </c>
      <c r="AR135" s="7">
        <v>14933</v>
      </c>
      <c r="AS135" s="7">
        <f t="shared" si="53"/>
        <v>30209</v>
      </c>
      <c r="AT135" s="5">
        <v>12415</v>
      </c>
      <c r="AU135" s="5">
        <v>11291</v>
      </c>
      <c r="AV135" s="5">
        <f t="shared" si="54"/>
        <v>23706</v>
      </c>
      <c r="AW135" s="7">
        <v>409</v>
      </c>
      <c r="AX135" s="7">
        <v>917</v>
      </c>
      <c r="AY135" s="7">
        <f t="shared" si="55"/>
        <v>1326</v>
      </c>
      <c r="AZ135" s="14">
        <v>69013</v>
      </c>
      <c r="BA135" s="14">
        <v>59651</v>
      </c>
      <c r="BB135" s="14">
        <v>128664</v>
      </c>
      <c r="BC135" s="18">
        <v>19893</v>
      </c>
      <c r="BD135" s="18">
        <v>19489</v>
      </c>
      <c r="BE135" s="18">
        <v>39382</v>
      </c>
      <c r="BF135" s="18">
        <v>1326</v>
      </c>
      <c r="BG135" s="18">
        <v>43061</v>
      </c>
      <c r="BH135" s="18">
        <v>142983</v>
      </c>
      <c r="BI135" s="18">
        <v>837</v>
      </c>
      <c r="BJ135" s="18">
        <f t="shared" si="56"/>
        <v>1.1275090316552172</v>
      </c>
      <c r="BK135" s="33">
        <f t="shared" si="57"/>
        <v>88471.682695892014</v>
      </c>
      <c r="BL135" s="33">
        <f t="shared" si="58"/>
        <v>105.70093512054004</v>
      </c>
      <c r="BM135">
        <v>3.4335</v>
      </c>
      <c r="BN135">
        <v>31.582699999999999</v>
      </c>
    </row>
    <row r="136" spans="1:66" ht="13" thickBot="1" x14ac:dyDescent="0.3">
      <c r="A136" s="1" t="s">
        <v>19</v>
      </c>
      <c r="B136" s="1" t="s">
        <v>155</v>
      </c>
      <c r="C136" s="1" t="s">
        <v>155</v>
      </c>
      <c r="D136" s="5">
        <v>12</v>
      </c>
      <c r="E136" s="5">
        <v>7</v>
      </c>
      <c r="F136" s="5">
        <f t="shared" si="40"/>
        <v>19</v>
      </c>
      <c r="G136" s="6">
        <v>35135</v>
      </c>
      <c r="H136" s="6">
        <v>17696</v>
      </c>
      <c r="I136" s="6">
        <f t="shared" si="41"/>
        <v>52831</v>
      </c>
      <c r="J136" s="6">
        <v>32071</v>
      </c>
      <c r="K136" s="6">
        <v>10305</v>
      </c>
      <c r="L136" s="6">
        <f t="shared" si="42"/>
        <v>42376</v>
      </c>
      <c r="M136" s="5">
        <v>16501</v>
      </c>
      <c r="N136" s="5">
        <v>12523</v>
      </c>
      <c r="O136" s="5">
        <f t="shared" si="43"/>
        <v>29024</v>
      </c>
      <c r="P136" s="9">
        <v>17472</v>
      </c>
      <c r="Q136" s="11">
        <v>15967</v>
      </c>
      <c r="R136" s="11">
        <f t="shared" si="44"/>
        <v>33439</v>
      </c>
      <c r="S136" s="7">
        <v>9</v>
      </c>
      <c r="T136" s="7">
        <v>6</v>
      </c>
      <c r="U136" s="7">
        <f t="shared" si="45"/>
        <v>15</v>
      </c>
      <c r="V136" s="7">
        <v>34872</v>
      </c>
      <c r="W136" s="7">
        <v>17606</v>
      </c>
      <c r="X136" s="7">
        <f t="shared" si="46"/>
        <v>52478</v>
      </c>
      <c r="Y136" s="7">
        <v>32076</v>
      </c>
      <c r="Z136" s="7">
        <v>10296</v>
      </c>
      <c r="AA136" s="7">
        <f t="shared" si="47"/>
        <v>42372</v>
      </c>
      <c r="AB136" s="7">
        <v>17346</v>
      </c>
      <c r="AC136" s="7">
        <v>15839</v>
      </c>
      <c r="AD136" s="7">
        <f t="shared" si="48"/>
        <v>33185</v>
      </c>
      <c r="AE136" s="7">
        <v>16283</v>
      </c>
      <c r="AF136" s="7">
        <v>12434</v>
      </c>
      <c r="AG136" s="7">
        <f t="shared" si="49"/>
        <v>28717</v>
      </c>
      <c r="AH136" s="7">
        <v>9</v>
      </c>
      <c r="AI136" s="7">
        <v>5</v>
      </c>
      <c r="AJ136" s="7">
        <f t="shared" si="50"/>
        <v>14</v>
      </c>
      <c r="AK136" s="5">
        <v>34662</v>
      </c>
      <c r="AL136" s="5">
        <v>17523</v>
      </c>
      <c r="AM136" s="5">
        <f t="shared" si="51"/>
        <v>52185</v>
      </c>
      <c r="AN136" s="5">
        <v>31508</v>
      </c>
      <c r="AO136" s="5">
        <v>10227</v>
      </c>
      <c r="AP136" s="5">
        <f t="shared" si="52"/>
        <v>41735</v>
      </c>
      <c r="AQ136" s="7">
        <v>17230</v>
      </c>
      <c r="AR136" s="7">
        <v>15705</v>
      </c>
      <c r="AS136" s="7">
        <f t="shared" si="53"/>
        <v>32935</v>
      </c>
      <c r="AT136" s="5">
        <v>16480</v>
      </c>
      <c r="AU136" s="5">
        <v>12381</v>
      </c>
      <c r="AV136" s="5">
        <f t="shared" si="54"/>
        <v>28861</v>
      </c>
      <c r="AW136" s="7">
        <v>1549</v>
      </c>
      <c r="AX136" s="7">
        <v>2836</v>
      </c>
      <c r="AY136" s="7">
        <f t="shared" si="55"/>
        <v>4385</v>
      </c>
      <c r="AZ136" s="14">
        <v>83719</v>
      </c>
      <c r="BA136" s="14">
        <v>56498</v>
      </c>
      <c r="BB136" s="14">
        <v>140217</v>
      </c>
      <c r="BC136" s="18">
        <v>17484</v>
      </c>
      <c r="BD136" s="18">
        <v>15974</v>
      </c>
      <c r="BE136" s="18">
        <v>33458</v>
      </c>
      <c r="BF136" s="18">
        <v>4385</v>
      </c>
      <c r="BG136" s="18">
        <v>142875</v>
      </c>
      <c r="BH136" s="18">
        <v>207339</v>
      </c>
      <c r="BI136" s="18">
        <v>1483</v>
      </c>
      <c r="BJ136" s="18">
        <f t="shared" si="56"/>
        <v>1.0379405414648206</v>
      </c>
      <c r="BK136" s="33">
        <f t="shared" si="57"/>
        <v>178645.09528677189</v>
      </c>
      <c r="BL136" s="33">
        <f t="shared" si="58"/>
        <v>120.46196580362231</v>
      </c>
      <c r="BM136">
        <v>2.7151999999999998</v>
      </c>
      <c r="BN136">
        <v>32.491999999999997</v>
      </c>
    </row>
    <row r="137" spans="1:66" ht="13" thickBot="1" x14ac:dyDescent="0.3">
      <c r="A137" s="1" t="s">
        <v>23</v>
      </c>
      <c r="B137" s="1" t="s">
        <v>156</v>
      </c>
      <c r="C137" s="1" t="s">
        <v>156</v>
      </c>
      <c r="D137" s="5">
        <v>5</v>
      </c>
      <c r="E137" s="5">
        <v>14</v>
      </c>
      <c r="F137" s="5">
        <f t="shared" si="40"/>
        <v>19</v>
      </c>
      <c r="G137" s="6">
        <v>8407</v>
      </c>
      <c r="H137" s="6">
        <v>4530</v>
      </c>
      <c r="I137" s="6">
        <f t="shared" si="41"/>
        <v>12937</v>
      </c>
      <c r="J137" s="6">
        <v>10232</v>
      </c>
      <c r="K137" s="6">
        <v>3543</v>
      </c>
      <c r="L137" s="6">
        <f t="shared" si="42"/>
        <v>13775</v>
      </c>
      <c r="M137" s="5">
        <v>4194</v>
      </c>
      <c r="N137" s="5">
        <v>3409</v>
      </c>
      <c r="O137" s="5">
        <f t="shared" si="43"/>
        <v>7603</v>
      </c>
      <c r="P137" s="9">
        <v>5235</v>
      </c>
      <c r="Q137" s="11">
        <v>4833</v>
      </c>
      <c r="R137" s="11">
        <f t="shared" si="44"/>
        <v>10068</v>
      </c>
      <c r="S137" s="7">
        <v>2</v>
      </c>
      <c r="T137" s="7">
        <v>2</v>
      </c>
      <c r="U137" s="7">
        <f t="shared" si="45"/>
        <v>4</v>
      </c>
      <c r="V137" s="7">
        <v>8406</v>
      </c>
      <c r="W137" s="7">
        <v>4530</v>
      </c>
      <c r="X137" s="7">
        <f t="shared" si="46"/>
        <v>12936</v>
      </c>
      <c r="Y137" s="7">
        <v>10232</v>
      </c>
      <c r="Z137" s="7">
        <v>3547</v>
      </c>
      <c r="AA137" s="7">
        <f t="shared" si="47"/>
        <v>13779</v>
      </c>
      <c r="AB137" s="7">
        <v>5235</v>
      </c>
      <c r="AC137" s="7">
        <v>4833</v>
      </c>
      <c r="AD137" s="7">
        <f t="shared" si="48"/>
        <v>10068</v>
      </c>
      <c r="AE137" s="7">
        <v>4194</v>
      </c>
      <c r="AF137" s="7">
        <v>3409</v>
      </c>
      <c r="AG137" s="7">
        <f t="shared" si="49"/>
        <v>7603</v>
      </c>
      <c r="AH137" s="7">
        <v>2</v>
      </c>
      <c r="AI137" s="7">
        <v>2</v>
      </c>
      <c r="AJ137" s="7">
        <f t="shared" si="50"/>
        <v>4</v>
      </c>
      <c r="AK137" s="5">
        <v>8406</v>
      </c>
      <c r="AL137" s="5">
        <v>4529</v>
      </c>
      <c r="AM137" s="5">
        <f t="shared" si="51"/>
        <v>12935</v>
      </c>
      <c r="AN137" s="5">
        <v>10232</v>
      </c>
      <c r="AO137" s="5">
        <v>3545</v>
      </c>
      <c r="AP137" s="5">
        <f t="shared" si="52"/>
        <v>13777</v>
      </c>
      <c r="AQ137" s="7">
        <v>5234</v>
      </c>
      <c r="AR137" s="7">
        <v>4833</v>
      </c>
      <c r="AS137" s="7">
        <f t="shared" si="53"/>
        <v>10067</v>
      </c>
      <c r="AT137" s="5">
        <v>4184</v>
      </c>
      <c r="AU137" s="5">
        <v>3409</v>
      </c>
      <c r="AV137" s="5">
        <f t="shared" si="54"/>
        <v>7593</v>
      </c>
      <c r="AW137" s="7">
        <v>252</v>
      </c>
      <c r="AX137" s="7">
        <v>402</v>
      </c>
      <c r="AY137" s="7">
        <f t="shared" si="55"/>
        <v>654</v>
      </c>
      <c r="AZ137" s="14">
        <v>22838</v>
      </c>
      <c r="BA137" s="14">
        <v>16329</v>
      </c>
      <c r="BB137" s="14">
        <v>39167</v>
      </c>
      <c r="BC137" s="18">
        <v>5240</v>
      </c>
      <c r="BD137" s="18">
        <v>4847</v>
      </c>
      <c r="BE137" s="18">
        <v>10087</v>
      </c>
      <c r="BF137" s="18">
        <v>654</v>
      </c>
      <c r="BG137" s="34">
        <v>104254</v>
      </c>
      <c r="BH137" s="18">
        <v>161069</v>
      </c>
      <c r="BI137" s="18">
        <v>1549</v>
      </c>
      <c r="BJ137" s="18">
        <f t="shared" si="56"/>
        <v>1.044460267475444</v>
      </c>
      <c r="BK137" s="33">
        <f t="shared" si="57"/>
        <v>135345.639418106</v>
      </c>
      <c r="BL137" s="33">
        <f t="shared" si="58"/>
        <v>87.376139069145253</v>
      </c>
      <c r="BM137">
        <v>2.5213999999999999</v>
      </c>
      <c r="BN137">
        <v>33.348599999999998</v>
      </c>
    </row>
    <row r="138" spans="1:66" ht="13" thickBot="1" x14ac:dyDescent="0.3">
      <c r="A138" s="1" t="s">
        <v>23</v>
      </c>
      <c r="B138" s="1" t="s">
        <v>157</v>
      </c>
      <c r="C138" s="1" t="s">
        <v>157</v>
      </c>
      <c r="D138" s="5">
        <v>111</v>
      </c>
      <c r="E138" s="5">
        <v>101</v>
      </c>
      <c r="F138" s="5">
        <f t="shared" si="40"/>
        <v>212</v>
      </c>
      <c r="G138" s="6">
        <v>47484</v>
      </c>
      <c r="H138" s="6">
        <v>21277</v>
      </c>
      <c r="I138" s="6">
        <f t="shared" si="41"/>
        <v>68761</v>
      </c>
      <c r="J138" s="6">
        <v>58336</v>
      </c>
      <c r="K138" s="6">
        <v>22338</v>
      </c>
      <c r="L138" s="6">
        <f t="shared" si="42"/>
        <v>80674</v>
      </c>
      <c r="M138" s="5">
        <v>21414</v>
      </c>
      <c r="N138" s="5">
        <v>15366</v>
      </c>
      <c r="O138" s="5">
        <f t="shared" si="43"/>
        <v>36780</v>
      </c>
      <c r="P138" s="9">
        <v>23436</v>
      </c>
      <c r="Q138" s="11">
        <v>21213</v>
      </c>
      <c r="R138" s="11">
        <f t="shared" si="44"/>
        <v>44649</v>
      </c>
      <c r="S138" s="7">
        <v>110</v>
      </c>
      <c r="T138" s="7">
        <v>99</v>
      </c>
      <c r="U138" s="7">
        <f t="shared" si="45"/>
        <v>209</v>
      </c>
      <c r="V138" s="7">
        <v>46799</v>
      </c>
      <c r="W138" s="7">
        <v>20762</v>
      </c>
      <c r="X138" s="7">
        <f t="shared" si="46"/>
        <v>67561</v>
      </c>
      <c r="Y138" s="7">
        <v>54394</v>
      </c>
      <c r="Z138" s="7">
        <v>21878</v>
      </c>
      <c r="AA138" s="7">
        <f t="shared" si="47"/>
        <v>76272</v>
      </c>
      <c r="AB138" s="7">
        <v>23144</v>
      </c>
      <c r="AC138" s="7">
        <v>20977</v>
      </c>
      <c r="AD138" s="7">
        <f t="shared" si="48"/>
        <v>44121</v>
      </c>
      <c r="AE138" s="7">
        <v>20971</v>
      </c>
      <c r="AF138" s="7">
        <v>15020</v>
      </c>
      <c r="AG138" s="7">
        <f t="shared" si="49"/>
        <v>35991</v>
      </c>
      <c r="AH138" s="7">
        <v>110</v>
      </c>
      <c r="AI138" s="7">
        <v>99</v>
      </c>
      <c r="AJ138" s="7">
        <f t="shared" si="50"/>
        <v>209</v>
      </c>
      <c r="AK138" s="5">
        <v>46516</v>
      </c>
      <c r="AL138" s="5">
        <v>20656</v>
      </c>
      <c r="AM138" s="5">
        <f t="shared" si="51"/>
        <v>67172</v>
      </c>
      <c r="AN138" s="5">
        <v>54063</v>
      </c>
      <c r="AO138" s="5">
        <v>21872</v>
      </c>
      <c r="AP138" s="5">
        <f t="shared" si="52"/>
        <v>75935</v>
      </c>
      <c r="AQ138" s="7">
        <v>23016</v>
      </c>
      <c r="AR138" s="7">
        <v>21139</v>
      </c>
      <c r="AS138" s="7">
        <f t="shared" si="53"/>
        <v>44155</v>
      </c>
      <c r="AT138" s="5">
        <v>20850</v>
      </c>
      <c r="AU138" s="5">
        <v>14940</v>
      </c>
      <c r="AV138" s="5">
        <f t="shared" si="54"/>
        <v>35790</v>
      </c>
      <c r="AW138" s="7">
        <v>4581</v>
      </c>
      <c r="AX138" s="7">
        <v>8602</v>
      </c>
      <c r="AY138" s="7">
        <f t="shared" si="55"/>
        <v>13183</v>
      </c>
      <c r="AZ138" s="14">
        <v>127345</v>
      </c>
      <c r="BA138" s="14">
        <v>80295</v>
      </c>
      <c r="BB138" s="14">
        <v>207640</v>
      </c>
      <c r="BC138" s="18">
        <v>23547</v>
      </c>
      <c r="BD138" s="18">
        <v>21314</v>
      </c>
      <c r="BE138" s="18">
        <v>44861</v>
      </c>
      <c r="BF138" s="18">
        <v>13183</v>
      </c>
      <c r="BG138" s="18">
        <v>383644</v>
      </c>
      <c r="BH138" s="18">
        <v>477464</v>
      </c>
      <c r="BI138" s="18">
        <v>2196</v>
      </c>
      <c r="BJ138" s="18">
        <f t="shared" si="56"/>
        <v>1.0221184369729595</v>
      </c>
      <c r="BK138" s="33">
        <f t="shared" si="57"/>
        <v>437457.37581544084</v>
      </c>
      <c r="BL138" s="33">
        <f t="shared" si="58"/>
        <v>199.20645528936285</v>
      </c>
      <c r="BM138">
        <v>2.2776000000000001</v>
      </c>
      <c r="BN138">
        <v>32.4467</v>
      </c>
    </row>
    <row r="139" spans="1:66" ht="13" thickBot="1" x14ac:dyDescent="0.3">
      <c r="A139" s="1" t="s">
        <v>19</v>
      </c>
      <c r="B139" s="1" t="s">
        <v>158</v>
      </c>
      <c r="C139" s="1" t="s">
        <v>158</v>
      </c>
      <c r="D139" s="5">
        <v>22</v>
      </c>
      <c r="E139" s="5">
        <v>20</v>
      </c>
      <c r="F139" s="5">
        <f t="shared" si="40"/>
        <v>42</v>
      </c>
      <c r="G139" s="6">
        <v>55716</v>
      </c>
      <c r="H139" s="6">
        <v>30917</v>
      </c>
      <c r="I139" s="6">
        <f t="shared" si="41"/>
        <v>86633</v>
      </c>
      <c r="J139" s="6">
        <v>45450</v>
      </c>
      <c r="K139" s="6">
        <v>16975</v>
      </c>
      <c r="L139" s="6">
        <f t="shared" si="42"/>
        <v>62425</v>
      </c>
      <c r="M139" s="5">
        <v>24776</v>
      </c>
      <c r="N139" s="5">
        <v>19237</v>
      </c>
      <c r="O139" s="5">
        <f t="shared" si="43"/>
        <v>44013</v>
      </c>
      <c r="P139" s="9">
        <v>24930</v>
      </c>
      <c r="Q139" s="11">
        <v>23090</v>
      </c>
      <c r="R139" s="11">
        <f t="shared" si="44"/>
        <v>48020</v>
      </c>
      <c r="S139" s="7">
        <v>19</v>
      </c>
      <c r="T139" s="7">
        <v>97</v>
      </c>
      <c r="U139" s="7">
        <f t="shared" si="45"/>
        <v>116</v>
      </c>
      <c r="V139" s="7">
        <v>54124</v>
      </c>
      <c r="W139" s="7">
        <v>30080</v>
      </c>
      <c r="X139" s="7">
        <f t="shared" si="46"/>
        <v>84204</v>
      </c>
      <c r="Y139" s="7">
        <v>42651</v>
      </c>
      <c r="Z139" s="7">
        <v>15904</v>
      </c>
      <c r="AA139" s="7">
        <f t="shared" si="47"/>
        <v>58555</v>
      </c>
      <c r="AB139" s="7">
        <v>24068</v>
      </c>
      <c r="AC139" s="7">
        <v>22320</v>
      </c>
      <c r="AD139" s="7">
        <f t="shared" si="48"/>
        <v>46388</v>
      </c>
      <c r="AE139" s="7">
        <v>24003</v>
      </c>
      <c r="AF139" s="7">
        <v>18747</v>
      </c>
      <c r="AG139" s="7">
        <f t="shared" si="49"/>
        <v>42750</v>
      </c>
      <c r="AH139" s="7">
        <v>25</v>
      </c>
      <c r="AI139" s="7">
        <v>23</v>
      </c>
      <c r="AJ139" s="7">
        <f t="shared" si="50"/>
        <v>48</v>
      </c>
      <c r="AK139" s="5">
        <v>53669</v>
      </c>
      <c r="AL139" s="5">
        <v>29793</v>
      </c>
      <c r="AM139" s="5">
        <f t="shared" si="51"/>
        <v>83462</v>
      </c>
      <c r="AN139" s="5">
        <v>43527</v>
      </c>
      <c r="AO139" s="5">
        <v>15703</v>
      </c>
      <c r="AP139" s="5">
        <f t="shared" si="52"/>
        <v>59230</v>
      </c>
      <c r="AQ139" s="7">
        <v>23916</v>
      </c>
      <c r="AR139" s="7">
        <v>22250</v>
      </c>
      <c r="AS139" s="7">
        <f t="shared" si="53"/>
        <v>46166</v>
      </c>
      <c r="AT139" s="5">
        <v>23909</v>
      </c>
      <c r="AU139" s="5">
        <v>18598</v>
      </c>
      <c r="AV139" s="5">
        <f t="shared" si="54"/>
        <v>42507</v>
      </c>
      <c r="AW139" s="7">
        <v>1403</v>
      </c>
      <c r="AX139" s="7">
        <v>2538</v>
      </c>
      <c r="AY139" s="7">
        <f t="shared" si="55"/>
        <v>3941</v>
      </c>
      <c r="AZ139" s="14">
        <v>125964</v>
      </c>
      <c r="BA139" s="14">
        <v>90239</v>
      </c>
      <c r="BB139" s="14">
        <v>216203</v>
      </c>
      <c r="BC139" s="18">
        <v>24952</v>
      </c>
      <c r="BD139" s="18">
        <v>23110</v>
      </c>
      <c r="BE139" s="18">
        <v>48062</v>
      </c>
      <c r="BF139" s="18">
        <v>3941</v>
      </c>
      <c r="BG139" s="18">
        <v>178004</v>
      </c>
      <c r="BH139" s="18">
        <v>240159</v>
      </c>
      <c r="BI139" s="18">
        <v>3326</v>
      </c>
      <c r="BJ139" s="18">
        <f t="shared" si="56"/>
        <v>1.0304025160705272</v>
      </c>
      <c r="BK139" s="33">
        <f t="shared" si="57"/>
        <v>213044.94038365336</v>
      </c>
      <c r="BL139" s="33">
        <f t="shared" si="58"/>
        <v>64.05440179905392</v>
      </c>
      <c r="BM139">
        <v>2.9430999999999998</v>
      </c>
      <c r="BN139">
        <v>32.808399999999999</v>
      </c>
    </row>
    <row r="140" spans="1:66" ht="13" thickBot="1" x14ac:dyDescent="0.3">
      <c r="A140" s="1" t="s">
        <v>20</v>
      </c>
      <c r="B140" s="1" t="s">
        <v>159</v>
      </c>
      <c r="C140" s="1" t="s">
        <v>159</v>
      </c>
      <c r="D140" s="5">
        <v>47</v>
      </c>
      <c r="E140" s="5">
        <v>40</v>
      </c>
      <c r="F140" s="5">
        <f t="shared" si="40"/>
        <v>87</v>
      </c>
      <c r="G140" s="6">
        <v>22182</v>
      </c>
      <c r="H140" s="6">
        <v>11081</v>
      </c>
      <c r="I140" s="6">
        <f t="shared" si="41"/>
        <v>33263</v>
      </c>
      <c r="J140" s="6">
        <v>23289</v>
      </c>
      <c r="K140" s="6">
        <v>9377</v>
      </c>
      <c r="L140" s="6">
        <f t="shared" si="42"/>
        <v>32666</v>
      </c>
      <c r="M140" s="5">
        <v>12733</v>
      </c>
      <c r="N140" s="5">
        <v>9599</v>
      </c>
      <c r="O140" s="5">
        <f t="shared" si="43"/>
        <v>22332</v>
      </c>
      <c r="P140" s="9">
        <v>14909</v>
      </c>
      <c r="Q140" s="11">
        <v>14627</v>
      </c>
      <c r="R140" s="11">
        <f t="shared" si="44"/>
        <v>29536</v>
      </c>
      <c r="S140" s="7">
        <v>47</v>
      </c>
      <c r="T140" s="7">
        <v>39</v>
      </c>
      <c r="U140" s="7">
        <f t="shared" si="45"/>
        <v>86</v>
      </c>
      <c r="V140" s="7">
        <v>22180</v>
      </c>
      <c r="W140" s="7">
        <v>11072</v>
      </c>
      <c r="X140" s="7">
        <f t="shared" si="46"/>
        <v>33252</v>
      </c>
      <c r="Y140" s="7">
        <v>23203</v>
      </c>
      <c r="Z140" s="7">
        <v>9365</v>
      </c>
      <c r="AA140" s="7">
        <f t="shared" si="47"/>
        <v>32568</v>
      </c>
      <c r="AB140" s="7">
        <v>15094</v>
      </c>
      <c r="AC140" s="7">
        <v>14605</v>
      </c>
      <c r="AD140" s="7">
        <f t="shared" si="48"/>
        <v>29699</v>
      </c>
      <c r="AE140" s="7">
        <v>12715</v>
      </c>
      <c r="AF140" s="7">
        <v>9587</v>
      </c>
      <c r="AG140" s="7">
        <f t="shared" si="49"/>
        <v>22302</v>
      </c>
      <c r="AH140" s="7">
        <v>47</v>
      </c>
      <c r="AI140" s="7">
        <v>39</v>
      </c>
      <c r="AJ140" s="7">
        <f t="shared" si="50"/>
        <v>86</v>
      </c>
      <c r="AK140" s="5">
        <v>21397</v>
      </c>
      <c r="AL140" s="5">
        <v>10686</v>
      </c>
      <c r="AM140" s="5">
        <f t="shared" si="51"/>
        <v>32083</v>
      </c>
      <c r="AN140" s="5">
        <v>22517</v>
      </c>
      <c r="AO140" s="5">
        <v>9224</v>
      </c>
      <c r="AP140" s="5">
        <f t="shared" si="52"/>
        <v>31741</v>
      </c>
      <c r="AQ140" s="7">
        <v>14780</v>
      </c>
      <c r="AR140" s="7">
        <v>14276</v>
      </c>
      <c r="AS140" s="7">
        <f t="shared" si="53"/>
        <v>29056</v>
      </c>
      <c r="AT140" s="5">
        <v>12244</v>
      </c>
      <c r="AU140" s="5">
        <v>9252</v>
      </c>
      <c r="AV140" s="5">
        <f t="shared" si="54"/>
        <v>21496</v>
      </c>
      <c r="AW140" s="7">
        <v>894</v>
      </c>
      <c r="AX140" s="7">
        <v>2172</v>
      </c>
      <c r="AY140" s="7">
        <f t="shared" si="55"/>
        <v>3066</v>
      </c>
      <c r="AZ140" s="14">
        <v>58251</v>
      </c>
      <c r="BA140" s="14">
        <v>44724</v>
      </c>
      <c r="BB140" s="14">
        <v>102975</v>
      </c>
      <c r="BC140" s="18">
        <v>14956</v>
      </c>
      <c r="BD140" s="18">
        <v>14667</v>
      </c>
      <c r="BE140" s="18">
        <v>29623</v>
      </c>
      <c r="BF140" s="18">
        <v>3066</v>
      </c>
      <c r="BG140" s="18">
        <v>158037</v>
      </c>
      <c r="BH140" s="18">
        <v>206961</v>
      </c>
      <c r="BI140" s="35">
        <v>877</v>
      </c>
      <c r="BJ140" s="18">
        <f t="shared" si="56"/>
        <v>1.0273371041253969</v>
      </c>
      <c r="BK140" s="33">
        <f t="shared" si="57"/>
        <v>185796.11098317054</v>
      </c>
      <c r="BL140" s="33">
        <f t="shared" si="58"/>
        <v>211.85417443919104</v>
      </c>
      <c r="BM140">
        <v>2.4738000000000002</v>
      </c>
      <c r="BN140">
        <v>31.399899999999999</v>
      </c>
    </row>
    <row r="141" spans="1:66" ht="13" thickBot="1" x14ac:dyDescent="0.3">
      <c r="A141" s="1" t="s">
        <v>34</v>
      </c>
      <c r="B141" s="1" t="s">
        <v>160</v>
      </c>
      <c r="C141" s="1" t="s">
        <v>160</v>
      </c>
      <c r="D141" s="5">
        <v>3</v>
      </c>
      <c r="E141" s="5">
        <v>2</v>
      </c>
      <c r="F141" s="5">
        <f t="shared" si="40"/>
        <v>5</v>
      </c>
      <c r="G141" s="6">
        <v>5855</v>
      </c>
      <c r="H141" s="6">
        <v>3523</v>
      </c>
      <c r="I141" s="6">
        <f t="shared" si="41"/>
        <v>9378</v>
      </c>
      <c r="J141" s="6">
        <v>8459</v>
      </c>
      <c r="K141" s="6">
        <v>3573</v>
      </c>
      <c r="L141" s="6">
        <f t="shared" si="42"/>
        <v>12032</v>
      </c>
      <c r="M141" s="5">
        <v>3865</v>
      </c>
      <c r="N141" s="5">
        <v>3128</v>
      </c>
      <c r="O141" s="5">
        <f t="shared" si="43"/>
        <v>6993</v>
      </c>
      <c r="P141" s="9">
        <v>6137</v>
      </c>
      <c r="Q141" s="11">
        <v>5840</v>
      </c>
      <c r="R141" s="11">
        <f t="shared" si="44"/>
        <v>11977</v>
      </c>
      <c r="S141" s="7">
        <v>1</v>
      </c>
      <c r="T141" s="7">
        <v>2</v>
      </c>
      <c r="U141" s="7">
        <f t="shared" si="45"/>
        <v>3</v>
      </c>
      <c r="V141" s="7">
        <v>5783</v>
      </c>
      <c r="W141" s="7">
        <v>3472</v>
      </c>
      <c r="X141" s="7">
        <f t="shared" si="46"/>
        <v>9255</v>
      </c>
      <c r="Y141" s="7">
        <v>8294</v>
      </c>
      <c r="Z141" s="7">
        <v>3498</v>
      </c>
      <c r="AA141" s="7">
        <f t="shared" si="47"/>
        <v>11792</v>
      </c>
      <c r="AB141" s="7">
        <v>5899</v>
      </c>
      <c r="AC141" s="7">
        <v>5631</v>
      </c>
      <c r="AD141" s="7">
        <f t="shared" si="48"/>
        <v>11530</v>
      </c>
      <c r="AE141" s="7">
        <v>3814</v>
      </c>
      <c r="AF141" s="7">
        <v>3106</v>
      </c>
      <c r="AG141" s="7">
        <f t="shared" si="49"/>
        <v>6920</v>
      </c>
      <c r="AH141" s="7">
        <v>1</v>
      </c>
      <c r="AI141" s="7">
        <v>2</v>
      </c>
      <c r="AJ141" s="7">
        <f t="shared" si="50"/>
        <v>3</v>
      </c>
      <c r="AK141" s="5">
        <v>5612</v>
      </c>
      <c r="AL141" s="5">
        <v>3373</v>
      </c>
      <c r="AM141" s="5">
        <f t="shared" si="51"/>
        <v>8985</v>
      </c>
      <c r="AN141" s="5">
        <v>8019</v>
      </c>
      <c r="AO141" s="5">
        <v>3370</v>
      </c>
      <c r="AP141" s="5">
        <f t="shared" si="52"/>
        <v>11389</v>
      </c>
      <c r="AQ141" s="7">
        <v>5806</v>
      </c>
      <c r="AR141" s="7">
        <v>5510</v>
      </c>
      <c r="AS141" s="7">
        <f t="shared" si="53"/>
        <v>11316</v>
      </c>
      <c r="AT141" s="5">
        <v>3717</v>
      </c>
      <c r="AU141" s="5">
        <v>3005</v>
      </c>
      <c r="AV141" s="5">
        <f t="shared" si="54"/>
        <v>6722</v>
      </c>
      <c r="AW141" s="7">
        <v>369</v>
      </c>
      <c r="AX141" s="7">
        <v>558</v>
      </c>
      <c r="AY141" s="7">
        <f t="shared" si="55"/>
        <v>927</v>
      </c>
      <c r="AZ141" s="14">
        <v>18182</v>
      </c>
      <c r="BA141" s="14">
        <v>16066</v>
      </c>
      <c r="BB141" s="14">
        <v>34248</v>
      </c>
      <c r="BC141" s="18">
        <v>6140</v>
      </c>
      <c r="BD141" s="18">
        <v>5842</v>
      </c>
      <c r="BE141" s="18">
        <v>11982</v>
      </c>
      <c r="BF141" s="18">
        <v>927</v>
      </c>
      <c r="BG141" s="18">
        <v>275128</v>
      </c>
      <c r="BH141" s="34">
        <v>334697</v>
      </c>
      <c r="BI141" s="18">
        <v>796</v>
      </c>
      <c r="BJ141" s="18">
        <f t="shared" si="56"/>
        <v>1.0197922398222241</v>
      </c>
      <c r="BK141" s="33">
        <f t="shared" si="57"/>
        <v>309460.34704813495</v>
      </c>
      <c r="BL141" s="33">
        <f t="shared" si="58"/>
        <v>388.76928021122484</v>
      </c>
      <c r="BM141">
        <v>1.2009000000000001</v>
      </c>
      <c r="BN141">
        <v>33.707099999999997</v>
      </c>
    </row>
    <row r="142" spans="1:66" ht="13" thickBot="1" x14ac:dyDescent="0.3">
      <c r="A142" s="1" t="s">
        <v>45</v>
      </c>
      <c r="B142" s="1" t="s">
        <v>161</v>
      </c>
      <c r="C142" s="1" t="s">
        <v>161</v>
      </c>
      <c r="D142" s="5">
        <v>4</v>
      </c>
      <c r="E142" s="5">
        <v>1</v>
      </c>
      <c r="F142" s="5">
        <f t="shared" si="40"/>
        <v>5</v>
      </c>
      <c r="G142" s="6">
        <v>20593</v>
      </c>
      <c r="H142" s="6">
        <v>15703</v>
      </c>
      <c r="I142" s="6">
        <f t="shared" si="41"/>
        <v>36296</v>
      </c>
      <c r="J142" s="6">
        <v>22016</v>
      </c>
      <c r="K142" s="6">
        <v>12983</v>
      </c>
      <c r="L142" s="6">
        <f t="shared" si="42"/>
        <v>34999</v>
      </c>
      <c r="M142" s="5">
        <v>10916</v>
      </c>
      <c r="N142" s="5">
        <v>9323</v>
      </c>
      <c r="O142" s="5">
        <f t="shared" si="43"/>
        <v>20239</v>
      </c>
      <c r="P142" s="9">
        <v>8376</v>
      </c>
      <c r="Q142" s="11">
        <v>7930</v>
      </c>
      <c r="R142" s="11">
        <f t="shared" si="44"/>
        <v>16306</v>
      </c>
      <c r="S142" s="7">
        <v>4</v>
      </c>
      <c r="T142" s="7">
        <v>1</v>
      </c>
      <c r="U142" s="7">
        <f t="shared" si="45"/>
        <v>5</v>
      </c>
      <c r="V142" s="7">
        <v>20427</v>
      </c>
      <c r="W142" s="7">
        <v>15643</v>
      </c>
      <c r="X142" s="7">
        <f t="shared" si="46"/>
        <v>36070</v>
      </c>
      <c r="Y142" s="7">
        <v>21748</v>
      </c>
      <c r="Z142" s="7">
        <v>12892</v>
      </c>
      <c r="AA142" s="7">
        <f t="shared" si="47"/>
        <v>34640</v>
      </c>
      <c r="AB142" s="7">
        <v>8281</v>
      </c>
      <c r="AC142" s="7">
        <v>7854</v>
      </c>
      <c r="AD142" s="7">
        <f t="shared" si="48"/>
        <v>16135</v>
      </c>
      <c r="AE142" s="7">
        <v>10838</v>
      </c>
      <c r="AF142" s="7">
        <v>9277</v>
      </c>
      <c r="AG142" s="7">
        <f t="shared" si="49"/>
        <v>20115</v>
      </c>
      <c r="AH142" s="7">
        <v>4</v>
      </c>
      <c r="AI142" s="7">
        <v>1</v>
      </c>
      <c r="AJ142" s="7">
        <f t="shared" si="50"/>
        <v>5</v>
      </c>
      <c r="AK142" s="5">
        <v>20166</v>
      </c>
      <c r="AL142" s="5">
        <v>15454</v>
      </c>
      <c r="AM142" s="5">
        <f t="shared" si="51"/>
        <v>35620</v>
      </c>
      <c r="AN142" s="5">
        <v>21579</v>
      </c>
      <c r="AO142" s="5">
        <v>12761</v>
      </c>
      <c r="AP142" s="5">
        <f t="shared" si="52"/>
        <v>34340</v>
      </c>
      <c r="AQ142" s="7">
        <v>8238</v>
      </c>
      <c r="AR142" s="7">
        <v>7795</v>
      </c>
      <c r="AS142" s="7">
        <f t="shared" si="53"/>
        <v>16033</v>
      </c>
      <c r="AT142" s="5">
        <v>10711</v>
      </c>
      <c r="AU142" s="5">
        <v>9181</v>
      </c>
      <c r="AV142" s="5">
        <f t="shared" si="54"/>
        <v>19892</v>
      </c>
      <c r="AW142" s="7">
        <v>360</v>
      </c>
      <c r="AX142" s="7">
        <v>853</v>
      </c>
      <c r="AY142" s="7">
        <f t="shared" si="55"/>
        <v>1213</v>
      </c>
      <c r="AZ142" s="14">
        <v>53529</v>
      </c>
      <c r="BA142" s="14">
        <v>45940</v>
      </c>
      <c r="BB142" s="14">
        <v>99469</v>
      </c>
      <c r="BC142" s="18">
        <v>8380</v>
      </c>
      <c r="BD142" s="18">
        <v>7931</v>
      </c>
      <c r="BE142" s="18">
        <v>16311</v>
      </c>
      <c r="BF142" s="18">
        <v>1213</v>
      </c>
      <c r="BG142" s="18">
        <v>276746</v>
      </c>
      <c r="BH142" s="18">
        <v>346885</v>
      </c>
      <c r="BI142" s="18">
        <v>1528</v>
      </c>
      <c r="BJ142" s="18">
        <f t="shared" si="56"/>
        <v>1.0228463902031422</v>
      </c>
      <c r="BK142" s="33">
        <f t="shared" si="57"/>
        <v>316915.7719521877</v>
      </c>
      <c r="BL142" s="33">
        <f t="shared" si="58"/>
        <v>207.4056099163532</v>
      </c>
      <c r="BM142">
        <v>0.70830000000000004</v>
      </c>
      <c r="BN142">
        <v>31.354199999999999</v>
      </c>
    </row>
    <row r="143" spans="1:66" ht="13" thickBot="1" x14ac:dyDescent="0.3">
      <c r="A143" s="1" t="s">
        <v>74</v>
      </c>
      <c r="B143" s="1" t="s">
        <v>162</v>
      </c>
      <c r="C143" s="1" t="s">
        <v>162</v>
      </c>
      <c r="D143" s="5">
        <v>1</v>
      </c>
      <c r="E143" s="5">
        <v>0</v>
      </c>
      <c r="F143" s="5">
        <f t="shared" si="40"/>
        <v>1</v>
      </c>
      <c r="G143" s="6">
        <v>159</v>
      </c>
      <c r="H143" s="6">
        <v>256</v>
      </c>
      <c r="I143" s="6">
        <f t="shared" si="41"/>
        <v>415</v>
      </c>
      <c r="J143" s="6">
        <v>673</v>
      </c>
      <c r="K143" s="6">
        <v>1609</v>
      </c>
      <c r="L143" s="6">
        <f t="shared" si="42"/>
        <v>2282</v>
      </c>
      <c r="M143" s="5">
        <v>53</v>
      </c>
      <c r="N143" s="5">
        <v>42</v>
      </c>
      <c r="O143" s="5">
        <f t="shared" si="43"/>
        <v>95</v>
      </c>
      <c r="P143" s="9">
        <v>64</v>
      </c>
      <c r="Q143" s="11">
        <v>67</v>
      </c>
      <c r="R143" s="11">
        <f t="shared" si="44"/>
        <v>131</v>
      </c>
      <c r="S143" s="7">
        <v>1</v>
      </c>
      <c r="T143" s="7">
        <v>0</v>
      </c>
      <c r="U143" s="7">
        <f t="shared" si="45"/>
        <v>1</v>
      </c>
      <c r="V143" s="7">
        <v>149</v>
      </c>
      <c r="W143" s="7">
        <v>251</v>
      </c>
      <c r="X143" s="7">
        <f t="shared" si="46"/>
        <v>400</v>
      </c>
      <c r="Y143" s="7">
        <v>654</v>
      </c>
      <c r="Z143" s="7">
        <v>1575</v>
      </c>
      <c r="AA143" s="7">
        <f t="shared" si="47"/>
        <v>2229</v>
      </c>
      <c r="AB143" s="7">
        <v>51</v>
      </c>
      <c r="AC143" s="7">
        <v>53</v>
      </c>
      <c r="AD143" s="7">
        <f t="shared" si="48"/>
        <v>104</v>
      </c>
      <c r="AE143" s="7">
        <v>47</v>
      </c>
      <c r="AF143" s="7">
        <v>36</v>
      </c>
      <c r="AG143" s="7">
        <f t="shared" si="49"/>
        <v>83</v>
      </c>
      <c r="AH143" s="7">
        <v>1</v>
      </c>
      <c r="AI143" s="7">
        <v>0</v>
      </c>
      <c r="AJ143" s="7">
        <f t="shared" si="50"/>
        <v>1</v>
      </c>
      <c r="AK143" s="5">
        <v>145</v>
      </c>
      <c r="AL143" s="5">
        <v>250</v>
      </c>
      <c r="AM143" s="5">
        <f t="shared" si="51"/>
        <v>395</v>
      </c>
      <c r="AN143" s="5">
        <v>646</v>
      </c>
      <c r="AO143" s="5">
        <v>1548</v>
      </c>
      <c r="AP143" s="5">
        <f t="shared" si="52"/>
        <v>2194</v>
      </c>
      <c r="AQ143" s="7">
        <v>50</v>
      </c>
      <c r="AR143" s="7">
        <v>51</v>
      </c>
      <c r="AS143" s="7">
        <f t="shared" si="53"/>
        <v>101</v>
      </c>
      <c r="AT143" s="5">
        <v>45</v>
      </c>
      <c r="AU143" s="5">
        <v>36</v>
      </c>
      <c r="AV143" s="5">
        <f t="shared" si="54"/>
        <v>81</v>
      </c>
      <c r="AW143" s="7">
        <v>6</v>
      </c>
      <c r="AX143" s="7">
        <v>16</v>
      </c>
      <c r="AY143" s="7">
        <f t="shared" si="55"/>
        <v>22</v>
      </c>
      <c r="AZ143" s="14">
        <v>886</v>
      </c>
      <c r="BA143" s="14">
        <v>1974</v>
      </c>
      <c r="BB143" s="14">
        <v>2860</v>
      </c>
      <c r="BC143" s="18">
        <v>65</v>
      </c>
      <c r="BD143" s="18">
        <v>67</v>
      </c>
      <c r="BE143" s="18">
        <v>132</v>
      </c>
      <c r="BF143" s="18">
        <v>22</v>
      </c>
      <c r="BG143" s="18">
        <v>196896</v>
      </c>
      <c r="BH143" s="18">
        <v>249454</v>
      </c>
      <c r="BI143" s="18">
        <v>660</v>
      </c>
      <c r="BJ143" s="18">
        <f t="shared" si="56"/>
        <v>1.023942001537578</v>
      </c>
      <c r="BK143" s="33">
        <f t="shared" si="57"/>
        <v>226928.49909342831</v>
      </c>
      <c r="BL143" s="33">
        <f t="shared" si="58"/>
        <v>343.83105923246711</v>
      </c>
      <c r="BM143">
        <v>1.1516999999999999</v>
      </c>
      <c r="BN143">
        <v>29.8352</v>
      </c>
    </row>
    <row r="144" spans="1:66" ht="13" thickBot="1" x14ac:dyDescent="0.3">
      <c r="A144" s="1" t="s">
        <v>30</v>
      </c>
      <c r="B144" s="1" t="s">
        <v>163</v>
      </c>
      <c r="C144" s="1" t="s">
        <v>163</v>
      </c>
      <c r="D144" s="5">
        <v>1</v>
      </c>
      <c r="E144" s="5">
        <v>1</v>
      </c>
      <c r="F144" s="5">
        <f t="shared" si="40"/>
        <v>2</v>
      </c>
      <c r="G144" s="6">
        <v>3738</v>
      </c>
      <c r="H144" s="6">
        <v>3026</v>
      </c>
      <c r="I144" s="6">
        <f t="shared" si="41"/>
        <v>6764</v>
      </c>
      <c r="J144" s="6">
        <v>5323</v>
      </c>
      <c r="K144" s="6">
        <v>3353</v>
      </c>
      <c r="L144" s="6">
        <f t="shared" si="42"/>
        <v>8676</v>
      </c>
      <c r="M144" s="5">
        <v>1871</v>
      </c>
      <c r="N144" s="5">
        <v>1577</v>
      </c>
      <c r="O144" s="5">
        <f t="shared" si="43"/>
        <v>3448</v>
      </c>
      <c r="P144" s="9">
        <v>1576</v>
      </c>
      <c r="Q144" s="11">
        <v>1479</v>
      </c>
      <c r="R144" s="11">
        <f t="shared" si="44"/>
        <v>3055</v>
      </c>
      <c r="S144" s="7">
        <v>1</v>
      </c>
      <c r="T144" s="7">
        <v>1</v>
      </c>
      <c r="U144" s="7">
        <f t="shared" si="45"/>
        <v>2</v>
      </c>
      <c r="V144" s="7">
        <v>3664</v>
      </c>
      <c r="W144" s="7">
        <v>2989</v>
      </c>
      <c r="X144" s="7">
        <f t="shared" si="46"/>
        <v>6653</v>
      </c>
      <c r="Y144" s="7">
        <v>5158</v>
      </c>
      <c r="Z144" s="7">
        <v>3273</v>
      </c>
      <c r="AA144" s="7">
        <f t="shared" si="47"/>
        <v>8431</v>
      </c>
      <c r="AB144" s="7">
        <v>1531</v>
      </c>
      <c r="AC144" s="7">
        <v>1410</v>
      </c>
      <c r="AD144" s="7">
        <f t="shared" si="48"/>
        <v>2941</v>
      </c>
      <c r="AE144" s="7">
        <v>1818</v>
      </c>
      <c r="AF144" s="7">
        <v>1550</v>
      </c>
      <c r="AG144" s="7">
        <f t="shared" si="49"/>
        <v>3368</v>
      </c>
      <c r="AH144" s="7">
        <v>2</v>
      </c>
      <c r="AI144" s="7">
        <v>1</v>
      </c>
      <c r="AJ144" s="7">
        <f t="shared" si="50"/>
        <v>3</v>
      </c>
      <c r="AK144" s="5">
        <v>3574</v>
      </c>
      <c r="AL144" s="5">
        <v>2902</v>
      </c>
      <c r="AM144" s="5">
        <f t="shared" si="51"/>
        <v>6476</v>
      </c>
      <c r="AN144" s="5">
        <v>4969</v>
      </c>
      <c r="AO144" s="5">
        <v>3131</v>
      </c>
      <c r="AP144" s="5">
        <f t="shared" si="52"/>
        <v>8100</v>
      </c>
      <c r="AQ144" s="7">
        <v>1488</v>
      </c>
      <c r="AR144" s="7">
        <v>1380</v>
      </c>
      <c r="AS144" s="7">
        <f t="shared" si="53"/>
        <v>2868</v>
      </c>
      <c r="AT144" s="5">
        <v>1762</v>
      </c>
      <c r="AU144" s="5">
        <v>1505</v>
      </c>
      <c r="AV144" s="5">
        <f t="shared" si="54"/>
        <v>3267</v>
      </c>
      <c r="AW144" s="7">
        <v>70</v>
      </c>
      <c r="AX144" s="7">
        <v>193</v>
      </c>
      <c r="AY144" s="7">
        <f t="shared" si="55"/>
        <v>263</v>
      </c>
      <c r="AZ144" s="14">
        <v>10933</v>
      </c>
      <c r="BA144" s="14">
        <v>9436</v>
      </c>
      <c r="BB144" s="14">
        <v>20369</v>
      </c>
      <c r="BC144" s="18">
        <v>1577</v>
      </c>
      <c r="BD144" s="18">
        <v>1480</v>
      </c>
      <c r="BE144" s="18">
        <v>3057</v>
      </c>
      <c r="BF144" s="18">
        <v>263</v>
      </c>
      <c r="BG144" s="18">
        <v>129149</v>
      </c>
      <c r="BH144" s="18">
        <v>168211</v>
      </c>
      <c r="BI144" s="18">
        <v>1096</v>
      </c>
      <c r="BJ144" s="18">
        <f t="shared" si="56"/>
        <v>1.0267774791355662</v>
      </c>
      <c r="BK144" s="33">
        <f t="shared" si="57"/>
        <v>151338.37092538236</v>
      </c>
      <c r="BL144" s="33">
        <f t="shared" si="58"/>
        <v>138.08245522388901</v>
      </c>
      <c r="BM144">
        <v>0.26419999999999999</v>
      </c>
      <c r="BN144">
        <v>30.1084</v>
      </c>
    </row>
    <row r="145" spans="1:66" ht="13" thickBot="1" x14ac:dyDescent="0.3">
      <c r="A145" s="1" t="s">
        <v>74</v>
      </c>
      <c r="B145" s="1" t="s">
        <v>164</v>
      </c>
      <c r="C145" s="1" t="s">
        <v>164</v>
      </c>
      <c r="D145" s="5">
        <v>0</v>
      </c>
      <c r="E145" s="5">
        <v>0</v>
      </c>
      <c r="F145" s="5">
        <f t="shared" si="40"/>
        <v>0</v>
      </c>
      <c r="G145" s="6">
        <v>135</v>
      </c>
      <c r="H145" s="6">
        <v>177</v>
      </c>
      <c r="I145" s="6">
        <f t="shared" si="41"/>
        <v>312</v>
      </c>
      <c r="J145" s="6">
        <v>481</v>
      </c>
      <c r="K145" s="6">
        <v>625</v>
      </c>
      <c r="L145" s="6">
        <f t="shared" si="42"/>
        <v>1106</v>
      </c>
      <c r="M145" s="5">
        <v>44</v>
      </c>
      <c r="N145" s="5">
        <v>100</v>
      </c>
      <c r="O145" s="5">
        <f t="shared" si="43"/>
        <v>144</v>
      </c>
      <c r="P145" s="9">
        <v>63</v>
      </c>
      <c r="Q145" s="11">
        <v>58</v>
      </c>
      <c r="R145" s="11">
        <f t="shared" si="44"/>
        <v>121</v>
      </c>
      <c r="S145" s="7">
        <v>0</v>
      </c>
      <c r="T145" s="7">
        <v>0</v>
      </c>
      <c r="U145" s="7">
        <f t="shared" si="45"/>
        <v>0</v>
      </c>
      <c r="V145" s="7">
        <v>121</v>
      </c>
      <c r="W145" s="7">
        <v>141</v>
      </c>
      <c r="X145" s="7">
        <f t="shared" si="46"/>
        <v>262</v>
      </c>
      <c r="Y145" s="7">
        <v>453</v>
      </c>
      <c r="Z145" s="7">
        <v>589</v>
      </c>
      <c r="AA145" s="7">
        <f t="shared" si="47"/>
        <v>1042</v>
      </c>
      <c r="AB145" s="7">
        <v>58</v>
      </c>
      <c r="AC145" s="7">
        <v>49</v>
      </c>
      <c r="AD145" s="7">
        <f t="shared" si="48"/>
        <v>107</v>
      </c>
      <c r="AE145" s="7">
        <v>44</v>
      </c>
      <c r="AF145" s="7">
        <v>48</v>
      </c>
      <c r="AG145" s="7">
        <f t="shared" si="49"/>
        <v>92</v>
      </c>
      <c r="AH145" s="7">
        <v>0</v>
      </c>
      <c r="AI145" s="7">
        <v>0</v>
      </c>
      <c r="AJ145" s="7">
        <f t="shared" si="50"/>
        <v>0</v>
      </c>
      <c r="AK145" s="5">
        <v>108</v>
      </c>
      <c r="AL145" s="5">
        <v>127</v>
      </c>
      <c r="AM145" s="5">
        <f t="shared" si="51"/>
        <v>235</v>
      </c>
      <c r="AN145" s="5">
        <v>399</v>
      </c>
      <c r="AO145" s="5">
        <v>547</v>
      </c>
      <c r="AP145" s="5">
        <f t="shared" si="52"/>
        <v>946</v>
      </c>
      <c r="AQ145" s="7">
        <v>50</v>
      </c>
      <c r="AR145" s="7">
        <v>41</v>
      </c>
      <c r="AS145" s="7">
        <f t="shared" si="53"/>
        <v>91</v>
      </c>
      <c r="AT145" s="5">
        <v>41</v>
      </c>
      <c r="AU145" s="5">
        <v>43</v>
      </c>
      <c r="AV145" s="5">
        <f t="shared" si="54"/>
        <v>84</v>
      </c>
      <c r="AW145" s="7">
        <v>4</v>
      </c>
      <c r="AX145" s="7">
        <v>10</v>
      </c>
      <c r="AY145" s="7">
        <f t="shared" si="55"/>
        <v>14</v>
      </c>
      <c r="AZ145" s="14">
        <v>660</v>
      </c>
      <c r="BA145" s="14">
        <v>960</v>
      </c>
      <c r="BB145" s="14">
        <v>1620</v>
      </c>
      <c r="BC145" s="18">
        <v>63</v>
      </c>
      <c r="BD145" s="18">
        <v>58</v>
      </c>
      <c r="BE145" s="18">
        <v>121</v>
      </c>
      <c r="BF145" s="18">
        <v>14</v>
      </c>
      <c r="BG145" s="18">
        <v>100726</v>
      </c>
      <c r="BH145" s="18">
        <v>132355</v>
      </c>
      <c r="BI145" s="35">
        <v>426</v>
      </c>
      <c r="BJ145" s="18">
        <f t="shared" si="56"/>
        <v>1.027684665909369</v>
      </c>
      <c r="BK145" s="33">
        <f t="shared" si="57"/>
        <v>118659.04440349196</v>
      </c>
      <c r="BL145" s="33">
        <f t="shared" si="58"/>
        <v>278.54235775467595</v>
      </c>
      <c r="BM145">
        <v>1.1326000000000001</v>
      </c>
      <c r="BN145">
        <v>30.043399999999998</v>
      </c>
    </row>
    <row r="146" spans="1:66" ht="13" thickBot="1" x14ac:dyDescent="0.3">
      <c r="A146" s="1" t="s">
        <v>74</v>
      </c>
      <c r="B146" s="1" t="s">
        <v>165</v>
      </c>
      <c r="C146" s="1" t="s">
        <v>165</v>
      </c>
      <c r="D146" s="5">
        <v>15</v>
      </c>
      <c r="E146" s="5">
        <v>5</v>
      </c>
      <c r="F146" s="5">
        <f t="shared" si="40"/>
        <v>20</v>
      </c>
      <c r="G146" s="6">
        <v>8226</v>
      </c>
      <c r="H146" s="6">
        <v>6970</v>
      </c>
      <c r="I146" s="6">
        <f t="shared" si="41"/>
        <v>15196</v>
      </c>
      <c r="J146" s="6">
        <v>12978</v>
      </c>
      <c r="K146" s="6">
        <v>9354</v>
      </c>
      <c r="L146" s="6">
        <f t="shared" si="42"/>
        <v>22332</v>
      </c>
      <c r="M146" s="5">
        <v>3648</v>
      </c>
      <c r="N146" s="5">
        <v>3161</v>
      </c>
      <c r="O146" s="5">
        <f t="shared" si="43"/>
        <v>6809</v>
      </c>
      <c r="P146" s="9">
        <v>3991</v>
      </c>
      <c r="Q146" s="11">
        <v>3480</v>
      </c>
      <c r="R146" s="11">
        <f t="shared" si="44"/>
        <v>7471</v>
      </c>
      <c r="S146" s="7">
        <v>10</v>
      </c>
      <c r="T146" s="7">
        <v>2</v>
      </c>
      <c r="U146" s="7">
        <f t="shared" si="45"/>
        <v>12</v>
      </c>
      <c r="V146" s="7">
        <v>7713</v>
      </c>
      <c r="W146" s="7">
        <v>6617</v>
      </c>
      <c r="X146" s="7">
        <f t="shared" si="46"/>
        <v>14330</v>
      </c>
      <c r="Y146" s="7">
        <v>11561</v>
      </c>
      <c r="Z146" s="7">
        <v>8525</v>
      </c>
      <c r="AA146" s="7">
        <f t="shared" si="47"/>
        <v>20086</v>
      </c>
      <c r="AB146" s="7">
        <v>3514</v>
      </c>
      <c r="AC146" s="7">
        <v>3033</v>
      </c>
      <c r="AD146" s="7">
        <f t="shared" si="48"/>
        <v>6547</v>
      </c>
      <c r="AE146" s="7">
        <v>3444</v>
      </c>
      <c r="AF146" s="7">
        <v>2972</v>
      </c>
      <c r="AG146" s="7">
        <f t="shared" si="49"/>
        <v>6416</v>
      </c>
      <c r="AH146" s="7">
        <v>10</v>
      </c>
      <c r="AI146" s="7">
        <v>2</v>
      </c>
      <c r="AJ146" s="7">
        <f t="shared" si="50"/>
        <v>12</v>
      </c>
      <c r="AK146" s="5">
        <v>7494</v>
      </c>
      <c r="AL146" s="5">
        <v>6430</v>
      </c>
      <c r="AM146" s="5">
        <f t="shared" si="51"/>
        <v>13924</v>
      </c>
      <c r="AN146" s="5">
        <v>11240</v>
      </c>
      <c r="AO146" s="5">
        <v>8340</v>
      </c>
      <c r="AP146" s="5">
        <f t="shared" si="52"/>
        <v>19580</v>
      </c>
      <c r="AQ146" s="7">
        <v>3385</v>
      </c>
      <c r="AR146" s="7">
        <v>2924</v>
      </c>
      <c r="AS146" s="7">
        <f t="shared" si="53"/>
        <v>6309</v>
      </c>
      <c r="AT146" s="5">
        <v>3341</v>
      </c>
      <c r="AU146" s="5">
        <v>2908</v>
      </c>
      <c r="AV146" s="5">
        <f t="shared" si="54"/>
        <v>6249</v>
      </c>
      <c r="AW146" s="7">
        <v>139</v>
      </c>
      <c r="AX146" s="7">
        <v>408</v>
      </c>
      <c r="AY146" s="7">
        <f t="shared" si="55"/>
        <v>547</v>
      </c>
      <c r="AZ146" s="14">
        <v>24867</v>
      </c>
      <c r="BA146" s="14">
        <v>22970</v>
      </c>
      <c r="BB146" s="14">
        <v>47837</v>
      </c>
      <c r="BC146" s="18">
        <v>4006</v>
      </c>
      <c r="BD146" s="18">
        <v>3485</v>
      </c>
      <c r="BE146" s="18">
        <v>7491</v>
      </c>
      <c r="BF146" s="18">
        <v>547</v>
      </c>
      <c r="BG146" s="34">
        <v>314694</v>
      </c>
      <c r="BH146" s="18">
        <v>376110</v>
      </c>
      <c r="BI146" s="35">
        <v>1381</v>
      </c>
      <c r="BJ146" s="18">
        <f t="shared" si="56"/>
        <v>1.0179879606332198</v>
      </c>
      <c r="BK146" s="33">
        <f t="shared" si="57"/>
        <v>350222.71739502921</v>
      </c>
      <c r="BL146" s="33">
        <f t="shared" si="58"/>
        <v>253.60080912022389</v>
      </c>
      <c r="BM146">
        <v>0.75180000000000002</v>
      </c>
      <c r="BN146">
        <v>29.927800000000001</v>
      </c>
    </row>
    <row r="147" spans="1:66" ht="13" thickBot="1" x14ac:dyDescent="0.3">
      <c r="A147" s="1" t="s">
        <v>30</v>
      </c>
      <c r="B147" s="1" t="s">
        <v>166</v>
      </c>
      <c r="C147" s="1" t="s">
        <v>166</v>
      </c>
      <c r="D147" s="5">
        <v>10</v>
      </c>
      <c r="E147" s="5">
        <v>2</v>
      </c>
      <c r="F147" s="5">
        <f t="shared" si="40"/>
        <v>12</v>
      </c>
      <c r="G147" s="6">
        <v>778</v>
      </c>
      <c r="H147" s="6">
        <v>592</v>
      </c>
      <c r="I147" s="6">
        <f t="shared" si="41"/>
        <v>1370</v>
      </c>
      <c r="J147" s="6">
        <v>2522</v>
      </c>
      <c r="K147" s="6">
        <v>1661</v>
      </c>
      <c r="L147" s="6">
        <f t="shared" si="42"/>
        <v>4183</v>
      </c>
      <c r="M147" s="5">
        <v>303</v>
      </c>
      <c r="N147" s="5">
        <v>267</v>
      </c>
      <c r="O147" s="5">
        <f t="shared" si="43"/>
        <v>570</v>
      </c>
      <c r="P147" s="9">
        <v>351</v>
      </c>
      <c r="Q147" s="11">
        <v>345</v>
      </c>
      <c r="R147" s="11">
        <f t="shared" si="44"/>
        <v>696</v>
      </c>
      <c r="S147" s="7">
        <v>0</v>
      </c>
      <c r="T147" s="7">
        <v>0</v>
      </c>
      <c r="U147" s="7">
        <f t="shared" si="45"/>
        <v>0</v>
      </c>
      <c r="V147" s="7">
        <v>584</v>
      </c>
      <c r="W147" s="7">
        <v>490</v>
      </c>
      <c r="X147" s="7">
        <f t="shared" si="46"/>
        <v>1074</v>
      </c>
      <c r="Y147" s="7">
        <v>1936</v>
      </c>
      <c r="Z147" s="7">
        <v>1355</v>
      </c>
      <c r="AA147" s="7">
        <f t="shared" si="47"/>
        <v>3291</v>
      </c>
      <c r="AB147" s="7">
        <v>208</v>
      </c>
      <c r="AC147" s="7">
        <v>221</v>
      </c>
      <c r="AD147" s="7">
        <f t="shared" si="48"/>
        <v>429</v>
      </c>
      <c r="AE147" s="7">
        <v>228</v>
      </c>
      <c r="AF147" s="7">
        <v>180</v>
      </c>
      <c r="AG147" s="7">
        <f t="shared" si="49"/>
        <v>408</v>
      </c>
      <c r="AH147" s="7">
        <v>0</v>
      </c>
      <c r="AI147" s="7">
        <v>0</v>
      </c>
      <c r="AJ147" s="7">
        <f t="shared" si="50"/>
        <v>0</v>
      </c>
      <c r="AK147" s="5">
        <v>552</v>
      </c>
      <c r="AL147" s="5">
        <v>466</v>
      </c>
      <c r="AM147" s="5">
        <f t="shared" si="51"/>
        <v>1018</v>
      </c>
      <c r="AN147" s="5">
        <v>1813</v>
      </c>
      <c r="AO147" s="5">
        <v>1283</v>
      </c>
      <c r="AP147" s="5">
        <f t="shared" si="52"/>
        <v>3096</v>
      </c>
      <c r="AQ147" s="7">
        <v>182</v>
      </c>
      <c r="AR147" s="7">
        <v>204</v>
      </c>
      <c r="AS147" s="7">
        <f t="shared" si="53"/>
        <v>386</v>
      </c>
      <c r="AT147" s="5">
        <v>219</v>
      </c>
      <c r="AU147" s="5">
        <v>167</v>
      </c>
      <c r="AV147" s="5">
        <f t="shared" si="54"/>
        <v>386</v>
      </c>
      <c r="AW147" s="7">
        <v>2</v>
      </c>
      <c r="AX147" s="7">
        <v>15</v>
      </c>
      <c r="AY147" s="7">
        <f t="shared" si="55"/>
        <v>17</v>
      </c>
      <c r="AZ147" s="14">
        <v>3613</v>
      </c>
      <c r="BA147" s="14">
        <v>2867</v>
      </c>
      <c r="BB147" s="14">
        <v>6480</v>
      </c>
      <c r="BC147" s="18">
        <v>361</v>
      </c>
      <c r="BD147" s="18">
        <v>347</v>
      </c>
      <c r="BE147" s="18">
        <v>708</v>
      </c>
      <c r="BF147" s="18">
        <v>17</v>
      </c>
      <c r="BG147" s="18">
        <v>127725</v>
      </c>
      <c r="BH147" s="18">
        <v>162967</v>
      </c>
      <c r="BI147" s="35">
        <v>542</v>
      </c>
      <c r="BJ147" s="18">
        <f t="shared" si="56"/>
        <v>1.0246661181240813</v>
      </c>
      <c r="BK147" s="33">
        <f t="shared" si="57"/>
        <v>147832.58364264137</v>
      </c>
      <c r="BL147" s="33">
        <f t="shared" si="58"/>
        <v>272.7538443591169</v>
      </c>
      <c r="BM147">
        <v>0.74760000000000004</v>
      </c>
      <c r="BN147">
        <v>30.481999999999999</v>
      </c>
    </row>
    <row r="148" spans="1:66" ht="13" thickBot="1" x14ac:dyDescent="0.3">
      <c r="A148" s="1" t="s">
        <v>45</v>
      </c>
      <c r="B148" s="1" t="s">
        <v>167</v>
      </c>
      <c r="C148" s="1" t="s">
        <v>167</v>
      </c>
      <c r="D148" s="5">
        <v>22</v>
      </c>
      <c r="E148" s="5">
        <v>19</v>
      </c>
      <c r="F148" s="5">
        <f t="shared" si="40"/>
        <v>41</v>
      </c>
      <c r="G148" s="6">
        <v>8039</v>
      </c>
      <c r="H148" s="6">
        <v>6576</v>
      </c>
      <c r="I148" s="6">
        <f t="shared" si="41"/>
        <v>14615</v>
      </c>
      <c r="J148" s="6">
        <v>13132</v>
      </c>
      <c r="K148" s="6">
        <v>9118</v>
      </c>
      <c r="L148" s="6">
        <f t="shared" si="42"/>
        <v>22250</v>
      </c>
      <c r="M148" s="5">
        <v>4919</v>
      </c>
      <c r="N148" s="5">
        <v>4397</v>
      </c>
      <c r="O148" s="5">
        <f t="shared" si="43"/>
        <v>9316</v>
      </c>
      <c r="P148" s="9">
        <v>5315</v>
      </c>
      <c r="Q148" s="11">
        <v>4903</v>
      </c>
      <c r="R148" s="11">
        <f t="shared" si="44"/>
        <v>10218</v>
      </c>
      <c r="S148" s="7">
        <v>21</v>
      </c>
      <c r="T148" s="7">
        <v>24</v>
      </c>
      <c r="U148" s="7">
        <f t="shared" si="45"/>
        <v>45</v>
      </c>
      <c r="V148" s="7">
        <v>7906</v>
      </c>
      <c r="W148" s="7">
        <v>6478</v>
      </c>
      <c r="X148" s="7">
        <f t="shared" si="46"/>
        <v>14384</v>
      </c>
      <c r="Y148" s="7">
        <v>12855</v>
      </c>
      <c r="Z148" s="7">
        <v>8995</v>
      </c>
      <c r="AA148" s="7">
        <f t="shared" si="47"/>
        <v>21850</v>
      </c>
      <c r="AB148" s="7">
        <v>5201</v>
      </c>
      <c r="AC148" s="7">
        <v>4815</v>
      </c>
      <c r="AD148" s="7">
        <f t="shared" si="48"/>
        <v>10016</v>
      </c>
      <c r="AE148" s="7">
        <v>4820</v>
      </c>
      <c r="AF148" s="7">
        <v>4322</v>
      </c>
      <c r="AG148" s="7">
        <f t="shared" si="49"/>
        <v>9142</v>
      </c>
      <c r="AH148" s="7">
        <v>21</v>
      </c>
      <c r="AI148" s="7">
        <v>15</v>
      </c>
      <c r="AJ148" s="7">
        <f t="shared" si="50"/>
        <v>36</v>
      </c>
      <c r="AK148" s="5">
        <v>7867</v>
      </c>
      <c r="AL148" s="5">
        <v>6426</v>
      </c>
      <c r="AM148" s="5">
        <f t="shared" si="51"/>
        <v>14293</v>
      </c>
      <c r="AN148" s="5">
        <v>12547</v>
      </c>
      <c r="AO148" s="5">
        <v>8677</v>
      </c>
      <c r="AP148" s="5">
        <f t="shared" si="52"/>
        <v>21224</v>
      </c>
      <c r="AQ148" s="7">
        <v>5125</v>
      </c>
      <c r="AR148" s="7">
        <v>4767</v>
      </c>
      <c r="AS148" s="7">
        <f t="shared" si="53"/>
        <v>9892</v>
      </c>
      <c r="AT148" s="5">
        <v>4801</v>
      </c>
      <c r="AU148" s="5">
        <v>4302</v>
      </c>
      <c r="AV148" s="5">
        <f t="shared" si="54"/>
        <v>9103</v>
      </c>
      <c r="AW148" s="7">
        <v>312</v>
      </c>
      <c r="AX148" s="7">
        <v>767</v>
      </c>
      <c r="AY148" s="7">
        <f t="shared" si="55"/>
        <v>1079</v>
      </c>
      <c r="AZ148" s="14">
        <v>26112</v>
      </c>
      <c r="BA148" s="14">
        <v>25013</v>
      </c>
      <c r="BB148" s="14">
        <v>51125</v>
      </c>
      <c r="BC148" s="18">
        <v>5337</v>
      </c>
      <c r="BD148" s="18">
        <v>4922</v>
      </c>
      <c r="BE148" s="18">
        <v>10259</v>
      </c>
      <c r="BF148" s="18">
        <v>1079</v>
      </c>
      <c r="BG148" s="18">
        <v>252597</v>
      </c>
      <c r="BH148" s="18">
        <v>305971</v>
      </c>
      <c r="BI148" s="18">
        <v>2317</v>
      </c>
      <c r="BJ148" s="18">
        <f t="shared" si="56"/>
        <v>1.0193544138203419</v>
      </c>
      <c r="BK148" s="33">
        <f t="shared" si="57"/>
        <v>283386.6810286679</v>
      </c>
      <c r="BL148" s="33">
        <f t="shared" si="58"/>
        <v>122.30758784146219</v>
      </c>
      <c r="BM148">
        <v>6.3799999999999996E-2</v>
      </c>
      <c r="BN148">
        <v>31.354199999999999</v>
      </c>
    </row>
    <row r="149" spans="1:66" ht="13" thickBot="1" x14ac:dyDescent="0.3">
      <c r="A149" s="1" t="s">
        <v>27</v>
      </c>
      <c r="B149" s="1" t="s">
        <v>168</v>
      </c>
      <c r="C149" s="1" t="s">
        <v>168</v>
      </c>
      <c r="D149" s="5">
        <v>7</v>
      </c>
      <c r="E149" s="5">
        <v>12</v>
      </c>
      <c r="F149" s="5">
        <f t="shared" si="40"/>
        <v>19</v>
      </c>
      <c r="G149" s="6">
        <v>10113</v>
      </c>
      <c r="H149" s="6">
        <v>5025</v>
      </c>
      <c r="I149" s="6">
        <f t="shared" si="41"/>
        <v>15138</v>
      </c>
      <c r="J149" s="6">
        <v>11007</v>
      </c>
      <c r="K149" s="6">
        <v>3994</v>
      </c>
      <c r="L149" s="6">
        <f t="shared" si="42"/>
        <v>15001</v>
      </c>
      <c r="M149" s="5">
        <v>4681</v>
      </c>
      <c r="N149" s="5">
        <v>3931</v>
      </c>
      <c r="O149" s="5">
        <f t="shared" si="43"/>
        <v>8612</v>
      </c>
      <c r="P149" s="9">
        <v>3748</v>
      </c>
      <c r="Q149" s="11">
        <v>3639</v>
      </c>
      <c r="R149" s="11">
        <f t="shared" si="44"/>
        <v>7387</v>
      </c>
      <c r="S149" s="7">
        <v>3</v>
      </c>
      <c r="T149" s="7">
        <v>8</v>
      </c>
      <c r="U149" s="7">
        <f t="shared" si="45"/>
        <v>11</v>
      </c>
      <c r="V149" s="7">
        <v>9409</v>
      </c>
      <c r="W149" s="7">
        <v>4836</v>
      </c>
      <c r="X149" s="7">
        <f t="shared" si="46"/>
        <v>14245</v>
      </c>
      <c r="Y149" s="7">
        <v>9283</v>
      </c>
      <c r="Z149" s="7">
        <v>3570</v>
      </c>
      <c r="AA149" s="7">
        <f t="shared" si="47"/>
        <v>12853</v>
      </c>
      <c r="AB149" s="7">
        <v>3263</v>
      </c>
      <c r="AC149" s="7">
        <v>3240</v>
      </c>
      <c r="AD149" s="7">
        <f t="shared" si="48"/>
        <v>6503</v>
      </c>
      <c r="AE149" s="7">
        <v>4469</v>
      </c>
      <c r="AF149" s="7">
        <v>3776</v>
      </c>
      <c r="AG149" s="7">
        <f t="shared" si="49"/>
        <v>8245</v>
      </c>
      <c r="AH149" s="7">
        <v>4</v>
      </c>
      <c r="AI149" s="7">
        <v>8</v>
      </c>
      <c r="AJ149" s="7">
        <f t="shared" si="50"/>
        <v>12</v>
      </c>
      <c r="AK149" s="5">
        <v>12209</v>
      </c>
      <c r="AL149" s="5">
        <v>4603</v>
      </c>
      <c r="AM149" s="5">
        <f t="shared" si="51"/>
        <v>16812</v>
      </c>
      <c r="AN149" s="5">
        <v>8980</v>
      </c>
      <c r="AO149" s="5">
        <v>3320</v>
      </c>
      <c r="AP149" s="5">
        <f t="shared" si="52"/>
        <v>12300</v>
      </c>
      <c r="AQ149" s="7">
        <v>3184</v>
      </c>
      <c r="AR149" s="7">
        <v>3156</v>
      </c>
      <c r="AS149" s="7">
        <f t="shared" si="53"/>
        <v>6340</v>
      </c>
      <c r="AT149" s="5">
        <v>4310</v>
      </c>
      <c r="AU149" s="5">
        <v>3618</v>
      </c>
      <c r="AV149" s="5">
        <f t="shared" si="54"/>
        <v>7928</v>
      </c>
      <c r="AW149" s="7">
        <v>477</v>
      </c>
      <c r="AX149" s="7">
        <v>839</v>
      </c>
      <c r="AY149" s="7">
        <f t="shared" si="55"/>
        <v>1316</v>
      </c>
      <c r="AZ149" s="14">
        <v>25808</v>
      </c>
      <c r="BA149" s="14">
        <v>16601</v>
      </c>
      <c r="BB149" s="14">
        <v>42409</v>
      </c>
      <c r="BC149" s="18">
        <v>3755</v>
      </c>
      <c r="BD149" s="18">
        <v>3651</v>
      </c>
      <c r="BE149" s="18">
        <v>7406</v>
      </c>
      <c r="BF149" s="18">
        <v>1316</v>
      </c>
      <c r="BG149" s="18">
        <v>285903</v>
      </c>
      <c r="BH149" s="18">
        <v>358123</v>
      </c>
      <c r="BI149" s="18">
        <v>1495</v>
      </c>
      <c r="BJ149" s="18">
        <f t="shared" si="56"/>
        <v>1.02277793496547</v>
      </c>
      <c r="BK149" s="33">
        <f t="shared" si="57"/>
        <v>327270.46485136176</v>
      </c>
      <c r="BL149" s="33">
        <f t="shared" si="58"/>
        <v>218.91000993402125</v>
      </c>
      <c r="BM149">
        <v>1.4994000000000001</v>
      </c>
      <c r="BN149">
        <v>33.548999999999999</v>
      </c>
    </row>
    <row r="150" spans="1:66" ht="13" thickBot="1" x14ac:dyDescent="0.3">
      <c r="A150" s="1" t="s">
        <v>30</v>
      </c>
      <c r="B150" s="1" t="s">
        <v>169</v>
      </c>
      <c r="C150" s="1" t="s">
        <v>169</v>
      </c>
      <c r="D150" s="5">
        <v>0</v>
      </c>
      <c r="E150" s="5">
        <v>0</v>
      </c>
      <c r="F150" s="5">
        <f t="shared" si="40"/>
        <v>0</v>
      </c>
      <c r="G150" s="6">
        <v>596</v>
      </c>
      <c r="H150" s="6">
        <v>578</v>
      </c>
      <c r="I150" s="6">
        <f t="shared" si="41"/>
        <v>1174</v>
      </c>
      <c r="J150" s="6">
        <v>1552</v>
      </c>
      <c r="K150" s="6">
        <v>1234</v>
      </c>
      <c r="L150" s="6">
        <f t="shared" si="42"/>
        <v>2786</v>
      </c>
      <c r="M150" s="5">
        <v>256</v>
      </c>
      <c r="N150" s="5">
        <v>226</v>
      </c>
      <c r="O150" s="5">
        <f t="shared" si="43"/>
        <v>482</v>
      </c>
      <c r="P150" s="9">
        <v>285</v>
      </c>
      <c r="Q150" s="11">
        <v>298</v>
      </c>
      <c r="R150" s="11">
        <f t="shared" si="44"/>
        <v>583</v>
      </c>
      <c r="S150" s="7">
        <v>0</v>
      </c>
      <c r="T150" s="7">
        <v>0</v>
      </c>
      <c r="U150" s="7">
        <f t="shared" si="45"/>
        <v>0</v>
      </c>
      <c r="V150" s="7">
        <v>398</v>
      </c>
      <c r="W150" s="7">
        <v>438</v>
      </c>
      <c r="X150" s="7">
        <f t="shared" si="46"/>
        <v>836</v>
      </c>
      <c r="Y150" s="7">
        <v>1059</v>
      </c>
      <c r="Z150" s="7">
        <v>827</v>
      </c>
      <c r="AA150" s="7">
        <f t="shared" si="47"/>
        <v>1886</v>
      </c>
      <c r="AB150" s="7">
        <v>158</v>
      </c>
      <c r="AC150" s="7">
        <v>184</v>
      </c>
      <c r="AD150" s="7">
        <f t="shared" si="48"/>
        <v>342</v>
      </c>
      <c r="AE150" s="7">
        <v>157</v>
      </c>
      <c r="AF150" s="7">
        <v>135</v>
      </c>
      <c r="AG150" s="7">
        <f t="shared" si="49"/>
        <v>292</v>
      </c>
      <c r="AH150" s="7">
        <v>0</v>
      </c>
      <c r="AI150" s="7">
        <v>0</v>
      </c>
      <c r="AJ150" s="7">
        <f t="shared" si="50"/>
        <v>0</v>
      </c>
      <c r="AK150" s="5">
        <v>376</v>
      </c>
      <c r="AL150" s="5">
        <v>427</v>
      </c>
      <c r="AM150" s="5">
        <f t="shared" si="51"/>
        <v>803</v>
      </c>
      <c r="AN150" s="5">
        <v>1022</v>
      </c>
      <c r="AO150" s="5">
        <v>800</v>
      </c>
      <c r="AP150" s="5">
        <f t="shared" si="52"/>
        <v>1822</v>
      </c>
      <c r="AQ150" s="7">
        <v>153</v>
      </c>
      <c r="AR150" s="7">
        <v>178</v>
      </c>
      <c r="AS150" s="7">
        <f t="shared" si="53"/>
        <v>331</v>
      </c>
      <c r="AT150" s="5">
        <v>155</v>
      </c>
      <c r="AU150" s="5">
        <v>131</v>
      </c>
      <c r="AV150" s="5">
        <f t="shared" si="54"/>
        <v>286</v>
      </c>
      <c r="AW150" s="7">
        <v>3</v>
      </c>
      <c r="AX150" s="7">
        <v>24</v>
      </c>
      <c r="AY150" s="7">
        <f t="shared" si="55"/>
        <v>27</v>
      </c>
      <c r="AZ150" s="14">
        <v>2404</v>
      </c>
      <c r="BA150" s="14">
        <v>2336</v>
      </c>
      <c r="BB150" s="14">
        <v>4740</v>
      </c>
      <c r="BC150" s="18">
        <v>285</v>
      </c>
      <c r="BD150" s="18">
        <v>298</v>
      </c>
      <c r="BE150" s="18">
        <v>583</v>
      </c>
      <c r="BF150" s="18">
        <v>27</v>
      </c>
      <c r="BG150" s="18">
        <v>207343</v>
      </c>
      <c r="BH150" s="18">
        <v>252275</v>
      </c>
      <c r="BI150" s="18">
        <v>327</v>
      </c>
      <c r="BJ150" s="18">
        <f t="shared" si="56"/>
        <v>1.0198081624285462</v>
      </c>
      <c r="BK150" s="33">
        <f t="shared" si="57"/>
        <v>233238.5216753998</v>
      </c>
      <c r="BL150" s="33">
        <f t="shared" si="58"/>
        <v>713.2676503834856</v>
      </c>
      <c r="BM150">
        <v>0.55149999999999999</v>
      </c>
      <c r="BN150">
        <v>30.389700000000001</v>
      </c>
    </row>
    <row r="151" spans="1:66" ht="13" thickBot="1" x14ac:dyDescent="0.3">
      <c r="A151" s="1" t="s">
        <v>36</v>
      </c>
      <c r="B151" s="1" t="s">
        <v>170</v>
      </c>
      <c r="C151" s="1" t="s">
        <v>170</v>
      </c>
      <c r="D151" s="5">
        <v>9</v>
      </c>
      <c r="E151" s="5">
        <v>9</v>
      </c>
      <c r="F151" s="5">
        <f t="shared" si="40"/>
        <v>18</v>
      </c>
      <c r="G151" s="6">
        <v>8466</v>
      </c>
      <c r="H151" s="6">
        <v>5230</v>
      </c>
      <c r="I151" s="6">
        <f t="shared" si="41"/>
        <v>13696</v>
      </c>
      <c r="J151" s="6">
        <v>19035</v>
      </c>
      <c r="K151" s="6">
        <v>9616</v>
      </c>
      <c r="L151" s="6">
        <f t="shared" si="42"/>
        <v>28651</v>
      </c>
      <c r="M151" s="5">
        <v>4219</v>
      </c>
      <c r="N151" s="5">
        <v>3269</v>
      </c>
      <c r="O151" s="5">
        <f t="shared" si="43"/>
        <v>7488</v>
      </c>
      <c r="P151" s="9">
        <v>5712</v>
      </c>
      <c r="Q151" s="11">
        <v>4811</v>
      </c>
      <c r="R151" s="11">
        <f t="shared" si="44"/>
        <v>10523</v>
      </c>
      <c r="S151" s="7">
        <v>3</v>
      </c>
      <c r="T151" s="7">
        <v>7</v>
      </c>
      <c r="U151" s="7">
        <f t="shared" si="45"/>
        <v>10</v>
      </c>
      <c r="V151" s="7">
        <v>7559</v>
      </c>
      <c r="W151" s="7">
        <v>4766</v>
      </c>
      <c r="X151" s="7">
        <f t="shared" si="46"/>
        <v>12325</v>
      </c>
      <c r="Y151" s="7">
        <v>15951</v>
      </c>
      <c r="Z151" s="7">
        <v>8198</v>
      </c>
      <c r="AA151" s="7">
        <f t="shared" si="47"/>
        <v>24149</v>
      </c>
      <c r="AB151" s="7">
        <v>4838</v>
      </c>
      <c r="AC151" s="7">
        <v>4080</v>
      </c>
      <c r="AD151" s="7">
        <f t="shared" si="48"/>
        <v>8918</v>
      </c>
      <c r="AE151" s="7">
        <v>3852</v>
      </c>
      <c r="AF151" s="7">
        <v>2975</v>
      </c>
      <c r="AG151" s="7">
        <f t="shared" si="49"/>
        <v>6827</v>
      </c>
      <c r="AH151" s="7">
        <v>9</v>
      </c>
      <c r="AI151" s="7">
        <v>9</v>
      </c>
      <c r="AJ151" s="7">
        <f t="shared" si="50"/>
        <v>18</v>
      </c>
      <c r="AK151" s="5">
        <v>7854</v>
      </c>
      <c r="AL151" s="5">
        <v>4979</v>
      </c>
      <c r="AM151" s="5">
        <f t="shared" si="51"/>
        <v>12833</v>
      </c>
      <c r="AN151" s="5">
        <v>17315</v>
      </c>
      <c r="AO151" s="5">
        <v>8969</v>
      </c>
      <c r="AP151" s="5">
        <f t="shared" si="52"/>
        <v>26284</v>
      </c>
      <c r="AQ151" s="7">
        <v>5118</v>
      </c>
      <c r="AR151" s="7">
        <v>4303</v>
      </c>
      <c r="AS151" s="7">
        <f t="shared" si="53"/>
        <v>9421</v>
      </c>
      <c r="AT151" s="5">
        <v>3989</v>
      </c>
      <c r="AU151" s="5">
        <v>3064</v>
      </c>
      <c r="AV151" s="5">
        <f t="shared" si="54"/>
        <v>7053</v>
      </c>
      <c r="AW151" s="7">
        <v>362</v>
      </c>
      <c r="AX151" s="7">
        <v>1156</v>
      </c>
      <c r="AY151" s="7">
        <f t="shared" si="55"/>
        <v>1518</v>
      </c>
      <c r="AZ151" s="14">
        <v>31729</v>
      </c>
      <c r="BA151" s="14">
        <v>22935</v>
      </c>
      <c r="BB151" s="14">
        <v>54664</v>
      </c>
      <c r="BC151" s="18">
        <v>5721</v>
      </c>
      <c r="BD151" s="18">
        <v>4820</v>
      </c>
      <c r="BE151" s="18">
        <v>10541</v>
      </c>
      <c r="BF151" s="18">
        <v>1518</v>
      </c>
      <c r="BG151" s="18">
        <v>242421</v>
      </c>
      <c r="BH151" s="18">
        <v>298363</v>
      </c>
      <c r="BI151" s="18">
        <v>383</v>
      </c>
      <c r="BJ151" s="18">
        <f t="shared" si="56"/>
        <v>1.0209805593314605</v>
      </c>
      <c r="BK151" s="33">
        <f t="shared" si="57"/>
        <v>274583.90339527151</v>
      </c>
      <c r="BL151" s="33">
        <f t="shared" si="58"/>
        <v>716.929251684782</v>
      </c>
      <c r="BM151">
        <v>1.2302</v>
      </c>
      <c r="BN151">
        <v>34.249099999999999</v>
      </c>
    </row>
    <row r="152" spans="1:66" ht="13" thickBot="1" x14ac:dyDescent="0.3">
      <c r="A152" s="1" t="s">
        <v>27</v>
      </c>
      <c r="B152" s="1" t="s">
        <v>171</v>
      </c>
      <c r="C152" s="1" t="s">
        <v>171</v>
      </c>
      <c r="D152" s="5">
        <v>19</v>
      </c>
      <c r="E152" s="5">
        <v>14</v>
      </c>
      <c r="F152" s="5">
        <f t="shared" si="40"/>
        <v>33</v>
      </c>
      <c r="G152" s="6">
        <v>13316</v>
      </c>
      <c r="H152" s="6">
        <v>6696</v>
      </c>
      <c r="I152" s="6">
        <f t="shared" si="41"/>
        <v>20012</v>
      </c>
      <c r="J152" s="6">
        <v>25533</v>
      </c>
      <c r="K152" s="6">
        <v>10317</v>
      </c>
      <c r="L152" s="6">
        <f t="shared" si="42"/>
        <v>35850</v>
      </c>
      <c r="M152" s="5">
        <v>5652</v>
      </c>
      <c r="N152" s="5">
        <v>4353</v>
      </c>
      <c r="O152" s="5">
        <f t="shared" si="43"/>
        <v>10005</v>
      </c>
      <c r="P152" s="9">
        <v>6966</v>
      </c>
      <c r="Q152" s="11">
        <v>6365</v>
      </c>
      <c r="R152" s="11">
        <f t="shared" si="44"/>
        <v>13331</v>
      </c>
      <c r="S152" s="7">
        <v>8</v>
      </c>
      <c r="T152" s="7">
        <v>7</v>
      </c>
      <c r="U152" s="7">
        <f t="shared" si="45"/>
        <v>15</v>
      </c>
      <c r="V152" s="7">
        <v>12772</v>
      </c>
      <c r="W152" s="7">
        <v>6590</v>
      </c>
      <c r="X152" s="7">
        <f t="shared" si="46"/>
        <v>19362</v>
      </c>
      <c r="Y152" s="7">
        <v>23556</v>
      </c>
      <c r="Z152" s="7">
        <v>9750</v>
      </c>
      <c r="AA152" s="7">
        <f t="shared" si="47"/>
        <v>33306</v>
      </c>
      <c r="AB152" s="7">
        <v>6564</v>
      </c>
      <c r="AC152" s="7">
        <v>6034</v>
      </c>
      <c r="AD152" s="7">
        <f t="shared" si="48"/>
        <v>12598</v>
      </c>
      <c r="AE152" s="7">
        <v>5586</v>
      </c>
      <c r="AF152" s="7">
        <v>4182</v>
      </c>
      <c r="AG152" s="7">
        <f t="shared" si="49"/>
        <v>9768</v>
      </c>
      <c r="AH152" s="7">
        <v>10</v>
      </c>
      <c r="AI152" s="7">
        <v>6</v>
      </c>
      <c r="AJ152" s="7">
        <f t="shared" si="50"/>
        <v>16</v>
      </c>
      <c r="AK152" s="5">
        <v>12506</v>
      </c>
      <c r="AL152" s="5">
        <v>6419</v>
      </c>
      <c r="AM152" s="5">
        <f t="shared" si="51"/>
        <v>18925</v>
      </c>
      <c r="AN152" s="5">
        <v>22839</v>
      </c>
      <c r="AO152" s="5">
        <v>9387</v>
      </c>
      <c r="AP152" s="5">
        <f t="shared" si="52"/>
        <v>32226</v>
      </c>
      <c r="AQ152" s="7">
        <v>6453</v>
      </c>
      <c r="AR152" s="7">
        <v>5896</v>
      </c>
      <c r="AS152" s="7">
        <f t="shared" si="53"/>
        <v>12349</v>
      </c>
      <c r="AT152" s="5">
        <v>5421</v>
      </c>
      <c r="AU152" s="5">
        <v>4046</v>
      </c>
      <c r="AV152" s="5">
        <f t="shared" si="54"/>
        <v>9467</v>
      </c>
      <c r="AW152" s="7">
        <v>357</v>
      </c>
      <c r="AX152" s="7">
        <v>939</v>
      </c>
      <c r="AY152" s="7">
        <f t="shared" si="55"/>
        <v>1296</v>
      </c>
      <c r="AZ152" s="14">
        <v>44520</v>
      </c>
      <c r="BA152" s="14">
        <v>27745</v>
      </c>
      <c r="BB152" s="14">
        <v>72265</v>
      </c>
      <c r="BC152" s="18">
        <v>6985</v>
      </c>
      <c r="BD152" s="18">
        <v>6379</v>
      </c>
      <c r="BE152" s="18">
        <v>13364</v>
      </c>
      <c r="BF152" s="18">
        <v>1296</v>
      </c>
      <c r="BG152" s="18">
        <v>98501</v>
      </c>
      <c r="BH152" s="18">
        <v>134199</v>
      </c>
      <c r="BI152" s="35">
        <v>205</v>
      </c>
      <c r="BJ152" s="18">
        <f t="shared" si="56"/>
        <v>1.0314088748419097</v>
      </c>
      <c r="BK152" s="33">
        <f t="shared" si="57"/>
        <v>118583.92573320553</v>
      </c>
      <c r="BL152" s="33">
        <f t="shared" si="58"/>
        <v>578.4581743083196</v>
      </c>
    </row>
    <row r="153" spans="1:66" ht="13" thickBot="1" x14ac:dyDescent="0.3">
      <c r="A153" s="1" t="s">
        <v>27</v>
      </c>
      <c r="B153" s="1" t="s">
        <v>172</v>
      </c>
      <c r="C153" s="1" t="s">
        <v>172</v>
      </c>
      <c r="D153" s="5">
        <v>37</v>
      </c>
      <c r="E153" s="5">
        <v>31</v>
      </c>
      <c r="F153" s="5">
        <f t="shared" si="40"/>
        <v>68</v>
      </c>
      <c r="G153" s="6">
        <v>18872</v>
      </c>
      <c r="H153" s="6">
        <v>8274</v>
      </c>
      <c r="I153" s="6">
        <f t="shared" si="41"/>
        <v>27146</v>
      </c>
      <c r="J153" s="6">
        <v>22764</v>
      </c>
      <c r="K153" s="6">
        <v>7357</v>
      </c>
      <c r="L153" s="6">
        <f t="shared" si="42"/>
        <v>30121</v>
      </c>
      <c r="M153" s="5">
        <v>9626</v>
      </c>
      <c r="N153" s="5">
        <v>7046</v>
      </c>
      <c r="O153" s="5">
        <f t="shared" si="43"/>
        <v>16672</v>
      </c>
      <c r="P153" s="9">
        <v>10124</v>
      </c>
      <c r="Q153" s="11">
        <v>9320</v>
      </c>
      <c r="R153" s="11">
        <f t="shared" si="44"/>
        <v>19444</v>
      </c>
      <c r="S153" s="7">
        <v>31</v>
      </c>
      <c r="T153" s="7">
        <v>28</v>
      </c>
      <c r="U153" s="7">
        <f t="shared" si="45"/>
        <v>59</v>
      </c>
      <c r="V153" s="7">
        <v>18489</v>
      </c>
      <c r="W153" s="7">
        <v>7997</v>
      </c>
      <c r="X153" s="7">
        <f t="shared" si="46"/>
        <v>26486</v>
      </c>
      <c r="Y153" s="7">
        <v>21831</v>
      </c>
      <c r="Z153" s="7">
        <v>7011</v>
      </c>
      <c r="AA153" s="7">
        <f t="shared" si="47"/>
        <v>28842</v>
      </c>
      <c r="AB153" s="7">
        <v>9942</v>
      </c>
      <c r="AC153" s="7">
        <v>9182</v>
      </c>
      <c r="AD153" s="7">
        <f t="shared" si="48"/>
        <v>19124</v>
      </c>
      <c r="AE153" s="7">
        <v>9345</v>
      </c>
      <c r="AF153" s="7">
        <v>6828</v>
      </c>
      <c r="AG153" s="7">
        <f t="shared" si="49"/>
        <v>16173</v>
      </c>
      <c r="AH153" s="7">
        <v>31</v>
      </c>
      <c r="AI153" s="7">
        <v>28</v>
      </c>
      <c r="AJ153" s="7">
        <f t="shared" si="50"/>
        <v>59</v>
      </c>
      <c r="AK153" s="5">
        <v>18309</v>
      </c>
      <c r="AL153" s="5">
        <v>7800</v>
      </c>
      <c r="AM153" s="5">
        <f t="shared" si="51"/>
        <v>26109</v>
      </c>
      <c r="AN153" s="5">
        <v>21560</v>
      </c>
      <c r="AO153" s="5">
        <v>6912</v>
      </c>
      <c r="AP153" s="5">
        <f t="shared" si="52"/>
        <v>28472</v>
      </c>
      <c r="AQ153" s="7">
        <v>9767</v>
      </c>
      <c r="AR153" s="7">
        <v>8941</v>
      </c>
      <c r="AS153" s="7">
        <f t="shared" si="53"/>
        <v>18708</v>
      </c>
      <c r="AT153" s="5">
        <v>9189</v>
      </c>
      <c r="AU153" s="5">
        <v>6790</v>
      </c>
      <c r="AV153" s="5">
        <f t="shared" si="54"/>
        <v>15979</v>
      </c>
      <c r="AW153" s="7">
        <v>1316</v>
      </c>
      <c r="AX153" s="7">
        <v>2519</v>
      </c>
      <c r="AY153" s="7">
        <f t="shared" si="55"/>
        <v>3835</v>
      </c>
      <c r="AZ153" s="14">
        <v>51299</v>
      </c>
      <c r="BA153" s="14">
        <v>32028</v>
      </c>
      <c r="BB153" s="14">
        <v>83327</v>
      </c>
      <c r="BC153" s="18">
        <v>10161</v>
      </c>
      <c r="BD153" s="18">
        <v>9351</v>
      </c>
      <c r="BE153" s="18">
        <v>19512</v>
      </c>
      <c r="BF153" s="18">
        <v>3835</v>
      </c>
      <c r="BG153" s="18">
        <v>198332</v>
      </c>
      <c r="BH153" s="34">
        <v>266189</v>
      </c>
      <c r="BI153" s="18">
        <v>1034</v>
      </c>
      <c r="BJ153" s="18">
        <f t="shared" si="56"/>
        <v>1.0298636541449853</v>
      </c>
      <c r="BK153" s="33">
        <f t="shared" si="57"/>
        <v>236630.74953979341</v>
      </c>
      <c r="BL153" s="33">
        <f t="shared" si="58"/>
        <v>228.84985448722767</v>
      </c>
      <c r="BM153">
        <v>1.7229000000000001</v>
      </c>
      <c r="BN153">
        <v>33.527999999999999</v>
      </c>
    </row>
    <row r="154" spans="1:66" ht="13" thickBot="1" x14ac:dyDescent="0.3">
      <c r="A154" s="1" t="s">
        <v>45</v>
      </c>
      <c r="B154" s="1"/>
      <c r="C154" s="1" t="s">
        <v>45</v>
      </c>
      <c r="D154" s="5">
        <v>495</v>
      </c>
      <c r="E154" s="5">
        <v>434</v>
      </c>
      <c r="F154" s="5">
        <f t="shared" si="40"/>
        <v>929</v>
      </c>
      <c r="G154" s="6">
        <v>138263</v>
      </c>
      <c r="H154" s="6">
        <v>117522</v>
      </c>
      <c r="I154" s="6">
        <f t="shared" si="41"/>
        <v>255785</v>
      </c>
      <c r="J154" s="6">
        <v>211490</v>
      </c>
      <c r="K154" s="6">
        <v>149101</v>
      </c>
      <c r="L154" s="6">
        <f t="shared" si="42"/>
        <v>360591</v>
      </c>
      <c r="M154" s="5">
        <v>83222</v>
      </c>
      <c r="N154" s="5">
        <v>75833</v>
      </c>
      <c r="O154" s="5">
        <f t="shared" si="43"/>
        <v>159055</v>
      </c>
      <c r="P154" s="9">
        <v>80947</v>
      </c>
      <c r="Q154" s="11">
        <v>77642</v>
      </c>
      <c r="R154" s="11">
        <f t="shared" si="44"/>
        <v>158589</v>
      </c>
      <c r="S154" s="7">
        <v>322</v>
      </c>
      <c r="T154" s="7">
        <v>286</v>
      </c>
      <c r="U154" s="7">
        <f t="shared" si="45"/>
        <v>608</v>
      </c>
      <c r="V154" s="7">
        <v>126121</v>
      </c>
      <c r="W154" s="7">
        <v>107816</v>
      </c>
      <c r="X154" s="7">
        <f t="shared" si="46"/>
        <v>233937</v>
      </c>
      <c r="Y154" s="7">
        <v>184264</v>
      </c>
      <c r="Z154" s="7">
        <v>127859</v>
      </c>
      <c r="AA154" s="7">
        <f t="shared" si="47"/>
        <v>312123</v>
      </c>
      <c r="AB154" s="7">
        <v>70252</v>
      </c>
      <c r="AC154" s="7">
        <v>66132</v>
      </c>
      <c r="AD154" s="7">
        <f t="shared" si="48"/>
        <v>136384</v>
      </c>
      <c r="AE154" s="7">
        <v>75081</v>
      </c>
      <c r="AF154" s="7">
        <v>68606</v>
      </c>
      <c r="AG154" s="7">
        <f t="shared" si="49"/>
        <v>143687</v>
      </c>
      <c r="AH154" s="7">
        <v>328</v>
      </c>
      <c r="AI154" s="7">
        <v>290</v>
      </c>
      <c r="AJ154" s="7">
        <f t="shared" si="50"/>
        <v>618</v>
      </c>
      <c r="AK154" s="5">
        <v>124285</v>
      </c>
      <c r="AL154" s="5">
        <v>106149</v>
      </c>
      <c r="AM154" s="5">
        <f t="shared" si="51"/>
        <v>230434</v>
      </c>
      <c r="AN154" s="5">
        <v>179438</v>
      </c>
      <c r="AO154" s="5">
        <v>126240</v>
      </c>
      <c r="AP154" s="5">
        <f t="shared" si="52"/>
        <v>305678</v>
      </c>
      <c r="AQ154" s="7">
        <v>69302</v>
      </c>
      <c r="AR154" s="7">
        <v>65626</v>
      </c>
      <c r="AS154" s="7">
        <f t="shared" si="53"/>
        <v>134928</v>
      </c>
      <c r="AT154" s="5">
        <v>74092</v>
      </c>
      <c r="AU154" s="5">
        <v>67450</v>
      </c>
      <c r="AV154" s="5">
        <f t="shared" si="54"/>
        <v>141542</v>
      </c>
      <c r="AW154" s="7">
        <v>3622</v>
      </c>
      <c r="AX154" s="7">
        <v>14205</v>
      </c>
      <c r="AY154" s="7">
        <f t="shared" si="55"/>
        <v>17827</v>
      </c>
      <c r="AZ154" s="14">
        <v>433470</v>
      </c>
      <c r="BA154" s="14">
        <v>420532</v>
      </c>
      <c r="BB154" s="14">
        <v>854002</v>
      </c>
      <c r="BC154" s="18">
        <v>81442</v>
      </c>
      <c r="BD154" s="18">
        <v>78076</v>
      </c>
      <c r="BE154" s="18">
        <v>159518</v>
      </c>
      <c r="BF154" s="18">
        <v>17827</v>
      </c>
      <c r="BG154" s="18"/>
      <c r="BH154" s="18"/>
      <c r="BI154" s="18"/>
      <c r="BJ154" s="18" t="e">
        <f t="shared" si="56"/>
        <v>#DIV/0!</v>
      </c>
      <c r="BK154" s="33" t="e">
        <f t="shared" si="57"/>
        <v>#DIV/0!</v>
      </c>
      <c r="BL154" s="33" t="e">
        <f t="shared" si="58"/>
        <v>#DIV/0!</v>
      </c>
    </row>
    <row r="155" spans="1:66" ht="13" thickBot="1" x14ac:dyDescent="0.3">
      <c r="A155" s="1" t="s">
        <v>20</v>
      </c>
      <c r="B155" s="1" t="s">
        <v>173</v>
      </c>
      <c r="C155" s="1" t="s">
        <v>173</v>
      </c>
      <c r="D155" s="5">
        <v>19</v>
      </c>
      <c r="E155" s="5">
        <v>16</v>
      </c>
      <c r="F155" s="5">
        <f t="shared" si="40"/>
        <v>35</v>
      </c>
      <c r="G155" s="6">
        <v>51247</v>
      </c>
      <c r="H155" s="6">
        <v>31804</v>
      </c>
      <c r="I155" s="6">
        <f t="shared" si="41"/>
        <v>83051</v>
      </c>
      <c r="J155" s="6">
        <v>56925</v>
      </c>
      <c r="K155" s="6">
        <v>18635</v>
      </c>
      <c r="L155" s="6">
        <f t="shared" si="42"/>
        <v>75560</v>
      </c>
      <c r="M155" s="5">
        <v>31344</v>
      </c>
      <c r="N155" s="5">
        <v>24376</v>
      </c>
      <c r="O155" s="5">
        <f t="shared" si="43"/>
        <v>55720</v>
      </c>
      <c r="P155" s="9">
        <v>36190</v>
      </c>
      <c r="Q155" s="11">
        <v>34894</v>
      </c>
      <c r="R155" s="11">
        <f t="shared" si="44"/>
        <v>71084</v>
      </c>
      <c r="S155" s="7">
        <v>18</v>
      </c>
      <c r="T155" s="7">
        <v>13</v>
      </c>
      <c r="U155" s="7">
        <f t="shared" si="45"/>
        <v>31</v>
      </c>
      <c r="V155" s="7">
        <v>42149</v>
      </c>
      <c r="W155" s="7">
        <v>26099</v>
      </c>
      <c r="X155" s="7">
        <f t="shared" si="46"/>
        <v>68248</v>
      </c>
      <c r="Y155" s="7">
        <v>45395</v>
      </c>
      <c r="Z155" s="7">
        <v>15017</v>
      </c>
      <c r="AA155" s="7">
        <f t="shared" si="47"/>
        <v>60412</v>
      </c>
      <c r="AB155" s="7">
        <v>29788</v>
      </c>
      <c r="AC155" s="7">
        <v>28387</v>
      </c>
      <c r="AD155" s="7">
        <f t="shared" si="48"/>
        <v>58175</v>
      </c>
      <c r="AE155" s="7">
        <v>25877</v>
      </c>
      <c r="AF155" s="7">
        <v>19063</v>
      </c>
      <c r="AG155" s="7">
        <f t="shared" si="49"/>
        <v>44940</v>
      </c>
      <c r="AH155" s="7">
        <v>17</v>
      </c>
      <c r="AI155" s="7">
        <v>15</v>
      </c>
      <c r="AJ155" s="7">
        <f t="shared" si="50"/>
        <v>32</v>
      </c>
      <c r="AK155" s="5">
        <v>46589</v>
      </c>
      <c r="AL155" s="5">
        <v>28860</v>
      </c>
      <c r="AM155" s="5">
        <f t="shared" si="51"/>
        <v>75449</v>
      </c>
      <c r="AN155" s="5">
        <v>49620</v>
      </c>
      <c r="AO155" s="5">
        <v>16243</v>
      </c>
      <c r="AP155" s="5">
        <f t="shared" si="52"/>
        <v>65863</v>
      </c>
      <c r="AQ155" s="7">
        <v>40008</v>
      </c>
      <c r="AR155" s="7">
        <v>31893</v>
      </c>
      <c r="AS155" s="7">
        <f t="shared" si="53"/>
        <v>71901</v>
      </c>
      <c r="AT155" s="5">
        <v>28828</v>
      </c>
      <c r="AU155" s="5">
        <v>21631</v>
      </c>
      <c r="AV155" s="5">
        <f t="shared" si="54"/>
        <v>50459</v>
      </c>
      <c r="AW155" s="7">
        <v>1567</v>
      </c>
      <c r="AX155" s="7">
        <v>4516</v>
      </c>
      <c r="AY155" s="7">
        <f t="shared" si="55"/>
        <v>6083</v>
      </c>
      <c r="AZ155" s="14">
        <v>139535</v>
      </c>
      <c r="BA155" s="14">
        <v>109725</v>
      </c>
      <c r="BB155" s="14">
        <v>249260</v>
      </c>
      <c r="BC155" s="18">
        <v>36209</v>
      </c>
      <c r="BD155" s="18">
        <v>34910</v>
      </c>
      <c r="BE155" s="18">
        <v>71119</v>
      </c>
      <c r="BF155" s="18">
        <v>6083</v>
      </c>
      <c r="BG155" s="18">
        <v>199303</v>
      </c>
      <c r="BH155" s="18">
        <v>323253</v>
      </c>
      <c r="BI155" s="18">
        <v>1200</v>
      </c>
      <c r="BJ155" s="18">
        <f t="shared" si="56"/>
        <v>1.0495493712969339</v>
      </c>
      <c r="BK155" s="33">
        <f t="shared" si="57"/>
        <v>266398.06920920039</v>
      </c>
      <c r="BL155" s="33">
        <f t="shared" si="58"/>
        <v>221.99839100766698</v>
      </c>
      <c r="BM155">
        <v>3.1709999999999998</v>
      </c>
      <c r="BN155">
        <v>31.1252</v>
      </c>
    </row>
    <row r="156" spans="1:66" ht="13" thickBot="1" x14ac:dyDescent="0.3">
      <c r="A156" s="1" t="s">
        <v>27</v>
      </c>
      <c r="B156" s="1"/>
      <c r="C156" s="1" t="s">
        <v>27</v>
      </c>
      <c r="D156" s="5">
        <v>215</v>
      </c>
      <c r="E156" s="5">
        <v>190</v>
      </c>
      <c r="F156" s="5">
        <f t="shared" si="40"/>
        <v>405</v>
      </c>
      <c r="G156" s="6">
        <v>190836</v>
      </c>
      <c r="H156" s="6">
        <v>98053</v>
      </c>
      <c r="I156" s="6">
        <f t="shared" si="41"/>
        <v>288889</v>
      </c>
      <c r="J156" s="6">
        <v>235009</v>
      </c>
      <c r="K156" s="6">
        <v>91547</v>
      </c>
      <c r="L156" s="6">
        <f t="shared" si="42"/>
        <v>326556</v>
      </c>
      <c r="M156" s="5">
        <v>96129</v>
      </c>
      <c r="N156" s="5">
        <v>71847</v>
      </c>
      <c r="O156" s="5">
        <f t="shared" si="43"/>
        <v>167976</v>
      </c>
      <c r="P156" s="9">
        <v>102409</v>
      </c>
      <c r="Q156" s="11">
        <v>93878</v>
      </c>
      <c r="R156" s="11">
        <f t="shared" si="44"/>
        <v>196287</v>
      </c>
      <c r="S156" s="7">
        <v>169</v>
      </c>
      <c r="T156" s="7">
        <v>157</v>
      </c>
      <c r="U156" s="7">
        <f t="shared" si="45"/>
        <v>326</v>
      </c>
      <c r="V156" s="7">
        <v>195000</v>
      </c>
      <c r="W156" s="7">
        <v>92809</v>
      </c>
      <c r="X156" s="7">
        <f t="shared" si="46"/>
        <v>287809</v>
      </c>
      <c r="Y156" s="7">
        <v>227771</v>
      </c>
      <c r="Z156" s="7">
        <v>88821</v>
      </c>
      <c r="AA156" s="7">
        <f t="shared" si="47"/>
        <v>316592</v>
      </c>
      <c r="AB156" s="7">
        <v>99847</v>
      </c>
      <c r="AC156" s="7">
        <v>91759</v>
      </c>
      <c r="AD156" s="7">
        <f t="shared" si="48"/>
        <v>191606</v>
      </c>
      <c r="AE156" s="7">
        <v>94942</v>
      </c>
      <c r="AF156" s="7">
        <v>71083</v>
      </c>
      <c r="AG156" s="7">
        <f t="shared" si="49"/>
        <v>166025</v>
      </c>
      <c r="AH156" s="7">
        <v>168</v>
      </c>
      <c r="AI156" s="7">
        <v>155</v>
      </c>
      <c r="AJ156" s="7">
        <f t="shared" si="50"/>
        <v>323</v>
      </c>
      <c r="AK156" s="5">
        <v>185948</v>
      </c>
      <c r="AL156" s="5">
        <v>89686</v>
      </c>
      <c r="AM156" s="5">
        <f t="shared" si="51"/>
        <v>275634</v>
      </c>
      <c r="AN156" s="5">
        <v>220700</v>
      </c>
      <c r="AO156" s="5">
        <v>86053</v>
      </c>
      <c r="AP156" s="5">
        <f t="shared" si="52"/>
        <v>306753</v>
      </c>
      <c r="AQ156" s="7">
        <v>97100</v>
      </c>
      <c r="AR156" s="7">
        <v>89258</v>
      </c>
      <c r="AS156" s="7">
        <f t="shared" si="53"/>
        <v>186358</v>
      </c>
      <c r="AT156" s="5">
        <v>92229</v>
      </c>
      <c r="AU156" s="5">
        <v>68748</v>
      </c>
      <c r="AV156" s="5">
        <f t="shared" si="54"/>
        <v>160977</v>
      </c>
      <c r="AW156" s="7">
        <v>10325</v>
      </c>
      <c r="AX156" s="7">
        <v>21674</v>
      </c>
      <c r="AY156" s="7">
        <f t="shared" si="55"/>
        <v>31999</v>
      </c>
      <c r="AZ156" s="14">
        <v>522189</v>
      </c>
      <c r="BA156" s="14">
        <v>355515</v>
      </c>
      <c r="BB156" s="14">
        <v>877704</v>
      </c>
      <c r="BC156" s="18">
        <v>102624</v>
      </c>
      <c r="BD156" s="18">
        <v>94068</v>
      </c>
      <c r="BE156" s="18">
        <v>196692</v>
      </c>
      <c r="BF156" s="18">
        <v>31999</v>
      </c>
      <c r="BG156" s="18">
        <v>1819708</v>
      </c>
      <c r="BH156" s="18">
        <v>2462387</v>
      </c>
      <c r="BI156" s="18">
        <v>11650</v>
      </c>
      <c r="BJ156" s="18">
        <f t="shared" si="56"/>
        <v>1.0307075576791365</v>
      </c>
      <c r="BK156" s="33">
        <f t="shared" si="57"/>
        <v>2181797.6394962873</v>
      </c>
      <c r="BL156" s="33">
        <f t="shared" si="58"/>
        <v>187.27876733873711</v>
      </c>
      <c r="BM156">
        <v>1.7159</v>
      </c>
      <c r="BN156">
        <v>33.6111</v>
      </c>
    </row>
    <row r="157" spans="1:66" ht="13" thickBot="1" x14ac:dyDescent="0.3">
      <c r="A157" s="1" t="s">
        <v>51</v>
      </c>
      <c r="B157" s="1"/>
      <c r="C157" s="1" t="s">
        <v>51</v>
      </c>
      <c r="D157" s="5">
        <v>299</v>
      </c>
      <c r="E157" s="5">
        <v>252</v>
      </c>
      <c r="F157" s="5">
        <f t="shared" si="40"/>
        <v>551</v>
      </c>
      <c r="G157" s="6">
        <v>141688</v>
      </c>
      <c r="H157" s="6">
        <v>98972</v>
      </c>
      <c r="I157" s="6">
        <f t="shared" si="41"/>
        <v>240660</v>
      </c>
      <c r="J157" s="6">
        <v>213366</v>
      </c>
      <c r="K157" s="6">
        <v>122470</v>
      </c>
      <c r="L157" s="6">
        <f t="shared" si="42"/>
        <v>335836</v>
      </c>
      <c r="M157" s="5">
        <v>73619</v>
      </c>
      <c r="N157" s="5">
        <v>60715</v>
      </c>
      <c r="O157" s="5">
        <f t="shared" si="43"/>
        <v>134334</v>
      </c>
      <c r="P157" s="9">
        <v>81921</v>
      </c>
      <c r="Q157" s="11">
        <v>81978</v>
      </c>
      <c r="R157" s="11">
        <f t="shared" si="44"/>
        <v>163899</v>
      </c>
      <c r="S157" s="7">
        <v>237</v>
      </c>
      <c r="T157" s="7">
        <v>196</v>
      </c>
      <c r="U157" s="7">
        <f t="shared" si="45"/>
        <v>433</v>
      </c>
      <c r="V157" s="7">
        <v>122426</v>
      </c>
      <c r="W157" s="7">
        <v>92336</v>
      </c>
      <c r="X157" s="7">
        <f t="shared" si="46"/>
        <v>214762</v>
      </c>
      <c r="Y157" s="7">
        <v>183766</v>
      </c>
      <c r="Z157" s="7">
        <v>112322</v>
      </c>
      <c r="AA157" s="7">
        <f t="shared" si="47"/>
        <v>296088</v>
      </c>
      <c r="AB157" s="7">
        <v>75343</v>
      </c>
      <c r="AC157" s="7">
        <v>68645</v>
      </c>
      <c r="AD157" s="7">
        <f t="shared" si="48"/>
        <v>143988</v>
      </c>
      <c r="AE157" s="7">
        <v>68955</v>
      </c>
      <c r="AF157" s="7">
        <v>56984</v>
      </c>
      <c r="AG157" s="7">
        <f t="shared" si="49"/>
        <v>125939</v>
      </c>
      <c r="AH157" s="7">
        <v>223</v>
      </c>
      <c r="AI157" s="7">
        <v>240</v>
      </c>
      <c r="AJ157" s="7">
        <f t="shared" si="50"/>
        <v>463</v>
      </c>
      <c r="AK157" s="5">
        <v>123548</v>
      </c>
      <c r="AL157" s="5">
        <v>92411</v>
      </c>
      <c r="AM157" s="5">
        <f t="shared" si="51"/>
        <v>215959</v>
      </c>
      <c r="AN157" s="5">
        <v>183074</v>
      </c>
      <c r="AO157" s="5">
        <v>111598</v>
      </c>
      <c r="AP157" s="5">
        <f t="shared" si="52"/>
        <v>294672</v>
      </c>
      <c r="AQ157" s="7">
        <v>73465</v>
      </c>
      <c r="AR157" s="7">
        <v>105061</v>
      </c>
      <c r="AS157" s="7">
        <f t="shared" si="53"/>
        <v>178526</v>
      </c>
      <c r="AT157" s="5">
        <v>68346</v>
      </c>
      <c r="AU157" s="5">
        <v>56204</v>
      </c>
      <c r="AV157" s="5">
        <f t="shared" si="54"/>
        <v>124550</v>
      </c>
      <c r="AW157" s="7">
        <v>4086</v>
      </c>
      <c r="AX157" s="7">
        <v>12468</v>
      </c>
      <c r="AY157" s="7">
        <f t="shared" si="55"/>
        <v>16554</v>
      </c>
      <c r="AZ157" s="14">
        <v>428972</v>
      </c>
      <c r="BA157" s="14">
        <v>364387</v>
      </c>
      <c r="BB157" s="14">
        <v>793359</v>
      </c>
      <c r="BC157" s="18">
        <v>82220</v>
      </c>
      <c r="BD157" s="18">
        <v>82230</v>
      </c>
      <c r="BE157" s="18">
        <v>164450</v>
      </c>
      <c r="BF157" s="18">
        <v>16554</v>
      </c>
      <c r="BG157" s="18">
        <v>1587531</v>
      </c>
      <c r="BH157" s="18">
        <v>2154161</v>
      </c>
      <c r="BI157" s="18">
        <v>8383</v>
      </c>
      <c r="BJ157" s="18">
        <f t="shared" si="56"/>
        <v>1.0309927099382574</v>
      </c>
      <c r="BK157" s="33">
        <f t="shared" si="57"/>
        <v>1906583.2848064569</v>
      </c>
      <c r="BL157" s="33">
        <f t="shared" si="58"/>
        <v>227.43448464827114</v>
      </c>
      <c r="BM157">
        <v>0.3886</v>
      </c>
      <c r="BN157">
        <v>30.343599999999999</v>
      </c>
    </row>
    <row r="158" spans="1:66" ht="13" thickBot="1" x14ac:dyDescent="0.3">
      <c r="A158" s="1" t="s">
        <v>34</v>
      </c>
      <c r="B158" s="1" t="s">
        <v>174</v>
      </c>
      <c r="C158" s="1" t="s">
        <v>174</v>
      </c>
      <c r="D158" s="5">
        <v>18</v>
      </c>
      <c r="E158" s="5">
        <v>11</v>
      </c>
      <c r="F158" s="5">
        <f t="shared" si="40"/>
        <v>29</v>
      </c>
      <c r="G158" s="6">
        <v>11929</v>
      </c>
      <c r="H158" s="6">
        <v>7362</v>
      </c>
      <c r="I158" s="6">
        <f t="shared" si="41"/>
        <v>19291</v>
      </c>
      <c r="J158" s="6">
        <v>19497</v>
      </c>
      <c r="K158" s="6">
        <v>9473</v>
      </c>
      <c r="L158" s="6">
        <f t="shared" si="42"/>
        <v>28970</v>
      </c>
      <c r="M158" s="5">
        <v>6395</v>
      </c>
      <c r="N158" s="5">
        <v>4998</v>
      </c>
      <c r="O158" s="5">
        <f t="shared" si="43"/>
        <v>11393</v>
      </c>
      <c r="P158" s="9">
        <v>8814</v>
      </c>
      <c r="Q158" s="11">
        <v>7682</v>
      </c>
      <c r="R158" s="11">
        <f t="shared" si="44"/>
        <v>16496</v>
      </c>
      <c r="S158" s="7">
        <v>18</v>
      </c>
      <c r="T158" s="7">
        <v>10</v>
      </c>
      <c r="U158" s="7">
        <f t="shared" si="45"/>
        <v>28</v>
      </c>
      <c r="V158" s="7">
        <v>11354</v>
      </c>
      <c r="W158" s="7">
        <v>6975</v>
      </c>
      <c r="X158" s="7">
        <f t="shared" si="46"/>
        <v>18329</v>
      </c>
      <c r="Y158" s="7">
        <v>18078</v>
      </c>
      <c r="Z158" s="7">
        <v>8802</v>
      </c>
      <c r="AA158" s="7">
        <f t="shared" si="47"/>
        <v>26880</v>
      </c>
      <c r="AB158" s="7">
        <v>8294</v>
      </c>
      <c r="AC158" s="7">
        <v>7241</v>
      </c>
      <c r="AD158" s="7">
        <f t="shared" si="48"/>
        <v>15535</v>
      </c>
      <c r="AE158" s="7">
        <v>6027</v>
      </c>
      <c r="AF158" s="7">
        <v>4745</v>
      </c>
      <c r="AG158" s="7">
        <f t="shared" si="49"/>
        <v>10772</v>
      </c>
      <c r="AH158" s="7">
        <v>16</v>
      </c>
      <c r="AI158" s="7">
        <v>23</v>
      </c>
      <c r="AJ158" s="7">
        <f t="shared" si="50"/>
        <v>39</v>
      </c>
      <c r="AK158" s="5">
        <v>11119</v>
      </c>
      <c r="AL158" s="5">
        <v>6761</v>
      </c>
      <c r="AM158" s="5">
        <f t="shared" si="51"/>
        <v>17880</v>
      </c>
      <c r="AN158" s="5">
        <v>17696</v>
      </c>
      <c r="AO158" s="5">
        <v>8479</v>
      </c>
      <c r="AP158" s="5">
        <f t="shared" si="52"/>
        <v>26175</v>
      </c>
      <c r="AQ158" s="7">
        <v>8165</v>
      </c>
      <c r="AR158" s="7">
        <v>7095</v>
      </c>
      <c r="AS158" s="7">
        <f t="shared" si="53"/>
        <v>15260</v>
      </c>
      <c r="AT158" s="5">
        <v>5940</v>
      </c>
      <c r="AU158" s="5">
        <v>4688</v>
      </c>
      <c r="AV158" s="5">
        <f t="shared" si="54"/>
        <v>10628</v>
      </c>
      <c r="AW158" s="7">
        <v>452</v>
      </c>
      <c r="AX158" s="7">
        <v>851</v>
      </c>
      <c r="AY158" s="7">
        <f t="shared" si="55"/>
        <v>1303</v>
      </c>
      <c r="AZ158" s="14">
        <v>37839</v>
      </c>
      <c r="BA158" s="14">
        <v>29526</v>
      </c>
      <c r="BB158" s="14">
        <v>67365</v>
      </c>
      <c r="BC158" s="18">
        <v>8832</v>
      </c>
      <c r="BD158" s="18">
        <v>7693</v>
      </c>
      <c r="BE158" s="18">
        <v>16525</v>
      </c>
      <c r="BF158" s="18">
        <v>1303</v>
      </c>
      <c r="BG158" s="18">
        <v>1881415</v>
      </c>
      <c r="BH158" s="18">
        <v>2372489</v>
      </c>
      <c r="BI158" s="18">
        <v>4504</v>
      </c>
      <c r="BJ158" s="18">
        <f t="shared" si="56"/>
        <v>1.0234625611089589</v>
      </c>
      <c r="BK158" s="33">
        <f t="shared" si="57"/>
        <v>2162302.0765558765</v>
      </c>
      <c r="BL158" s="33">
        <f t="shared" si="58"/>
        <v>480.08483049642018</v>
      </c>
      <c r="BM158">
        <v>0.3886</v>
      </c>
      <c r="BN158">
        <v>30.343599999999999</v>
      </c>
    </row>
    <row r="159" spans="1:66" ht="13" thickBot="1" x14ac:dyDescent="0.3">
      <c r="A159" s="1" t="s">
        <v>45</v>
      </c>
      <c r="B159" s="1" t="s">
        <v>175</v>
      </c>
      <c r="C159" s="1" t="s">
        <v>175</v>
      </c>
      <c r="D159" s="5">
        <v>331</v>
      </c>
      <c r="E159" s="5">
        <v>308</v>
      </c>
      <c r="F159" s="5">
        <f t="shared" si="40"/>
        <v>639</v>
      </c>
      <c r="G159" s="6">
        <v>37127</v>
      </c>
      <c r="H159" s="6">
        <v>31791</v>
      </c>
      <c r="I159" s="6">
        <f t="shared" si="41"/>
        <v>68918</v>
      </c>
      <c r="J159" s="6">
        <v>78427</v>
      </c>
      <c r="K159" s="6">
        <v>60878</v>
      </c>
      <c r="L159" s="6">
        <f t="shared" si="42"/>
        <v>139305</v>
      </c>
      <c r="M159" s="5">
        <v>25218</v>
      </c>
      <c r="N159" s="5">
        <v>23359</v>
      </c>
      <c r="O159" s="5">
        <f t="shared" si="43"/>
        <v>48577</v>
      </c>
      <c r="P159" s="9">
        <v>29497</v>
      </c>
      <c r="Q159" s="11">
        <v>28045</v>
      </c>
      <c r="R159" s="11">
        <f t="shared" si="44"/>
        <v>57542</v>
      </c>
      <c r="S159" s="7">
        <v>180</v>
      </c>
      <c r="T159" s="7">
        <v>172</v>
      </c>
      <c r="U159" s="7">
        <f t="shared" si="45"/>
        <v>352</v>
      </c>
      <c r="V159" s="7">
        <v>27802</v>
      </c>
      <c r="W159" s="7">
        <v>24049</v>
      </c>
      <c r="X159" s="7">
        <f t="shared" si="46"/>
        <v>51851</v>
      </c>
      <c r="Y159" s="7">
        <v>59129</v>
      </c>
      <c r="Z159" s="7">
        <v>40753</v>
      </c>
      <c r="AA159" s="7">
        <f t="shared" si="47"/>
        <v>99882</v>
      </c>
      <c r="AB159" s="7">
        <v>21357</v>
      </c>
      <c r="AC159" s="7">
        <v>18955</v>
      </c>
      <c r="AD159" s="7">
        <f t="shared" si="48"/>
        <v>40312</v>
      </c>
      <c r="AE159" s="7">
        <v>18385</v>
      </c>
      <c r="AF159" s="7">
        <v>17245</v>
      </c>
      <c r="AG159" s="7">
        <f t="shared" si="49"/>
        <v>35630</v>
      </c>
      <c r="AH159" s="7">
        <v>193</v>
      </c>
      <c r="AI159" s="7">
        <v>188</v>
      </c>
      <c r="AJ159" s="7">
        <f t="shared" si="50"/>
        <v>381</v>
      </c>
      <c r="AK159" s="5">
        <v>27808</v>
      </c>
      <c r="AL159" s="5">
        <v>23854</v>
      </c>
      <c r="AM159" s="5">
        <f t="shared" si="51"/>
        <v>51662</v>
      </c>
      <c r="AN159" s="5">
        <v>56741</v>
      </c>
      <c r="AO159" s="5">
        <v>43767</v>
      </c>
      <c r="AP159" s="5">
        <f t="shared" si="52"/>
        <v>100508</v>
      </c>
      <c r="AQ159" s="7">
        <v>21132</v>
      </c>
      <c r="AR159" s="7">
        <v>19230</v>
      </c>
      <c r="AS159" s="7">
        <f t="shared" si="53"/>
        <v>40362</v>
      </c>
      <c r="AT159" s="5">
        <v>18394</v>
      </c>
      <c r="AU159" s="5">
        <v>16974</v>
      </c>
      <c r="AV159" s="5">
        <f t="shared" si="54"/>
        <v>35368</v>
      </c>
      <c r="AW159" s="7">
        <v>1091</v>
      </c>
      <c r="AX159" s="7">
        <v>6914</v>
      </c>
      <c r="AY159" s="7">
        <f t="shared" si="55"/>
        <v>8005</v>
      </c>
      <c r="AZ159" s="14">
        <v>141103</v>
      </c>
      <c r="BA159" s="14">
        <v>144381</v>
      </c>
      <c r="BB159" s="14">
        <v>285484</v>
      </c>
      <c r="BC159" s="18">
        <v>29828</v>
      </c>
      <c r="BD159" s="18">
        <v>28353</v>
      </c>
      <c r="BE159" s="18">
        <v>58181</v>
      </c>
      <c r="BF159" s="18">
        <v>8005</v>
      </c>
      <c r="BG159" s="18">
        <v>1997418</v>
      </c>
      <c r="BH159" s="18">
        <v>3411177</v>
      </c>
      <c r="BI159" s="18">
        <v>1884</v>
      </c>
      <c r="BJ159" s="18">
        <f t="shared" si="56"/>
        <v>1.0549783070228487</v>
      </c>
      <c r="BK159" s="33">
        <f t="shared" si="57"/>
        <v>2753785.6758470782</v>
      </c>
      <c r="BL159" s="33">
        <f t="shared" si="58"/>
        <v>1461.6696793243516</v>
      </c>
      <c r="BM159">
        <v>6.3E-2</v>
      </c>
      <c r="BN159">
        <v>32.4467</v>
      </c>
    </row>
    <row r="160" spans="1:66" ht="13" thickBot="1" x14ac:dyDescent="0.3">
      <c r="A160" s="1" t="s">
        <v>20</v>
      </c>
      <c r="B160" s="1"/>
      <c r="C160" s="1" t="s">
        <v>20</v>
      </c>
      <c r="D160" s="5">
        <v>350</v>
      </c>
      <c r="E160" s="5">
        <v>291</v>
      </c>
      <c r="F160" s="5">
        <f t="shared" si="40"/>
        <v>641</v>
      </c>
      <c r="G160" s="6">
        <v>428298</v>
      </c>
      <c r="H160" s="6">
        <v>269007</v>
      </c>
      <c r="I160" s="6">
        <f t="shared" si="41"/>
        <v>697305</v>
      </c>
      <c r="J160" s="6">
        <v>440819</v>
      </c>
      <c r="K160" s="6">
        <v>174398</v>
      </c>
      <c r="L160" s="6">
        <f t="shared" si="42"/>
        <v>615217</v>
      </c>
      <c r="M160" s="5">
        <v>254706</v>
      </c>
      <c r="N160" s="5">
        <v>205959</v>
      </c>
      <c r="O160" s="5">
        <f t="shared" si="43"/>
        <v>460665</v>
      </c>
      <c r="P160" s="9">
        <v>310779</v>
      </c>
      <c r="Q160" s="11">
        <v>298947</v>
      </c>
      <c r="R160" s="11">
        <f t="shared" si="44"/>
        <v>609726</v>
      </c>
      <c r="S160" s="7">
        <v>303</v>
      </c>
      <c r="T160" s="7">
        <v>242</v>
      </c>
      <c r="U160" s="7">
        <f t="shared" si="45"/>
        <v>545</v>
      </c>
      <c r="V160" s="7">
        <v>401725</v>
      </c>
      <c r="W160" s="7">
        <v>252654</v>
      </c>
      <c r="X160" s="7">
        <f t="shared" si="46"/>
        <v>654379</v>
      </c>
      <c r="Y160" s="7">
        <v>399665</v>
      </c>
      <c r="Z160" s="7">
        <v>158838</v>
      </c>
      <c r="AA160" s="7">
        <f t="shared" si="47"/>
        <v>558503</v>
      </c>
      <c r="AB160" s="7">
        <v>297284</v>
      </c>
      <c r="AC160" s="7">
        <v>282397</v>
      </c>
      <c r="AD160" s="7">
        <f t="shared" si="48"/>
        <v>579681</v>
      </c>
      <c r="AE160" s="7">
        <v>240980</v>
      </c>
      <c r="AF160" s="7">
        <v>193504</v>
      </c>
      <c r="AG160" s="7">
        <f t="shared" si="49"/>
        <v>434484</v>
      </c>
      <c r="AH160" s="7">
        <v>287</v>
      </c>
      <c r="AI160" s="7">
        <v>235</v>
      </c>
      <c r="AJ160" s="7">
        <f t="shared" si="50"/>
        <v>522</v>
      </c>
      <c r="AK160" s="5">
        <v>398284</v>
      </c>
      <c r="AL160" s="5">
        <v>250939</v>
      </c>
      <c r="AM160" s="5">
        <f t="shared" si="51"/>
        <v>649223</v>
      </c>
      <c r="AN160" s="5">
        <v>396757</v>
      </c>
      <c r="AO160" s="5">
        <v>157702</v>
      </c>
      <c r="AP160" s="5">
        <f t="shared" si="52"/>
        <v>554459</v>
      </c>
      <c r="AQ160" s="7">
        <v>296921</v>
      </c>
      <c r="AR160" s="7">
        <v>2122201</v>
      </c>
      <c r="AS160" s="7">
        <f t="shared" si="53"/>
        <v>2419122</v>
      </c>
      <c r="AT160" s="5">
        <v>239877</v>
      </c>
      <c r="AU160" s="5">
        <v>284072</v>
      </c>
      <c r="AV160" s="5">
        <f t="shared" si="54"/>
        <v>523949</v>
      </c>
      <c r="AW160" s="7">
        <v>14345</v>
      </c>
      <c r="AX160" s="7">
        <v>31525</v>
      </c>
      <c r="AY160" s="7">
        <f t="shared" si="55"/>
        <v>45870</v>
      </c>
      <c r="AZ160" s="14">
        <v>1124173</v>
      </c>
      <c r="BA160" s="14">
        <v>948602</v>
      </c>
      <c r="BB160" s="14">
        <v>2072775</v>
      </c>
      <c r="BC160" s="18">
        <v>311129</v>
      </c>
      <c r="BD160" s="18">
        <v>299238</v>
      </c>
      <c r="BE160" s="18">
        <v>610367</v>
      </c>
      <c r="BF160" s="18">
        <v>45870</v>
      </c>
      <c r="BG160" s="18">
        <v>2296403</v>
      </c>
      <c r="BH160" s="18">
        <v>3316255</v>
      </c>
      <c r="BI160" s="18">
        <v>10757</v>
      </c>
      <c r="BJ160" s="18">
        <f t="shared" si="56"/>
        <v>1.0374328154666972</v>
      </c>
      <c r="BK160" s="33">
        <f t="shared" si="57"/>
        <v>2862911.9603323326</v>
      </c>
      <c r="BL160" s="33">
        <f t="shared" si="58"/>
        <v>266.14408853140583</v>
      </c>
    </row>
    <row r="161" spans="1:66" ht="13" thickBot="1" x14ac:dyDescent="0.3">
      <c r="A161" s="1" t="s">
        <v>20</v>
      </c>
      <c r="B161" s="1" t="s">
        <v>176</v>
      </c>
      <c r="C161" s="1" t="s">
        <v>176</v>
      </c>
      <c r="D161" s="5">
        <v>80</v>
      </c>
      <c r="E161" s="5">
        <v>61</v>
      </c>
      <c r="F161" s="5">
        <f t="shared" si="40"/>
        <v>141</v>
      </c>
      <c r="G161" s="6">
        <v>81956</v>
      </c>
      <c r="H161" s="6">
        <v>51421</v>
      </c>
      <c r="I161" s="6">
        <f t="shared" si="41"/>
        <v>133377</v>
      </c>
      <c r="J161" s="6">
        <v>78387</v>
      </c>
      <c r="K161" s="6">
        <v>30203</v>
      </c>
      <c r="L161" s="6">
        <f t="shared" si="42"/>
        <v>108590</v>
      </c>
      <c r="M161" s="5">
        <v>54359</v>
      </c>
      <c r="N161" s="5">
        <v>45153</v>
      </c>
      <c r="O161" s="5">
        <f t="shared" si="43"/>
        <v>99512</v>
      </c>
      <c r="P161" s="9">
        <v>74772</v>
      </c>
      <c r="Q161" s="11">
        <v>70076</v>
      </c>
      <c r="R161" s="11">
        <f t="shared" si="44"/>
        <v>144848</v>
      </c>
      <c r="S161" s="7">
        <v>61</v>
      </c>
      <c r="T161" s="7">
        <v>51</v>
      </c>
      <c r="U161" s="7">
        <f t="shared" si="45"/>
        <v>112</v>
      </c>
      <c r="V161" s="7">
        <v>77993</v>
      </c>
      <c r="W161" s="7">
        <v>49069</v>
      </c>
      <c r="X161" s="7">
        <f t="shared" si="46"/>
        <v>127062</v>
      </c>
      <c r="Y161" s="7">
        <v>73821</v>
      </c>
      <c r="Z161" s="7">
        <v>28523</v>
      </c>
      <c r="AA161" s="7">
        <f t="shared" si="47"/>
        <v>102344</v>
      </c>
      <c r="AB161" s="7">
        <v>68979</v>
      </c>
      <c r="AC161" s="7">
        <v>68707</v>
      </c>
      <c r="AD161" s="7">
        <f t="shared" si="48"/>
        <v>137686</v>
      </c>
      <c r="AE161" s="7">
        <v>51924</v>
      </c>
      <c r="AF161" s="7">
        <v>42768</v>
      </c>
      <c r="AG161" s="7">
        <f t="shared" si="49"/>
        <v>94692</v>
      </c>
      <c r="AH161" s="7">
        <v>57</v>
      </c>
      <c r="AI161" s="7">
        <v>38</v>
      </c>
      <c r="AJ161" s="7">
        <f t="shared" si="50"/>
        <v>95</v>
      </c>
      <c r="AK161" s="5">
        <v>77450</v>
      </c>
      <c r="AL161" s="5">
        <v>49220</v>
      </c>
      <c r="AM161" s="5">
        <f t="shared" si="51"/>
        <v>126670</v>
      </c>
      <c r="AN161" s="5">
        <v>73503</v>
      </c>
      <c r="AO161" s="5">
        <v>28272</v>
      </c>
      <c r="AP161" s="5">
        <f t="shared" si="52"/>
        <v>101775</v>
      </c>
      <c r="AQ161" s="7">
        <v>68043</v>
      </c>
      <c r="AR161" s="7">
        <v>66283</v>
      </c>
      <c r="AS161" s="7">
        <f t="shared" si="53"/>
        <v>134326</v>
      </c>
      <c r="AT161" s="5">
        <v>51584</v>
      </c>
      <c r="AU161" s="5">
        <v>43861</v>
      </c>
      <c r="AV161" s="5">
        <f t="shared" si="54"/>
        <v>95445</v>
      </c>
      <c r="AW161" s="7">
        <v>2520</v>
      </c>
      <c r="AX161" s="7">
        <v>4706</v>
      </c>
      <c r="AY161" s="7">
        <f t="shared" si="55"/>
        <v>7226</v>
      </c>
      <c r="AZ161" s="14">
        <v>214782</v>
      </c>
      <c r="BA161" s="14">
        <v>196914</v>
      </c>
      <c r="BB161" s="14">
        <v>411696</v>
      </c>
      <c r="BC161" s="18">
        <v>74852</v>
      </c>
      <c r="BD161" s="18">
        <v>70137</v>
      </c>
      <c r="BE161" s="18">
        <v>144989</v>
      </c>
      <c r="BF161" s="18">
        <v>7226</v>
      </c>
      <c r="BG161" s="18">
        <v>484822</v>
      </c>
      <c r="BH161" s="18">
        <v>945100</v>
      </c>
      <c r="BI161" s="18">
        <v>2323</v>
      </c>
      <c r="BJ161" s="18">
        <f t="shared" si="56"/>
        <v>1.0690291422253964</v>
      </c>
      <c r="BK161" s="33">
        <f t="shared" si="57"/>
        <v>723635.03537837777</v>
      </c>
      <c r="BL161" s="33">
        <f t="shared" si="58"/>
        <v>311.50884002513033</v>
      </c>
      <c r="BM161">
        <v>3.4698000000000002</v>
      </c>
      <c r="BN161">
        <v>31.2483</v>
      </c>
    </row>
    <row r="162" spans="1:66" ht="13" thickBot="1" x14ac:dyDescent="0.3">
      <c r="A162" s="1" t="s">
        <v>20</v>
      </c>
      <c r="B162" s="1" t="s">
        <v>177</v>
      </c>
      <c r="C162" s="1" t="s">
        <v>177</v>
      </c>
      <c r="D162" s="5">
        <v>13</v>
      </c>
      <c r="E162" s="5">
        <v>12</v>
      </c>
      <c r="F162" s="5">
        <f>D162+E162</f>
        <v>25</v>
      </c>
      <c r="G162" s="6">
        <v>15694</v>
      </c>
      <c r="H162" s="6">
        <v>10009</v>
      </c>
      <c r="I162" s="6">
        <f>G162+H162</f>
        <v>25703</v>
      </c>
      <c r="J162" s="6">
        <v>17793</v>
      </c>
      <c r="K162" s="6">
        <v>8929</v>
      </c>
      <c r="L162" s="6">
        <f t="shared" si="42"/>
        <v>26722</v>
      </c>
      <c r="M162" s="5">
        <v>7823</v>
      </c>
      <c r="N162" s="5">
        <v>6483</v>
      </c>
      <c r="O162" s="5">
        <f t="shared" si="43"/>
        <v>14306</v>
      </c>
      <c r="P162" s="9">
        <v>11862</v>
      </c>
      <c r="Q162" s="11">
        <v>11658</v>
      </c>
      <c r="R162" s="11">
        <f t="shared" si="44"/>
        <v>23520</v>
      </c>
      <c r="S162" s="7">
        <v>11</v>
      </c>
      <c r="T162" s="7">
        <v>10</v>
      </c>
      <c r="U162" s="7">
        <f t="shared" si="45"/>
        <v>21</v>
      </c>
      <c r="V162" s="7">
        <v>15361</v>
      </c>
      <c r="W162" s="7">
        <v>9862</v>
      </c>
      <c r="X162" s="7">
        <f t="shared" si="46"/>
        <v>25223</v>
      </c>
      <c r="Y162" s="7">
        <v>17279</v>
      </c>
      <c r="Z162" s="7">
        <v>8666</v>
      </c>
      <c r="AA162" s="7">
        <f t="shared" si="47"/>
        <v>25945</v>
      </c>
      <c r="AB162" s="7">
        <v>11876</v>
      </c>
      <c r="AC162" s="7">
        <v>11413</v>
      </c>
      <c r="AD162" s="7">
        <f t="shared" si="48"/>
        <v>23289</v>
      </c>
      <c r="AE162" s="7">
        <v>7725</v>
      </c>
      <c r="AF162" s="7">
        <v>6488</v>
      </c>
      <c r="AG162" s="7">
        <f t="shared" si="49"/>
        <v>14213</v>
      </c>
      <c r="AH162" s="7">
        <v>11</v>
      </c>
      <c r="AI162" s="7">
        <v>10</v>
      </c>
      <c r="AJ162" s="7">
        <f t="shared" si="50"/>
        <v>21</v>
      </c>
      <c r="AK162" s="5">
        <v>14530</v>
      </c>
      <c r="AL162" s="5">
        <v>9424</v>
      </c>
      <c r="AM162" s="5">
        <f t="shared" si="51"/>
        <v>23954</v>
      </c>
      <c r="AN162" s="5">
        <v>16571</v>
      </c>
      <c r="AO162" s="5">
        <v>8392</v>
      </c>
      <c r="AP162" s="5">
        <f t="shared" si="52"/>
        <v>24963</v>
      </c>
      <c r="AQ162" s="7">
        <v>10919</v>
      </c>
      <c r="AR162" s="7">
        <v>10805</v>
      </c>
      <c r="AS162" s="7">
        <f t="shared" si="53"/>
        <v>21724</v>
      </c>
      <c r="AT162" s="5">
        <v>7305</v>
      </c>
      <c r="AU162" s="5">
        <v>6164</v>
      </c>
      <c r="AV162" s="5">
        <f t="shared" si="54"/>
        <v>13469</v>
      </c>
      <c r="AW162" s="7">
        <v>492</v>
      </c>
      <c r="AX162" s="7">
        <v>905</v>
      </c>
      <c r="AY162" s="7"/>
      <c r="AZ162" s="14">
        <v>41323</v>
      </c>
      <c r="BA162" s="14">
        <v>37091</v>
      </c>
      <c r="BB162" s="14">
        <v>78414</v>
      </c>
      <c r="BC162" s="18">
        <v>11875</v>
      </c>
      <c r="BD162" s="18">
        <v>11670</v>
      </c>
      <c r="BE162" s="18">
        <v>23545</v>
      </c>
      <c r="BF162" s="18">
        <v>1397</v>
      </c>
      <c r="BG162" s="18">
        <v>240081</v>
      </c>
      <c r="BH162" s="18">
        <v>312621</v>
      </c>
      <c r="BI162" s="35">
        <v>939</v>
      </c>
      <c r="BJ162" s="18">
        <f t="shared" si="56"/>
        <v>1.0267531304923041</v>
      </c>
      <c r="BK162" s="33">
        <f t="shared" si="57"/>
        <v>281289.81363777671</v>
      </c>
      <c r="BL162" s="33">
        <f t="shared" si="58"/>
        <v>299.56316681339371</v>
      </c>
      <c r="BM162">
        <v>2.4882</v>
      </c>
      <c r="BN162">
        <v>30.849900000000002</v>
      </c>
    </row>
    <row r="163" spans="1:66" ht="13" thickBot="1" x14ac:dyDescent="0.3">
      <c r="A163" s="1"/>
      <c r="B163" s="1"/>
      <c r="C163" s="1"/>
      <c r="E163">
        <v>8112</v>
      </c>
      <c r="F163" s="5">
        <f>SUM(F2:F162)</f>
        <v>17614</v>
      </c>
      <c r="G163" s="1"/>
      <c r="H163" s="1">
        <v>2990628</v>
      </c>
      <c r="I163" s="1">
        <f>SUM(I2:I162)</f>
        <v>7707150</v>
      </c>
      <c r="J163" s="1"/>
      <c r="K163" s="1">
        <v>3139392</v>
      </c>
      <c r="L163" s="1">
        <f>SUM(L2:L162)</f>
        <v>9858540</v>
      </c>
      <c r="N163">
        <v>2164982</v>
      </c>
      <c r="O163" s="5">
        <f>SUM(O2:O162)</f>
        <v>4847214</v>
      </c>
      <c r="P163" s="8"/>
      <c r="Q163" s="12">
        <v>3131614</v>
      </c>
      <c r="R163" s="12">
        <f>SUM(R2:R162)</f>
        <v>6521350</v>
      </c>
      <c r="T163">
        <v>6064</v>
      </c>
      <c r="W163">
        <v>2835770</v>
      </c>
      <c r="Z163">
        <v>2866396</v>
      </c>
      <c r="AC163">
        <v>2942682</v>
      </c>
      <c r="AF163">
        <v>2053544</v>
      </c>
      <c r="AI163">
        <v>6390</v>
      </c>
      <c r="AL163">
        <v>2795850</v>
      </c>
      <c r="AO163">
        <v>2835558</v>
      </c>
      <c r="AQ163" s="7"/>
      <c r="AR163" s="7">
        <v>6662708</v>
      </c>
      <c r="AS163" s="7"/>
      <c r="AU163">
        <v>2206572</v>
      </c>
      <c r="AZ163">
        <f>SUM(AZ2:AZ162)</f>
        <v>14127404</v>
      </c>
      <c r="BA163" s="14">
        <f>SUM(BA2:BA162)</f>
        <v>11434728</v>
      </c>
      <c r="BB163" s="14">
        <f>SUM(BB2:BB162)</f>
        <v>25562132</v>
      </c>
      <c r="BC163" s="19"/>
      <c r="BD163" s="18">
        <v>3139726</v>
      </c>
      <c r="BE163" s="18">
        <f>SUM(BE2:BE162)</f>
        <v>6538964</v>
      </c>
      <c r="BF163" s="19">
        <v>657098</v>
      </c>
      <c r="BG163" s="19"/>
      <c r="BH163" s="19"/>
      <c r="BI163" s="19"/>
      <c r="BJ163" s="19"/>
    </row>
    <row r="164" spans="1:66" ht="13" thickBot="1" x14ac:dyDescent="0.3">
      <c r="A164" s="1"/>
      <c r="B164" s="1"/>
      <c r="C164" s="25" t="s">
        <v>216</v>
      </c>
      <c r="D164">
        <f>SUMIF(A2:A162, "West Nile", F2:F162)</f>
        <v>1282</v>
      </c>
      <c r="G164" s="1"/>
      <c r="H164" s="1"/>
      <c r="I164" s="1"/>
      <c r="J164" s="1"/>
      <c r="K164" s="1"/>
      <c r="L164" s="1"/>
      <c r="P164" s="8"/>
      <c r="Q164" s="12"/>
      <c r="R164" s="12"/>
      <c r="AQ164" s="7"/>
      <c r="AR164" s="7"/>
      <c r="AS164" s="7"/>
      <c r="AZ164" s="14"/>
      <c r="BA164" s="14"/>
      <c r="BB164" s="14"/>
      <c r="BC164" s="19"/>
      <c r="BD164" s="19"/>
      <c r="BE164" s="19"/>
      <c r="BF164" s="19"/>
      <c r="BG164" s="19"/>
      <c r="BH164" s="19"/>
      <c r="BI164" s="19"/>
      <c r="BJ164" s="19"/>
    </row>
    <row r="165" spans="1:66" ht="12.5" x14ac:dyDescent="0.25">
      <c r="A165" s="1"/>
      <c r="B165" s="1"/>
      <c r="C165" s="25" t="s">
        <v>217</v>
      </c>
      <c r="D165">
        <f>SUMIF(A2:A162, "Acholi", F2:F162)</f>
        <v>1308</v>
      </c>
      <c r="H165" s="1"/>
      <c r="I165" s="1"/>
      <c r="J165" s="1"/>
      <c r="K165" s="1"/>
      <c r="L165" s="1"/>
      <c r="AQ165" s="7"/>
      <c r="AR165" s="7"/>
      <c r="AS165" s="7"/>
      <c r="BC165" s="19"/>
      <c r="BD165" s="19"/>
      <c r="BE165" s="19"/>
      <c r="BF165" s="19"/>
      <c r="BG165" s="19"/>
      <c r="BH165" s="19"/>
      <c r="BI165" s="19"/>
      <c r="BJ165" s="19"/>
    </row>
    <row r="166" spans="1:66" ht="13" x14ac:dyDescent="0.3">
      <c r="A166" s="1"/>
      <c r="B166" s="1"/>
      <c r="C166" s="25" t="s">
        <v>218</v>
      </c>
      <c r="D166">
        <f>SUMIF(A2:A162, "Ankole", F2:F162)</f>
        <v>498</v>
      </c>
      <c r="F166" s="28" t="s">
        <v>222</v>
      </c>
      <c r="G166" s="1"/>
      <c r="H166" s="1"/>
      <c r="I166" s="31" t="s">
        <v>225</v>
      </c>
      <c r="J166" s="1"/>
      <c r="K166" s="1"/>
      <c r="L166" s="1"/>
      <c r="AQ166" s="7"/>
      <c r="AR166" s="7"/>
      <c r="AS166" s="7"/>
      <c r="BC166" s="19"/>
      <c r="BD166" s="19"/>
      <c r="BE166" s="19"/>
      <c r="BF166" s="19"/>
      <c r="BG166" s="19"/>
      <c r="BH166" s="19"/>
      <c r="BI166" s="19"/>
      <c r="BJ166" s="19"/>
    </row>
    <row r="167" spans="1:66" ht="13" x14ac:dyDescent="0.3">
      <c r="A167" s="1"/>
      <c r="B167" s="1"/>
      <c r="C167" s="1" t="s">
        <v>36</v>
      </c>
      <c r="D167">
        <f>SUMIF(A2:A162, "Bugisu", F2:F162)</f>
        <v>270</v>
      </c>
      <c r="F167" s="29" t="s">
        <v>223</v>
      </c>
      <c r="G167" s="1">
        <f ca="1">SUMIF(A1:A163, "west Nile", I1:I162)</f>
        <v>1394610</v>
      </c>
      <c r="H167" s="1"/>
      <c r="I167" s="29" t="s">
        <v>223</v>
      </c>
      <c r="J167" s="1">
        <f>SUMIF(A1:A162, "WEST NILE", O1:O162)</f>
        <v>921330</v>
      </c>
      <c r="K167" s="1"/>
      <c r="L167" s="31" t="s">
        <v>227</v>
      </c>
      <c r="O167" s="30" t="s">
        <v>230</v>
      </c>
      <c r="AQ167" s="7"/>
      <c r="AR167" s="7"/>
      <c r="AS167" s="7"/>
      <c r="BC167" s="19"/>
      <c r="BD167" s="19"/>
      <c r="BE167" s="19"/>
      <c r="BF167" s="19"/>
      <c r="BG167" s="19"/>
      <c r="BH167" s="19"/>
      <c r="BI167" s="19"/>
      <c r="BJ167" s="19"/>
    </row>
    <row r="168" spans="1:66" ht="12.5" x14ac:dyDescent="0.25">
      <c r="A168" s="1"/>
      <c r="B168" s="1"/>
      <c r="C168" s="1" t="s">
        <v>38</v>
      </c>
      <c r="D168">
        <f>SUMIF(A2:A162, "Busoga", F2:F162)</f>
        <v>3444</v>
      </c>
      <c r="F168" s="25" t="s">
        <v>217</v>
      </c>
      <c r="G168" s="1">
        <f ca="1">SUMIF(A1:A163, "Acholi", I1:I162)</f>
        <v>1160370</v>
      </c>
      <c r="H168" s="1"/>
      <c r="I168" s="25" t="s">
        <v>217</v>
      </c>
      <c r="J168" s="1">
        <f>SUMIF(A1:A162, "ACHOLI", O1:O162)</f>
        <v>627816</v>
      </c>
      <c r="K168" s="1"/>
      <c r="L168" s="29" t="s">
        <v>223</v>
      </c>
      <c r="M168">
        <f>SUMIF(A1:A162,"West NILE", BE1:BE162)</f>
        <v>1220734</v>
      </c>
      <c r="O168" s="29" t="s">
        <v>223</v>
      </c>
      <c r="P168">
        <f>SUMIF(A1:A162, "West nile", BB1:BB162)</f>
        <v>4145550</v>
      </c>
      <c r="AQ168" s="7"/>
      <c r="AR168" s="7"/>
      <c r="AS168" s="7"/>
      <c r="BC168" s="19"/>
      <c r="BD168" s="19"/>
      <c r="BE168" s="19"/>
      <c r="BF168" s="19"/>
      <c r="BG168" s="19"/>
      <c r="BH168" s="19"/>
      <c r="BI168" s="19"/>
      <c r="BJ168" s="19"/>
    </row>
    <row r="169" spans="1:66" ht="12.5" x14ac:dyDescent="0.25">
      <c r="A169" s="1"/>
      <c r="B169" s="1"/>
      <c r="C169" s="1" t="s">
        <v>34</v>
      </c>
      <c r="D169">
        <f>SUMIF(A2:A162, "Bukedi", F2:F162)</f>
        <v>382</v>
      </c>
      <c r="F169" s="25" t="s">
        <v>218</v>
      </c>
      <c r="G169" s="1">
        <f ca="1">SUMIF(A1:A163, "Ankole", I1:I162)</f>
        <v>334444</v>
      </c>
      <c r="H169" s="1"/>
      <c r="I169" s="25" t="s">
        <v>218</v>
      </c>
      <c r="J169" s="1">
        <f>SUMIF(A1:A162, "ANKOLE", O1:O162)</f>
        <v>174112</v>
      </c>
      <c r="K169" s="1"/>
      <c r="L169" s="25" t="s">
        <v>217</v>
      </c>
      <c r="M169">
        <f>SUMIF(A1:A162,"ACHOLI", BE1:BE162)</f>
        <v>762670</v>
      </c>
      <c r="O169" s="25" t="s">
        <v>217</v>
      </c>
      <c r="P169">
        <f>SUMIF(A1:A162, "aCHOLI", BB1:BB162)</f>
        <v>3319028</v>
      </c>
      <c r="AQ169" s="7"/>
      <c r="AR169" s="7"/>
      <c r="AS169" s="7"/>
      <c r="BC169" s="19"/>
      <c r="BD169" s="19"/>
      <c r="BE169" s="19"/>
      <c r="BF169" s="19"/>
      <c r="BG169" s="19"/>
      <c r="BH169" s="19"/>
      <c r="BI169" s="19"/>
      <c r="BJ169" s="19"/>
    </row>
    <row r="170" spans="1:66" ht="12.5" x14ac:dyDescent="0.25">
      <c r="A170" s="1"/>
      <c r="B170" s="1"/>
      <c r="C170" s="1" t="s">
        <v>49</v>
      </c>
      <c r="D170">
        <f>SUMIF(A2:A162, "Bunyoro", F2:F162)</f>
        <v>454</v>
      </c>
      <c r="F170" s="1" t="s">
        <v>36</v>
      </c>
      <c r="G170" s="1">
        <f ca="1">SUMIF(A1:A163, "Bugisu", I1:I162)</f>
        <v>191082</v>
      </c>
      <c r="H170" s="1"/>
      <c r="I170" s="1" t="s">
        <v>36</v>
      </c>
      <c r="J170" s="1">
        <f>SUMIF(A1:A162, "BUGISU", O1:O162)</f>
        <v>110098</v>
      </c>
      <c r="K170" s="1"/>
      <c r="L170" s="25" t="s">
        <v>218</v>
      </c>
      <c r="M170">
        <f>SUMIF(A1:A162,"ANKOLE", BE1:BE162)</f>
        <v>165270</v>
      </c>
      <c r="O170" s="25" t="s">
        <v>218</v>
      </c>
      <c r="P170">
        <f>SUMIF(A1:A162, "ANKOLE", BB1:BB162)</f>
        <v>1072128</v>
      </c>
      <c r="AQ170" s="7"/>
      <c r="AR170" s="7"/>
      <c r="AS170" s="7"/>
      <c r="BC170" s="19"/>
      <c r="BD170" s="19"/>
      <c r="BE170" s="19"/>
      <c r="BF170" s="19"/>
      <c r="BG170" s="19"/>
      <c r="BH170" s="19"/>
      <c r="BI170" s="19"/>
      <c r="BJ170" s="19"/>
    </row>
    <row r="171" spans="1:66" ht="12.5" x14ac:dyDescent="0.25">
      <c r="A171" s="1"/>
      <c r="B171" s="1"/>
      <c r="C171" s="1" t="s">
        <v>84</v>
      </c>
      <c r="D171">
        <f>SUMIF(A2:A162, "Kampala", F2:F162)</f>
        <v>2064</v>
      </c>
      <c r="F171" s="1" t="s">
        <v>38</v>
      </c>
      <c r="G171" s="1">
        <f ca="1">SUMIF(A1:A163, "Busoga", I1:I162)</f>
        <v>792148</v>
      </c>
      <c r="H171" s="1"/>
      <c r="I171" s="1" t="s">
        <v>38</v>
      </c>
      <c r="J171" s="1">
        <f>SUMIF(A1:A162, "BUSOGA", O1:O162)</f>
        <v>607696</v>
      </c>
      <c r="K171" s="1"/>
      <c r="L171" s="1" t="s">
        <v>36</v>
      </c>
      <c r="M171">
        <f>SUMIF(A1:A162,"BUGISU", BE1:BE162)</f>
        <v>162566</v>
      </c>
      <c r="O171" s="1" t="s">
        <v>36</v>
      </c>
      <c r="P171">
        <f>SUMIF(A1:A162, "BUGISU", BB1:BB162)</f>
        <v>721616</v>
      </c>
      <c r="AQ171" s="7"/>
      <c r="AR171" s="7"/>
      <c r="AS171" s="7"/>
      <c r="BC171" s="19"/>
      <c r="BD171" s="19"/>
      <c r="BE171" s="19"/>
      <c r="BF171" s="19"/>
      <c r="BG171" s="19"/>
      <c r="BH171" s="19"/>
      <c r="BI171" s="19"/>
      <c r="BJ171" s="19"/>
    </row>
    <row r="172" spans="1:66" ht="12.5" x14ac:dyDescent="0.25">
      <c r="A172" s="1"/>
      <c r="B172" s="1"/>
      <c r="C172" s="1" t="s">
        <v>45</v>
      </c>
      <c r="D172">
        <f>SUMIF(A2:A162, "South Central", F2:F162)</f>
        <v>1858</v>
      </c>
      <c r="F172" s="1" t="s">
        <v>34</v>
      </c>
      <c r="G172" s="1">
        <f ca="1">SUMIF(A1:A163, "Bukedi", I1:I162)</f>
        <v>226866</v>
      </c>
      <c r="H172" s="1"/>
      <c r="I172" s="1" t="s">
        <v>34</v>
      </c>
      <c r="J172" s="1">
        <f>SUMIF(A1:A162, "BUKEDI", O1:O162)</f>
        <v>163784</v>
      </c>
      <c r="K172" s="1"/>
      <c r="L172" s="1" t="s">
        <v>38</v>
      </c>
      <c r="M172">
        <f>SUMIF(A1:A162,"BUSOGA", BE1:BE162)</f>
        <v>1011930</v>
      </c>
      <c r="O172" s="1" t="s">
        <v>38</v>
      </c>
      <c r="P172">
        <f>SUMIF(A1:A162, "BUSOGA", BB1:BB162)</f>
        <v>3210412</v>
      </c>
      <c r="AQ172" s="7"/>
      <c r="AR172" s="7"/>
      <c r="AS172" s="7"/>
      <c r="BC172" s="19"/>
      <c r="BD172" s="19"/>
      <c r="BE172" s="19"/>
      <c r="BF172" s="19"/>
      <c r="BG172" s="19"/>
      <c r="BH172" s="19"/>
      <c r="BI172" s="19"/>
      <c r="BJ172" s="19"/>
    </row>
    <row r="173" spans="1:66" ht="12.5" x14ac:dyDescent="0.25">
      <c r="A173" s="1"/>
      <c r="B173" s="1"/>
      <c r="C173" s="1" t="s">
        <v>42</v>
      </c>
      <c r="D173">
        <f>SUMIF(A2:A162, "North Central", F2:F162)</f>
        <v>1682</v>
      </c>
      <c r="F173" s="1" t="s">
        <v>49</v>
      </c>
      <c r="G173" s="1">
        <f ca="1">SUMIF(A1:A163, "Bunyoro", I1:I162)</f>
        <v>371572</v>
      </c>
      <c r="H173" s="1"/>
      <c r="I173" s="1" t="s">
        <v>49</v>
      </c>
      <c r="J173" s="1">
        <f>SUMIF(A1:A162, "BUNYORO", O1:O162)</f>
        <v>231904</v>
      </c>
      <c r="K173" s="1"/>
      <c r="L173" s="1" t="s">
        <v>34</v>
      </c>
      <c r="M173">
        <f>SUMIF(A1:A162,"BUKEDI", BE1:BE162)</f>
        <v>248326</v>
      </c>
      <c r="O173" s="1" t="s">
        <v>34</v>
      </c>
      <c r="P173">
        <f>SUMIF(A1:A162, "BUKEDI", BB1:BB162)</f>
        <v>826784</v>
      </c>
      <c r="AQ173" s="7"/>
      <c r="AR173" s="7"/>
      <c r="AS173" s="7"/>
      <c r="BC173" s="19"/>
      <c r="BD173" s="19"/>
      <c r="BE173" s="19"/>
      <c r="BF173" s="19"/>
      <c r="BG173" s="19"/>
      <c r="BH173" s="19"/>
      <c r="BI173" s="19"/>
      <c r="BJ173" s="19"/>
    </row>
    <row r="174" spans="1:66" ht="12.5" x14ac:dyDescent="0.25">
      <c r="A174" s="1"/>
      <c r="B174" s="1"/>
      <c r="C174" s="1" t="s">
        <v>23</v>
      </c>
      <c r="D174">
        <f>SUMIF(A2:A162, "Lango", F2:F162)</f>
        <v>1010</v>
      </c>
      <c r="F174" s="1" t="s">
        <v>84</v>
      </c>
      <c r="G174" s="1">
        <f ca="1">SUMIF(A1:A163, "Kampala", I1:I162)</f>
        <v>87714</v>
      </c>
      <c r="H174" s="1"/>
      <c r="I174" s="1" t="s">
        <v>84</v>
      </c>
      <c r="J174" s="1">
        <f>SUMIF(A1:A162, "KAMPALA", O1:O162)</f>
        <v>66924</v>
      </c>
      <c r="K174" s="1"/>
      <c r="L174" s="1" t="s">
        <v>49</v>
      </c>
      <c r="M174">
        <f>SUMIF(A1:A162,"BUNYORO", BE1:BE162)</f>
        <v>329678</v>
      </c>
      <c r="O174" s="1" t="s">
        <v>49</v>
      </c>
      <c r="P174">
        <f>SUMIF(A1:A162, "BUNYORO", BB1:BB162)</f>
        <v>1451066</v>
      </c>
      <c r="AQ174" s="7"/>
      <c r="AR174" s="7"/>
      <c r="AS174" s="7"/>
      <c r="BC174" s="19"/>
      <c r="BD174" s="19"/>
      <c r="BE174" s="19"/>
      <c r="BF174" s="19"/>
      <c r="BG174" s="19"/>
      <c r="BH174" s="19"/>
      <c r="BI174" s="19"/>
      <c r="BJ174" s="19"/>
    </row>
    <row r="175" spans="1:66" ht="12.5" x14ac:dyDescent="0.25">
      <c r="A175" s="1"/>
      <c r="B175" s="1"/>
      <c r="C175" s="1" t="s">
        <v>74</v>
      </c>
      <c r="D175">
        <f>SUMIF(A2:A162, "Kigezi", F2:F162)</f>
        <v>156</v>
      </c>
      <c r="F175" s="1" t="s">
        <v>45</v>
      </c>
      <c r="G175" s="1">
        <f ca="1">SUMIF(A1:A163, "South Central", I1:I162)</f>
        <v>511570</v>
      </c>
      <c r="H175" s="1"/>
      <c r="I175" s="1" t="s">
        <v>45</v>
      </c>
      <c r="J175" s="1">
        <f>SUMIF(A1:A162, "SOUTH CENTRAL", O1:O162)</f>
        <v>318110</v>
      </c>
      <c r="K175" s="1"/>
      <c r="L175" s="1" t="s">
        <v>84</v>
      </c>
      <c r="M175">
        <f>SUMIF(A1:A162,"KAMPALA", BE1:BE162)</f>
        <v>95856</v>
      </c>
      <c r="O175" s="1" t="s">
        <v>84</v>
      </c>
      <c r="P175">
        <f>SUMIF(A1:A162, "KAMPALA", BB1:BB162)</f>
        <v>416690</v>
      </c>
      <c r="AQ175" s="7"/>
      <c r="AR175" s="7"/>
      <c r="AS175" s="7"/>
      <c r="BC175" s="19"/>
      <c r="BD175" s="19"/>
      <c r="BE175" s="19"/>
      <c r="BF175" s="19"/>
      <c r="BG175" s="19"/>
      <c r="BH175" s="19"/>
      <c r="BI175" s="19"/>
      <c r="BJ175" s="19"/>
    </row>
    <row r="176" spans="1:66" ht="12.5" x14ac:dyDescent="0.25">
      <c r="A176" s="1"/>
      <c r="B176" s="1"/>
      <c r="C176" s="1" t="s">
        <v>17</v>
      </c>
      <c r="D176">
        <f>SUMIF(A2:A162, "Karamoja", F2:F162)</f>
        <v>1294</v>
      </c>
      <c r="F176" s="1" t="s">
        <v>42</v>
      </c>
      <c r="G176" s="1">
        <f ca="1">SUMIF(A1:A163, "North Central", I1:I162)</f>
        <v>704358</v>
      </c>
      <c r="H176" s="1"/>
      <c r="I176" s="1" t="s">
        <v>42</v>
      </c>
      <c r="J176" s="1">
        <f>SUMIF(A1:A162, "NORTH CENTRAL", O1:O162)</f>
        <v>492914</v>
      </c>
      <c r="K176" s="1"/>
      <c r="L176" s="1" t="s">
        <v>45</v>
      </c>
      <c r="M176">
        <f>SUMIF(A1:A162,"SOUTH CENTRAL", BE1:BE162)</f>
        <v>319036</v>
      </c>
      <c r="O176" s="1" t="s">
        <v>45</v>
      </c>
      <c r="P176">
        <f>SUMIF(A1:A162, "SOUTH CENTRAL", BB1:BB162)</f>
        <v>1708004</v>
      </c>
      <c r="AQ176" s="7"/>
      <c r="AR176" s="7"/>
      <c r="AS176" s="7"/>
      <c r="BC176" s="19"/>
      <c r="BD176" s="19"/>
      <c r="BE176" s="19"/>
      <c r="BF176" s="19"/>
      <c r="BG176" s="19"/>
      <c r="BH176" s="19"/>
      <c r="BI176" s="19"/>
      <c r="BJ176" s="19"/>
    </row>
    <row r="177" spans="1:62" ht="12.5" x14ac:dyDescent="0.25">
      <c r="A177" s="1"/>
      <c r="B177" s="1"/>
      <c r="C177" s="1" t="s">
        <v>27</v>
      </c>
      <c r="D177">
        <f>SUMIF(A2:A162, "Teso", F2:F162)</f>
        <v>810</v>
      </c>
      <c r="F177" s="1" t="s">
        <v>23</v>
      </c>
      <c r="G177" s="1">
        <f ca="1">SUMIF(A1:A163, "Lango", I1:I162)</f>
        <v>563788</v>
      </c>
      <c r="H177" s="1"/>
      <c r="I177" s="1" t="s">
        <v>23</v>
      </c>
      <c r="J177" s="1">
        <f>SUMIF(A1:A162, "LANGO", O1:O162)</f>
        <v>314846</v>
      </c>
      <c r="K177" s="1"/>
      <c r="L177" s="1" t="s">
        <v>42</v>
      </c>
      <c r="M177">
        <f>SUMIF(A1:A162,"NORTH CENTRAL", BE1:BE162)</f>
        <v>555058</v>
      </c>
      <c r="O177" s="1" t="s">
        <v>42</v>
      </c>
      <c r="P177">
        <f>SUMIF(A1:A162, "NORTH CENTRAL", BB1:BB162)</f>
        <v>2413582</v>
      </c>
      <c r="AQ177" s="7"/>
      <c r="AR177" s="7"/>
      <c r="AS177" s="7"/>
      <c r="BC177" s="19"/>
      <c r="BD177" s="19"/>
      <c r="BE177" s="19"/>
      <c r="BF177" s="19"/>
      <c r="BG177" s="19"/>
      <c r="BH177" s="19"/>
      <c r="BI177" s="19"/>
      <c r="BJ177" s="19"/>
    </row>
    <row r="178" spans="1:62" ht="12.5" x14ac:dyDescent="0.25">
      <c r="A178" s="1"/>
      <c r="B178" s="1"/>
      <c r="C178" s="1" t="s">
        <v>51</v>
      </c>
      <c r="D178">
        <f>SUMIF(A2:A162, "Tooro", F2:F162)</f>
        <v>1102</v>
      </c>
      <c r="F178" s="1" t="s">
        <v>74</v>
      </c>
      <c r="G178" s="1">
        <f ca="1">SUMIF(A1:A163, "Kigezi", I1:I162)</f>
        <v>83230</v>
      </c>
      <c r="H178" s="1"/>
      <c r="I178" s="1" t="s">
        <v>74</v>
      </c>
      <c r="J178" s="1">
        <f>SUMIF(A1:A162, "KIGEZI", O1:O162)</f>
        <v>39406</v>
      </c>
      <c r="K178" s="1"/>
      <c r="L178" s="1" t="s">
        <v>23</v>
      </c>
      <c r="M178">
        <f>SUMIF(A1:A162,"LANGO", BE1:BE162)</f>
        <v>418678</v>
      </c>
      <c r="O178" s="1" t="s">
        <v>23</v>
      </c>
      <c r="P178">
        <f>SUMIF(A1:A162, "LANGO", BB1:BB162)</f>
        <v>1724186</v>
      </c>
      <c r="AQ178" s="7"/>
      <c r="AR178" s="7"/>
      <c r="AS178" s="7"/>
      <c r="BC178" s="19"/>
      <c r="BD178" s="19"/>
      <c r="BE178" s="19"/>
      <c r="BF178" s="19"/>
      <c r="BG178" s="19"/>
      <c r="BH178" s="19"/>
      <c r="BI178" s="19"/>
      <c r="BJ178" s="19"/>
    </row>
    <row r="179" spans="1:62" ht="13" x14ac:dyDescent="0.3">
      <c r="A179" s="1"/>
      <c r="B179" s="1"/>
      <c r="C179" s="26" t="s">
        <v>219</v>
      </c>
      <c r="D179">
        <f>SUM(D164:D178)</f>
        <v>17614</v>
      </c>
      <c r="F179" s="1" t="s">
        <v>17</v>
      </c>
      <c r="G179" s="1">
        <f ca="1">SUMIF(A1:A163, "Karamoja", I1:I162)</f>
        <v>226300</v>
      </c>
      <c r="H179" s="1"/>
      <c r="I179" s="1" t="s">
        <v>17</v>
      </c>
      <c r="J179" s="1">
        <f>SUMIF(A1:A162, "KARAMOJA", O1:O162)</f>
        <v>173654</v>
      </c>
      <c r="K179" s="1"/>
      <c r="L179" s="1" t="s">
        <v>74</v>
      </c>
      <c r="M179">
        <f>SUMIF(A1:A162,"KIGEZI", BE1:BE162)</f>
        <v>39422</v>
      </c>
      <c r="O179" s="1" t="s">
        <v>74</v>
      </c>
      <c r="P179">
        <f>SUMIF(A1:A162, "KIGEZI", BB1:BB162)</f>
        <v>267090</v>
      </c>
      <c r="AQ179" s="7"/>
      <c r="AR179" s="7"/>
      <c r="AS179" s="7"/>
      <c r="BC179" s="19"/>
      <c r="BD179" s="19"/>
      <c r="BE179" s="19"/>
      <c r="BF179" s="19"/>
      <c r="BG179" s="19"/>
      <c r="BH179" s="19"/>
      <c r="BI179" s="19"/>
      <c r="BJ179" s="19"/>
    </row>
    <row r="180" spans="1:62" ht="12.5" x14ac:dyDescent="0.25">
      <c r="A180" s="1"/>
      <c r="B180" s="1"/>
      <c r="C180" s="1"/>
      <c r="F180" s="1" t="s">
        <v>27</v>
      </c>
      <c r="G180" s="1">
        <f ca="1">SUMIF(A1:A163, "Teso", I1:I162)</f>
        <v>577778</v>
      </c>
      <c r="H180" s="1"/>
      <c r="I180" s="1" t="s">
        <v>27</v>
      </c>
      <c r="J180" s="1">
        <f>SUMIF(A1:A162, "TESO", O1:O162)</f>
        <v>335952</v>
      </c>
      <c r="K180" s="1"/>
      <c r="L180" s="1" t="s">
        <v>17</v>
      </c>
      <c r="M180">
        <f>SUMIF(A1:A162,"KARAMOJA", BE1:BE162)</f>
        <v>487456</v>
      </c>
      <c r="O180" s="1" t="s">
        <v>17</v>
      </c>
      <c r="P180">
        <f>SUMIF(A1:A162, "KARAMOJA", BB1:BB162)</f>
        <v>943870</v>
      </c>
      <c r="AQ180" s="7"/>
      <c r="AR180" s="7"/>
      <c r="AS180" s="7"/>
      <c r="BC180" s="19"/>
      <c r="BD180" s="19"/>
      <c r="BE180" s="19"/>
      <c r="BF180" s="19"/>
      <c r="BG180" s="19"/>
      <c r="BH180" s="19"/>
      <c r="BI180" s="19"/>
      <c r="BJ180" s="19"/>
    </row>
    <row r="181" spans="1:62" ht="13" x14ac:dyDescent="0.3">
      <c r="A181" s="1"/>
      <c r="B181" s="1"/>
      <c r="C181" s="27" t="s">
        <v>220</v>
      </c>
      <c r="F181" s="1" t="s">
        <v>51</v>
      </c>
      <c r="G181" s="1">
        <f ca="1">SUMIF(A1:A163, "Tooro", I1:I162)</f>
        <v>481320</v>
      </c>
      <c r="H181" s="1"/>
      <c r="I181" s="1" t="s">
        <v>51</v>
      </c>
      <c r="J181" s="1">
        <f>SUMIF(A1:A162, "TOORO", O1:O162)</f>
        <v>268668</v>
      </c>
      <c r="K181" s="1"/>
      <c r="L181" s="1" t="s">
        <v>27</v>
      </c>
      <c r="M181">
        <f>SUMIF(A1:A162,"TESO", BE1:BE162)</f>
        <v>393384</v>
      </c>
      <c r="O181" s="1" t="s">
        <v>27</v>
      </c>
      <c r="P181">
        <f>SUMIF(A1:A162, "TESO", BB1:BB162)</f>
        <v>1755408</v>
      </c>
      <c r="AQ181" s="7"/>
      <c r="AR181" s="7"/>
      <c r="AS181" s="7"/>
      <c r="BC181" s="19"/>
      <c r="BD181" s="19"/>
      <c r="BE181" s="19"/>
      <c r="BF181" s="19"/>
      <c r="BG181" s="19"/>
      <c r="BH181" s="19"/>
      <c r="BI181" s="19"/>
      <c r="BJ181" s="19"/>
    </row>
    <row r="182" spans="1:62" ht="13" x14ac:dyDescent="0.3">
      <c r="A182" s="1"/>
      <c r="B182" s="1"/>
      <c r="C182" s="25" t="s">
        <v>221</v>
      </c>
      <c r="D182">
        <f>SUMIF(A1:A162, "West Nile", I1:I162)</f>
        <v>1394610</v>
      </c>
      <c r="F182" s="26" t="s">
        <v>219</v>
      </c>
      <c r="G182" s="1">
        <f ca="1">SUM(G167:G181)</f>
        <v>7707150</v>
      </c>
      <c r="H182" s="1"/>
      <c r="I182" s="26" t="s">
        <v>219</v>
      </c>
      <c r="J182" s="1">
        <f>SUM(J167:J181)</f>
        <v>4847214</v>
      </c>
      <c r="K182" s="1"/>
      <c r="L182" s="1" t="s">
        <v>51</v>
      </c>
      <c r="M182">
        <f>SUMIF(A1:A162,"TOORO", BE1:BE162)</f>
        <v>328900</v>
      </c>
      <c r="O182" s="1" t="s">
        <v>51</v>
      </c>
      <c r="P182">
        <f>SUMIF(A1:A162, "TOORO", BB1:BB162)</f>
        <v>1586718</v>
      </c>
      <c r="AQ182" s="7"/>
      <c r="AR182" s="7"/>
      <c r="AS182" s="7"/>
      <c r="BC182" s="19"/>
      <c r="BD182" s="19"/>
      <c r="BE182" s="19"/>
      <c r="BF182" s="19"/>
      <c r="BG182" s="19"/>
      <c r="BH182" s="19"/>
      <c r="BI182" s="19"/>
      <c r="BJ182" s="19"/>
    </row>
    <row r="183" spans="1:62" ht="13" x14ac:dyDescent="0.3">
      <c r="A183" s="1"/>
      <c r="B183" s="1"/>
      <c r="C183" s="25" t="s">
        <v>217</v>
      </c>
      <c r="D183">
        <f>SUMIF(A1:A162, "Acholi", I1:I162)</f>
        <v>1160370</v>
      </c>
      <c r="G183" s="1"/>
      <c r="H183" s="1"/>
      <c r="I183" s="1"/>
      <c r="J183" s="1"/>
      <c r="K183" s="1"/>
      <c r="L183" s="26" t="s">
        <v>219</v>
      </c>
      <c r="M183">
        <f>SUM(M168:M182)</f>
        <v>6538964</v>
      </c>
      <c r="O183" s="26" t="s">
        <v>219</v>
      </c>
      <c r="P183">
        <f>SUM(P168:P182)</f>
        <v>25562132</v>
      </c>
      <c r="AQ183" s="7"/>
      <c r="AR183" s="7"/>
      <c r="AS183" s="7"/>
      <c r="BC183" s="19"/>
      <c r="BD183" s="19"/>
      <c r="BE183" s="19"/>
      <c r="BF183" s="19"/>
      <c r="BG183" s="19"/>
      <c r="BH183" s="19"/>
      <c r="BI183" s="19"/>
      <c r="BJ183" s="19"/>
    </row>
    <row r="184" spans="1:62" ht="13" x14ac:dyDescent="0.3">
      <c r="A184" s="1"/>
      <c r="B184" s="1"/>
      <c r="C184" s="25" t="s">
        <v>218</v>
      </c>
      <c r="D184">
        <f>SUMIF(A1:A162, "Ankole", I1:I162)</f>
        <v>334444</v>
      </c>
      <c r="F184" s="30" t="s">
        <v>224</v>
      </c>
      <c r="G184" s="1"/>
      <c r="H184" s="1"/>
      <c r="I184" s="1"/>
      <c r="J184" s="1"/>
      <c r="K184" s="1"/>
      <c r="L184" s="1"/>
      <c r="AQ184" s="7"/>
      <c r="AR184" s="7"/>
      <c r="AS184" s="7"/>
      <c r="BC184" s="19"/>
      <c r="BD184" s="19"/>
      <c r="BE184" s="19"/>
      <c r="BF184" s="19"/>
      <c r="BG184" s="19"/>
      <c r="BH184" s="19"/>
      <c r="BI184" s="19"/>
      <c r="BJ184" s="19"/>
    </row>
    <row r="185" spans="1:62" ht="13" x14ac:dyDescent="0.3">
      <c r="A185" s="1"/>
      <c r="B185" s="1"/>
      <c r="C185" s="1" t="s">
        <v>36</v>
      </c>
      <c r="D185">
        <f>SUMIF(A1:A162, "Bugisu", I1:I162)</f>
        <v>191082</v>
      </c>
      <c r="F185" s="29" t="s">
        <v>223</v>
      </c>
      <c r="G185" s="1">
        <f>SUMIF(A1:A162, "west nile", L1:L162)</f>
        <v>1230434</v>
      </c>
      <c r="H185" s="1"/>
      <c r="I185" s="31" t="s">
        <v>226</v>
      </c>
      <c r="J185" s="1"/>
      <c r="K185" s="1"/>
      <c r="L185" s="1"/>
      <c r="AQ185" s="7"/>
      <c r="AR185" s="7"/>
      <c r="AS185" s="7"/>
      <c r="BC185" s="19"/>
      <c r="BD185" s="19"/>
      <c r="BE185" s="19"/>
      <c r="BF185" s="19"/>
      <c r="BG185" s="19"/>
      <c r="BH185" s="19"/>
      <c r="BI185" s="19"/>
      <c r="BJ185" s="19"/>
    </row>
    <row r="186" spans="1:62" ht="13" x14ac:dyDescent="0.3">
      <c r="A186" s="1"/>
      <c r="B186" s="1"/>
      <c r="C186" s="1" t="s">
        <v>38</v>
      </c>
      <c r="D186">
        <f>SUMIF(A1:A162, "Busoga", I1:I162)</f>
        <v>792148</v>
      </c>
      <c r="F186" s="25" t="s">
        <v>217</v>
      </c>
      <c r="G186" s="1">
        <f>SUMIF(A1:A162, "Acholi", L1:L162)</f>
        <v>1158832</v>
      </c>
      <c r="H186" s="1"/>
      <c r="I186" s="29" t="s">
        <v>223</v>
      </c>
      <c r="J186" s="1">
        <f>SUMIF(A1:A162,  "West NILE", R1:R162)</f>
        <v>1219452</v>
      </c>
      <c r="K186" s="1"/>
      <c r="L186" s="31" t="s">
        <v>229</v>
      </c>
      <c r="AQ186" s="7"/>
      <c r="AR186" s="7"/>
      <c r="AS186" s="7"/>
      <c r="BC186" s="19"/>
      <c r="BD186" s="19"/>
      <c r="BE186" s="19"/>
      <c r="BF186" s="19"/>
      <c r="BG186" s="19"/>
      <c r="BH186" s="19"/>
      <c r="BI186" s="19"/>
      <c r="BJ186" s="19"/>
    </row>
    <row r="187" spans="1:62" ht="12.5" x14ac:dyDescent="0.25">
      <c r="A187" s="1"/>
      <c r="B187" s="1"/>
      <c r="C187" s="1" t="s">
        <v>34</v>
      </c>
      <c r="D187">
        <f>SUMIF(A1:A162, "Bukedi", I1:I162)</f>
        <v>226866</v>
      </c>
      <c r="F187" s="25" t="s">
        <v>218</v>
      </c>
      <c r="G187" s="1">
        <f>SUMIF(A1:A162, "Ankole", L1:L162)</f>
        <v>485046</v>
      </c>
      <c r="H187" s="1"/>
      <c r="I187" s="25" t="s">
        <v>217</v>
      </c>
      <c r="J187" s="1">
        <f>SUMIF(A1:A162,  "ACHOLI", R1:R162)</f>
        <v>761362</v>
      </c>
      <c r="K187" s="1"/>
      <c r="L187" s="29" t="s">
        <v>223</v>
      </c>
      <c r="M187">
        <f>SUMIF(A1:A162, "West NILE", BF1:BF162)</f>
        <v>91740</v>
      </c>
      <c r="AQ187" s="7"/>
      <c r="AR187" s="7"/>
      <c r="AS187" s="7"/>
      <c r="BC187" s="19"/>
      <c r="BD187" s="19"/>
      <c r="BE187" s="19"/>
      <c r="BF187" s="19"/>
      <c r="BG187" s="19"/>
      <c r="BH187" s="19"/>
      <c r="BI187" s="19"/>
      <c r="BJ187" s="19"/>
    </row>
    <row r="188" spans="1:62" ht="12.5" x14ac:dyDescent="0.25">
      <c r="A188" s="1"/>
      <c r="B188" s="1"/>
      <c r="C188" s="1" t="s">
        <v>49</v>
      </c>
      <c r="D188">
        <f>SUMIF(A1:A162, "Bunyoro", I1:I162)</f>
        <v>371572</v>
      </c>
      <c r="F188" s="1" t="s">
        <v>36</v>
      </c>
      <c r="G188" s="1">
        <f>SUMIF(A1:A162, "Bugisu", L1:L162)</f>
        <v>343480</v>
      </c>
      <c r="H188" s="1"/>
      <c r="I188" s="25" t="s">
        <v>218</v>
      </c>
      <c r="J188" s="1">
        <f>SUMIF(A1:A162,  "ANKOLE", R1:R162)</f>
        <v>164772</v>
      </c>
      <c r="K188" s="1"/>
      <c r="L188" s="25" t="s">
        <v>217</v>
      </c>
      <c r="M188">
        <f>SUMIF(A1:A162, "ACHOLI", BF1:BF162)</f>
        <v>63024</v>
      </c>
      <c r="AQ188" s="7"/>
      <c r="AR188" s="7"/>
      <c r="AS188" s="7"/>
      <c r="BC188" s="19"/>
      <c r="BD188" s="19"/>
      <c r="BE188" s="19"/>
      <c r="BF188" s="19"/>
      <c r="BG188" s="19"/>
      <c r="BH188" s="19"/>
      <c r="BI188" s="19"/>
      <c r="BJ188" s="19"/>
    </row>
    <row r="189" spans="1:62" ht="12.5" x14ac:dyDescent="0.25">
      <c r="A189" s="1"/>
      <c r="B189" s="1"/>
      <c r="C189" s="1" t="s">
        <v>84</v>
      </c>
      <c r="D189">
        <f>SUMIF(A1:A162, "Kampala", I1:I162)</f>
        <v>87714</v>
      </c>
      <c r="F189" s="1" t="s">
        <v>38</v>
      </c>
      <c r="G189" s="1">
        <f>SUMIF(A1:A162, "Busoga", L1:L162)</f>
        <v>1338098</v>
      </c>
      <c r="H189" s="1"/>
      <c r="I189" s="1" t="s">
        <v>36</v>
      </c>
      <c r="J189" s="1">
        <f>SUMIF(A1:A162,  "BUGISU", R1:R162)</f>
        <v>162296</v>
      </c>
      <c r="K189" s="1"/>
      <c r="L189" s="25" t="s">
        <v>218</v>
      </c>
      <c r="M189">
        <f>SUMIF(A1:A162, "ANKOLE", BF1:BF162)</f>
        <v>11840</v>
      </c>
      <c r="AQ189" s="7"/>
      <c r="AR189" s="7"/>
      <c r="AS189" s="7"/>
      <c r="BC189" s="19"/>
      <c r="BD189" s="19"/>
      <c r="BE189" s="19"/>
      <c r="BF189" s="19"/>
      <c r="BG189" s="19"/>
      <c r="BH189" s="19"/>
      <c r="BI189" s="19"/>
      <c r="BJ189" s="19"/>
    </row>
    <row r="190" spans="1:62" ht="12.5" x14ac:dyDescent="0.25">
      <c r="A190" s="1"/>
      <c r="B190" s="1"/>
      <c r="C190" s="1" t="s">
        <v>45</v>
      </c>
      <c r="D190">
        <f>SUMIF(A1:A162, "South Central", I1:I162)</f>
        <v>511570</v>
      </c>
      <c r="F190" s="1" t="s">
        <v>34</v>
      </c>
      <c r="G190" s="1">
        <f>SUMIF(A1:A162, "Bukedi", L1:L162)</f>
        <v>319148</v>
      </c>
      <c r="H190" s="1"/>
      <c r="I190" s="1" t="s">
        <v>38</v>
      </c>
      <c r="J190" s="1">
        <f>SUMIF(A1:A162,  "BUSOGA", R1:R162)</f>
        <v>1008486</v>
      </c>
      <c r="K190" s="1"/>
      <c r="L190" s="1" t="s">
        <v>36</v>
      </c>
      <c r="M190">
        <f>SUMIF(A1:A162, "BUGISU", BF1:BF162)</f>
        <v>18146</v>
      </c>
      <c r="AQ190" s="7"/>
      <c r="AR190" s="7"/>
      <c r="AS190" s="7"/>
      <c r="BC190" s="19"/>
      <c r="BD190" s="19"/>
      <c r="BE190" s="19"/>
      <c r="BF190" s="19"/>
      <c r="BG190" s="19"/>
      <c r="BH190" s="19"/>
      <c r="BI190" s="19"/>
      <c r="BJ190" s="19"/>
    </row>
    <row r="191" spans="1:62" ht="12.5" x14ac:dyDescent="0.25">
      <c r="A191" s="1"/>
      <c r="B191" s="1"/>
      <c r="C191" s="1" t="s">
        <v>42</v>
      </c>
      <c r="D191">
        <f>SUMIF(A1:A162, "North Central", I1:I162)</f>
        <v>704358</v>
      </c>
      <c r="F191" s="1" t="s">
        <v>49</v>
      </c>
      <c r="G191" s="1">
        <f>SUMIF(A1:A162, "Bunyoro", L1:L162)</f>
        <v>689114</v>
      </c>
      <c r="H191" s="1"/>
      <c r="I191" s="1" t="s">
        <v>34</v>
      </c>
      <c r="J191" s="1">
        <f>SUMIF(A1:A162,  "BUKEDI", R1:R162)</f>
        <v>247944</v>
      </c>
      <c r="K191" s="1"/>
      <c r="L191" s="1" t="s">
        <v>38</v>
      </c>
      <c r="M191">
        <f>SUMIF(A1:A162, "BUSOGA", BF1:BF162)</f>
        <v>117036</v>
      </c>
      <c r="AQ191" s="7"/>
      <c r="AR191" s="7"/>
      <c r="AS191" s="7"/>
      <c r="BC191" s="19"/>
      <c r="BD191" s="19"/>
      <c r="BE191" s="19"/>
      <c r="BF191" s="19"/>
      <c r="BG191" s="19"/>
      <c r="BH191" s="19"/>
      <c r="BI191" s="19"/>
      <c r="BJ191" s="19"/>
    </row>
    <row r="192" spans="1:62" ht="12.5" x14ac:dyDescent="0.25">
      <c r="A192" s="1"/>
      <c r="B192" s="1"/>
      <c r="C192" s="1" t="s">
        <v>23</v>
      </c>
      <c r="D192">
        <f>SUMIF(A1:A162, "Lango", I1:I162)</f>
        <v>563788</v>
      </c>
      <c r="F192" s="1" t="s">
        <v>84</v>
      </c>
      <c r="G192" s="1">
        <f>SUMIF(A1:A162, "Kampala", L1:L162)</f>
        <v>222268</v>
      </c>
      <c r="H192" s="1"/>
      <c r="I192" s="1" t="s">
        <v>49</v>
      </c>
      <c r="J192" s="1">
        <f>SUMIF(A1:A162,  "BUNYORO", R1:R162)</f>
        <v>329224</v>
      </c>
      <c r="K192" s="1"/>
      <c r="L192" s="1" t="s">
        <v>34</v>
      </c>
      <c r="M192">
        <f>SUMIF(A1:A162, "BUKEDI", BF1:BF162)</f>
        <v>14160</v>
      </c>
      <c r="AQ192" s="7"/>
      <c r="AR192" s="7"/>
      <c r="AS192" s="7"/>
      <c r="BC192" s="19"/>
      <c r="BD192" s="19"/>
      <c r="BE192" s="19"/>
      <c r="BF192" s="19"/>
      <c r="BG192" s="19"/>
      <c r="BH192" s="19"/>
      <c r="BI192" s="19"/>
      <c r="BJ192" s="19"/>
    </row>
    <row r="193" spans="1:62" ht="12.5" x14ac:dyDescent="0.25">
      <c r="A193" s="1"/>
      <c r="B193" s="1"/>
      <c r="C193" s="1" t="s">
        <v>74</v>
      </c>
      <c r="D193">
        <f>SUMIF(A1:A162, "Kigezi", I1:I162)</f>
        <v>83230</v>
      </c>
      <c r="F193" s="1" t="s">
        <v>45</v>
      </c>
      <c r="G193" s="1">
        <f>SUMIF(A1:A162, "South Central", L1:L162)</f>
        <v>721182</v>
      </c>
      <c r="H193" s="1"/>
      <c r="I193" s="1" t="s">
        <v>84</v>
      </c>
      <c r="J193" s="1">
        <f>SUMIF(A1:A162,  "KAMPALA", R1:R162)</f>
        <v>93792</v>
      </c>
      <c r="K193" s="1"/>
      <c r="L193" s="1" t="s">
        <v>49</v>
      </c>
      <c r="M193">
        <f>SUMIF(A1:A162, "BUNYORO", BF1:BF162)</f>
        <v>44652</v>
      </c>
      <c r="AQ193" s="7"/>
      <c r="AR193" s="7"/>
      <c r="AS193" s="7"/>
      <c r="BC193" s="19"/>
      <c r="BD193" s="19"/>
      <c r="BE193" s="19"/>
      <c r="BF193" s="19"/>
      <c r="BG193" s="19"/>
      <c r="BH193" s="19"/>
      <c r="BI193" s="19"/>
      <c r="BJ193" s="19"/>
    </row>
    <row r="194" spans="1:62" ht="12.5" x14ac:dyDescent="0.25">
      <c r="A194" s="1"/>
      <c r="B194" s="1"/>
      <c r="C194" s="1" t="s">
        <v>17</v>
      </c>
      <c r="D194">
        <f>SUMIF(A1:A162, "Karamoja", I1:I162)</f>
        <v>226300</v>
      </c>
      <c r="F194" s="1" t="s">
        <v>42</v>
      </c>
      <c r="G194" s="1">
        <f>SUMIF(A1:A162, "North CENTRAL", L1:L162)</f>
        <v>946732</v>
      </c>
      <c r="H194" s="1"/>
      <c r="I194" s="1" t="s">
        <v>45</v>
      </c>
      <c r="J194" s="1">
        <f>SUMIF(A1:A162,  "SOUTH CENTRAL", R1:R162)</f>
        <v>317178</v>
      </c>
      <c r="K194" s="1"/>
      <c r="L194" s="1" t="s">
        <v>84</v>
      </c>
      <c r="M194">
        <f>SUMIF(A1:A162, "KAMPALA", BF1:BF162)</f>
        <v>10372</v>
      </c>
      <c r="AQ194" s="7"/>
      <c r="AR194" s="7"/>
      <c r="AS194" s="7"/>
      <c r="BC194" s="19"/>
      <c r="BD194" s="19"/>
      <c r="BE194" s="19"/>
      <c r="BF194" s="19"/>
      <c r="BG194" s="19"/>
      <c r="BH194" s="19"/>
      <c r="BI194" s="19"/>
      <c r="BJ194" s="19"/>
    </row>
    <row r="195" spans="1:62" ht="12.5" x14ac:dyDescent="0.25">
      <c r="A195" s="1"/>
      <c r="B195" s="1"/>
      <c r="C195" s="1" t="s">
        <v>27</v>
      </c>
      <c r="D195">
        <f>SUMIF(A1:A162, "Teso", I1:I162)</f>
        <v>577778</v>
      </c>
      <c r="F195" s="1" t="s">
        <v>23</v>
      </c>
      <c r="G195" s="1">
        <f>SUMIF(A1:A162, "LANGO", L1:L162)</f>
        <v>645270</v>
      </c>
      <c r="H195" s="1"/>
      <c r="I195" s="1" t="s">
        <v>42</v>
      </c>
      <c r="J195" s="1">
        <f>SUMIF(A1:A162,  "NORTH CENTRAL", R1:R162)</f>
        <v>553376</v>
      </c>
      <c r="K195" s="1"/>
      <c r="L195" s="1" t="s">
        <v>45</v>
      </c>
      <c r="M195">
        <f>SUMIF(A1:A162, "SOUTH CENTRAL", BF1:BF162)</f>
        <v>35654</v>
      </c>
      <c r="AQ195" s="7"/>
      <c r="AR195" s="7"/>
      <c r="AS195" s="7"/>
      <c r="BC195" s="19"/>
      <c r="BD195" s="19"/>
      <c r="BE195" s="19"/>
      <c r="BF195" s="19"/>
      <c r="BG195" s="19"/>
      <c r="BH195" s="19"/>
      <c r="BI195" s="19"/>
      <c r="BJ195" s="19"/>
    </row>
    <row r="196" spans="1:62" ht="12.5" x14ac:dyDescent="0.25">
      <c r="A196" s="1"/>
      <c r="B196" s="1"/>
      <c r="C196" s="1" t="s">
        <v>51</v>
      </c>
      <c r="D196">
        <f>SUMIF(A1:A162, "Tooro", I1:I162)</f>
        <v>481320</v>
      </c>
      <c r="F196" s="1" t="s">
        <v>74</v>
      </c>
      <c r="G196" s="1">
        <f>SUMIF(A1:A162, "KIGEZI", L1:L162)</f>
        <v>125876</v>
      </c>
      <c r="H196" s="1"/>
      <c r="I196" s="1" t="s">
        <v>23</v>
      </c>
      <c r="J196" s="1">
        <f>SUMIF(A1:A162,  "LANGO", R1:R162)</f>
        <v>417668</v>
      </c>
      <c r="K196" s="1"/>
      <c r="L196" s="1" t="s">
        <v>42</v>
      </c>
      <c r="M196">
        <f>SUMIF(A1:A162, "NORTH CENTRAL", BF1:BF162)</f>
        <v>59480</v>
      </c>
      <c r="AQ196" s="7"/>
      <c r="AR196" s="7"/>
      <c r="AS196" s="7"/>
      <c r="BC196" s="19"/>
      <c r="BD196" s="19"/>
      <c r="BE196" s="19"/>
      <c r="BF196" s="19"/>
      <c r="BG196" s="19"/>
      <c r="BH196" s="19"/>
      <c r="BI196" s="19"/>
      <c r="BJ196" s="19"/>
    </row>
    <row r="197" spans="1:62" ht="12.5" x14ac:dyDescent="0.25">
      <c r="A197" s="1"/>
      <c r="B197" s="1"/>
      <c r="C197" s="1"/>
      <c r="D197">
        <f>SUM(D182:D196)</f>
        <v>7707150</v>
      </c>
      <c r="F197" s="1" t="s">
        <v>17</v>
      </c>
      <c r="G197" s="1">
        <f>SUMIF(A1:A162, "KARAMOJA", L1:L162)</f>
        <v>308276</v>
      </c>
      <c r="H197" s="1"/>
      <c r="I197" s="1" t="s">
        <v>74</v>
      </c>
      <c r="J197" s="1">
        <f>SUMIF(A1:A162,  "KIGEZI", R1:R162)</f>
        <v>39266</v>
      </c>
      <c r="K197" s="1"/>
      <c r="L197" s="1" t="s">
        <v>23</v>
      </c>
      <c r="M197">
        <f>SUMIF(A1:A162, "LANGO", BF1:BF162)</f>
        <v>71038</v>
      </c>
      <c r="AQ197" s="7"/>
      <c r="AR197" s="7"/>
      <c r="AS197" s="7"/>
      <c r="BC197" s="19"/>
      <c r="BD197" s="19"/>
      <c r="BE197" s="19"/>
      <c r="BF197" s="19"/>
      <c r="BG197" s="19"/>
      <c r="BH197" s="19"/>
      <c r="BI197" s="19"/>
      <c r="BJ197" s="19"/>
    </row>
    <row r="198" spans="1:62" ht="12.5" x14ac:dyDescent="0.25">
      <c r="A198" s="1"/>
      <c r="B198" s="1"/>
      <c r="C198" s="1"/>
      <c r="F198" s="1" t="s">
        <v>27</v>
      </c>
      <c r="G198" s="1">
        <f>SUMIF(A1:A162, "TESO", L1:L162)</f>
        <v>653112</v>
      </c>
      <c r="H198" s="1"/>
      <c r="I198" s="1" t="s">
        <v>17</v>
      </c>
      <c r="J198" s="1">
        <f>SUMIF(A1:A162,  "KARAMOJA", R1:R162)</f>
        <v>486162</v>
      </c>
      <c r="K198" s="1"/>
      <c r="L198" s="1" t="s">
        <v>74</v>
      </c>
      <c r="M198">
        <f>SUMIF(A1:A162, "KIGEZI", BF1:BF162)</f>
        <v>2552</v>
      </c>
      <c r="AQ198" s="7"/>
      <c r="AR198" s="7"/>
      <c r="AS198" s="7"/>
      <c r="BC198" s="19"/>
      <c r="BD198" s="19"/>
      <c r="BE198" s="19"/>
      <c r="BF198" s="19"/>
      <c r="BG198" s="19"/>
      <c r="BH198" s="19"/>
      <c r="BI198" s="19"/>
      <c r="BJ198" s="19"/>
    </row>
    <row r="199" spans="1:62" ht="12.5" x14ac:dyDescent="0.25">
      <c r="A199" s="1"/>
      <c r="B199" s="1"/>
      <c r="C199" s="1"/>
      <c r="F199" s="1" t="s">
        <v>51</v>
      </c>
      <c r="G199" s="1">
        <f>SUMIF(A1:A162, "TOORO", L1:L162)</f>
        <v>671672</v>
      </c>
      <c r="H199" s="1"/>
      <c r="I199" s="1" t="s">
        <v>27</v>
      </c>
      <c r="J199" s="1">
        <f>SUMIF(A1:A162,  "TESO", R1:R162)</f>
        <v>392574</v>
      </c>
      <c r="K199" s="1"/>
      <c r="L199" s="1" t="s">
        <v>17</v>
      </c>
      <c r="M199">
        <f>SUMIF(A1:A162, "KARAMOJA", BF1:BF162)</f>
        <v>20298</v>
      </c>
      <c r="AQ199" s="7"/>
      <c r="AR199" s="7"/>
      <c r="AS199" s="7"/>
      <c r="BC199" s="19"/>
      <c r="BD199" s="19"/>
      <c r="BE199" s="19"/>
      <c r="BF199" s="19"/>
      <c r="BG199" s="19"/>
      <c r="BH199" s="19"/>
      <c r="BI199" s="19"/>
      <c r="BJ199" s="19"/>
    </row>
    <row r="200" spans="1:62" ht="13" x14ac:dyDescent="0.3">
      <c r="A200" s="1"/>
      <c r="B200" s="1"/>
      <c r="C200" s="1"/>
      <c r="F200" s="26" t="s">
        <v>219</v>
      </c>
      <c r="G200" s="1">
        <f>SUM(G185:G199)</f>
        <v>9858540</v>
      </c>
      <c r="H200" s="1"/>
      <c r="I200" s="1" t="s">
        <v>51</v>
      </c>
      <c r="J200" s="1">
        <f>SUMIF(A1:A162,  "TOORO", R1:R162)</f>
        <v>327798</v>
      </c>
      <c r="K200" s="1"/>
      <c r="L200" s="1" t="s">
        <v>27</v>
      </c>
      <c r="M200">
        <f>SUMIF(A1:A162, "TESO", BF1:BF162)</f>
        <v>63998</v>
      </c>
      <c r="AQ200" s="7"/>
      <c r="AR200" s="7"/>
      <c r="AS200" s="7"/>
      <c r="BC200" s="19"/>
      <c r="BD200" s="19"/>
      <c r="BE200" s="19"/>
      <c r="BF200" s="19"/>
      <c r="BG200" s="19"/>
      <c r="BH200" s="19"/>
      <c r="BI200" s="19"/>
      <c r="BJ200" s="19"/>
    </row>
    <row r="201" spans="1:62" ht="13" x14ac:dyDescent="0.3">
      <c r="A201" s="1"/>
      <c r="B201" s="1"/>
      <c r="C201" s="1"/>
      <c r="G201" s="1"/>
      <c r="H201" s="1"/>
      <c r="I201" s="26" t="s">
        <v>219</v>
      </c>
      <c r="J201" s="1">
        <f>SUM(J186:J200)</f>
        <v>6521350</v>
      </c>
      <c r="K201" s="1"/>
      <c r="L201" s="1" t="s">
        <v>51</v>
      </c>
      <c r="M201">
        <f>SUMIF(A1:A162, "TOORO", BF1:BF162)</f>
        <v>33108</v>
      </c>
      <c r="AQ201" s="7"/>
      <c r="AR201" s="7"/>
      <c r="AS201" s="7"/>
      <c r="BC201" s="19"/>
      <c r="BD201" s="19"/>
      <c r="BE201" s="19"/>
      <c r="BF201" s="19"/>
      <c r="BG201" s="19"/>
      <c r="BH201" s="19"/>
      <c r="BI201" s="19"/>
      <c r="BJ201" s="19"/>
    </row>
    <row r="202" spans="1:62" ht="13" x14ac:dyDescent="0.3">
      <c r="A202" s="1"/>
      <c r="B202" s="1"/>
      <c r="C202" s="1"/>
      <c r="G202" s="1"/>
      <c r="H202" s="1"/>
      <c r="I202" s="1"/>
      <c r="J202" s="1"/>
      <c r="K202" s="1"/>
      <c r="L202" s="26" t="s">
        <v>219</v>
      </c>
      <c r="M202">
        <f>SUM(M187:M201)</f>
        <v>657098</v>
      </c>
      <c r="AQ202" s="7"/>
      <c r="AR202" s="7"/>
      <c r="AS202" s="7"/>
      <c r="BC202" s="19"/>
      <c r="BD202" s="19"/>
      <c r="BE202" s="19"/>
      <c r="BF202" s="19"/>
      <c r="BG202" s="19"/>
      <c r="BH202" s="19"/>
      <c r="BI202" s="19"/>
      <c r="BJ202" s="19"/>
    </row>
    <row r="203" spans="1:62" ht="12.5" x14ac:dyDescent="0.25">
      <c r="A203" s="1"/>
      <c r="B203" s="1"/>
      <c r="C203" s="1"/>
      <c r="G203" s="1"/>
      <c r="H203" s="1"/>
      <c r="I203" s="1"/>
      <c r="J203" s="1"/>
      <c r="K203" s="1"/>
      <c r="L203" s="1"/>
      <c r="AQ203" s="7"/>
      <c r="AR203" s="7"/>
      <c r="AS203" s="7"/>
      <c r="BC203" s="19"/>
      <c r="BD203" s="19"/>
      <c r="BE203" s="19"/>
      <c r="BF203" s="19"/>
      <c r="BG203" s="19"/>
      <c r="BH203" s="19"/>
      <c r="BI203" s="19"/>
      <c r="BJ203" s="19"/>
    </row>
    <row r="204" spans="1:62" ht="12.5" x14ac:dyDescent="0.25">
      <c r="A204" s="1"/>
      <c r="B204" s="1"/>
      <c r="C204" s="1"/>
      <c r="G204" s="1"/>
      <c r="H204" s="1"/>
      <c r="I204" s="1"/>
      <c r="J204" s="1"/>
      <c r="K204" s="1"/>
      <c r="L204" s="1"/>
      <c r="AQ204" s="7"/>
      <c r="AR204" s="7"/>
      <c r="AS204" s="7"/>
      <c r="BC204" s="19"/>
      <c r="BD204" s="19"/>
      <c r="BE204" s="19"/>
      <c r="BF204" s="19"/>
      <c r="BG204" s="19"/>
      <c r="BH204" s="19"/>
      <c r="BI204" s="19"/>
      <c r="BJ204" s="19"/>
    </row>
    <row r="205" spans="1:62" ht="12.5" x14ac:dyDescent="0.25">
      <c r="A205" s="1"/>
      <c r="B205" s="1"/>
      <c r="C205" s="1"/>
      <c r="G205" s="1"/>
      <c r="H205" s="1"/>
      <c r="I205" s="1"/>
      <c r="J205" s="1"/>
      <c r="K205" s="1"/>
      <c r="L205" s="1"/>
      <c r="AQ205" s="7"/>
      <c r="AR205" s="7"/>
      <c r="AS205" s="7"/>
      <c r="BC205" s="19"/>
      <c r="BD205" s="19"/>
      <c r="BE205" s="19"/>
      <c r="BF205" s="19"/>
      <c r="BG205" s="19"/>
      <c r="BH205" s="19"/>
      <c r="BI205" s="19"/>
      <c r="BJ205" s="19"/>
    </row>
    <row r="206" spans="1:62" ht="12.5" x14ac:dyDescent="0.25">
      <c r="A206" s="1"/>
      <c r="B206" s="1"/>
      <c r="C206" s="1"/>
      <c r="G206" s="1"/>
      <c r="H206" s="1"/>
      <c r="I206" s="1"/>
      <c r="J206" s="1"/>
      <c r="K206" s="1"/>
      <c r="L206" s="1"/>
      <c r="AQ206" s="7"/>
      <c r="AR206" s="7"/>
      <c r="AS206" s="7"/>
      <c r="BC206" s="19"/>
      <c r="BD206" s="19"/>
      <c r="BE206" s="19"/>
      <c r="BF206" s="19"/>
      <c r="BG206" s="19"/>
      <c r="BH206" s="19"/>
      <c r="BI206" s="19"/>
      <c r="BJ206" s="19"/>
    </row>
    <row r="207" spans="1:62" ht="12.5" x14ac:dyDescent="0.25">
      <c r="A207" s="1"/>
      <c r="B207" s="1"/>
      <c r="C207" s="1"/>
      <c r="G207" s="1"/>
      <c r="H207" s="1"/>
      <c r="I207" s="1"/>
      <c r="J207" s="1"/>
      <c r="K207" s="1"/>
      <c r="L207" s="1"/>
      <c r="AQ207" s="7"/>
      <c r="AR207" s="7"/>
      <c r="AS207" s="7"/>
      <c r="BC207" s="19"/>
      <c r="BD207" s="19"/>
      <c r="BE207" s="19"/>
      <c r="BF207" s="19"/>
      <c r="BG207" s="19"/>
      <c r="BH207" s="19"/>
      <c r="BI207" s="19"/>
      <c r="BJ207" s="19"/>
    </row>
    <row r="208" spans="1:62" ht="12.5" x14ac:dyDescent="0.25">
      <c r="A208" s="1"/>
      <c r="B208" s="1"/>
      <c r="C208" s="1"/>
      <c r="G208" s="1"/>
      <c r="H208" s="1"/>
      <c r="I208" s="1"/>
      <c r="J208" s="1"/>
      <c r="K208" s="1"/>
      <c r="L208" s="1"/>
      <c r="AQ208" s="7"/>
      <c r="AR208" s="7"/>
      <c r="AS208" s="7"/>
      <c r="BC208" s="19"/>
      <c r="BD208" s="19"/>
      <c r="BE208" s="19"/>
      <c r="BF208" s="19"/>
      <c r="BG208" s="19"/>
      <c r="BH208" s="19"/>
      <c r="BI208" s="19"/>
      <c r="BJ208" s="19"/>
    </row>
    <row r="209" spans="1:62" ht="12.5" x14ac:dyDescent="0.25">
      <c r="A209" s="1"/>
      <c r="B209" s="1"/>
      <c r="C209" s="1"/>
      <c r="G209" s="1"/>
      <c r="H209" s="1"/>
      <c r="I209" s="1"/>
      <c r="J209" s="1"/>
      <c r="K209" s="1"/>
      <c r="L209" s="1"/>
      <c r="AQ209" s="7"/>
      <c r="AR209" s="7"/>
      <c r="AS209" s="7"/>
      <c r="BC209" s="19"/>
      <c r="BD209" s="19"/>
      <c r="BE209" s="19"/>
      <c r="BF209" s="19"/>
      <c r="BG209" s="19"/>
      <c r="BH209" s="19"/>
      <c r="BI209" s="19"/>
      <c r="BJ209" s="19"/>
    </row>
    <row r="210" spans="1:62" ht="12.5" x14ac:dyDescent="0.25">
      <c r="A210" s="1"/>
      <c r="B210" s="1"/>
      <c r="C210" s="1"/>
      <c r="G210" s="1"/>
      <c r="H210" s="1"/>
      <c r="I210" s="1"/>
      <c r="J210" s="1"/>
      <c r="K210" s="1"/>
      <c r="L210" s="1"/>
      <c r="AQ210" s="7"/>
      <c r="AR210" s="7"/>
      <c r="AS210" s="7"/>
      <c r="BC210" s="19"/>
      <c r="BD210" s="19"/>
      <c r="BE210" s="19"/>
      <c r="BF210" s="19"/>
      <c r="BG210" s="19"/>
      <c r="BH210" s="19"/>
      <c r="BI210" s="19"/>
      <c r="BJ210" s="19"/>
    </row>
    <row r="211" spans="1:62" ht="12.5" x14ac:dyDescent="0.25">
      <c r="A211" s="1"/>
      <c r="B211" s="1"/>
      <c r="C211" s="1"/>
      <c r="G211" s="1"/>
      <c r="H211" s="1"/>
      <c r="I211" s="1"/>
      <c r="J211" s="1"/>
      <c r="K211" s="1"/>
      <c r="L211" s="1"/>
      <c r="AQ211" s="7"/>
      <c r="AR211" s="7"/>
      <c r="AS211" s="7"/>
      <c r="BC211" s="19"/>
      <c r="BD211" s="19"/>
      <c r="BE211" s="19"/>
      <c r="BF211" s="19"/>
      <c r="BG211" s="19"/>
      <c r="BH211" s="19"/>
      <c r="BI211" s="19"/>
      <c r="BJ211" s="19"/>
    </row>
    <row r="212" spans="1:62" ht="12.5" x14ac:dyDescent="0.25">
      <c r="A212" s="1"/>
      <c r="B212" s="1"/>
      <c r="C212" s="1"/>
      <c r="G212" s="1"/>
      <c r="H212" s="1"/>
      <c r="I212" s="1"/>
      <c r="J212" s="1"/>
      <c r="K212" s="1"/>
      <c r="L212" s="1"/>
      <c r="AQ212" s="7"/>
      <c r="AR212" s="7"/>
      <c r="AS212" s="7"/>
      <c r="BC212" s="19"/>
      <c r="BD212" s="19"/>
      <c r="BE212" s="19"/>
      <c r="BF212" s="19"/>
      <c r="BG212" s="19"/>
      <c r="BH212" s="19"/>
      <c r="BI212" s="19"/>
      <c r="BJ212" s="19"/>
    </row>
    <row r="213" spans="1:62" ht="12.5" x14ac:dyDescent="0.25">
      <c r="A213" s="1"/>
      <c r="B213" s="1"/>
      <c r="C213" s="1"/>
      <c r="G213" s="1"/>
      <c r="H213" s="1"/>
      <c r="I213" s="1"/>
      <c r="J213" s="1"/>
      <c r="K213" s="1"/>
      <c r="L213" s="1"/>
      <c r="AQ213" s="7"/>
      <c r="AR213" s="7"/>
      <c r="AS213" s="7"/>
      <c r="BC213" s="19"/>
      <c r="BD213" s="19"/>
      <c r="BE213" s="19"/>
      <c r="BF213" s="19"/>
      <c r="BG213" s="19"/>
      <c r="BH213" s="19"/>
      <c r="BI213" s="19"/>
      <c r="BJ213" s="19"/>
    </row>
    <row r="214" spans="1:62" ht="12.5" x14ac:dyDescent="0.25">
      <c r="A214" s="1"/>
      <c r="B214" s="1"/>
      <c r="C214" s="1"/>
      <c r="G214" s="1"/>
      <c r="H214" s="1"/>
      <c r="I214" s="1"/>
      <c r="J214" s="1"/>
      <c r="K214" s="1"/>
      <c r="L214" s="1"/>
      <c r="AQ214" s="7"/>
      <c r="AR214" s="7"/>
      <c r="AS214" s="7"/>
      <c r="BC214" s="19"/>
      <c r="BD214" s="19"/>
      <c r="BE214" s="19"/>
      <c r="BF214" s="19"/>
      <c r="BG214" s="19"/>
      <c r="BH214" s="19"/>
      <c r="BI214" s="19"/>
      <c r="BJ214" s="19"/>
    </row>
    <row r="215" spans="1:62" ht="12.5" x14ac:dyDescent="0.25">
      <c r="A215" s="1"/>
      <c r="B215" s="1"/>
      <c r="C215" s="1"/>
      <c r="G215" s="1"/>
      <c r="H215" s="1"/>
      <c r="I215" s="1"/>
      <c r="J215" s="1"/>
      <c r="K215" s="1"/>
      <c r="L215" s="1"/>
      <c r="AQ215" s="7"/>
      <c r="AR215" s="7"/>
      <c r="AS215" s="7"/>
      <c r="BC215" s="19"/>
      <c r="BD215" s="19"/>
      <c r="BE215" s="19"/>
      <c r="BF215" s="19"/>
      <c r="BG215" s="19"/>
      <c r="BH215" s="19"/>
      <c r="BI215" s="19"/>
      <c r="BJ215" s="19"/>
    </row>
    <row r="216" spans="1:62" ht="12.5" x14ac:dyDescent="0.25">
      <c r="A216" s="1"/>
      <c r="B216" s="1"/>
      <c r="C216" s="1"/>
      <c r="G216" s="1"/>
      <c r="H216" s="1"/>
      <c r="I216" s="1"/>
      <c r="J216" s="1"/>
      <c r="K216" s="1"/>
      <c r="L216" s="1"/>
      <c r="AQ216" s="7"/>
      <c r="AR216" s="7"/>
      <c r="AS216" s="7"/>
      <c r="BC216" s="19"/>
      <c r="BD216" s="19"/>
      <c r="BE216" s="19"/>
      <c r="BF216" s="19"/>
      <c r="BG216" s="19"/>
      <c r="BH216" s="19"/>
      <c r="BI216" s="19"/>
      <c r="BJ216" s="19"/>
    </row>
    <row r="217" spans="1:62" ht="12.5" x14ac:dyDescent="0.25">
      <c r="A217" s="1"/>
      <c r="B217" s="1"/>
      <c r="C217" s="1"/>
      <c r="G217" s="1"/>
      <c r="H217" s="1"/>
      <c r="I217" s="1"/>
      <c r="J217" s="1"/>
      <c r="K217" s="1"/>
      <c r="L217" s="1"/>
      <c r="AQ217" s="7"/>
      <c r="AR217" s="7"/>
      <c r="AS217" s="7"/>
      <c r="BC217" s="19"/>
      <c r="BD217" s="19"/>
      <c r="BE217" s="19"/>
      <c r="BF217" s="19"/>
      <c r="BG217" s="19"/>
      <c r="BH217" s="19"/>
      <c r="BI217" s="19"/>
      <c r="BJ217" s="19"/>
    </row>
    <row r="218" spans="1:62" ht="12.5" x14ac:dyDescent="0.25">
      <c r="A218" s="1"/>
      <c r="B218" s="1"/>
      <c r="C218" s="1"/>
      <c r="G218" s="1"/>
      <c r="H218" s="1"/>
      <c r="I218" s="1"/>
      <c r="J218" s="1"/>
      <c r="K218" s="1"/>
      <c r="L218" s="1"/>
      <c r="AQ218" s="7"/>
      <c r="AR218" s="7"/>
      <c r="AS218" s="7"/>
      <c r="BC218" s="19"/>
      <c r="BD218" s="19"/>
      <c r="BE218" s="19"/>
      <c r="BF218" s="19"/>
      <c r="BG218" s="19"/>
      <c r="BH218" s="19"/>
      <c r="BI218" s="19"/>
      <c r="BJ218" s="19"/>
    </row>
    <row r="219" spans="1:62" ht="12.5" x14ac:dyDescent="0.25">
      <c r="A219" s="1"/>
      <c r="B219" s="1"/>
      <c r="C219" s="1"/>
      <c r="G219" s="1"/>
      <c r="H219" s="1"/>
      <c r="I219" s="1"/>
      <c r="J219" s="1"/>
      <c r="K219" s="1"/>
      <c r="L219" s="1"/>
      <c r="AQ219" s="7"/>
      <c r="AR219" s="7"/>
      <c r="AS219" s="7"/>
      <c r="BC219" s="19"/>
      <c r="BD219" s="19"/>
      <c r="BE219" s="19"/>
      <c r="BF219" s="19"/>
      <c r="BG219" s="19"/>
      <c r="BH219" s="19"/>
      <c r="BI219" s="19"/>
      <c r="BJ219" s="19"/>
    </row>
    <row r="220" spans="1:62" ht="12.5" x14ac:dyDescent="0.25">
      <c r="A220" s="1"/>
      <c r="B220" s="1"/>
      <c r="C220" s="1"/>
      <c r="G220" s="1"/>
      <c r="H220" s="1"/>
      <c r="I220" s="1"/>
      <c r="J220" s="1"/>
      <c r="K220" s="1"/>
      <c r="L220" s="1"/>
      <c r="AQ220" s="7"/>
      <c r="AR220" s="7"/>
      <c r="AS220" s="7"/>
      <c r="BC220" s="19"/>
      <c r="BD220" s="19"/>
      <c r="BE220" s="19"/>
      <c r="BF220" s="19"/>
      <c r="BG220" s="19"/>
      <c r="BH220" s="19"/>
      <c r="BI220" s="19"/>
      <c r="BJ220" s="19"/>
    </row>
    <row r="221" spans="1:62" ht="12.5" x14ac:dyDescent="0.25">
      <c r="A221" s="1"/>
      <c r="B221" s="1"/>
      <c r="C221" s="1"/>
      <c r="G221" s="1"/>
      <c r="H221" s="1"/>
      <c r="I221" s="1"/>
      <c r="J221" s="1"/>
      <c r="K221" s="1"/>
      <c r="L221" s="1"/>
      <c r="AQ221" s="7"/>
      <c r="AR221" s="7"/>
      <c r="AS221" s="7"/>
      <c r="BC221" s="19"/>
      <c r="BD221" s="19"/>
      <c r="BE221" s="19"/>
      <c r="BF221" s="19"/>
      <c r="BG221" s="19"/>
      <c r="BH221" s="19"/>
      <c r="BI221" s="19"/>
      <c r="BJ221" s="19"/>
    </row>
    <row r="222" spans="1:62" ht="12.5" x14ac:dyDescent="0.25">
      <c r="A222" s="1"/>
      <c r="B222" s="1"/>
      <c r="C222" s="1"/>
      <c r="G222" s="1"/>
      <c r="H222" s="1"/>
      <c r="I222" s="1"/>
      <c r="J222" s="1"/>
      <c r="K222" s="1"/>
      <c r="L222" s="1"/>
      <c r="AQ222" s="7"/>
      <c r="AR222" s="7"/>
      <c r="AS222" s="7"/>
      <c r="BC222" s="19"/>
      <c r="BD222" s="19"/>
      <c r="BE222" s="19"/>
      <c r="BF222" s="19"/>
      <c r="BG222" s="19"/>
      <c r="BH222" s="19"/>
      <c r="BI222" s="19"/>
      <c r="BJ222" s="19"/>
    </row>
    <row r="223" spans="1:62" ht="12.5" x14ac:dyDescent="0.25">
      <c r="A223" s="1"/>
      <c r="B223" s="1"/>
      <c r="C223" s="1"/>
      <c r="G223" s="1"/>
      <c r="H223" s="1"/>
      <c r="I223" s="1"/>
      <c r="J223" s="1"/>
      <c r="K223" s="1"/>
      <c r="L223" s="1"/>
      <c r="AQ223" s="7"/>
      <c r="AR223" s="7"/>
      <c r="AS223" s="7"/>
      <c r="BC223" s="19"/>
      <c r="BD223" s="19"/>
      <c r="BE223" s="19"/>
      <c r="BF223" s="19"/>
      <c r="BG223" s="19"/>
      <c r="BH223" s="19"/>
      <c r="BI223" s="19"/>
      <c r="BJ223" s="19"/>
    </row>
    <row r="224" spans="1:62" ht="12.5" x14ac:dyDescent="0.25">
      <c r="A224" s="1"/>
      <c r="B224" s="1"/>
      <c r="C224" s="1"/>
      <c r="G224" s="1"/>
      <c r="H224" s="1"/>
      <c r="I224" s="1"/>
      <c r="J224" s="1"/>
      <c r="K224" s="1"/>
      <c r="L224" s="1"/>
      <c r="AQ224" s="7"/>
      <c r="AR224" s="7"/>
      <c r="AS224" s="7"/>
      <c r="BC224" s="19"/>
      <c r="BD224" s="19"/>
      <c r="BE224" s="19"/>
      <c r="BF224" s="19"/>
      <c r="BG224" s="19"/>
      <c r="BH224" s="19"/>
      <c r="BI224" s="19"/>
      <c r="BJ224" s="19"/>
    </row>
    <row r="225" spans="1:62" ht="12.5" x14ac:dyDescent="0.25">
      <c r="A225" s="1"/>
      <c r="B225" s="1"/>
      <c r="C225" s="1"/>
      <c r="G225" s="1"/>
      <c r="H225" s="1"/>
      <c r="I225" s="1"/>
      <c r="J225" s="1"/>
      <c r="K225" s="1"/>
      <c r="L225" s="1"/>
      <c r="AQ225" s="7"/>
      <c r="AR225" s="7"/>
      <c r="AS225" s="7"/>
      <c r="BC225" s="19"/>
      <c r="BD225" s="19"/>
      <c r="BE225" s="19"/>
      <c r="BF225" s="19"/>
      <c r="BG225" s="19"/>
      <c r="BH225" s="19"/>
      <c r="BI225" s="19"/>
      <c r="BJ225" s="19"/>
    </row>
    <row r="226" spans="1:62" ht="12.5" x14ac:dyDescent="0.25">
      <c r="A226" s="1"/>
      <c r="B226" s="1"/>
      <c r="C226" s="1"/>
      <c r="G226" s="1"/>
      <c r="H226" s="1"/>
      <c r="I226" s="1"/>
      <c r="J226" s="1"/>
      <c r="K226" s="1"/>
      <c r="L226" s="1"/>
      <c r="AQ226" s="7"/>
      <c r="AR226" s="7"/>
      <c r="AS226" s="7"/>
      <c r="BC226" s="19"/>
      <c r="BD226" s="19"/>
      <c r="BE226" s="19"/>
      <c r="BF226" s="19"/>
      <c r="BG226" s="19"/>
      <c r="BH226" s="19"/>
      <c r="BI226" s="19"/>
      <c r="BJ226" s="19"/>
    </row>
    <row r="227" spans="1:62" ht="12.5" x14ac:dyDescent="0.25">
      <c r="A227" s="1"/>
      <c r="B227" s="1"/>
      <c r="C227" s="1"/>
      <c r="G227" s="1"/>
      <c r="H227" s="1"/>
      <c r="I227" s="1"/>
      <c r="J227" s="1"/>
      <c r="K227" s="1"/>
      <c r="L227" s="1"/>
      <c r="AQ227" s="7"/>
      <c r="AR227" s="7"/>
      <c r="AS227" s="7"/>
      <c r="BC227" s="19"/>
      <c r="BD227" s="19"/>
      <c r="BE227" s="19"/>
      <c r="BF227" s="19"/>
      <c r="BG227" s="19"/>
      <c r="BH227" s="19"/>
      <c r="BI227" s="19"/>
      <c r="BJ227" s="19"/>
    </row>
    <row r="228" spans="1:62" ht="12.5" x14ac:dyDescent="0.25">
      <c r="A228" s="1"/>
      <c r="B228" s="1"/>
      <c r="C228" s="1"/>
      <c r="G228" s="1"/>
      <c r="H228" s="1"/>
      <c r="I228" s="1"/>
      <c r="J228" s="1"/>
      <c r="K228" s="1"/>
      <c r="L228" s="1"/>
      <c r="AQ228" s="7"/>
      <c r="AR228" s="7"/>
      <c r="AS228" s="7"/>
      <c r="BC228" s="19"/>
      <c r="BD228" s="19"/>
      <c r="BE228" s="19"/>
      <c r="BF228" s="19"/>
      <c r="BG228" s="19"/>
      <c r="BH228" s="19"/>
      <c r="BI228" s="19"/>
      <c r="BJ228" s="19"/>
    </row>
    <row r="229" spans="1:62" ht="12.5" x14ac:dyDescent="0.25">
      <c r="A229" s="1"/>
      <c r="B229" s="1"/>
      <c r="C229" s="1"/>
      <c r="G229" s="1"/>
      <c r="H229" s="1"/>
      <c r="I229" s="1"/>
      <c r="J229" s="1"/>
      <c r="K229" s="1"/>
      <c r="L229" s="1"/>
      <c r="AQ229" s="7"/>
      <c r="AR229" s="7"/>
      <c r="AS229" s="7"/>
      <c r="BC229" s="19"/>
      <c r="BD229" s="19"/>
      <c r="BE229" s="19"/>
      <c r="BF229" s="19"/>
      <c r="BG229" s="19"/>
      <c r="BH229" s="19"/>
      <c r="BI229" s="19"/>
      <c r="BJ229" s="19"/>
    </row>
    <row r="230" spans="1:62" ht="12.5" x14ac:dyDescent="0.25">
      <c r="A230" s="1"/>
      <c r="B230" s="1"/>
      <c r="C230" s="1"/>
      <c r="G230" s="1"/>
      <c r="H230" s="1"/>
      <c r="I230" s="1"/>
      <c r="J230" s="1"/>
      <c r="K230" s="1"/>
      <c r="L230" s="1"/>
      <c r="AQ230" s="7"/>
      <c r="AR230" s="7"/>
      <c r="AS230" s="7"/>
      <c r="BC230" s="19"/>
      <c r="BD230" s="19"/>
      <c r="BE230" s="19"/>
      <c r="BF230" s="19"/>
      <c r="BG230" s="19"/>
      <c r="BH230" s="19"/>
      <c r="BI230" s="19"/>
      <c r="BJ230" s="19"/>
    </row>
    <row r="231" spans="1:62" ht="12.5" x14ac:dyDescent="0.25">
      <c r="A231" s="1"/>
      <c r="B231" s="1"/>
      <c r="C231" s="1"/>
      <c r="G231" s="1"/>
      <c r="H231" s="1"/>
      <c r="I231" s="1"/>
      <c r="J231" s="1"/>
      <c r="K231" s="1"/>
      <c r="L231" s="1"/>
      <c r="AQ231" s="7"/>
      <c r="AR231" s="7"/>
      <c r="AS231" s="7"/>
      <c r="BC231" s="19"/>
      <c r="BD231" s="19"/>
      <c r="BE231" s="19"/>
      <c r="BF231" s="19"/>
      <c r="BG231" s="19"/>
      <c r="BH231" s="19"/>
      <c r="BI231" s="19"/>
      <c r="BJ231" s="19"/>
    </row>
    <row r="232" spans="1:62" ht="12.5" x14ac:dyDescent="0.25">
      <c r="A232" s="1"/>
      <c r="B232" s="1"/>
      <c r="C232" s="1"/>
      <c r="G232" s="1"/>
      <c r="H232" s="1"/>
      <c r="I232" s="1"/>
      <c r="J232" s="1"/>
      <c r="K232" s="1"/>
      <c r="L232" s="1"/>
      <c r="AQ232" s="7"/>
      <c r="AR232" s="7"/>
      <c r="AS232" s="7"/>
      <c r="BC232" s="19"/>
      <c r="BD232" s="19"/>
      <c r="BE232" s="19"/>
      <c r="BF232" s="19"/>
      <c r="BG232" s="19"/>
      <c r="BH232" s="19"/>
      <c r="BI232" s="19"/>
      <c r="BJ232" s="19"/>
    </row>
    <row r="233" spans="1:62" ht="12.5" x14ac:dyDescent="0.25">
      <c r="A233" s="1"/>
      <c r="B233" s="1"/>
      <c r="C233" s="1"/>
      <c r="G233" s="1"/>
      <c r="H233" s="1"/>
      <c r="I233" s="1"/>
      <c r="J233" s="1"/>
      <c r="K233" s="1"/>
      <c r="L233" s="1"/>
      <c r="AQ233" s="7"/>
      <c r="AR233" s="7"/>
      <c r="AS233" s="7"/>
      <c r="BC233" s="19"/>
      <c r="BD233" s="19"/>
      <c r="BE233" s="19"/>
      <c r="BF233" s="19"/>
      <c r="BG233" s="19"/>
      <c r="BH233" s="19"/>
      <c r="BI233" s="19"/>
      <c r="BJ233" s="19"/>
    </row>
    <row r="234" spans="1:62" ht="12.5" x14ac:dyDescent="0.25">
      <c r="A234" s="1"/>
      <c r="B234" s="1"/>
      <c r="C234" s="1"/>
      <c r="G234" s="1"/>
      <c r="H234" s="1"/>
      <c r="I234" s="1"/>
      <c r="J234" s="1"/>
      <c r="K234" s="1"/>
      <c r="L234" s="1"/>
      <c r="AQ234" s="7"/>
      <c r="AR234" s="7"/>
      <c r="AS234" s="7"/>
      <c r="BC234" s="19"/>
      <c r="BD234" s="19"/>
      <c r="BE234" s="19"/>
      <c r="BF234" s="19"/>
      <c r="BG234" s="19"/>
      <c r="BH234" s="19"/>
      <c r="BI234" s="19"/>
      <c r="BJ234" s="19"/>
    </row>
    <row r="235" spans="1:62" ht="12.5" x14ac:dyDescent="0.25">
      <c r="A235" s="1"/>
      <c r="B235" s="1"/>
      <c r="C235" s="1"/>
      <c r="G235" s="1"/>
      <c r="H235" s="1"/>
      <c r="I235" s="1"/>
      <c r="J235" s="1"/>
      <c r="K235" s="1"/>
      <c r="L235" s="1"/>
      <c r="AQ235" s="7"/>
      <c r="AR235" s="7"/>
      <c r="AS235" s="7"/>
      <c r="BC235" s="19"/>
      <c r="BD235" s="19"/>
      <c r="BE235" s="19"/>
      <c r="BF235" s="19"/>
      <c r="BG235" s="19"/>
      <c r="BH235" s="19"/>
      <c r="BI235" s="19"/>
      <c r="BJ235" s="19"/>
    </row>
    <row r="236" spans="1:62" ht="12.5" x14ac:dyDescent="0.25">
      <c r="A236" s="1"/>
      <c r="B236" s="1"/>
      <c r="C236" s="1"/>
      <c r="G236" s="1"/>
      <c r="H236" s="1"/>
      <c r="I236" s="1"/>
      <c r="J236" s="1"/>
      <c r="K236" s="1"/>
      <c r="L236" s="1"/>
      <c r="AQ236" s="7"/>
      <c r="AR236" s="7"/>
      <c r="AS236" s="7"/>
      <c r="BC236" s="19"/>
      <c r="BD236" s="19"/>
      <c r="BE236" s="19"/>
      <c r="BF236" s="19"/>
      <c r="BG236" s="19"/>
      <c r="BH236" s="19"/>
      <c r="BI236" s="19"/>
      <c r="BJ236" s="19"/>
    </row>
    <row r="237" spans="1:62" ht="12.5" x14ac:dyDescent="0.25">
      <c r="A237" s="1"/>
      <c r="B237" s="1"/>
      <c r="C237" s="1"/>
      <c r="G237" s="1"/>
      <c r="H237" s="1"/>
      <c r="I237" s="1"/>
      <c r="J237" s="1"/>
      <c r="K237" s="1"/>
      <c r="L237" s="1"/>
      <c r="AQ237" s="7"/>
      <c r="AR237" s="7"/>
      <c r="AS237" s="7"/>
      <c r="BC237" s="19"/>
      <c r="BD237" s="19"/>
      <c r="BE237" s="19"/>
      <c r="BF237" s="19"/>
      <c r="BG237" s="19"/>
      <c r="BH237" s="19"/>
      <c r="BI237" s="19"/>
      <c r="BJ237" s="19"/>
    </row>
    <row r="238" spans="1:62" ht="12.5" x14ac:dyDescent="0.25">
      <c r="A238" s="1"/>
      <c r="B238" s="1"/>
      <c r="C238" s="1"/>
      <c r="G238" s="1"/>
      <c r="H238" s="1"/>
      <c r="I238" s="1"/>
      <c r="J238" s="1"/>
      <c r="K238" s="1"/>
      <c r="L238" s="1"/>
      <c r="AQ238" s="7"/>
      <c r="AR238" s="7"/>
      <c r="AS238" s="7"/>
      <c r="BC238" s="19"/>
      <c r="BD238" s="19"/>
      <c r="BE238" s="19"/>
      <c r="BF238" s="19"/>
      <c r="BG238" s="19"/>
      <c r="BH238" s="19"/>
      <c r="BI238" s="19"/>
      <c r="BJ238" s="19"/>
    </row>
    <row r="239" spans="1:62" ht="12.5" x14ac:dyDescent="0.25">
      <c r="A239" s="1"/>
      <c r="B239" s="1"/>
      <c r="C239" s="1"/>
      <c r="G239" s="1"/>
      <c r="H239" s="1"/>
      <c r="I239" s="1"/>
      <c r="J239" s="1"/>
      <c r="K239" s="1"/>
      <c r="L239" s="1"/>
      <c r="AQ239" s="7"/>
      <c r="AR239" s="7"/>
      <c r="AS239" s="7"/>
      <c r="BC239" s="19"/>
      <c r="BD239" s="19"/>
      <c r="BE239" s="19"/>
      <c r="BF239" s="19"/>
      <c r="BG239" s="19"/>
      <c r="BH239" s="19"/>
      <c r="BI239" s="19"/>
      <c r="BJ239" s="19"/>
    </row>
    <row r="240" spans="1:62" ht="12.5" x14ac:dyDescent="0.25">
      <c r="A240" s="1"/>
      <c r="B240" s="1"/>
      <c r="C240" s="1"/>
      <c r="G240" s="1"/>
      <c r="H240" s="1"/>
      <c r="I240" s="1"/>
      <c r="J240" s="1"/>
      <c r="K240" s="1"/>
      <c r="L240" s="1"/>
      <c r="AQ240" s="7"/>
      <c r="AR240" s="7"/>
      <c r="AS240" s="7"/>
      <c r="BC240" s="19"/>
      <c r="BD240" s="19"/>
      <c r="BE240" s="19"/>
      <c r="BF240" s="19"/>
      <c r="BG240" s="19"/>
      <c r="BH240" s="19"/>
      <c r="BI240" s="19"/>
      <c r="BJ240" s="19"/>
    </row>
    <row r="241" spans="1:62" ht="12.5" x14ac:dyDescent="0.25">
      <c r="A241" s="1"/>
      <c r="B241" s="1"/>
      <c r="C241" s="1"/>
      <c r="G241" s="1"/>
      <c r="H241" s="1"/>
      <c r="I241" s="1"/>
      <c r="J241" s="1"/>
      <c r="K241" s="1"/>
      <c r="L241" s="1"/>
      <c r="AQ241" s="7"/>
      <c r="AR241" s="7"/>
      <c r="AS241" s="7"/>
      <c r="BC241" s="19"/>
      <c r="BD241" s="19"/>
      <c r="BE241" s="19"/>
      <c r="BF241" s="19"/>
      <c r="BG241" s="19"/>
      <c r="BH241" s="19"/>
      <c r="BI241" s="19"/>
      <c r="BJ241" s="19"/>
    </row>
    <row r="242" spans="1:62" ht="12.5" x14ac:dyDescent="0.25">
      <c r="A242" s="1"/>
      <c r="B242" s="1"/>
      <c r="C242" s="1"/>
      <c r="G242" s="1"/>
      <c r="H242" s="1"/>
      <c r="I242" s="1"/>
      <c r="J242" s="1"/>
      <c r="K242" s="1"/>
      <c r="L242" s="1"/>
      <c r="AQ242" s="7"/>
      <c r="AR242" s="7"/>
      <c r="AS242" s="7"/>
      <c r="BC242" s="19"/>
      <c r="BD242" s="19"/>
      <c r="BE242" s="19"/>
      <c r="BF242" s="19"/>
      <c r="BG242" s="19"/>
      <c r="BH242" s="19"/>
      <c r="BI242" s="19"/>
      <c r="BJ242" s="19"/>
    </row>
    <row r="243" spans="1:62" ht="12.5" x14ac:dyDescent="0.25">
      <c r="A243" s="1"/>
      <c r="B243" s="1"/>
      <c r="C243" s="1"/>
      <c r="G243" s="1"/>
      <c r="H243" s="1"/>
      <c r="I243" s="1"/>
      <c r="J243" s="1"/>
      <c r="K243" s="1"/>
      <c r="L243" s="1"/>
      <c r="AQ243" s="7"/>
      <c r="AR243" s="7"/>
      <c r="AS243" s="7"/>
      <c r="BC243" s="19"/>
      <c r="BD243" s="19"/>
      <c r="BE243" s="19"/>
      <c r="BF243" s="19"/>
      <c r="BG243" s="19"/>
      <c r="BH243" s="19"/>
      <c r="BI243" s="19"/>
      <c r="BJ243" s="19"/>
    </row>
    <row r="244" spans="1:62" ht="12.5" x14ac:dyDescent="0.25">
      <c r="A244" s="1"/>
      <c r="B244" s="1"/>
      <c r="C244" s="1"/>
      <c r="G244" s="1"/>
      <c r="H244" s="1"/>
      <c r="I244" s="1"/>
      <c r="J244" s="1"/>
      <c r="K244" s="1"/>
      <c r="L244" s="1"/>
      <c r="AQ244" s="7"/>
      <c r="AR244" s="7"/>
      <c r="AS244" s="7"/>
      <c r="BC244" s="19"/>
      <c r="BD244" s="19"/>
      <c r="BE244" s="19"/>
      <c r="BF244" s="19"/>
      <c r="BG244" s="19"/>
      <c r="BH244" s="19"/>
      <c r="BI244" s="19"/>
      <c r="BJ244" s="19"/>
    </row>
    <row r="245" spans="1:62" ht="12.5" x14ac:dyDescent="0.25">
      <c r="A245" s="1"/>
      <c r="B245" s="1"/>
      <c r="C245" s="1"/>
      <c r="G245" s="1"/>
      <c r="H245" s="1"/>
      <c r="I245" s="1"/>
      <c r="J245" s="1"/>
      <c r="K245" s="1"/>
      <c r="L245" s="1"/>
      <c r="AQ245" s="7"/>
      <c r="AR245" s="7"/>
      <c r="AS245" s="7"/>
      <c r="BC245" s="19"/>
      <c r="BD245" s="19"/>
      <c r="BE245" s="19"/>
      <c r="BF245" s="19"/>
      <c r="BG245" s="19"/>
      <c r="BH245" s="19"/>
      <c r="BI245" s="19"/>
      <c r="BJ245" s="19"/>
    </row>
    <row r="246" spans="1:62" ht="12.5" x14ac:dyDescent="0.25">
      <c r="A246" s="1"/>
      <c r="B246" s="1"/>
      <c r="C246" s="1"/>
      <c r="G246" s="1"/>
      <c r="H246" s="1"/>
      <c r="I246" s="1"/>
      <c r="J246" s="1"/>
      <c r="K246" s="1"/>
      <c r="L246" s="1"/>
      <c r="AQ246" s="7"/>
      <c r="AR246" s="7"/>
      <c r="AS246" s="7"/>
      <c r="BC246" s="19"/>
      <c r="BD246" s="19"/>
      <c r="BE246" s="19"/>
      <c r="BF246" s="19"/>
      <c r="BG246" s="19"/>
      <c r="BH246" s="19"/>
      <c r="BI246" s="19"/>
      <c r="BJ246" s="19"/>
    </row>
    <row r="247" spans="1:62" ht="12.5" x14ac:dyDescent="0.25">
      <c r="A247" s="1"/>
      <c r="B247" s="1"/>
      <c r="C247" s="1"/>
      <c r="G247" s="1"/>
      <c r="H247" s="1"/>
      <c r="I247" s="1"/>
      <c r="J247" s="1"/>
      <c r="K247" s="1"/>
      <c r="L247" s="1"/>
      <c r="AQ247" s="7"/>
      <c r="AR247" s="7"/>
      <c r="AS247" s="7"/>
      <c r="BC247" s="19"/>
      <c r="BD247" s="19"/>
      <c r="BE247" s="19"/>
      <c r="BF247" s="19"/>
      <c r="BG247" s="19"/>
      <c r="BH247" s="19"/>
      <c r="BI247" s="19"/>
      <c r="BJ247" s="19"/>
    </row>
    <row r="248" spans="1:62" ht="12.5" x14ac:dyDescent="0.25">
      <c r="A248" s="1"/>
      <c r="B248" s="1"/>
      <c r="C248" s="1"/>
      <c r="G248" s="1"/>
      <c r="H248" s="1"/>
      <c r="I248" s="1"/>
      <c r="J248" s="1"/>
      <c r="K248" s="1"/>
      <c r="L248" s="1"/>
      <c r="AQ248" s="7"/>
      <c r="AR248" s="7"/>
      <c r="AS248" s="7"/>
      <c r="BC248" s="19"/>
      <c r="BD248" s="19"/>
      <c r="BE248" s="19"/>
      <c r="BF248" s="19"/>
      <c r="BG248" s="19"/>
      <c r="BH248" s="19"/>
      <c r="BI248" s="19"/>
      <c r="BJ248" s="19"/>
    </row>
    <row r="249" spans="1:62" ht="12.5" x14ac:dyDescent="0.25">
      <c r="A249" s="1"/>
      <c r="B249" s="1"/>
      <c r="C249" s="1"/>
      <c r="G249" s="1"/>
      <c r="H249" s="1"/>
      <c r="I249" s="1"/>
      <c r="J249" s="1"/>
      <c r="K249" s="1"/>
      <c r="L249" s="1"/>
      <c r="AQ249" s="7"/>
      <c r="AR249" s="7"/>
      <c r="AS249" s="7"/>
      <c r="BC249" s="19"/>
      <c r="BD249" s="19"/>
      <c r="BE249" s="19"/>
      <c r="BF249" s="19"/>
      <c r="BG249" s="19"/>
      <c r="BH249" s="19"/>
      <c r="BI249" s="19"/>
      <c r="BJ249" s="19"/>
    </row>
    <row r="250" spans="1:62" ht="12.5" x14ac:dyDescent="0.25">
      <c r="A250" s="1"/>
      <c r="B250" s="1"/>
      <c r="C250" s="1"/>
      <c r="G250" s="1"/>
      <c r="H250" s="1"/>
      <c r="I250" s="1"/>
      <c r="J250" s="1"/>
      <c r="K250" s="1"/>
      <c r="L250" s="1"/>
      <c r="AQ250" s="7"/>
      <c r="AR250" s="7"/>
      <c r="AS250" s="7"/>
      <c r="BC250" s="19"/>
      <c r="BD250" s="19"/>
      <c r="BE250" s="19"/>
      <c r="BF250" s="19"/>
      <c r="BG250" s="19"/>
      <c r="BH250" s="19"/>
      <c r="BI250" s="19"/>
      <c r="BJ250" s="19"/>
    </row>
    <row r="251" spans="1:62" ht="12.5" x14ac:dyDescent="0.25">
      <c r="A251" s="1"/>
      <c r="B251" s="1"/>
      <c r="C251" s="1"/>
      <c r="G251" s="1"/>
      <c r="H251" s="1"/>
      <c r="I251" s="1"/>
      <c r="J251" s="1"/>
      <c r="K251" s="1"/>
      <c r="L251" s="1"/>
      <c r="AQ251" s="7"/>
      <c r="AR251" s="7"/>
      <c r="AS251" s="7"/>
      <c r="BC251" s="19"/>
      <c r="BD251" s="19"/>
      <c r="BE251" s="19"/>
      <c r="BF251" s="19"/>
      <c r="BG251" s="19"/>
      <c r="BH251" s="19"/>
      <c r="BI251" s="19"/>
      <c r="BJ251" s="19"/>
    </row>
    <row r="252" spans="1:62" ht="12.5" x14ac:dyDescent="0.25">
      <c r="A252" s="1"/>
      <c r="B252" s="1"/>
      <c r="C252" s="1"/>
      <c r="G252" s="1"/>
      <c r="H252" s="1"/>
      <c r="I252" s="1"/>
      <c r="J252" s="1"/>
      <c r="K252" s="1"/>
      <c r="L252" s="1"/>
      <c r="AQ252" s="7"/>
      <c r="AR252" s="7"/>
      <c r="AS252" s="7"/>
      <c r="BC252" s="19"/>
      <c r="BD252" s="19"/>
      <c r="BE252" s="19"/>
      <c r="BF252" s="19"/>
      <c r="BG252" s="19"/>
      <c r="BH252" s="19"/>
      <c r="BI252" s="19"/>
      <c r="BJ252" s="19"/>
    </row>
    <row r="253" spans="1:62" ht="12.5" x14ac:dyDescent="0.25">
      <c r="A253" s="1"/>
      <c r="B253" s="1"/>
      <c r="C253" s="1"/>
      <c r="G253" s="1"/>
      <c r="H253" s="1"/>
      <c r="I253" s="1"/>
      <c r="J253" s="1"/>
      <c r="K253" s="1"/>
      <c r="L253" s="1"/>
      <c r="AQ253" s="7"/>
      <c r="AR253" s="7"/>
      <c r="AS253" s="7"/>
      <c r="BC253" s="19"/>
      <c r="BD253" s="19"/>
      <c r="BE253" s="19"/>
      <c r="BF253" s="19"/>
      <c r="BG253" s="19"/>
      <c r="BH253" s="19"/>
      <c r="BI253" s="19"/>
      <c r="BJ253" s="19"/>
    </row>
    <row r="254" spans="1:62" ht="12.5" x14ac:dyDescent="0.25">
      <c r="A254" s="1"/>
      <c r="B254" s="1"/>
      <c r="C254" s="1"/>
      <c r="G254" s="1"/>
      <c r="H254" s="1"/>
      <c r="I254" s="1"/>
      <c r="J254" s="1"/>
      <c r="K254" s="1"/>
      <c r="L254" s="1"/>
      <c r="AQ254" s="7"/>
      <c r="AR254" s="7"/>
      <c r="AS254" s="7"/>
      <c r="BC254" s="19"/>
      <c r="BD254" s="19"/>
      <c r="BE254" s="19"/>
      <c r="BF254" s="19"/>
      <c r="BG254" s="19"/>
      <c r="BH254" s="19"/>
      <c r="BI254" s="19"/>
      <c r="BJ254" s="19"/>
    </row>
    <row r="255" spans="1:62" ht="12.5" x14ac:dyDescent="0.25">
      <c r="A255" s="1"/>
      <c r="B255" s="1"/>
      <c r="C255" s="1"/>
      <c r="G255" s="1"/>
      <c r="H255" s="1"/>
      <c r="I255" s="1"/>
      <c r="J255" s="1"/>
      <c r="K255" s="1"/>
      <c r="L255" s="1"/>
      <c r="AQ255" s="7"/>
      <c r="AR255" s="7"/>
      <c r="AS255" s="7"/>
      <c r="BC255" s="19"/>
      <c r="BD255" s="19"/>
      <c r="BE255" s="19"/>
      <c r="BF255" s="19"/>
      <c r="BG255" s="19"/>
      <c r="BH255" s="19"/>
      <c r="BI255" s="19"/>
      <c r="BJ255" s="19"/>
    </row>
    <row r="256" spans="1:62" ht="12.5" x14ac:dyDescent="0.25">
      <c r="A256" s="1"/>
      <c r="B256" s="1"/>
      <c r="C256" s="1"/>
      <c r="G256" s="1"/>
      <c r="H256" s="1"/>
      <c r="I256" s="1"/>
      <c r="J256" s="1"/>
      <c r="K256" s="1"/>
      <c r="L256" s="1"/>
      <c r="AQ256" s="7"/>
      <c r="AR256" s="7"/>
      <c r="AS256" s="7"/>
      <c r="BC256" s="19"/>
      <c r="BD256" s="19"/>
      <c r="BE256" s="19"/>
      <c r="BF256" s="19"/>
      <c r="BG256" s="19"/>
      <c r="BH256" s="19"/>
      <c r="BI256" s="19"/>
      <c r="BJ256" s="19"/>
    </row>
    <row r="257" spans="1:62" ht="12.5" x14ac:dyDescent="0.25">
      <c r="A257" s="1"/>
      <c r="B257" s="1"/>
      <c r="C257" s="1"/>
      <c r="G257" s="1"/>
      <c r="H257" s="1"/>
      <c r="I257" s="1"/>
      <c r="J257" s="1"/>
      <c r="K257" s="1"/>
      <c r="L257" s="1"/>
      <c r="AQ257" s="7"/>
      <c r="AR257" s="7"/>
      <c r="AS257" s="7"/>
      <c r="BC257" s="19"/>
      <c r="BD257" s="19"/>
      <c r="BE257" s="19"/>
      <c r="BF257" s="19"/>
      <c r="BG257" s="19"/>
      <c r="BH257" s="19"/>
      <c r="BI257" s="19"/>
      <c r="BJ257" s="19"/>
    </row>
    <row r="258" spans="1:62" ht="12.5" x14ac:dyDescent="0.25">
      <c r="A258" s="1"/>
      <c r="B258" s="1"/>
      <c r="C258" s="1"/>
      <c r="G258" s="1"/>
      <c r="H258" s="1"/>
      <c r="I258" s="1"/>
      <c r="J258" s="1"/>
      <c r="K258" s="1"/>
      <c r="L258" s="1"/>
      <c r="AQ258" s="7"/>
      <c r="AR258" s="7"/>
      <c r="AS258" s="7"/>
      <c r="BC258" s="19"/>
      <c r="BD258" s="19"/>
      <c r="BE258" s="19"/>
      <c r="BF258" s="19"/>
      <c r="BG258" s="19"/>
      <c r="BH258" s="19"/>
      <c r="BI258" s="19"/>
      <c r="BJ258" s="19"/>
    </row>
    <row r="259" spans="1:62" ht="12.5" x14ac:dyDescent="0.25">
      <c r="A259" s="1"/>
      <c r="B259" s="1"/>
      <c r="C259" s="1"/>
      <c r="G259" s="1"/>
      <c r="H259" s="1"/>
      <c r="I259" s="1"/>
      <c r="J259" s="1"/>
      <c r="K259" s="1"/>
      <c r="L259" s="1"/>
      <c r="AQ259" s="7"/>
      <c r="AR259" s="7"/>
      <c r="AS259" s="7"/>
      <c r="BC259" s="19"/>
      <c r="BD259" s="19"/>
      <c r="BE259" s="19"/>
      <c r="BF259" s="19"/>
      <c r="BG259" s="19"/>
      <c r="BH259" s="19"/>
      <c r="BI259" s="19"/>
      <c r="BJ259" s="19"/>
    </row>
    <row r="260" spans="1:62" ht="12.5" x14ac:dyDescent="0.25">
      <c r="A260" s="1"/>
      <c r="B260" s="1"/>
      <c r="C260" s="1"/>
      <c r="G260" s="1"/>
      <c r="H260" s="1"/>
      <c r="I260" s="1"/>
      <c r="J260" s="1"/>
      <c r="K260" s="1"/>
      <c r="L260" s="1"/>
      <c r="AQ260" s="7"/>
      <c r="AR260" s="7"/>
      <c r="AS260" s="7"/>
      <c r="BC260" s="19"/>
      <c r="BD260" s="19"/>
      <c r="BE260" s="19"/>
      <c r="BF260" s="19"/>
      <c r="BG260" s="19"/>
      <c r="BH260" s="19"/>
      <c r="BI260" s="19"/>
      <c r="BJ260" s="19"/>
    </row>
    <row r="261" spans="1:62" ht="12.5" x14ac:dyDescent="0.25">
      <c r="A261" s="1"/>
      <c r="B261" s="1"/>
      <c r="C261" s="1"/>
      <c r="G261" s="1"/>
      <c r="H261" s="1"/>
      <c r="I261" s="1"/>
      <c r="J261" s="1"/>
      <c r="K261" s="1"/>
      <c r="L261" s="1"/>
      <c r="AQ261" s="7"/>
      <c r="AR261" s="7"/>
      <c r="AS261" s="7"/>
      <c r="BC261" s="19"/>
      <c r="BD261" s="19"/>
      <c r="BE261" s="19"/>
      <c r="BF261" s="19"/>
      <c r="BG261" s="19"/>
      <c r="BH261" s="19"/>
      <c r="BI261" s="19"/>
      <c r="BJ261" s="19"/>
    </row>
    <row r="262" spans="1:62" ht="12.5" x14ac:dyDescent="0.25">
      <c r="A262" s="1"/>
      <c r="B262" s="1"/>
      <c r="C262" s="1"/>
      <c r="G262" s="1"/>
      <c r="H262" s="1"/>
      <c r="I262" s="1"/>
      <c r="J262" s="1"/>
      <c r="K262" s="1"/>
      <c r="L262" s="1"/>
      <c r="AQ262" s="7"/>
      <c r="AR262" s="7"/>
      <c r="AS262" s="7"/>
      <c r="BC262" s="19"/>
      <c r="BD262" s="19"/>
      <c r="BE262" s="19"/>
      <c r="BF262" s="19"/>
      <c r="BG262" s="19"/>
      <c r="BH262" s="19"/>
      <c r="BI262" s="19"/>
      <c r="BJ262" s="19"/>
    </row>
    <row r="263" spans="1:62" ht="12.5" x14ac:dyDescent="0.25">
      <c r="A263" s="1"/>
      <c r="B263" s="1"/>
      <c r="C263" s="1"/>
      <c r="G263" s="1"/>
      <c r="H263" s="1"/>
      <c r="I263" s="1"/>
      <c r="J263" s="1"/>
      <c r="K263" s="1"/>
      <c r="L263" s="1"/>
      <c r="AQ263" s="7"/>
      <c r="AR263" s="7"/>
      <c r="AS263" s="7"/>
      <c r="BC263" s="19"/>
      <c r="BD263" s="19"/>
      <c r="BE263" s="19"/>
      <c r="BF263" s="19"/>
      <c r="BG263" s="19"/>
      <c r="BH263" s="19"/>
      <c r="BI263" s="19"/>
      <c r="BJ263" s="19"/>
    </row>
    <row r="264" spans="1:62" ht="12.5" x14ac:dyDescent="0.25">
      <c r="A264" s="1"/>
      <c r="B264" s="1"/>
      <c r="C264" s="1"/>
      <c r="G264" s="1"/>
      <c r="H264" s="1"/>
      <c r="I264" s="1"/>
      <c r="J264" s="1"/>
      <c r="K264" s="1"/>
      <c r="L264" s="1"/>
      <c r="AQ264" s="7"/>
      <c r="AR264" s="7"/>
      <c r="AS264" s="7"/>
      <c r="BC264" s="19"/>
      <c r="BD264" s="19"/>
      <c r="BE264" s="19"/>
      <c r="BF264" s="19"/>
      <c r="BG264" s="19"/>
      <c r="BH264" s="19"/>
      <c r="BI264" s="19"/>
      <c r="BJ264" s="19"/>
    </row>
    <row r="265" spans="1:62" ht="12.5" x14ac:dyDescent="0.25">
      <c r="A265" s="1"/>
      <c r="B265" s="1"/>
      <c r="C265" s="1"/>
      <c r="G265" s="1"/>
      <c r="H265" s="1"/>
      <c r="I265" s="1"/>
      <c r="J265" s="1"/>
      <c r="K265" s="1"/>
      <c r="L265" s="1"/>
      <c r="AQ265" s="7"/>
      <c r="AR265" s="7"/>
      <c r="AS265" s="7"/>
      <c r="BC265" s="19"/>
      <c r="BD265" s="19"/>
      <c r="BE265" s="19"/>
      <c r="BF265" s="19"/>
      <c r="BG265" s="19"/>
      <c r="BH265" s="19"/>
      <c r="BI265" s="19"/>
      <c r="BJ265" s="19"/>
    </row>
    <row r="266" spans="1:62" ht="12.5" x14ac:dyDescent="0.25">
      <c r="A266" s="1"/>
      <c r="B266" s="1"/>
      <c r="C266" s="1"/>
      <c r="G266" s="1"/>
      <c r="H266" s="1"/>
      <c r="I266" s="1"/>
      <c r="J266" s="1"/>
      <c r="K266" s="1"/>
      <c r="L266" s="1"/>
      <c r="AQ266" s="7"/>
      <c r="AR266" s="7"/>
      <c r="AS266" s="7"/>
      <c r="BC266" s="19"/>
      <c r="BD266" s="19"/>
      <c r="BE266" s="19"/>
      <c r="BF266" s="19"/>
      <c r="BG266" s="19"/>
      <c r="BH266" s="19"/>
      <c r="BI266" s="19"/>
      <c r="BJ266" s="19"/>
    </row>
    <row r="267" spans="1:62" ht="12.5" x14ac:dyDescent="0.25">
      <c r="A267" s="1"/>
      <c r="B267" s="1"/>
      <c r="C267" s="1"/>
      <c r="G267" s="1"/>
      <c r="H267" s="1"/>
      <c r="I267" s="1"/>
      <c r="J267" s="1"/>
      <c r="K267" s="1"/>
      <c r="L267" s="1"/>
      <c r="AQ267" s="7"/>
      <c r="AR267" s="7"/>
      <c r="AS267" s="7"/>
      <c r="BC267" s="19"/>
      <c r="BD267" s="19"/>
      <c r="BE267" s="19"/>
      <c r="BF267" s="19"/>
      <c r="BG267" s="19"/>
      <c r="BH267" s="19"/>
      <c r="BI267" s="19"/>
      <c r="BJ267" s="19"/>
    </row>
    <row r="268" spans="1:62" ht="12.5" x14ac:dyDescent="0.25">
      <c r="A268" s="1"/>
      <c r="B268" s="1"/>
      <c r="C268" s="1"/>
      <c r="G268" s="1"/>
      <c r="H268" s="1"/>
      <c r="I268" s="1"/>
      <c r="J268" s="1"/>
      <c r="K268" s="1"/>
      <c r="L268" s="1"/>
      <c r="AQ268" s="7"/>
      <c r="AR268" s="7"/>
      <c r="AS268" s="7"/>
      <c r="BC268" s="19"/>
      <c r="BD268" s="19"/>
      <c r="BE268" s="19"/>
      <c r="BF268" s="19"/>
      <c r="BG268" s="19"/>
      <c r="BH268" s="19"/>
      <c r="BI268" s="19"/>
      <c r="BJ268" s="19"/>
    </row>
    <row r="269" spans="1:62" ht="12.5" x14ac:dyDescent="0.25">
      <c r="A269" s="1"/>
      <c r="B269" s="1"/>
      <c r="C269" s="1"/>
      <c r="G269" s="1"/>
      <c r="H269" s="1"/>
      <c r="I269" s="1"/>
      <c r="J269" s="1"/>
      <c r="K269" s="1"/>
      <c r="L269" s="1"/>
      <c r="AQ269" s="7"/>
      <c r="AR269" s="7"/>
      <c r="AS269" s="7"/>
      <c r="BC269" s="19"/>
      <c r="BD269" s="19"/>
      <c r="BE269" s="19"/>
      <c r="BF269" s="19"/>
      <c r="BG269" s="19"/>
      <c r="BH269" s="19"/>
      <c r="BI269" s="19"/>
      <c r="BJ269" s="19"/>
    </row>
    <row r="270" spans="1:62" ht="12.5" x14ac:dyDescent="0.25">
      <c r="A270" s="1"/>
      <c r="B270" s="1"/>
      <c r="C270" s="1"/>
      <c r="G270" s="1"/>
      <c r="H270" s="1"/>
      <c r="I270" s="1"/>
      <c r="J270" s="1"/>
      <c r="K270" s="1"/>
      <c r="L270" s="1"/>
      <c r="AQ270" s="7"/>
      <c r="AR270" s="7"/>
      <c r="AS270" s="7"/>
      <c r="BC270" s="19"/>
      <c r="BD270" s="19"/>
      <c r="BE270" s="19"/>
      <c r="BF270" s="19"/>
      <c r="BG270" s="19"/>
      <c r="BH270" s="19"/>
      <c r="BI270" s="19"/>
      <c r="BJ270" s="19"/>
    </row>
    <row r="271" spans="1:62" ht="12.5" x14ac:dyDescent="0.25">
      <c r="A271" s="1"/>
      <c r="B271" s="1"/>
      <c r="C271" s="1"/>
      <c r="G271" s="1"/>
      <c r="H271" s="1"/>
      <c r="I271" s="1"/>
      <c r="J271" s="1"/>
      <c r="K271" s="1"/>
      <c r="L271" s="1"/>
      <c r="AQ271" s="7"/>
      <c r="AR271" s="7"/>
      <c r="AS271" s="7"/>
      <c r="BC271" s="19"/>
      <c r="BD271" s="19"/>
      <c r="BE271" s="19"/>
      <c r="BF271" s="19"/>
      <c r="BG271" s="19"/>
      <c r="BH271" s="19"/>
      <c r="BI271" s="19"/>
      <c r="BJ271" s="19"/>
    </row>
    <row r="272" spans="1:62" ht="12.5" x14ac:dyDescent="0.25">
      <c r="A272" s="1"/>
      <c r="B272" s="1"/>
      <c r="C272" s="1"/>
      <c r="G272" s="1"/>
      <c r="H272" s="1"/>
      <c r="I272" s="1"/>
      <c r="J272" s="1"/>
      <c r="K272" s="1"/>
      <c r="L272" s="1"/>
      <c r="AQ272" s="7"/>
      <c r="AR272" s="7"/>
      <c r="AS272" s="7"/>
      <c r="BC272" s="19"/>
      <c r="BD272" s="19"/>
      <c r="BE272" s="19"/>
      <c r="BF272" s="19"/>
      <c r="BG272" s="19"/>
      <c r="BH272" s="19"/>
      <c r="BI272" s="19"/>
      <c r="BJ272" s="19"/>
    </row>
    <row r="273" spans="1:62" ht="12.5" x14ac:dyDescent="0.25">
      <c r="A273" s="1"/>
      <c r="B273" s="1"/>
      <c r="C273" s="1"/>
      <c r="G273" s="1"/>
      <c r="H273" s="1"/>
      <c r="I273" s="1"/>
      <c r="J273" s="1"/>
      <c r="K273" s="1"/>
      <c r="L273" s="1"/>
      <c r="AQ273" s="7"/>
      <c r="AR273" s="7"/>
      <c r="AS273" s="7"/>
      <c r="BC273" s="19"/>
      <c r="BD273" s="19"/>
      <c r="BE273" s="19"/>
      <c r="BF273" s="19"/>
      <c r="BG273" s="19"/>
      <c r="BH273" s="19"/>
      <c r="BI273" s="19"/>
      <c r="BJ273" s="19"/>
    </row>
    <row r="274" spans="1:62" ht="12.5" x14ac:dyDescent="0.25">
      <c r="A274" s="1"/>
      <c r="B274" s="1"/>
      <c r="C274" s="1"/>
      <c r="G274" s="1"/>
      <c r="H274" s="1"/>
      <c r="I274" s="1"/>
      <c r="J274" s="1"/>
      <c r="K274" s="1"/>
      <c r="L274" s="1"/>
      <c r="AQ274" s="7"/>
      <c r="AR274" s="7"/>
      <c r="AS274" s="7"/>
      <c r="BC274" s="19"/>
      <c r="BD274" s="19"/>
      <c r="BE274" s="19"/>
      <c r="BF274" s="19"/>
      <c r="BG274" s="19"/>
      <c r="BH274" s="19"/>
      <c r="BI274" s="19"/>
      <c r="BJ274" s="19"/>
    </row>
    <row r="275" spans="1:62" ht="12.5" x14ac:dyDescent="0.25">
      <c r="A275" s="1"/>
      <c r="B275" s="1"/>
      <c r="C275" s="1"/>
      <c r="G275" s="1"/>
      <c r="H275" s="1"/>
      <c r="I275" s="1"/>
      <c r="J275" s="1"/>
      <c r="K275" s="1"/>
      <c r="L275" s="1"/>
      <c r="AQ275" s="7"/>
      <c r="AR275" s="7"/>
      <c r="AS275" s="7"/>
      <c r="BC275" s="19"/>
      <c r="BD275" s="19"/>
      <c r="BE275" s="19"/>
      <c r="BF275" s="19"/>
      <c r="BG275" s="19"/>
      <c r="BH275" s="19"/>
      <c r="BI275" s="19"/>
      <c r="BJ275" s="19"/>
    </row>
    <row r="276" spans="1:62" ht="12.5" x14ac:dyDescent="0.25">
      <c r="A276" s="1"/>
      <c r="B276" s="1"/>
      <c r="C276" s="1"/>
      <c r="G276" s="1"/>
      <c r="H276" s="1"/>
      <c r="I276" s="1"/>
      <c r="J276" s="1"/>
      <c r="K276" s="1"/>
      <c r="L276" s="1"/>
      <c r="AQ276" s="7"/>
      <c r="AR276" s="7"/>
      <c r="AS276" s="7"/>
      <c r="BC276" s="19"/>
      <c r="BD276" s="19"/>
      <c r="BE276" s="19"/>
      <c r="BF276" s="19"/>
      <c r="BG276" s="19"/>
      <c r="BH276" s="19"/>
      <c r="BI276" s="19"/>
      <c r="BJ276" s="19"/>
    </row>
    <row r="277" spans="1:62" ht="12.5" x14ac:dyDescent="0.25">
      <c r="A277" s="1"/>
      <c r="B277" s="1"/>
      <c r="C277" s="1"/>
      <c r="G277" s="1"/>
      <c r="H277" s="1"/>
      <c r="I277" s="1"/>
      <c r="J277" s="1"/>
      <c r="K277" s="1"/>
      <c r="L277" s="1"/>
      <c r="AQ277" s="7"/>
      <c r="AR277" s="7"/>
      <c r="AS277" s="7"/>
      <c r="BC277" s="19"/>
      <c r="BD277" s="19"/>
      <c r="BE277" s="19"/>
      <c r="BF277" s="19"/>
      <c r="BG277" s="19"/>
      <c r="BH277" s="19"/>
      <c r="BI277" s="19"/>
      <c r="BJ277" s="19"/>
    </row>
    <row r="278" spans="1:62" ht="12.5" x14ac:dyDescent="0.25">
      <c r="A278" s="1"/>
      <c r="B278" s="1"/>
      <c r="C278" s="1"/>
      <c r="G278" s="1"/>
      <c r="H278" s="1"/>
      <c r="I278" s="1"/>
      <c r="J278" s="1"/>
      <c r="K278" s="1"/>
      <c r="L278" s="1"/>
      <c r="AQ278" s="7"/>
      <c r="AR278" s="7"/>
      <c r="AS278" s="7"/>
      <c r="BC278" s="19"/>
      <c r="BD278" s="19"/>
      <c r="BE278" s="19"/>
      <c r="BF278" s="19"/>
      <c r="BG278" s="19"/>
      <c r="BH278" s="19"/>
      <c r="BI278" s="19"/>
      <c r="BJ278" s="19"/>
    </row>
    <row r="279" spans="1:62" ht="12.5" x14ac:dyDescent="0.25">
      <c r="A279" s="1"/>
      <c r="B279" s="1"/>
      <c r="C279" s="1"/>
      <c r="G279" s="1"/>
      <c r="H279" s="1"/>
      <c r="I279" s="1"/>
      <c r="J279" s="1"/>
      <c r="K279" s="1"/>
      <c r="L279" s="1"/>
      <c r="AQ279" s="7"/>
      <c r="AR279" s="7"/>
      <c r="AS279" s="7"/>
      <c r="BC279" s="19"/>
      <c r="BD279" s="19"/>
      <c r="BE279" s="19"/>
      <c r="BF279" s="19"/>
      <c r="BG279" s="19"/>
      <c r="BH279" s="19"/>
      <c r="BI279" s="19"/>
      <c r="BJ279" s="19"/>
    </row>
    <row r="280" spans="1:62" ht="12.5" x14ac:dyDescent="0.25">
      <c r="A280" s="1"/>
      <c r="B280" s="1"/>
      <c r="C280" s="1"/>
      <c r="G280" s="1"/>
      <c r="H280" s="1"/>
      <c r="I280" s="1"/>
      <c r="J280" s="1"/>
      <c r="K280" s="1"/>
      <c r="L280" s="1"/>
      <c r="AQ280" s="7"/>
      <c r="AR280" s="7"/>
      <c r="AS280" s="7"/>
      <c r="BC280" s="19"/>
      <c r="BD280" s="19"/>
      <c r="BE280" s="19"/>
      <c r="BF280" s="19"/>
      <c r="BG280" s="19"/>
      <c r="BH280" s="19"/>
      <c r="BI280" s="19"/>
      <c r="BJ280" s="19"/>
    </row>
    <row r="281" spans="1:62" ht="12.5" x14ac:dyDescent="0.25">
      <c r="A281" s="1"/>
      <c r="B281" s="1"/>
      <c r="C281" s="1"/>
      <c r="G281" s="1"/>
      <c r="H281" s="1"/>
      <c r="I281" s="1"/>
      <c r="J281" s="1"/>
      <c r="K281" s="1"/>
      <c r="L281" s="1"/>
      <c r="AQ281" s="7"/>
      <c r="AR281" s="7"/>
      <c r="AS281" s="7"/>
      <c r="BC281" s="19"/>
      <c r="BD281" s="19"/>
      <c r="BE281" s="19"/>
      <c r="BF281" s="19"/>
      <c r="BG281" s="19"/>
      <c r="BH281" s="19"/>
      <c r="BI281" s="19"/>
      <c r="BJ281" s="19"/>
    </row>
    <row r="282" spans="1:62" ht="12.5" x14ac:dyDescent="0.25">
      <c r="A282" s="1"/>
      <c r="B282" s="1"/>
      <c r="C282" s="1"/>
      <c r="G282" s="1"/>
      <c r="H282" s="1"/>
      <c r="I282" s="1"/>
      <c r="J282" s="1"/>
      <c r="K282" s="1"/>
      <c r="L282" s="1"/>
      <c r="AQ282" s="7"/>
      <c r="AR282" s="7"/>
      <c r="AS282" s="7"/>
      <c r="BC282" s="19"/>
      <c r="BD282" s="19"/>
      <c r="BE282" s="19"/>
      <c r="BF282" s="19"/>
      <c r="BG282" s="19"/>
      <c r="BH282" s="19"/>
      <c r="BI282" s="19"/>
      <c r="BJ282" s="19"/>
    </row>
    <row r="283" spans="1:62" ht="12.5" x14ac:dyDescent="0.25">
      <c r="A283" s="1"/>
      <c r="B283" s="1"/>
      <c r="C283" s="1"/>
      <c r="G283" s="1"/>
      <c r="H283" s="1"/>
      <c r="I283" s="1"/>
      <c r="J283" s="1"/>
      <c r="K283" s="1"/>
      <c r="L283" s="1"/>
      <c r="AQ283" s="7"/>
      <c r="AR283" s="7"/>
      <c r="AS283" s="7"/>
      <c r="BC283" s="19"/>
      <c r="BD283" s="19"/>
      <c r="BE283" s="19"/>
      <c r="BF283" s="19"/>
      <c r="BG283" s="19"/>
      <c r="BH283" s="19"/>
      <c r="BI283" s="19"/>
      <c r="BJ283" s="19"/>
    </row>
    <row r="284" spans="1:62" ht="12.5" x14ac:dyDescent="0.25">
      <c r="A284" s="1"/>
      <c r="B284" s="1"/>
      <c r="C284" s="1"/>
      <c r="G284" s="1"/>
      <c r="H284" s="1"/>
      <c r="I284" s="1"/>
      <c r="J284" s="1"/>
      <c r="K284" s="1"/>
      <c r="L284" s="1"/>
      <c r="AQ284" s="7"/>
      <c r="AR284" s="7"/>
      <c r="AS284" s="7"/>
      <c r="BC284" s="19"/>
      <c r="BD284" s="19"/>
      <c r="BE284" s="19"/>
      <c r="BF284" s="19"/>
      <c r="BG284" s="19"/>
      <c r="BH284" s="19"/>
      <c r="BI284" s="19"/>
      <c r="BJ284" s="19"/>
    </row>
    <row r="285" spans="1:62" ht="12.5" x14ac:dyDescent="0.25">
      <c r="A285" s="1"/>
      <c r="B285" s="1"/>
      <c r="C285" s="1"/>
      <c r="G285" s="1"/>
      <c r="H285" s="1"/>
      <c r="I285" s="1"/>
      <c r="J285" s="1"/>
      <c r="K285" s="1"/>
      <c r="L285" s="1"/>
      <c r="AQ285" s="7"/>
      <c r="AR285" s="7"/>
      <c r="AS285" s="7"/>
      <c r="BC285" s="19"/>
      <c r="BD285" s="19"/>
      <c r="BE285" s="19"/>
      <c r="BF285" s="19"/>
      <c r="BG285" s="19"/>
      <c r="BH285" s="19"/>
      <c r="BI285" s="19"/>
      <c r="BJ285" s="19"/>
    </row>
    <row r="286" spans="1:62" ht="12.5" x14ac:dyDescent="0.25">
      <c r="A286" s="1"/>
      <c r="B286" s="1"/>
      <c r="C286" s="1"/>
      <c r="G286" s="1"/>
      <c r="H286" s="1"/>
      <c r="I286" s="1"/>
      <c r="J286" s="1"/>
      <c r="K286" s="1"/>
      <c r="L286" s="1"/>
      <c r="AQ286" s="7"/>
      <c r="AR286" s="7"/>
      <c r="AS286" s="7"/>
      <c r="BC286" s="19"/>
      <c r="BD286" s="19"/>
      <c r="BE286" s="19"/>
      <c r="BF286" s="19"/>
      <c r="BG286" s="19"/>
      <c r="BH286" s="19"/>
      <c r="BI286" s="19"/>
      <c r="BJ286" s="19"/>
    </row>
    <row r="287" spans="1:62" ht="12.5" x14ac:dyDescent="0.25">
      <c r="A287" s="1"/>
      <c r="B287" s="1"/>
      <c r="C287" s="1"/>
      <c r="G287" s="1"/>
      <c r="H287" s="1"/>
      <c r="I287" s="1"/>
      <c r="J287" s="1"/>
      <c r="K287" s="1"/>
      <c r="L287" s="1"/>
      <c r="AQ287" s="7"/>
      <c r="AR287" s="7"/>
      <c r="AS287" s="7"/>
      <c r="BC287" s="19"/>
      <c r="BD287" s="19"/>
      <c r="BE287" s="19"/>
      <c r="BF287" s="19"/>
      <c r="BG287" s="19"/>
      <c r="BH287" s="19"/>
      <c r="BI287" s="19"/>
      <c r="BJ287" s="19"/>
    </row>
    <row r="288" spans="1:62" ht="12.5" x14ac:dyDescent="0.25">
      <c r="A288" s="1"/>
      <c r="B288" s="1"/>
      <c r="C288" s="1"/>
      <c r="G288" s="1"/>
      <c r="H288" s="1"/>
      <c r="I288" s="1"/>
      <c r="J288" s="1"/>
      <c r="K288" s="1"/>
      <c r="L288" s="1"/>
      <c r="AQ288" s="7"/>
      <c r="AR288" s="7"/>
      <c r="AS288" s="7"/>
      <c r="BC288" s="19"/>
      <c r="BD288" s="19"/>
      <c r="BE288" s="19"/>
      <c r="BF288" s="19"/>
      <c r="BG288" s="19"/>
      <c r="BH288" s="19"/>
      <c r="BI288" s="19"/>
      <c r="BJ288" s="19"/>
    </row>
    <row r="289" spans="1:62" ht="12.5" x14ac:dyDescent="0.25">
      <c r="A289" s="1"/>
      <c r="B289" s="1"/>
      <c r="C289" s="1"/>
      <c r="G289" s="1"/>
      <c r="H289" s="1"/>
      <c r="I289" s="1"/>
      <c r="J289" s="1"/>
      <c r="K289" s="1"/>
      <c r="L289" s="1"/>
      <c r="AQ289" s="7"/>
      <c r="AR289" s="7"/>
      <c r="AS289" s="7"/>
      <c r="BC289" s="19"/>
      <c r="BD289" s="19"/>
      <c r="BE289" s="19"/>
      <c r="BF289" s="19"/>
      <c r="BG289" s="19"/>
      <c r="BH289" s="19"/>
      <c r="BI289" s="19"/>
      <c r="BJ289" s="19"/>
    </row>
    <row r="290" spans="1:62" ht="12.5" x14ac:dyDescent="0.25">
      <c r="A290" s="1"/>
      <c r="B290" s="1"/>
      <c r="C290" s="1"/>
      <c r="G290" s="1"/>
      <c r="H290" s="1"/>
      <c r="I290" s="1"/>
      <c r="J290" s="1"/>
      <c r="K290" s="1"/>
      <c r="L290" s="1"/>
      <c r="AQ290" s="7"/>
      <c r="AR290" s="7"/>
      <c r="AS290" s="7"/>
      <c r="BC290" s="19"/>
      <c r="BD290" s="19"/>
      <c r="BE290" s="19"/>
      <c r="BF290" s="19"/>
      <c r="BG290" s="19"/>
      <c r="BH290" s="19"/>
      <c r="BI290" s="19"/>
      <c r="BJ290" s="19"/>
    </row>
    <row r="291" spans="1:62" ht="12.5" x14ac:dyDescent="0.25">
      <c r="A291" s="1"/>
      <c r="B291" s="1"/>
      <c r="C291" s="1"/>
      <c r="G291" s="1"/>
      <c r="H291" s="1"/>
      <c r="I291" s="1"/>
      <c r="J291" s="1"/>
      <c r="K291" s="1"/>
      <c r="L291" s="1"/>
      <c r="AQ291" s="7"/>
      <c r="AR291" s="7"/>
      <c r="AS291" s="7"/>
      <c r="BC291" s="19"/>
      <c r="BD291" s="19"/>
      <c r="BE291" s="19"/>
      <c r="BF291" s="19"/>
      <c r="BG291" s="19"/>
      <c r="BH291" s="19"/>
      <c r="BI291" s="19"/>
      <c r="BJ291" s="19"/>
    </row>
    <row r="292" spans="1:62" ht="12.5" x14ac:dyDescent="0.25">
      <c r="A292" s="1"/>
      <c r="B292" s="1"/>
      <c r="C292" s="1"/>
      <c r="G292" s="1"/>
      <c r="H292" s="1"/>
      <c r="I292" s="1"/>
      <c r="J292" s="1"/>
      <c r="K292" s="1"/>
      <c r="L292" s="1"/>
      <c r="AQ292" s="7"/>
      <c r="AR292" s="7"/>
      <c r="AS292" s="7"/>
      <c r="BC292" s="19"/>
      <c r="BD292" s="19"/>
      <c r="BE292" s="19"/>
      <c r="BF292" s="19"/>
      <c r="BG292" s="19"/>
      <c r="BH292" s="19"/>
      <c r="BI292" s="19"/>
      <c r="BJ292" s="19"/>
    </row>
    <row r="293" spans="1:62" ht="12.5" x14ac:dyDescent="0.25">
      <c r="A293" s="1"/>
      <c r="B293" s="1"/>
      <c r="C293" s="1"/>
      <c r="G293" s="1"/>
      <c r="H293" s="1"/>
      <c r="I293" s="1"/>
      <c r="J293" s="1"/>
      <c r="K293" s="1"/>
      <c r="L293" s="1"/>
      <c r="AQ293" s="7"/>
      <c r="AR293" s="7"/>
      <c r="AS293" s="7"/>
      <c r="BC293" s="19"/>
      <c r="BD293" s="19"/>
      <c r="BE293" s="19"/>
      <c r="BF293" s="19"/>
      <c r="BG293" s="19"/>
      <c r="BH293" s="19"/>
      <c r="BI293" s="19"/>
      <c r="BJ293" s="19"/>
    </row>
    <row r="294" spans="1:62" ht="12.5" x14ac:dyDescent="0.25">
      <c r="A294" s="1"/>
      <c r="B294" s="1"/>
      <c r="C294" s="1"/>
      <c r="G294" s="1"/>
      <c r="H294" s="1"/>
      <c r="I294" s="1"/>
      <c r="J294" s="1"/>
      <c r="K294" s="1"/>
      <c r="L294" s="1"/>
      <c r="AQ294" s="7"/>
      <c r="AR294" s="7"/>
      <c r="AS294" s="7"/>
      <c r="BC294" s="19"/>
      <c r="BD294" s="19"/>
      <c r="BE294" s="19"/>
      <c r="BF294" s="19"/>
      <c r="BG294" s="19"/>
      <c r="BH294" s="19"/>
      <c r="BI294" s="19"/>
      <c r="BJ294" s="19"/>
    </row>
    <row r="295" spans="1:62" ht="12.5" x14ac:dyDescent="0.25">
      <c r="A295" s="1"/>
      <c r="B295" s="1"/>
      <c r="C295" s="1"/>
      <c r="G295" s="1"/>
      <c r="H295" s="1"/>
      <c r="I295" s="1"/>
      <c r="J295" s="1"/>
      <c r="K295" s="1"/>
      <c r="L295" s="1"/>
      <c r="AQ295" s="7"/>
      <c r="AR295" s="7"/>
      <c r="AS295" s="7"/>
      <c r="BC295" s="19"/>
      <c r="BD295" s="19"/>
      <c r="BE295" s="19"/>
      <c r="BF295" s="19"/>
      <c r="BG295" s="19"/>
      <c r="BH295" s="19"/>
      <c r="BI295" s="19"/>
      <c r="BJ295" s="19"/>
    </row>
    <row r="296" spans="1:62" ht="12.5" x14ac:dyDescent="0.25">
      <c r="A296" s="1"/>
      <c r="B296" s="1"/>
      <c r="C296" s="1"/>
      <c r="G296" s="1"/>
      <c r="H296" s="1"/>
      <c r="I296" s="1"/>
      <c r="J296" s="1"/>
      <c r="K296" s="1"/>
      <c r="L296" s="1"/>
      <c r="AQ296" s="7"/>
      <c r="AR296" s="7"/>
      <c r="AS296" s="7"/>
      <c r="BC296" s="19"/>
      <c r="BD296" s="19"/>
      <c r="BE296" s="19"/>
      <c r="BF296" s="19"/>
      <c r="BG296" s="19"/>
      <c r="BH296" s="19"/>
      <c r="BI296" s="19"/>
      <c r="BJ296" s="19"/>
    </row>
    <row r="297" spans="1:62" ht="12.5" x14ac:dyDescent="0.25">
      <c r="A297" s="1"/>
      <c r="B297" s="1"/>
      <c r="C297" s="1"/>
      <c r="G297" s="1"/>
      <c r="H297" s="1"/>
      <c r="I297" s="1"/>
      <c r="J297" s="1"/>
      <c r="K297" s="1"/>
      <c r="L297" s="1"/>
      <c r="AQ297" s="7"/>
      <c r="AR297" s="7"/>
      <c r="AS297" s="7"/>
      <c r="BC297" s="19"/>
      <c r="BD297" s="19"/>
      <c r="BE297" s="19"/>
      <c r="BF297" s="19"/>
      <c r="BG297" s="19"/>
      <c r="BH297" s="19"/>
      <c r="BI297" s="19"/>
      <c r="BJ297" s="19"/>
    </row>
    <row r="298" spans="1:62" ht="12.5" x14ac:dyDescent="0.25">
      <c r="A298" s="1"/>
      <c r="B298" s="1"/>
      <c r="C298" s="1"/>
      <c r="G298" s="1"/>
      <c r="H298" s="1"/>
      <c r="I298" s="1"/>
      <c r="J298" s="1"/>
      <c r="K298" s="1"/>
      <c r="L298" s="1"/>
      <c r="AQ298" s="7"/>
      <c r="AR298" s="7"/>
      <c r="AS298" s="7"/>
      <c r="BC298" s="19"/>
      <c r="BD298" s="19"/>
      <c r="BE298" s="19"/>
      <c r="BF298" s="19"/>
      <c r="BG298" s="19"/>
      <c r="BH298" s="19"/>
      <c r="BI298" s="19"/>
      <c r="BJ298" s="19"/>
    </row>
    <row r="299" spans="1:62" ht="12.5" x14ac:dyDescent="0.25">
      <c r="A299" s="1"/>
      <c r="B299" s="1"/>
      <c r="C299" s="1"/>
      <c r="G299" s="1"/>
      <c r="H299" s="1"/>
      <c r="I299" s="1"/>
      <c r="J299" s="1"/>
      <c r="K299" s="1"/>
      <c r="L299" s="1"/>
      <c r="AQ299" s="7"/>
      <c r="AR299" s="7"/>
      <c r="AS299" s="7"/>
      <c r="BC299" s="19"/>
      <c r="BD299" s="19"/>
      <c r="BE299" s="19"/>
      <c r="BF299" s="19"/>
      <c r="BG299" s="19"/>
      <c r="BH299" s="19"/>
      <c r="BI299" s="19"/>
      <c r="BJ299" s="19"/>
    </row>
    <row r="300" spans="1:62" ht="12.5" x14ac:dyDescent="0.25">
      <c r="A300" s="1"/>
      <c r="B300" s="1"/>
      <c r="C300" s="1"/>
      <c r="G300" s="1"/>
      <c r="H300" s="1"/>
      <c r="I300" s="1"/>
      <c r="J300" s="1"/>
      <c r="K300" s="1"/>
      <c r="L300" s="1"/>
      <c r="AQ300" s="7"/>
      <c r="AR300" s="7"/>
      <c r="AS300" s="7"/>
      <c r="BC300" s="19"/>
      <c r="BD300" s="19"/>
      <c r="BE300" s="19"/>
      <c r="BF300" s="19"/>
      <c r="BG300" s="19"/>
      <c r="BH300" s="19"/>
      <c r="BI300" s="19"/>
      <c r="BJ300" s="19"/>
    </row>
    <row r="301" spans="1:62" ht="12.5" x14ac:dyDescent="0.25">
      <c r="A301" s="1"/>
      <c r="B301" s="1"/>
      <c r="C301" s="1"/>
      <c r="G301" s="1"/>
      <c r="H301" s="1"/>
      <c r="I301" s="1"/>
      <c r="J301" s="1"/>
      <c r="K301" s="1"/>
      <c r="L301" s="1"/>
      <c r="AQ301" s="7"/>
      <c r="AR301" s="7"/>
      <c r="AS301" s="7"/>
      <c r="BC301" s="19"/>
      <c r="BD301" s="19"/>
      <c r="BE301" s="19"/>
      <c r="BF301" s="19"/>
      <c r="BG301" s="19"/>
      <c r="BH301" s="19"/>
      <c r="BI301" s="19"/>
      <c r="BJ301" s="19"/>
    </row>
    <row r="302" spans="1:62" ht="12.5" x14ac:dyDescent="0.25">
      <c r="A302" s="1"/>
      <c r="B302" s="1"/>
      <c r="C302" s="1"/>
      <c r="G302" s="1"/>
      <c r="H302" s="1"/>
      <c r="I302" s="1"/>
      <c r="J302" s="1"/>
      <c r="K302" s="1"/>
      <c r="L302" s="1"/>
      <c r="AQ302" s="7"/>
      <c r="AR302" s="7"/>
      <c r="AS302" s="7"/>
      <c r="BC302" s="19"/>
      <c r="BD302" s="19"/>
      <c r="BE302" s="19"/>
      <c r="BF302" s="19"/>
      <c r="BG302" s="19"/>
      <c r="BH302" s="19"/>
      <c r="BI302" s="19"/>
      <c r="BJ302" s="19"/>
    </row>
    <row r="303" spans="1:62" ht="12.5" x14ac:dyDescent="0.25">
      <c r="A303" s="1"/>
      <c r="B303" s="1"/>
      <c r="C303" s="1"/>
      <c r="G303" s="1"/>
      <c r="H303" s="1"/>
      <c r="I303" s="1"/>
      <c r="J303" s="1"/>
      <c r="K303" s="1"/>
      <c r="L303" s="1"/>
      <c r="AQ303" s="7"/>
      <c r="AR303" s="7"/>
      <c r="AS303" s="7"/>
      <c r="BC303" s="19"/>
      <c r="BD303" s="19"/>
      <c r="BE303" s="19"/>
      <c r="BF303" s="19"/>
      <c r="BG303" s="19"/>
      <c r="BH303" s="19"/>
      <c r="BI303" s="19"/>
      <c r="BJ303" s="19"/>
    </row>
    <row r="304" spans="1:62" ht="12.5" x14ac:dyDescent="0.25">
      <c r="A304" s="1"/>
      <c r="B304" s="1"/>
      <c r="C304" s="1"/>
      <c r="G304" s="1"/>
      <c r="H304" s="1"/>
      <c r="I304" s="1"/>
      <c r="J304" s="1"/>
      <c r="K304" s="1"/>
      <c r="L304" s="1"/>
      <c r="AQ304" s="7"/>
      <c r="AR304" s="7"/>
      <c r="AS304" s="7"/>
      <c r="BC304" s="19"/>
      <c r="BD304" s="19"/>
      <c r="BE304" s="19"/>
      <c r="BF304" s="19"/>
      <c r="BG304" s="19"/>
      <c r="BH304" s="19"/>
      <c r="BI304" s="19"/>
      <c r="BJ304" s="19"/>
    </row>
    <row r="305" spans="1:62" ht="12.5" x14ac:dyDescent="0.25">
      <c r="A305" s="1"/>
      <c r="B305" s="1"/>
      <c r="C305" s="1"/>
      <c r="G305" s="1"/>
      <c r="H305" s="1"/>
      <c r="I305" s="1"/>
      <c r="J305" s="1"/>
      <c r="K305" s="1"/>
      <c r="L305" s="1"/>
      <c r="AQ305" s="7"/>
      <c r="AR305" s="7"/>
      <c r="AS305" s="7"/>
      <c r="BC305" s="19"/>
      <c r="BD305" s="19"/>
      <c r="BE305" s="19"/>
      <c r="BF305" s="19"/>
      <c r="BG305" s="19"/>
      <c r="BH305" s="19"/>
      <c r="BI305" s="19"/>
      <c r="BJ305" s="19"/>
    </row>
    <row r="306" spans="1:62" ht="12.5" x14ac:dyDescent="0.25">
      <c r="A306" s="1"/>
      <c r="B306" s="1"/>
      <c r="C306" s="1"/>
      <c r="G306" s="1"/>
      <c r="H306" s="1"/>
      <c r="I306" s="1"/>
      <c r="J306" s="1"/>
      <c r="K306" s="1"/>
      <c r="L306" s="1"/>
      <c r="AQ306" s="7"/>
      <c r="AR306" s="7"/>
      <c r="AS306" s="7"/>
      <c r="BC306" s="19"/>
      <c r="BD306" s="19"/>
      <c r="BE306" s="19"/>
      <c r="BF306" s="19"/>
      <c r="BG306" s="19"/>
      <c r="BH306" s="19"/>
      <c r="BI306" s="19"/>
      <c r="BJ306" s="19"/>
    </row>
    <row r="307" spans="1:62" ht="12.5" x14ac:dyDescent="0.25">
      <c r="A307" s="1"/>
      <c r="B307" s="1"/>
      <c r="C307" s="1"/>
      <c r="G307" s="1"/>
      <c r="H307" s="1"/>
      <c r="I307" s="1"/>
      <c r="J307" s="1"/>
      <c r="K307" s="1"/>
      <c r="L307" s="1"/>
      <c r="AQ307" s="7"/>
      <c r="AR307" s="7"/>
      <c r="AS307" s="7"/>
      <c r="BC307" s="19"/>
      <c r="BD307" s="19"/>
      <c r="BE307" s="19"/>
      <c r="BF307" s="19"/>
      <c r="BG307" s="19"/>
      <c r="BH307" s="19"/>
      <c r="BI307" s="19"/>
      <c r="BJ307" s="19"/>
    </row>
    <row r="308" spans="1:62" ht="12.5" x14ac:dyDescent="0.25">
      <c r="A308" s="1"/>
      <c r="B308" s="1"/>
      <c r="C308" s="1"/>
      <c r="G308" s="1"/>
      <c r="H308" s="1"/>
      <c r="I308" s="1"/>
      <c r="J308" s="1"/>
      <c r="K308" s="1"/>
      <c r="L308" s="1"/>
      <c r="AQ308" s="7"/>
      <c r="AR308" s="7"/>
      <c r="AS308" s="7"/>
      <c r="BC308" s="19"/>
      <c r="BD308" s="19"/>
      <c r="BE308" s="19"/>
      <c r="BF308" s="19"/>
      <c r="BG308" s="19"/>
      <c r="BH308" s="19"/>
      <c r="BI308" s="19"/>
      <c r="BJ308" s="19"/>
    </row>
    <row r="309" spans="1:62" ht="12.5" x14ac:dyDescent="0.25">
      <c r="A309" s="1"/>
      <c r="B309" s="1"/>
      <c r="C309" s="1"/>
      <c r="G309" s="1"/>
      <c r="H309" s="1"/>
      <c r="I309" s="1"/>
      <c r="J309" s="1"/>
      <c r="K309" s="1"/>
      <c r="L309" s="1"/>
      <c r="AQ309" s="7"/>
      <c r="AR309" s="7"/>
      <c r="AS309" s="7"/>
      <c r="BC309" s="19"/>
      <c r="BD309" s="19"/>
      <c r="BE309" s="19"/>
      <c r="BF309" s="19"/>
      <c r="BG309" s="19"/>
      <c r="BH309" s="19"/>
      <c r="BI309" s="19"/>
      <c r="BJ309" s="19"/>
    </row>
    <row r="310" spans="1:62" ht="12.5" x14ac:dyDescent="0.25">
      <c r="A310" s="1"/>
      <c r="B310" s="1"/>
      <c r="C310" s="1"/>
      <c r="G310" s="1"/>
      <c r="H310" s="1"/>
      <c r="I310" s="1"/>
      <c r="J310" s="1"/>
      <c r="K310" s="1"/>
      <c r="L310" s="1"/>
      <c r="AQ310" s="7"/>
      <c r="AR310" s="7"/>
      <c r="AS310" s="7"/>
      <c r="BC310" s="19"/>
      <c r="BD310" s="19"/>
      <c r="BE310" s="19"/>
      <c r="BF310" s="19"/>
      <c r="BG310" s="19"/>
      <c r="BH310" s="19"/>
      <c r="BI310" s="19"/>
      <c r="BJ310" s="19"/>
    </row>
    <row r="311" spans="1:62" ht="12.5" x14ac:dyDescent="0.25">
      <c r="A311" s="1"/>
      <c r="B311" s="1"/>
      <c r="C311" s="1"/>
      <c r="G311" s="1"/>
      <c r="H311" s="1"/>
      <c r="I311" s="1"/>
      <c r="J311" s="1"/>
      <c r="K311" s="1"/>
      <c r="L311" s="1"/>
      <c r="AQ311" s="7"/>
      <c r="AR311" s="7"/>
      <c r="AS311" s="7"/>
      <c r="BC311" s="19"/>
      <c r="BD311" s="19"/>
      <c r="BE311" s="19"/>
      <c r="BF311" s="19"/>
      <c r="BG311" s="19"/>
      <c r="BH311" s="19"/>
      <c r="BI311" s="19"/>
      <c r="BJ311" s="19"/>
    </row>
    <row r="312" spans="1:62" ht="12.5" x14ac:dyDescent="0.25">
      <c r="A312" s="1"/>
      <c r="B312" s="1"/>
      <c r="C312" s="1"/>
      <c r="G312" s="1"/>
      <c r="H312" s="1"/>
      <c r="I312" s="1"/>
      <c r="J312" s="1"/>
      <c r="K312" s="1"/>
      <c r="L312" s="1"/>
      <c r="AQ312" s="7"/>
      <c r="AR312" s="7"/>
      <c r="AS312" s="7"/>
      <c r="BC312" s="19"/>
      <c r="BD312" s="19"/>
      <c r="BE312" s="19"/>
      <c r="BF312" s="19"/>
      <c r="BG312" s="19"/>
      <c r="BH312" s="19"/>
      <c r="BI312" s="19"/>
      <c r="BJ312" s="19"/>
    </row>
    <row r="313" spans="1:62" ht="12.5" x14ac:dyDescent="0.25">
      <c r="A313" s="1"/>
      <c r="B313" s="1"/>
      <c r="C313" s="1"/>
      <c r="G313" s="1"/>
      <c r="H313" s="1"/>
      <c r="I313" s="1"/>
      <c r="J313" s="1"/>
      <c r="K313" s="1"/>
      <c r="L313" s="1"/>
      <c r="AQ313" s="7"/>
      <c r="AR313" s="7"/>
      <c r="AS313" s="7"/>
      <c r="BC313" s="19"/>
      <c r="BD313" s="19"/>
      <c r="BE313" s="19"/>
      <c r="BF313" s="19"/>
      <c r="BG313" s="19"/>
      <c r="BH313" s="19"/>
      <c r="BI313" s="19"/>
      <c r="BJ313" s="19"/>
    </row>
    <row r="314" spans="1:62" ht="12.5" x14ac:dyDescent="0.25">
      <c r="A314" s="1"/>
      <c r="B314" s="1"/>
      <c r="C314" s="1"/>
      <c r="G314" s="1"/>
      <c r="H314" s="1"/>
      <c r="I314" s="1"/>
      <c r="J314" s="1"/>
      <c r="K314" s="1"/>
      <c r="L314" s="1"/>
      <c r="AQ314" s="7"/>
      <c r="AR314" s="7"/>
      <c r="AS314" s="7"/>
      <c r="BC314" s="19"/>
      <c r="BD314" s="19"/>
      <c r="BE314" s="19"/>
      <c r="BF314" s="19"/>
      <c r="BG314" s="19"/>
      <c r="BH314" s="19"/>
      <c r="BI314" s="19"/>
      <c r="BJ314" s="19"/>
    </row>
    <row r="315" spans="1:62" ht="12.5" x14ac:dyDescent="0.25">
      <c r="A315" s="1"/>
      <c r="B315" s="1"/>
      <c r="C315" s="1"/>
      <c r="G315" s="1"/>
      <c r="H315" s="1"/>
      <c r="I315" s="1"/>
      <c r="J315" s="1"/>
      <c r="K315" s="1"/>
      <c r="L315" s="1"/>
      <c r="AQ315" s="7"/>
      <c r="AR315" s="7"/>
      <c r="AS315" s="7"/>
      <c r="BC315" s="19"/>
      <c r="BD315" s="19"/>
      <c r="BE315" s="19"/>
      <c r="BF315" s="19"/>
      <c r="BG315" s="19"/>
      <c r="BH315" s="19"/>
      <c r="BI315" s="19"/>
      <c r="BJ315" s="19"/>
    </row>
    <row r="316" spans="1:62" ht="12.5" x14ac:dyDescent="0.25">
      <c r="A316" s="1"/>
      <c r="B316" s="1"/>
      <c r="C316" s="1"/>
      <c r="G316" s="1"/>
      <c r="H316" s="1"/>
      <c r="I316" s="1"/>
      <c r="J316" s="1"/>
      <c r="K316" s="1"/>
      <c r="L316" s="1"/>
      <c r="AQ316" s="7"/>
      <c r="AR316" s="7"/>
      <c r="AS316" s="7"/>
      <c r="BC316" s="19"/>
      <c r="BD316" s="19"/>
      <c r="BE316" s="19"/>
      <c r="BF316" s="19"/>
      <c r="BG316" s="19"/>
      <c r="BH316" s="19"/>
      <c r="BI316" s="19"/>
      <c r="BJ316" s="19"/>
    </row>
    <row r="317" spans="1:62" ht="12.5" x14ac:dyDescent="0.25">
      <c r="A317" s="1"/>
      <c r="B317" s="1"/>
      <c r="C317" s="1"/>
      <c r="G317" s="1"/>
      <c r="H317" s="1"/>
      <c r="I317" s="1"/>
      <c r="J317" s="1"/>
      <c r="K317" s="1"/>
      <c r="L317" s="1"/>
      <c r="AQ317" s="7"/>
      <c r="AR317" s="7"/>
      <c r="AS317" s="7"/>
      <c r="BC317" s="19"/>
      <c r="BD317" s="19"/>
      <c r="BE317" s="19"/>
      <c r="BF317" s="19"/>
      <c r="BG317" s="19"/>
      <c r="BH317" s="19"/>
      <c r="BI317" s="19"/>
      <c r="BJ317" s="19"/>
    </row>
    <row r="318" spans="1:62" ht="12.5" x14ac:dyDescent="0.25">
      <c r="A318" s="1"/>
      <c r="B318" s="1"/>
      <c r="C318" s="1"/>
      <c r="G318" s="1"/>
      <c r="H318" s="1"/>
      <c r="I318" s="1"/>
      <c r="J318" s="1"/>
      <c r="K318" s="1"/>
      <c r="L318" s="1"/>
      <c r="AQ318" s="7"/>
      <c r="AR318" s="7"/>
      <c r="AS318" s="7"/>
      <c r="BC318" s="19"/>
      <c r="BD318" s="19"/>
      <c r="BE318" s="19"/>
      <c r="BF318" s="19"/>
      <c r="BG318" s="19"/>
      <c r="BH318" s="19"/>
      <c r="BI318" s="19"/>
      <c r="BJ318" s="19"/>
    </row>
    <row r="319" spans="1:62" ht="12.5" x14ac:dyDescent="0.25">
      <c r="A319" s="1"/>
      <c r="B319" s="1"/>
      <c r="C319" s="1"/>
      <c r="G319" s="1"/>
      <c r="H319" s="1"/>
      <c r="I319" s="1"/>
      <c r="J319" s="1"/>
      <c r="K319" s="1"/>
      <c r="L319" s="1"/>
      <c r="AQ319" s="7"/>
      <c r="AR319" s="7"/>
      <c r="AS319" s="7"/>
      <c r="BC319" s="19"/>
      <c r="BD319" s="19"/>
      <c r="BE319" s="19"/>
      <c r="BF319" s="19"/>
      <c r="BG319" s="19"/>
      <c r="BH319" s="19"/>
      <c r="BI319" s="19"/>
      <c r="BJ319" s="19"/>
    </row>
    <row r="320" spans="1:62" ht="12.5" x14ac:dyDescent="0.25">
      <c r="A320" s="1"/>
      <c r="B320" s="1"/>
      <c r="C320" s="1"/>
      <c r="G320" s="1"/>
      <c r="H320" s="1"/>
      <c r="I320" s="1"/>
      <c r="J320" s="1"/>
      <c r="K320" s="1"/>
      <c r="L320" s="1"/>
      <c r="AQ320" s="7"/>
      <c r="AR320" s="7"/>
      <c r="AS320" s="7"/>
      <c r="BC320" s="19"/>
      <c r="BD320" s="19"/>
      <c r="BE320" s="19"/>
      <c r="BF320" s="19"/>
      <c r="BG320" s="19"/>
      <c r="BH320" s="19"/>
      <c r="BI320" s="19"/>
      <c r="BJ320" s="19"/>
    </row>
    <row r="321" spans="1:62" ht="12.5" x14ac:dyDescent="0.25">
      <c r="A321" s="1"/>
      <c r="B321" s="1"/>
      <c r="C321" s="1"/>
      <c r="G321" s="1"/>
      <c r="H321" s="1"/>
      <c r="I321" s="1"/>
      <c r="J321" s="1"/>
      <c r="K321" s="1"/>
      <c r="L321" s="1"/>
      <c r="AQ321" s="7"/>
      <c r="AR321" s="7"/>
      <c r="AS321" s="7"/>
      <c r="BC321" s="19"/>
      <c r="BD321" s="19"/>
      <c r="BE321" s="19"/>
      <c r="BF321" s="19"/>
      <c r="BG321" s="19"/>
      <c r="BH321" s="19"/>
      <c r="BI321" s="19"/>
      <c r="BJ321" s="19"/>
    </row>
    <row r="322" spans="1:62" ht="12.5" x14ac:dyDescent="0.25">
      <c r="A322" s="1"/>
      <c r="B322" s="1"/>
      <c r="C322" s="1"/>
      <c r="G322" s="1"/>
      <c r="H322" s="1"/>
      <c r="I322" s="1"/>
      <c r="J322" s="1"/>
      <c r="K322" s="1"/>
      <c r="L322" s="1"/>
      <c r="AQ322" s="7"/>
      <c r="AR322" s="7"/>
      <c r="AS322" s="7"/>
      <c r="BC322" s="19"/>
      <c r="BD322" s="19"/>
      <c r="BE322" s="19"/>
      <c r="BF322" s="19"/>
      <c r="BG322" s="19"/>
      <c r="BH322" s="19"/>
      <c r="BI322" s="19"/>
      <c r="BJ322" s="19"/>
    </row>
    <row r="323" spans="1:62" ht="12.5" x14ac:dyDescent="0.25">
      <c r="A323" s="1"/>
      <c r="B323" s="1"/>
      <c r="C323" s="1"/>
      <c r="G323" s="1"/>
      <c r="H323" s="1"/>
      <c r="I323" s="1"/>
      <c r="J323" s="1"/>
      <c r="K323" s="1"/>
      <c r="L323" s="1"/>
      <c r="AQ323" s="7"/>
      <c r="AR323" s="7"/>
      <c r="AS323" s="7"/>
      <c r="BC323" s="19"/>
      <c r="BD323" s="19"/>
      <c r="BE323" s="19"/>
      <c r="BF323" s="19"/>
      <c r="BG323" s="19"/>
      <c r="BH323" s="19"/>
      <c r="BI323" s="19"/>
      <c r="BJ323" s="19"/>
    </row>
    <row r="324" spans="1:62" ht="12.5" x14ac:dyDescent="0.25">
      <c r="A324" s="1"/>
      <c r="B324" s="1"/>
      <c r="C324" s="1"/>
      <c r="G324" s="1"/>
      <c r="H324" s="1"/>
      <c r="I324" s="1"/>
      <c r="J324" s="1"/>
      <c r="K324" s="1"/>
      <c r="L324" s="1"/>
      <c r="AQ324" s="7"/>
      <c r="AR324" s="7"/>
      <c r="AS324" s="7"/>
      <c r="BC324" s="19"/>
      <c r="BD324" s="19"/>
      <c r="BE324" s="19"/>
      <c r="BF324" s="19"/>
      <c r="BG324" s="19"/>
      <c r="BH324" s="19"/>
      <c r="BI324" s="19"/>
      <c r="BJ324" s="19"/>
    </row>
    <row r="325" spans="1:62" ht="12.5" x14ac:dyDescent="0.25">
      <c r="A325" s="1"/>
      <c r="B325" s="1"/>
      <c r="C325" s="1"/>
      <c r="G325" s="1"/>
      <c r="H325" s="1"/>
      <c r="I325" s="1"/>
      <c r="J325" s="1"/>
      <c r="K325" s="1"/>
      <c r="L325" s="1"/>
      <c r="AQ325" s="7"/>
      <c r="AR325" s="7"/>
      <c r="AS325" s="7"/>
      <c r="BC325" s="19"/>
      <c r="BD325" s="19"/>
      <c r="BE325" s="19"/>
      <c r="BF325" s="19"/>
      <c r="BG325" s="19"/>
      <c r="BH325" s="19"/>
      <c r="BI325" s="19"/>
      <c r="BJ325" s="19"/>
    </row>
    <row r="326" spans="1:62" ht="12.5" x14ac:dyDescent="0.25">
      <c r="A326" s="1"/>
      <c r="B326" s="1"/>
      <c r="C326" s="1"/>
      <c r="G326" s="1"/>
      <c r="H326" s="1"/>
      <c r="I326" s="1"/>
      <c r="J326" s="1"/>
      <c r="K326" s="1"/>
      <c r="L326" s="1"/>
      <c r="AQ326" s="7"/>
      <c r="AR326" s="7"/>
      <c r="AS326" s="7"/>
      <c r="BC326" s="19"/>
      <c r="BD326" s="19"/>
      <c r="BE326" s="19"/>
      <c r="BF326" s="19"/>
      <c r="BG326" s="19"/>
      <c r="BH326" s="19"/>
      <c r="BI326" s="19"/>
      <c r="BJ326" s="19"/>
    </row>
    <row r="327" spans="1:62" ht="12.5" x14ac:dyDescent="0.25">
      <c r="A327" s="1"/>
      <c r="B327" s="1"/>
      <c r="C327" s="1"/>
      <c r="G327" s="1"/>
      <c r="H327" s="1"/>
      <c r="I327" s="1"/>
      <c r="J327" s="1"/>
      <c r="K327" s="1"/>
      <c r="L327" s="1"/>
      <c r="AQ327" s="7"/>
      <c r="AR327" s="7"/>
      <c r="AS327" s="7"/>
      <c r="BC327" s="19"/>
      <c r="BD327" s="19"/>
      <c r="BE327" s="19"/>
      <c r="BF327" s="19"/>
      <c r="BG327" s="19"/>
      <c r="BH327" s="19"/>
      <c r="BI327" s="19"/>
      <c r="BJ327" s="19"/>
    </row>
    <row r="328" spans="1:62" ht="12.5" x14ac:dyDescent="0.25">
      <c r="A328" s="1"/>
      <c r="B328" s="1"/>
      <c r="C328" s="1"/>
      <c r="G328" s="1"/>
      <c r="H328" s="1"/>
      <c r="I328" s="1"/>
      <c r="J328" s="1"/>
      <c r="K328" s="1"/>
      <c r="L328" s="1"/>
      <c r="AQ328" s="7"/>
      <c r="AR328" s="7"/>
      <c r="AS328" s="7"/>
      <c r="BC328" s="19"/>
      <c r="BD328" s="19"/>
      <c r="BE328" s="19"/>
      <c r="BF328" s="19"/>
      <c r="BG328" s="19"/>
      <c r="BH328" s="19"/>
      <c r="BI328" s="19"/>
      <c r="BJ328" s="19"/>
    </row>
    <row r="329" spans="1:62" ht="12.5" x14ac:dyDescent="0.25">
      <c r="A329" s="1"/>
      <c r="B329" s="1"/>
      <c r="C329" s="1"/>
      <c r="G329" s="1"/>
      <c r="H329" s="1"/>
      <c r="I329" s="1"/>
      <c r="J329" s="1"/>
      <c r="K329" s="1"/>
      <c r="L329" s="1"/>
      <c r="AQ329" s="7"/>
      <c r="AR329" s="7"/>
      <c r="AS329" s="7"/>
      <c r="BC329" s="19"/>
      <c r="BD329" s="19"/>
      <c r="BE329" s="19"/>
      <c r="BF329" s="19"/>
      <c r="BG329" s="19"/>
      <c r="BH329" s="19"/>
      <c r="BI329" s="19"/>
      <c r="BJ329" s="19"/>
    </row>
    <row r="330" spans="1:62" ht="12.5" x14ac:dyDescent="0.25">
      <c r="A330" s="1"/>
      <c r="B330" s="1"/>
      <c r="C330" s="1"/>
      <c r="G330" s="1"/>
      <c r="H330" s="1"/>
      <c r="I330" s="1"/>
      <c r="J330" s="1"/>
      <c r="K330" s="1"/>
      <c r="L330" s="1"/>
      <c r="AQ330" s="7"/>
      <c r="AR330" s="7"/>
      <c r="AS330" s="7"/>
      <c r="BC330" s="19"/>
      <c r="BD330" s="19"/>
      <c r="BE330" s="19"/>
      <c r="BF330" s="19"/>
      <c r="BG330" s="19"/>
      <c r="BH330" s="19"/>
      <c r="BI330" s="19"/>
      <c r="BJ330" s="19"/>
    </row>
    <row r="331" spans="1:62" ht="12.5" x14ac:dyDescent="0.25">
      <c r="A331" s="1"/>
      <c r="B331" s="1"/>
      <c r="C331" s="1"/>
      <c r="G331" s="1"/>
      <c r="H331" s="1"/>
      <c r="I331" s="1"/>
      <c r="J331" s="1"/>
      <c r="K331" s="1"/>
      <c r="L331" s="1"/>
      <c r="AQ331" s="7"/>
      <c r="AR331" s="7"/>
      <c r="AS331" s="7"/>
      <c r="BC331" s="19"/>
      <c r="BD331" s="19"/>
      <c r="BE331" s="19"/>
      <c r="BF331" s="19"/>
      <c r="BG331" s="19"/>
      <c r="BH331" s="19"/>
      <c r="BI331" s="19"/>
      <c r="BJ331" s="19"/>
    </row>
    <row r="332" spans="1:62" ht="12.5" x14ac:dyDescent="0.25">
      <c r="A332" s="1"/>
      <c r="B332" s="1"/>
      <c r="C332" s="1"/>
      <c r="G332" s="1"/>
      <c r="H332" s="1"/>
      <c r="I332" s="1"/>
      <c r="J332" s="1"/>
      <c r="K332" s="1"/>
      <c r="L332" s="1"/>
      <c r="AQ332" s="7"/>
      <c r="AR332" s="7"/>
      <c r="AS332" s="7"/>
      <c r="BC332" s="19"/>
      <c r="BD332" s="19"/>
      <c r="BE332" s="19"/>
      <c r="BF332" s="19"/>
      <c r="BG332" s="19"/>
      <c r="BH332" s="19"/>
      <c r="BI332" s="19"/>
      <c r="BJ332" s="19"/>
    </row>
    <row r="333" spans="1:62" ht="12.5" x14ac:dyDescent="0.25">
      <c r="A333" s="1"/>
      <c r="B333" s="1"/>
      <c r="C333" s="1"/>
      <c r="G333" s="1"/>
      <c r="H333" s="1"/>
      <c r="I333" s="1"/>
      <c r="J333" s="1"/>
      <c r="K333" s="1"/>
      <c r="L333" s="1"/>
      <c r="AQ333" s="7"/>
      <c r="AR333" s="7"/>
      <c r="AS333" s="7"/>
      <c r="BC333" s="19"/>
      <c r="BD333" s="19"/>
      <c r="BE333" s="19"/>
      <c r="BF333" s="19"/>
      <c r="BG333" s="19"/>
      <c r="BH333" s="19"/>
      <c r="BI333" s="19"/>
      <c r="BJ333" s="19"/>
    </row>
    <row r="334" spans="1:62" ht="12.5" x14ac:dyDescent="0.25">
      <c r="A334" s="1"/>
      <c r="B334" s="1"/>
      <c r="C334" s="1"/>
      <c r="G334" s="1"/>
      <c r="H334" s="1"/>
      <c r="I334" s="1"/>
      <c r="J334" s="1"/>
      <c r="K334" s="1"/>
      <c r="L334" s="1"/>
      <c r="AQ334" s="7"/>
      <c r="AR334" s="7"/>
      <c r="AS334" s="7"/>
      <c r="BC334" s="19"/>
      <c r="BD334" s="19"/>
      <c r="BE334" s="19"/>
      <c r="BF334" s="19"/>
      <c r="BG334" s="19"/>
      <c r="BH334" s="19"/>
      <c r="BI334" s="19"/>
      <c r="BJ334" s="19"/>
    </row>
    <row r="335" spans="1:62" ht="12.5" x14ac:dyDescent="0.25">
      <c r="A335" s="1"/>
      <c r="B335" s="1"/>
      <c r="C335" s="1"/>
      <c r="G335" s="1"/>
      <c r="H335" s="1"/>
      <c r="I335" s="1"/>
      <c r="J335" s="1"/>
      <c r="K335" s="1"/>
      <c r="L335" s="1"/>
      <c r="AQ335" s="7"/>
      <c r="AR335" s="7"/>
      <c r="AS335" s="7"/>
      <c r="BC335" s="19"/>
      <c r="BD335" s="19"/>
      <c r="BE335" s="19"/>
      <c r="BF335" s="19"/>
      <c r="BG335" s="19"/>
      <c r="BH335" s="19"/>
      <c r="BI335" s="19"/>
      <c r="BJ335" s="19"/>
    </row>
    <row r="336" spans="1:62" ht="12.5" x14ac:dyDescent="0.25">
      <c r="A336" s="1"/>
      <c r="B336" s="1"/>
      <c r="C336" s="1"/>
      <c r="G336" s="1"/>
      <c r="H336" s="1"/>
      <c r="I336" s="1"/>
      <c r="J336" s="1"/>
      <c r="K336" s="1"/>
      <c r="L336" s="1"/>
      <c r="AQ336" s="7"/>
      <c r="AR336" s="7"/>
      <c r="AS336" s="7"/>
      <c r="BC336" s="19"/>
      <c r="BD336" s="19"/>
      <c r="BE336" s="19"/>
      <c r="BF336" s="19"/>
      <c r="BG336" s="19"/>
      <c r="BH336" s="19"/>
      <c r="BI336" s="19"/>
      <c r="BJ336" s="19"/>
    </row>
    <row r="337" spans="1:62" ht="12.5" x14ac:dyDescent="0.25">
      <c r="A337" s="1"/>
      <c r="B337" s="1"/>
      <c r="C337" s="1"/>
      <c r="G337" s="1"/>
      <c r="H337" s="1"/>
      <c r="I337" s="1"/>
      <c r="J337" s="1"/>
      <c r="K337" s="1"/>
      <c r="L337" s="1"/>
      <c r="AQ337" s="7"/>
      <c r="AR337" s="7"/>
      <c r="AS337" s="7"/>
      <c r="BC337" s="19"/>
      <c r="BD337" s="19"/>
      <c r="BE337" s="19"/>
      <c r="BF337" s="19"/>
      <c r="BG337" s="19"/>
      <c r="BH337" s="19"/>
      <c r="BI337" s="19"/>
      <c r="BJ337" s="19"/>
    </row>
    <row r="338" spans="1:62" ht="12.5" x14ac:dyDescent="0.25">
      <c r="A338" s="1"/>
      <c r="B338" s="1"/>
      <c r="C338" s="1"/>
      <c r="G338" s="1"/>
      <c r="H338" s="1"/>
      <c r="I338" s="1"/>
      <c r="J338" s="1"/>
      <c r="K338" s="1"/>
      <c r="L338" s="1"/>
      <c r="AQ338" s="7"/>
      <c r="AR338" s="7"/>
      <c r="AS338" s="7"/>
      <c r="BC338" s="19"/>
      <c r="BD338" s="19"/>
      <c r="BE338" s="19"/>
      <c r="BF338" s="19"/>
      <c r="BG338" s="19"/>
      <c r="BH338" s="19"/>
      <c r="BI338" s="19"/>
      <c r="BJ338" s="19"/>
    </row>
    <row r="339" spans="1:62" ht="12.5" x14ac:dyDescent="0.25">
      <c r="A339" s="1"/>
      <c r="B339" s="1"/>
      <c r="C339" s="1"/>
      <c r="G339" s="1"/>
      <c r="H339" s="1"/>
      <c r="I339" s="1"/>
      <c r="J339" s="1"/>
      <c r="K339" s="1"/>
      <c r="L339" s="1"/>
      <c r="AQ339" s="7"/>
      <c r="AR339" s="7"/>
      <c r="AS339" s="7"/>
      <c r="BC339" s="19"/>
      <c r="BD339" s="19"/>
      <c r="BE339" s="19"/>
      <c r="BF339" s="19"/>
      <c r="BG339" s="19"/>
      <c r="BH339" s="19"/>
      <c r="BI339" s="19"/>
      <c r="BJ339" s="19"/>
    </row>
    <row r="340" spans="1:62" ht="12.5" x14ac:dyDescent="0.25">
      <c r="A340" s="1"/>
      <c r="B340" s="1"/>
      <c r="C340" s="1"/>
      <c r="G340" s="1"/>
      <c r="H340" s="1"/>
      <c r="I340" s="1"/>
      <c r="J340" s="1"/>
      <c r="K340" s="1"/>
      <c r="L340" s="1"/>
      <c r="AQ340" s="7"/>
      <c r="AR340" s="7"/>
      <c r="AS340" s="7"/>
      <c r="BC340" s="19"/>
      <c r="BD340" s="19"/>
      <c r="BE340" s="19"/>
      <c r="BF340" s="19"/>
      <c r="BG340" s="19"/>
      <c r="BH340" s="19"/>
      <c r="BI340" s="19"/>
      <c r="BJ340" s="19"/>
    </row>
    <row r="341" spans="1:62" ht="12.5" x14ac:dyDescent="0.25">
      <c r="A341" s="1"/>
      <c r="B341" s="1"/>
      <c r="C341" s="1"/>
      <c r="G341" s="1"/>
      <c r="H341" s="1"/>
      <c r="I341" s="1"/>
      <c r="J341" s="1"/>
      <c r="K341" s="1"/>
      <c r="L341" s="1"/>
      <c r="AQ341" s="7"/>
      <c r="AR341" s="7"/>
      <c r="AS341" s="7"/>
      <c r="BC341" s="19"/>
      <c r="BD341" s="19"/>
      <c r="BE341" s="19"/>
      <c r="BF341" s="19"/>
      <c r="BG341" s="19"/>
      <c r="BH341" s="19"/>
      <c r="BI341" s="19"/>
      <c r="BJ341" s="19"/>
    </row>
    <row r="342" spans="1:62" ht="12.5" x14ac:dyDescent="0.25">
      <c r="A342" s="1"/>
      <c r="B342" s="1"/>
      <c r="C342" s="1"/>
      <c r="G342" s="1"/>
      <c r="H342" s="1"/>
      <c r="I342" s="1"/>
      <c r="J342" s="1"/>
      <c r="K342" s="1"/>
      <c r="L342" s="1"/>
      <c r="AQ342" s="7"/>
      <c r="AR342" s="7"/>
      <c r="AS342" s="7"/>
      <c r="BC342" s="19"/>
      <c r="BD342" s="19"/>
      <c r="BE342" s="19"/>
      <c r="BF342" s="19"/>
      <c r="BG342" s="19"/>
      <c r="BH342" s="19"/>
      <c r="BI342" s="19"/>
      <c r="BJ342" s="19"/>
    </row>
    <row r="343" spans="1:62" ht="12.5" x14ac:dyDescent="0.25">
      <c r="A343" s="1"/>
      <c r="B343" s="1"/>
      <c r="C343" s="1"/>
      <c r="G343" s="1"/>
      <c r="H343" s="1"/>
      <c r="I343" s="1"/>
      <c r="J343" s="1"/>
      <c r="K343" s="1"/>
      <c r="L343" s="1"/>
      <c r="AQ343" s="7"/>
      <c r="AR343" s="7"/>
      <c r="AS343" s="7"/>
      <c r="BC343" s="19"/>
      <c r="BD343" s="19"/>
      <c r="BE343" s="19"/>
      <c r="BF343" s="19"/>
      <c r="BG343" s="19"/>
      <c r="BH343" s="19"/>
      <c r="BI343" s="19"/>
      <c r="BJ343" s="19"/>
    </row>
    <row r="344" spans="1:62" ht="12.5" x14ac:dyDescent="0.25">
      <c r="A344" s="1"/>
      <c r="B344" s="1"/>
      <c r="C344" s="1"/>
      <c r="G344" s="1"/>
      <c r="H344" s="1"/>
      <c r="I344" s="1"/>
      <c r="J344" s="1"/>
      <c r="K344" s="1"/>
      <c r="L344" s="1"/>
      <c r="AQ344" s="7"/>
      <c r="AR344" s="7"/>
      <c r="AS344" s="7"/>
      <c r="BC344" s="19"/>
      <c r="BD344" s="19"/>
      <c r="BE344" s="19"/>
      <c r="BF344" s="19"/>
      <c r="BG344" s="19"/>
      <c r="BH344" s="19"/>
      <c r="BI344" s="19"/>
      <c r="BJ344" s="19"/>
    </row>
    <row r="345" spans="1:62" ht="12.5" x14ac:dyDescent="0.25">
      <c r="A345" s="1"/>
      <c r="B345" s="1"/>
      <c r="C345" s="1"/>
      <c r="G345" s="1"/>
      <c r="H345" s="1"/>
      <c r="I345" s="1"/>
      <c r="J345" s="1"/>
      <c r="K345" s="1"/>
      <c r="L345" s="1"/>
      <c r="AQ345" s="7"/>
      <c r="AR345" s="7"/>
      <c r="AS345" s="7"/>
      <c r="BC345" s="19"/>
      <c r="BD345" s="19"/>
      <c r="BE345" s="19"/>
      <c r="BF345" s="19"/>
      <c r="BG345" s="19"/>
      <c r="BH345" s="19"/>
      <c r="BI345" s="19"/>
      <c r="BJ345" s="19"/>
    </row>
    <row r="346" spans="1:62" ht="12.5" x14ac:dyDescent="0.25">
      <c r="A346" s="1"/>
      <c r="B346" s="1"/>
      <c r="C346" s="1"/>
      <c r="G346" s="1"/>
      <c r="H346" s="1"/>
      <c r="I346" s="1"/>
      <c r="J346" s="1"/>
      <c r="K346" s="1"/>
      <c r="L346" s="1"/>
      <c r="AQ346" s="7"/>
      <c r="AR346" s="7"/>
      <c r="AS346" s="7"/>
      <c r="BC346" s="19"/>
      <c r="BD346" s="19"/>
      <c r="BE346" s="19"/>
      <c r="BF346" s="19"/>
      <c r="BG346" s="19"/>
      <c r="BH346" s="19"/>
      <c r="BI346" s="19"/>
      <c r="BJ346" s="19"/>
    </row>
    <row r="347" spans="1:62" ht="12.5" x14ac:dyDescent="0.25">
      <c r="A347" s="1"/>
      <c r="B347" s="1"/>
      <c r="C347" s="1"/>
      <c r="G347" s="1"/>
      <c r="H347" s="1"/>
      <c r="I347" s="1"/>
      <c r="J347" s="1"/>
      <c r="K347" s="1"/>
      <c r="L347" s="1"/>
      <c r="AQ347" s="7"/>
      <c r="AR347" s="7"/>
      <c r="AS347" s="7"/>
      <c r="BC347" s="19"/>
      <c r="BD347" s="19"/>
      <c r="BE347" s="19"/>
      <c r="BF347" s="19"/>
      <c r="BG347" s="19"/>
      <c r="BH347" s="19"/>
      <c r="BI347" s="19"/>
      <c r="BJ347" s="19"/>
    </row>
    <row r="348" spans="1:62" ht="12.5" x14ac:dyDescent="0.25">
      <c r="A348" s="1"/>
      <c r="B348" s="1"/>
      <c r="C348" s="1"/>
      <c r="G348" s="1"/>
      <c r="H348" s="1"/>
      <c r="I348" s="1"/>
      <c r="J348" s="1"/>
      <c r="K348" s="1"/>
      <c r="L348" s="1"/>
      <c r="AQ348" s="7"/>
      <c r="AR348" s="7"/>
      <c r="AS348" s="7"/>
      <c r="BC348" s="19"/>
      <c r="BD348" s="19"/>
      <c r="BE348" s="19"/>
      <c r="BF348" s="19"/>
      <c r="BG348" s="19"/>
      <c r="BH348" s="19"/>
      <c r="BI348" s="19"/>
      <c r="BJ348" s="19"/>
    </row>
    <row r="349" spans="1:62" ht="12.5" x14ac:dyDescent="0.25">
      <c r="A349" s="1"/>
      <c r="B349" s="1"/>
      <c r="C349" s="1"/>
      <c r="G349" s="1"/>
      <c r="H349" s="1"/>
      <c r="I349" s="1"/>
      <c r="J349" s="1"/>
      <c r="K349" s="1"/>
      <c r="L349" s="1"/>
      <c r="AQ349" s="7"/>
      <c r="AR349" s="7"/>
      <c r="AS349" s="7"/>
      <c r="BC349" s="19"/>
      <c r="BD349" s="19"/>
      <c r="BE349" s="19"/>
      <c r="BF349" s="19"/>
      <c r="BG349" s="19"/>
      <c r="BH349" s="19"/>
      <c r="BI349" s="19"/>
      <c r="BJ349" s="19"/>
    </row>
    <row r="350" spans="1:62" ht="12.5" x14ac:dyDescent="0.25">
      <c r="A350" s="1"/>
      <c r="B350" s="1"/>
      <c r="C350" s="1"/>
      <c r="G350" s="1"/>
      <c r="H350" s="1"/>
      <c r="I350" s="1"/>
      <c r="J350" s="1"/>
      <c r="K350" s="1"/>
      <c r="L350" s="1"/>
      <c r="AQ350" s="7"/>
      <c r="AR350" s="7"/>
      <c r="AS350" s="7"/>
      <c r="BC350" s="19"/>
      <c r="BD350" s="19"/>
      <c r="BE350" s="19"/>
      <c r="BF350" s="19"/>
      <c r="BG350" s="19"/>
      <c r="BH350" s="19"/>
      <c r="BI350" s="19"/>
      <c r="BJ350" s="19"/>
    </row>
    <row r="351" spans="1:62" ht="12.5" x14ac:dyDescent="0.25">
      <c r="A351" s="1"/>
      <c r="B351" s="1"/>
      <c r="C351" s="1"/>
      <c r="G351" s="1"/>
      <c r="H351" s="1"/>
      <c r="I351" s="1"/>
      <c r="J351" s="1"/>
      <c r="K351" s="1"/>
      <c r="L351" s="1"/>
      <c r="AQ351" s="7"/>
      <c r="AR351" s="7"/>
      <c r="AS351" s="7"/>
      <c r="BC351" s="19"/>
      <c r="BD351" s="19"/>
      <c r="BE351" s="19"/>
      <c r="BF351" s="19"/>
      <c r="BG351" s="19"/>
      <c r="BH351" s="19"/>
      <c r="BI351" s="19"/>
      <c r="BJ351" s="19"/>
    </row>
    <row r="352" spans="1:62" ht="12.5" x14ac:dyDescent="0.25">
      <c r="A352" s="1"/>
      <c r="B352" s="1"/>
      <c r="C352" s="1"/>
      <c r="G352" s="1"/>
      <c r="H352" s="1"/>
      <c r="I352" s="1"/>
      <c r="J352" s="1"/>
      <c r="K352" s="1"/>
      <c r="L352" s="1"/>
      <c r="AQ352" s="7"/>
      <c r="AR352" s="7"/>
      <c r="AS352" s="7"/>
      <c r="BC352" s="19"/>
      <c r="BD352" s="19"/>
      <c r="BE352" s="19"/>
      <c r="BF352" s="19"/>
      <c r="BG352" s="19"/>
      <c r="BH352" s="19"/>
      <c r="BI352" s="19"/>
      <c r="BJ352" s="19"/>
    </row>
    <row r="353" spans="1:62" ht="12.5" x14ac:dyDescent="0.25">
      <c r="A353" s="1"/>
      <c r="B353" s="1"/>
      <c r="C353" s="1"/>
      <c r="G353" s="1"/>
      <c r="H353" s="1"/>
      <c r="I353" s="1"/>
      <c r="J353" s="1"/>
      <c r="K353" s="1"/>
      <c r="L353" s="1"/>
      <c r="AQ353" s="7"/>
      <c r="AR353" s="7"/>
      <c r="AS353" s="7"/>
      <c r="BC353" s="19"/>
      <c r="BD353" s="19"/>
      <c r="BE353" s="19"/>
      <c r="BF353" s="19"/>
      <c r="BG353" s="19"/>
      <c r="BH353" s="19"/>
      <c r="BI353" s="19"/>
      <c r="BJ353" s="19"/>
    </row>
    <row r="354" spans="1:62" ht="12.5" x14ac:dyDescent="0.25">
      <c r="A354" s="1"/>
      <c r="B354" s="1"/>
      <c r="C354" s="1"/>
      <c r="G354" s="1"/>
      <c r="H354" s="1"/>
      <c r="I354" s="1"/>
      <c r="J354" s="1"/>
      <c r="K354" s="1"/>
      <c r="L354" s="1"/>
      <c r="AQ354" s="7"/>
      <c r="AR354" s="7"/>
      <c r="AS354" s="7"/>
      <c r="BC354" s="19"/>
      <c r="BD354" s="19"/>
      <c r="BE354" s="19"/>
      <c r="BF354" s="19"/>
      <c r="BG354" s="19"/>
      <c r="BH354" s="19"/>
      <c r="BI354" s="19"/>
      <c r="BJ354" s="19"/>
    </row>
    <row r="355" spans="1:62" ht="12.5" x14ac:dyDescent="0.25">
      <c r="A355" s="1"/>
      <c r="B355" s="1"/>
      <c r="C355" s="1"/>
      <c r="G355" s="1"/>
      <c r="H355" s="1"/>
      <c r="I355" s="1"/>
      <c r="J355" s="1"/>
      <c r="K355" s="1"/>
      <c r="L355" s="1"/>
      <c r="AQ355" s="7"/>
      <c r="AR355" s="7"/>
      <c r="AS355" s="7"/>
      <c r="BC355" s="19"/>
      <c r="BD355" s="19"/>
      <c r="BE355" s="19"/>
      <c r="BF355" s="19"/>
      <c r="BG355" s="19"/>
      <c r="BH355" s="19"/>
      <c r="BI355" s="19"/>
      <c r="BJ355" s="19"/>
    </row>
    <row r="356" spans="1:62" ht="12.5" x14ac:dyDescent="0.25">
      <c r="A356" s="1"/>
      <c r="B356" s="1"/>
      <c r="C356" s="1"/>
      <c r="G356" s="1"/>
      <c r="H356" s="1"/>
      <c r="I356" s="1"/>
      <c r="J356" s="1"/>
      <c r="K356" s="1"/>
      <c r="L356" s="1"/>
      <c r="AQ356" s="7"/>
      <c r="AR356" s="7"/>
      <c r="AS356" s="7"/>
      <c r="BC356" s="19"/>
      <c r="BD356" s="19"/>
      <c r="BE356" s="19"/>
      <c r="BF356" s="19"/>
      <c r="BG356" s="19"/>
      <c r="BH356" s="19"/>
      <c r="BI356" s="19"/>
      <c r="BJ356" s="19"/>
    </row>
    <row r="357" spans="1:62" ht="12.5" x14ac:dyDescent="0.25">
      <c r="A357" s="1"/>
      <c r="B357" s="1"/>
      <c r="C357" s="1"/>
      <c r="G357" s="1"/>
      <c r="H357" s="1"/>
      <c r="I357" s="1"/>
      <c r="J357" s="1"/>
      <c r="K357" s="1"/>
      <c r="L357" s="1"/>
      <c r="AQ357" s="7"/>
      <c r="AR357" s="7"/>
      <c r="AS357" s="7"/>
      <c r="BC357" s="19"/>
      <c r="BD357" s="19"/>
      <c r="BE357" s="19"/>
      <c r="BF357" s="19"/>
      <c r="BG357" s="19"/>
      <c r="BH357" s="19"/>
      <c r="BI357" s="19"/>
      <c r="BJ357" s="19"/>
    </row>
    <row r="358" spans="1:62" ht="12.5" x14ac:dyDescent="0.25">
      <c r="A358" s="1"/>
      <c r="B358" s="1"/>
      <c r="C358" s="1"/>
      <c r="G358" s="1"/>
      <c r="H358" s="1"/>
      <c r="I358" s="1"/>
      <c r="J358" s="1"/>
      <c r="K358" s="1"/>
      <c r="L358" s="1"/>
      <c r="AQ358" s="7"/>
      <c r="AR358" s="7"/>
      <c r="AS358" s="7"/>
      <c r="BC358" s="19"/>
      <c r="BD358" s="19"/>
      <c r="BE358" s="19"/>
      <c r="BF358" s="19"/>
      <c r="BG358" s="19"/>
      <c r="BH358" s="19"/>
      <c r="BI358" s="19"/>
      <c r="BJ358" s="19"/>
    </row>
    <row r="359" spans="1:62" ht="12.5" x14ac:dyDescent="0.25">
      <c r="A359" s="1"/>
      <c r="B359" s="1"/>
      <c r="C359" s="1"/>
      <c r="G359" s="1"/>
      <c r="H359" s="1"/>
      <c r="I359" s="1"/>
      <c r="J359" s="1"/>
      <c r="K359" s="1"/>
      <c r="L359" s="1"/>
      <c r="AQ359" s="7"/>
      <c r="AR359" s="7"/>
      <c r="AS359" s="7"/>
      <c r="BC359" s="19"/>
      <c r="BD359" s="19"/>
      <c r="BE359" s="19"/>
      <c r="BF359" s="19"/>
      <c r="BG359" s="19"/>
      <c r="BH359" s="19"/>
      <c r="BI359" s="19"/>
      <c r="BJ359" s="19"/>
    </row>
    <row r="360" spans="1:62" ht="12.5" x14ac:dyDescent="0.25">
      <c r="A360" s="1"/>
      <c r="B360" s="1"/>
      <c r="C360" s="1"/>
      <c r="G360" s="1"/>
      <c r="H360" s="1"/>
      <c r="I360" s="1"/>
      <c r="J360" s="1"/>
      <c r="K360" s="1"/>
      <c r="L360" s="1"/>
      <c r="AQ360" s="7"/>
      <c r="AR360" s="7"/>
      <c r="AS360" s="7"/>
      <c r="BC360" s="19"/>
      <c r="BD360" s="19"/>
      <c r="BE360" s="19"/>
      <c r="BF360" s="19"/>
      <c r="BG360" s="19"/>
      <c r="BH360" s="19"/>
      <c r="BI360" s="19"/>
      <c r="BJ360" s="19"/>
    </row>
    <row r="361" spans="1:62" ht="12.5" x14ac:dyDescent="0.25">
      <c r="A361" s="1"/>
      <c r="B361" s="1"/>
      <c r="C361" s="1"/>
      <c r="G361" s="1"/>
      <c r="H361" s="1"/>
      <c r="I361" s="1"/>
      <c r="J361" s="1"/>
      <c r="K361" s="1"/>
      <c r="L361" s="1"/>
      <c r="AQ361" s="7"/>
      <c r="AR361" s="7"/>
      <c r="AS361" s="7"/>
      <c r="BC361" s="19"/>
      <c r="BD361" s="19"/>
      <c r="BE361" s="19"/>
      <c r="BF361" s="19"/>
      <c r="BG361" s="19"/>
      <c r="BH361" s="19"/>
      <c r="BI361" s="19"/>
      <c r="BJ361" s="19"/>
    </row>
    <row r="362" spans="1:62" ht="12.5" x14ac:dyDescent="0.25">
      <c r="A362" s="1"/>
      <c r="B362" s="1"/>
      <c r="C362" s="1"/>
      <c r="G362" s="1"/>
      <c r="H362" s="1"/>
      <c r="I362" s="1"/>
      <c r="J362" s="1"/>
      <c r="K362" s="1"/>
      <c r="L362" s="1"/>
      <c r="AQ362" s="7"/>
      <c r="AR362" s="7"/>
      <c r="AS362" s="7"/>
      <c r="BC362" s="19"/>
      <c r="BD362" s="19"/>
      <c r="BE362" s="19"/>
      <c r="BF362" s="19"/>
      <c r="BG362" s="19"/>
      <c r="BH362" s="19"/>
      <c r="BI362" s="19"/>
      <c r="BJ362" s="19"/>
    </row>
    <row r="363" spans="1:62" ht="12.5" x14ac:dyDescent="0.25">
      <c r="A363" s="1"/>
      <c r="B363" s="1"/>
      <c r="C363" s="1"/>
      <c r="G363" s="1"/>
      <c r="H363" s="1"/>
      <c r="I363" s="1"/>
      <c r="J363" s="1"/>
      <c r="K363" s="1"/>
      <c r="L363" s="1"/>
      <c r="AQ363" s="7"/>
      <c r="AR363" s="7"/>
      <c r="AS363" s="7"/>
      <c r="BC363" s="19"/>
      <c r="BD363" s="19"/>
      <c r="BE363" s="19"/>
      <c r="BF363" s="19"/>
      <c r="BG363" s="19"/>
      <c r="BH363" s="19"/>
      <c r="BI363" s="19"/>
      <c r="BJ363" s="19"/>
    </row>
    <row r="364" spans="1:62" ht="12.5" x14ac:dyDescent="0.25">
      <c r="A364" s="1"/>
      <c r="B364" s="1"/>
      <c r="C364" s="1"/>
      <c r="G364" s="1"/>
      <c r="H364" s="1"/>
      <c r="I364" s="1"/>
      <c r="J364" s="1"/>
      <c r="K364" s="1"/>
      <c r="L364" s="1"/>
      <c r="AQ364" s="7"/>
      <c r="AR364" s="7"/>
      <c r="AS364" s="7"/>
      <c r="BC364" s="19"/>
      <c r="BD364" s="19"/>
      <c r="BE364" s="19"/>
      <c r="BF364" s="19"/>
      <c r="BG364" s="19"/>
      <c r="BH364" s="19"/>
      <c r="BI364" s="19"/>
      <c r="BJ364" s="19"/>
    </row>
    <row r="365" spans="1:62" ht="12.5" x14ac:dyDescent="0.25">
      <c r="A365" s="1"/>
      <c r="B365" s="1"/>
      <c r="C365" s="1"/>
      <c r="G365" s="1"/>
      <c r="H365" s="1"/>
      <c r="I365" s="1"/>
      <c r="J365" s="1"/>
      <c r="K365" s="1"/>
      <c r="L365" s="1"/>
      <c r="AQ365" s="7"/>
      <c r="AR365" s="7"/>
      <c r="AS365" s="7"/>
      <c r="BC365" s="19"/>
      <c r="BD365" s="19"/>
      <c r="BE365" s="19"/>
      <c r="BF365" s="19"/>
      <c r="BG365" s="19"/>
      <c r="BH365" s="19"/>
      <c r="BI365" s="19"/>
      <c r="BJ365" s="19"/>
    </row>
    <row r="366" spans="1:62" ht="12.5" x14ac:dyDescent="0.25">
      <c r="A366" s="1"/>
      <c r="B366" s="1"/>
      <c r="C366" s="1"/>
      <c r="G366" s="1"/>
      <c r="H366" s="1"/>
      <c r="I366" s="1"/>
      <c r="J366" s="1"/>
      <c r="K366" s="1"/>
      <c r="L366" s="1"/>
      <c r="AQ366" s="7"/>
      <c r="AR366" s="7"/>
      <c r="AS366" s="7"/>
      <c r="BC366" s="19"/>
      <c r="BD366" s="19"/>
      <c r="BE366" s="19"/>
      <c r="BF366" s="19"/>
      <c r="BG366" s="19"/>
      <c r="BH366" s="19"/>
      <c r="BI366" s="19"/>
      <c r="BJ366" s="19"/>
    </row>
    <row r="367" spans="1:62" ht="12.5" x14ac:dyDescent="0.25">
      <c r="A367" s="1"/>
      <c r="B367" s="1"/>
      <c r="C367" s="1"/>
      <c r="G367" s="1"/>
      <c r="H367" s="1"/>
      <c r="I367" s="1"/>
      <c r="J367" s="1"/>
      <c r="K367" s="1"/>
      <c r="L367" s="1"/>
      <c r="AQ367" s="7"/>
      <c r="AR367" s="7"/>
      <c r="AS367" s="7"/>
      <c r="BC367" s="19"/>
      <c r="BD367" s="19"/>
      <c r="BE367" s="19"/>
      <c r="BF367" s="19"/>
      <c r="BG367" s="19"/>
      <c r="BH367" s="19"/>
      <c r="BI367" s="19"/>
      <c r="BJ367" s="19"/>
    </row>
    <row r="368" spans="1:62" ht="12.5" x14ac:dyDescent="0.25">
      <c r="A368" s="1"/>
      <c r="B368" s="1"/>
      <c r="C368" s="1"/>
      <c r="G368" s="1"/>
      <c r="H368" s="1"/>
      <c r="I368" s="1"/>
      <c r="J368" s="1"/>
      <c r="K368" s="1"/>
      <c r="L368" s="1"/>
      <c r="AQ368" s="7"/>
      <c r="AR368" s="7"/>
      <c r="AS368" s="7"/>
      <c r="BC368" s="19"/>
      <c r="BD368" s="19"/>
      <c r="BE368" s="19"/>
      <c r="BF368" s="19"/>
      <c r="BG368" s="19"/>
      <c r="BH368" s="19"/>
      <c r="BI368" s="19"/>
      <c r="BJ368" s="19"/>
    </row>
    <row r="369" spans="1:62" ht="12.5" x14ac:dyDescent="0.25">
      <c r="A369" s="1"/>
      <c r="B369" s="1"/>
      <c r="C369" s="1"/>
      <c r="G369" s="1"/>
      <c r="H369" s="1"/>
      <c r="I369" s="1"/>
      <c r="J369" s="1"/>
      <c r="K369" s="1"/>
      <c r="L369" s="1"/>
      <c r="AQ369" s="7"/>
      <c r="AR369" s="7"/>
      <c r="AS369" s="7"/>
      <c r="BC369" s="19"/>
      <c r="BD369" s="19"/>
      <c r="BE369" s="19"/>
      <c r="BF369" s="19"/>
      <c r="BG369" s="19"/>
      <c r="BH369" s="19"/>
      <c r="BI369" s="19"/>
      <c r="BJ369" s="19"/>
    </row>
    <row r="370" spans="1:62" ht="12.5" x14ac:dyDescent="0.25">
      <c r="A370" s="1"/>
      <c r="B370" s="1"/>
      <c r="C370" s="1"/>
      <c r="G370" s="1"/>
      <c r="H370" s="1"/>
      <c r="I370" s="1"/>
      <c r="J370" s="1"/>
      <c r="K370" s="1"/>
      <c r="L370" s="1"/>
      <c r="AQ370" s="7"/>
      <c r="AR370" s="7"/>
      <c r="AS370" s="7"/>
      <c r="BC370" s="19"/>
      <c r="BD370" s="19"/>
      <c r="BE370" s="19"/>
      <c r="BF370" s="19"/>
      <c r="BG370" s="19"/>
      <c r="BH370" s="19"/>
      <c r="BI370" s="19"/>
      <c r="BJ370" s="19"/>
    </row>
    <row r="371" spans="1:62" ht="12.5" x14ac:dyDescent="0.25">
      <c r="A371" s="1"/>
      <c r="B371" s="1"/>
      <c r="C371" s="1"/>
      <c r="G371" s="1"/>
      <c r="H371" s="1"/>
      <c r="I371" s="1"/>
      <c r="J371" s="1"/>
      <c r="K371" s="1"/>
      <c r="L371" s="1"/>
      <c r="AQ371" s="7"/>
      <c r="AR371" s="7"/>
      <c r="AS371" s="7"/>
      <c r="BC371" s="19"/>
      <c r="BD371" s="19"/>
      <c r="BE371" s="19"/>
      <c r="BF371" s="19"/>
      <c r="BG371" s="19"/>
      <c r="BH371" s="19"/>
      <c r="BI371" s="19"/>
      <c r="BJ371" s="19"/>
    </row>
    <row r="372" spans="1:62" ht="12.5" x14ac:dyDescent="0.25">
      <c r="A372" s="1"/>
      <c r="B372" s="1"/>
      <c r="C372" s="1"/>
      <c r="G372" s="1"/>
      <c r="H372" s="1"/>
      <c r="I372" s="1"/>
      <c r="J372" s="1"/>
      <c r="K372" s="1"/>
      <c r="L372" s="1"/>
      <c r="AQ372" s="7"/>
      <c r="AR372" s="7"/>
      <c r="AS372" s="7"/>
      <c r="BC372" s="19"/>
      <c r="BD372" s="19"/>
      <c r="BE372" s="19"/>
      <c r="BF372" s="19"/>
      <c r="BG372" s="19"/>
      <c r="BH372" s="19"/>
      <c r="BI372" s="19"/>
      <c r="BJ372" s="19"/>
    </row>
    <row r="373" spans="1:62" ht="12.5" x14ac:dyDescent="0.25">
      <c r="A373" s="1"/>
      <c r="B373" s="1"/>
      <c r="C373" s="1"/>
      <c r="G373" s="1"/>
      <c r="H373" s="1"/>
      <c r="I373" s="1"/>
      <c r="J373" s="1"/>
      <c r="K373" s="1"/>
      <c r="L373" s="1"/>
      <c r="AQ373" s="7"/>
      <c r="AR373" s="7"/>
      <c r="AS373" s="7"/>
      <c r="BC373" s="19"/>
      <c r="BD373" s="19"/>
      <c r="BE373" s="19"/>
      <c r="BF373" s="19"/>
      <c r="BG373" s="19"/>
      <c r="BH373" s="19"/>
      <c r="BI373" s="19"/>
      <c r="BJ373" s="19"/>
    </row>
    <row r="374" spans="1:62" ht="12.5" x14ac:dyDescent="0.25">
      <c r="A374" s="1"/>
      <c r="B374" s="1"/>
      <c r="C374" s="1"/>
      <c r="G374" s="1"/>
      <c r="H374" s="1"/>
      <c r="I374" s="1"/>
      <c r="J374" s="1"/>
      <c r="K374" s="1"/>
      <c r="L374" s="1"/>
      <c r="AQ374" s="7"/>
      <c r="AR374" s="7"/>
      <c r="AS374" s="7"/>
      <c r="BC374" s="19"/>
      <c r="BD374" s="19"/>
      <c r="BE374" s="19"/>
      <c r="BF374" s="19"/>
      <c r="BG374" s="19"/>
      <c r="BH374" s="19"/>
      <c r="BI374" s="19"/>
      <c r="BJ374" s="19"/>
    </row>
    <row r="375" spans="1:62" ht="12.5" x14ac:dyDescent="0.25">
      <c r="A375" s="1"/>
      <c r="B375" s="1"/>
      <c r="C375" s="1"/>
      <c r="G375" s="1"/>
      <c r="H375" s="1"/>
      <c r="I375" s="1"/>
      <c r="J375" s="1"/>
      <c r="K375" s="1"/>
      <c r="L375" s="1"/>
      <c r="AQ375" s="7"/>
      <c r="AR375" s="7"/>
      <c r="AS375" s="7"/>
      <c r="BC375" s="19"/>
      <c r="BD375" s="19"/>
      <c r="BE375" s="19"/>
      <c r="BF375" s="19"/>
      <c r="BG375" s="19"/>
      <c r="BH375" s="19"/>
      <c r="BI375" s="19"/>
      <c r="BJ375" s="19"/>
    </row>
    <row r="376" spans="1:62" ht="12.5" x14ac:dyDescent="0.25">
      <c r="A376" s="1"/>
      <c r="B376" s="1"/>
      <c r="C376" s="1"/>
      <c r="G376" s="1"/>
      <c r="H376" s="1"/>
      <c r="I376" s="1"/>
      <c r="J376" s="1"/>
      <c r="K376" s="1"/>
      <c r="L376" s="1"/>
      <c r="AQ376" s="7"/>
      <c r="AR376" s="7"/>
      <c r="AS376" s="7"/>
      <c r="BC376" s="19"/>
      <c r="BD376" s="19"/>
      <c r="BE376" s="19"/>
      <c r="BF376" s="19"/>
      <c r="BG376" s="19"/>
      <c r="BH376" s="19"/>
      <c r="BI376" s="19"/>
      <c r="BJ376" s="19"/>
    </row>
    <row r="377" spans="1:62" ht="12.5" x14ac:dyDescent="0.25">
      <c r="A377" s="1"/>
      <c r="B377" s="1"/>
      <c r="C377" s="1"/>
      <c r="G377" s="1"/>
      <c r="H377" s="1"/>
      <c r="I377" s="1"/>
      <c r="J377" s="1"/>
      <c r="K377" s="1"/>
      <c r="L377" s="1"/>
      <c r="AQ377" s="7"/>
      <c r="AR377" s="7"/>
      <c r="AS377" s="7"/>
      <c r="BC377" s="19"/>
      <c r="BD377" s="19"/>
      <c r="BE377" s="19"/>
      <c r="BF377" s="19"/>
      <c r="BG377" s="19"/>
      <c r="BH377" s="19"/>
      <c r="BI377" s="19"/>
      <c r="BJ377" s="19"/>
    </row>
    <row r="378" spans="1:62" ht="12.5" x14ac:dyDescent="0.25">
      <c r="A378" s="1"/>
      <c r="B378" s="1"/>
      <c r="C378" s="1"/>
      <c r="G378" s="1"/>
      <c r="H378" s="1"/>
      <c r="I378" s="1"/>
      <c r="J378" s="1"/>
      <c r="K378" s="1"/>
      <c r="L378" s="1"/>
      <c r="AQ378" s="7"/>
      <c r="AR378" s="7"/>
      <c r="AS378" s="7"/>
      <c r="BC378" s="19"/>
      <c r="BD378" s="19"/>
      <c r="BE378" s="19"/>
      <c r="BF378" s="19"/>
      <c r="BG378" s="19"/>
      <c r="BH378" s="19"/>
      <c r="BI378" s="19"/>
      <c r="BJ378" s="19"/>
    </row>
    <row r="379" spans="1:62" ht="12.5" x14ac:dyDescent="0.25">
      <c r="A379" s="1"/>
      <c r="B379" s="1"/>
      <c r="C379" s="1"/>
      <c r="G379" s="1"/>
      <c r="H379" s="1"/>
      <c r="I379" s="1"/>
      <c r="J379" s="1"/>
      <c r="K379" s="1"/>
      <c r="L379" s="1"/>
      <c r="AQ379" s="7"/>
      <c r="AR379" s="7"/>
      <c r="AS379" s="7"/>
      <c r="BC379" s="19"/>
      <c r="BD379" s="19"/>
      <c r="BE379" s="19"/>
      <c r="BF379" s="19"/>
      <c r="BG379" s="19"/>
      <c r="BH379" s="19"/>
      <c r="BI379" s="19"/>
      <c r="BJ379" s="19"/>
    </row>
    <row r="380" spans="1:62" ht="12.5" x14ac:dyDescent="0.25">
      <c r="A380" s="1"/>
      <c r="B380" s="1"/>
      <c r="C380" s="1"/>
      <c r="G380" s="1"/>
      <c r="H380" s="1"/>
      <c r="I380" s="1"/>
      <c r="J380" s="1"/>
      <c r="K380" s="1"/>
      <c r="L380" s="1"/>
      <c r="AQ380" s="7"/>
      <c r="AR380" s="7"/>
      <c r="AS380" s="7"/>
      <c r="BC380" s="19"/>
      <c r="BD380" s="19"/>
      <c r="BE380" s="19"/>
      <c r="BF380" s="19"/>
      <c r="BG380" s="19"/>
      <c r="BH380" s="19"/>
      <c r="BI380" s="19"/>
      <c r="BJ380" s="19"/>
    </row>
    <row r="381" spans="1:62" ht="12.5" x14ac:dyDescent="0.25">
      <c r="A381" s="1"/>
      <c r="B381" s="1"/>
      <c r="C381" s="1"/>
      <c r="G381" s="1"/>
      <c r="H381" s="1"/>
      <c r="I381" s="1"/>
      <c r="J381" s="1"/>
      <c r="K381" s="1"/>
      <c r="L381" s="1"/>
      <c r="AQ381" s="7"/>
      <c r="AR381" s="7"/>
      <c r="AS381" s="7"/>
      <c r="BC381" s="19"/>
      <c r="BD381" s="19"/>
      <c r="BE381" s="19"/>
      <c r="BF381" s="19"/>
      <c r="BG381" s="19"/>
      <c r="BH381" s="19"/>
      <c r="BI381" s="19"/>
      <c r="BJ381" s="19"/>
    </row>
    <row r="382" spans="1:62" ht="12.5" x14ac:dyDescent="0.25">
      <c r="A382" s="1"/>
      <c r="B382" s="1"/>
      <c r="C382" s="1"/>
      <c r="G382" s="1"/>
      <c r="H382" s="1"/>
      <c r="I382" s="1"/>
      <c r="J382" s="1"/>
      <c r="K382" s="1"/>
      <c r="L382" s="1"/>
      <c r="AQ382" s="7"/>
      <c r="AR382" s="7"/>
      <c r="AS382" s="7"/>
      <c r="BC382" s="19"/>
      <c r="BD382" s="19"/>
      <c r="BE382" s="19"/>
      <c r="BF382" s="19"/>
      <c r="BG382" s="19"/>
      <c r="BH382" s="19"/>
      <c r="BI382" s="19"/>
      <c r="BJ382" s="19"/>
    </row>
    <row r="383" spans="1:62" ht="12.5" x14ac:dyDescent="0.25">
      <c r="A383" s="1"/>
      <c r="B383" s="1"/>
      <c r="C383" s="1"/>
      <c r="G383" s="1"/>
      <c r="H383" s="1"/>
      <c r="I383" s="1"/>
      <c r="J383" s="1"/>
      <c r="K383" s="1"/>
      <c r="L383" s="1"/>
      <c r="AQ383" s="7"/>
      <c r="AR383" s="7"/>
      <c r="AS383" s="7"/>
      <c r="BC383" s="19"/>
      <c r="BD383" s="19"/>
      <c r="BE383" s="19"/>
      <c r="BF383" s="19"/>
      <c r="BG383" s="19"/>
      <c r="BH383" s="19"/>
      <c r="BI383" s="19"/>
      <c r="BJ383" s="19"/>
    </row>
    <row r="384" spans="1:62" ht="12.5" x14ac:dyDescent="0.25">
      <c r="A384" s="1"/>
      <c r="B384" s="1"/>
      <c r="C384" s="1"/>
      <c r="G384" s="1"/>
      <c r="H384" s="1"/>
      <c r="I384" s="1"/>
      <c r="J384" s="1"/>
      <c r="K384" s="1"/>
      <c r="L384" s="1"/>
      <c r="AQ384" s="7"/>
      <c r="AR384" s="7"/>
      <c r="AS384" s="7"/>
      <c r="BC384" s="19"/>
      <c r="BD384" s="19"/>
      <c r="BE384" s="19"/>
      <c r="BF384" s="19"/>
      <c r="BG384" s="19"/>
      <c r="BH384" s="19"/>
      <c r="BI384" s="19"/>
      <c r="BJ384" s="19"/>
    </row>
    <row r="385" spans="1:62" ht="12.5" x14ac:dyDescent="0.25">
      <c r="A385" s="1"/>
      <c r="B385" s="1"/>
      <c r="C385" s="1"/>
      <c r="G385" s="1"/>
      <c r="H385" s="1"/>
      <c r="I385" s="1"/>
      <c r="J385" s="1"/>
      <c r="K385" s="1"/>
      <c r="L385" s="1"/>
      <c r="AQ385" s="7"/>
      <c r="AR385" s="7"/>
      <c r="AS385" s="7"/>
      <c r="BC385" s="19"/>
      <c r="BD385" s="19"/>
      <c r="BE385" s="19"/>
      <c r="BF385" s="19"/>
      <c r="BG385" s="19"/>
      <c r="BH385" s="19"/>
      <c r="BI385" s="19"/>
      <c r="BJ385" s="19"/>
    </row>
    <row r="386" spans="1:62" ht="12.5" x14ac:dyDescent="0.25">
      <c r="A386" s="1"/>
      <c r="B386" s="1"/>
      <c r="C386" s="1"/>
      <c r="G386" s="1"/>
      <c r="H386" s="1"/>
      <c r="I386" s="1"/>
      <c r="J386" s="1"/>
      <c r="K386" s="1"/>
      <c r="L386" s="1"/>
      <c r="AQ386" s="7"/>
      <c r="AR386" s="7"/>
      <c r="AS386" s="7"/>
      <c r="BC386" s="19"/>
      <c r="BD386" s="19"/>
      <c r="BE386" s="19"/>
      <c r="BF386" s="19"/>
      <c r="BG386" s="19"/>
      <c r="BH386" s="19"/>
      <c r="BI386" s="19"/>
      <c r="BJ386" s="19"/>
    </row>
    <row r="387" spans="1:62" ht="12.5" x14ac:dyDescent="0.25">
      <c r="A387" s="1"/>
      <c r="B387" s="1"/>
      <c r="C387" s="1"/>
      <c r="G387" s="1"/>
      <c r="H387" s="1"/>
      <c r="I387" s="1"/>
      <c r="J387" s="1"/>
      <c r="K387" s="1"/>
      <c r="L387" s="1"/>
      <c r="AQ387" s="7"/>
      <c r="AR387" s="7"/>
      <c r="AS387" s="7"/>
      <c r="BC387" s="19"/>
      <c r="BD387" s="19"/>
      <c r="BE387" s="19"/>
      <c r="BF387" s="19"/>
      <c r="BG387" s="19"/>
      <c r="BH387" s="19"/>
      <c r="BI387" s="19"/>
      <c r="BJ387" s="19"/>
    </row>
    <row r="388" spans="1:62" ht="12.5" x14ac:dyDescent="0.25">
      <c r="A388" s="1"/>
      <c r="B388" s="1"/>
      <c r="C388" s="1"/>
      <c r="G388" s="1"/>
      <c r="H388" s="1"/>
      <c r="I388" s="1"/>
      <c r="J388" s="1"/>
      <c r="K388" s="1"/>
      <c r="L388" s="1"/>
      <c r="AQ388" s="7"/>
      <c r="AR388" s="7"/>
      <c r="AS388" s="7"/>
      <c r="BC388" s="19"/>
      <c r="BD388" s="19"/>
      <c r="BE388" s="19"/>
      <c r="BF388" s="19"/>
      <c r="BG388" s="19"/>
      <c r="BH388" s="19"/>
      <c r="BI388" s="19"/>
      <c r="BJ388" s="19"/>
    </row>
    <row r="389" spans="1:62" ht="12.5" x14ac:dyDescent="0.25">
      <c r="A389" s="1"/>
      <c r="B389" s="1"/>
      <c r="C389" s="1"/>
      <c r="G389" s="1"/>
      <c r="H389" s="1"/>
      <c r="I389" s="1"/>
      <c r="J389" s="1"/>
      <c r="K389" s="1"/>
      <c r="L389" s="1"/>
      <c r="AQ389" s="7"/>
      <c r="AR389" s="7"/>
      <c r="AS389" s="7"/>
      <c r="BC389" s="19"/>
      <c r="BD389" s="19"/>
      <c r="BE389" s="19"/>
      <c r="BF389" s="19"/>
      <c r="BG389" s="19"/>
      <c r="BH389" s="19"/>
      <c r="BI389" s="19"/>
      <c r="BJ389" s="19"/>
    </row>
    <row r="390" spans="1:62" ht="12.5" x14ac:dyDescent="0.25">
      <c r="A390" s="1"/>
      <c r="B390" s="1"/>
      <c r="C390" s="1"/>
      <c r="G390" s="1"/>
      <c r="H390" s="1"/>
      <c r="I390" s="1"/>
      <c r="J390" s="1"/>
      <c r="K390" s="1"/>
      <c r="L390" s="1"/>
      <c r="AQ390" s="7"/>
      <c r="AR390" s="7"/>
      <c r="AS390" s="7"/>
      <c r="BC390" s="19"/>
      <c r="BD390" s="19"/>
      <c r="BE390" s="19"/>
      <c r="BF390" s="19"/>
      <c r="BG390" s="19"/>
      <c r="BH390" s="19"/>
      <c r="BI390" s="19"/>
      <c r="BJ390" s="19"/>
    </row>
    <row r="391" spans="1:62" ht="12.5" x14ac:dyDescent="0.25">
      <c r="A391" s="1"/>
      <c r="B391" s="1"/>
      <c r="C391" s="1"/>
      <c r="G391" s="1"/>
      <c r="H391" s="1"/>
      <c r="I391" s="1"/>
      <c r="J391" s="1"/>
      <c r="K391" s="1"/>
      <c r="L391" s="1"/>
      <c r="AQ391" s="7"/>
      <c r="AR391" s="7"/>
      <c r="AS391" s="7"/>
      <c r="BC391" s="19"/>
      <c r="BD391" s="19"/>
      <c r="BE391" s="19"/>
      <c r="BF391" s="19"/>
      <c r="BG391" s="19"/>
      <c r="BH391" s="19"/>
      <c r="BI391" s="19"/>
      <c r="BJ391" s="19"/>
    </row>
    <row r="392" spans="1:62" ht="12.5" x14ac:dyDescent="0.25">
      <c r="A392" s="1"/>
      <c r="B392" s="1"/>
      <c r="C392" s="1"/>
      <c r="G392" s="1"/>
      <c r="H392" s="1"/>
      <c r="I392" s="1"/>
      <c r="J392" s="1"/>
      <c r="K392" s="1"/>
      <c r="L392" s="1"/>
      <c r="AQ392" s="7"/>
      <c r="AR392" s="7"/>
      <c r="AS392" s="7"/>
      <c r="BC392" s="19"/>
      <c r="BD392" s="19"/>
      <c r="BE392" s="19"/>
      <c r="BF392" s="19"/>
      <c r="BG392" s="19"/>
      <c r="BH392" s="19"/>
      <c r="BI392" s="19"/>
      <c r="BJ392" s="19"/>
    </row>
    <row r="393" spans="1:62" ht="12.5" x14ac:dyDescent="0.25">
      <c r="A393" s="1"/>
      <c r="B393" s="1"/>
      <c r="C393" s="1"/>
      <c r="G393" s="1"/>
      <c r="H393" s="1"/>
      <c r="I393" s="1"/>
      <c r="J393" s="1"/>
      <c r="K393" s="1"/>
      <c r="L393" s="1"/>
      <c r="AQ393" s="7"/>
      <c r="AR393" s="7"/>
      <c r="AS393" s="7"/>
      <c r="BC393" s="19"/>
      <c r="BD393" s="19"/>
      <c r="BE393" s="19"/>
      <c r="BF393" s="19"/>
      <c r="BG393" s="19"/>
      <c r="BH393" s="19"/>
      <c r="BI393" s="19"/>
      <c r="BJ393" s="19"/>
    </row>
    <row r="394" spans="1:62" ht="12.5" x14ac:dyDescent="0.25">
      <c r="A394" s="1"/>
      <c r="B394" s="1"/>
      <c r="C394" s="1"/>
      <c r="G394" s="1"/>
      <c r="H394" s="1"/>
      <c r="I394" s="1"/>
      <c r="J394" s="1"/>
      <c r="K394" s="1"/>
      <c r="L394" s="1"/>
      <c r="AQ394" s="7"/>
      <c r="AR394" s="7"/>
      <c r="AS394" s="7"/>
      <c r="BC394" s="19"/>
      <c r="BD394" s="19"/>
      <c r="BE394" s="19"/>
      <c r="BF394" s="19"/>
      <c r="BG394" s="19"/>
      <c r="BH394" s="19"/>
      <c r="BI394" s="19"/>
      <c r="BJ394" s="19"/>
    </row>
    <row r="395" spans="1:62" ht="12.5" x14ac:dyDescent="0.25">
      <c r="A395" s="1"/>
      <c r="B395" s="1"/>
      <c r="C395" s="1"/>
      <c r="G395" s="1"/>
      <c r="H395" s="1"/>
      <c r="I395" s="1"/>
      <c r="J395" s="1"/>
      <c r="K395" s="1"/>
      <c r="L395" s="1"/>
      <c r="AQ395" s="7"/>
      <c r="AR395" s="7"/>
      <c r="AS395" s="7"/>
      <c r="BC395" s="19"/>
      <c r="BD395" s="19"/>
      <c r="BE395" s="19"/>
      <c r="BF395" s="19"/>
      <c r="BG395" s="19"/>
      <c r="BH395" s="19"/>
      <c r="BI395" s="19"/>
      <c r="BJ395" s="19"/>
    </row>
    <row r="396" spans="1:62" ht="12.5" x14ac:dyDescent="0.25">
      <c r="A396" s="1"/>
      <c r="B396" s="1"/>
      <c r="C396" s="1"/>
      <c r="G396" s="1"/>
      <c r="H396" s="1"/>
      <c r="I396" s="1"/>
      <c r="J396" s="1"/>
      <c r="K396" s="1"/>
      <c r="L396" s="1"/>
      <c r="AQ396" s="7"/>
      <c r="AR396" s="7"/>
      <c r="AS396" s="7"/>
      <c r="BC396" s="19"/>
      <c r="BD396" s="19"/>
      <c r="BE396" s="19"/>
      <c r="BF396" s="19"/>
      <c r="BG396" s="19"/>
      <c r="BH396" s="19"/>
      <c r="BI396" s="19"/>
      <c r="BJ396" s="19"/>
    </row>
    <row r="397" spans="1:62" ht="12.5" x14ac:dyDescent="0.25">
      <c r="A397" s="1"/>
      <c r="B397" s="1"/>
      <c r="C397" s="1"/>
      <c r="G397" s="1"/>
      <c r="H397" s="1"/>
      <c r="I397" s="1"/>
      <c r="J397" s="1"/>
      <c r="K397" s="1"/>
      <c r="L397" s="1"/>
      <c r="AQ397" s="7"/>
      <c r="AR397" s="7"/>
      <c r="AS397" s="7"/>
      <c r="BC397" s="19"/>
      <c r="BD397" s="19"/>
      <c r="BE397" s="19"/>
      <c r="BF397" s="19"/>
      <c r="BG397" s="19"/>
      <c r="BH397" s="19"/>
      <c r="BI397" s="19"/>
      <c r="BJ397" s="19"/>
    </row>
    <row r="398" spans="1:62" ht="12.5" x14ac:dyDescent="0.25">
      <c r="A398" s="1"/>
      <c r="B398" s="1"/>
      <c r="C398" s="1"/>
      <c r="G398" s="1"/>
      <c r="H398" s="1"/>
      <c r="I398" s="1"/>
      <c r="J398" s="1"/>
      <c r="K398" s="1"/>
      <c r="L398" s="1"/>
      <c r="AQ398" s="7"/>
      <c r="AR398" s="7"/>
      <c r="AS398" s="7"/>
      <c r="BC398" s="19"/>
      <c r="BD398" s="19"/>
      <c r="BE398" s="19"/>
      <c r="BF398" s="19"/>
      <c r="BG398" s="19"/>
      <c r="BH398" s="19"/>
      <c r="BI398" s="19"/>
      <c r="BJ398" s="19"/>
    </row>
    <row r="399" spans="1:62" ht="12.5" x14ac:dyDescent="0.25">
      <c r="A399" s="1"/>
      <c r="B399" s="1"/>
      <c r="C399" s="1"/>
      <c r="G399" s="1"/>
      <c r="H399" s="1"/>
      <c r="I399" s="1"/>
      <c r="J399" s="1"/>
      <c r="K399" s="1"/>
      <c r="L399" s="1"/>
      <c r="AQ399" s="7"/>
      <c r="AR399" s="7"/>
      <c r="AS399" s="7"/>
      <c r="BC399" s="19"/>
      <c r="BD399" s="19"/>
      <c r="BE399" s="19"/>
      <c r="BF399" s="19"/>
      <c r="BG399" s="19"/>
      <c r="BH399" s="19"/>
      <c r="BI399" s="19"/>
      <c r="BJ399" s="19"/>
    </row>
    <row r="400" spans="1:62" ht="12.5" x14ac:dyDescent="0.25">
      <c r="A400" s="1"/>
      <c r="B400" s="1"/>
      <c r="C400" s="1"/>
      <c r="G400" s="1"/>
      <c r="H400" s="1"/>
      <c r="I400" s="1"/>
      <c r="J400" s="1"/>
      <c r="K400" s="1"/>
      <c r="L400" s="1"/>
      <c r="AQ400" s="7"/>
      <c r="AR400" s="7"/>
      <c r="AS400" s="7"/>
      <c r="BC400" s="19"/>
      <c r="BD400" s="19"/>
      <c r="BE400" s="19"/>
      <c r="BF400" s="19"/>
      <c r="BG400" s="19"/>
      <c r="BH400" s="19"/>
      <c r="BI400" s="19"/>
      <c r="BJ400" s="19"/>
    </row>
    <row r="401" spans="1:62" ht="12.5" x14ac:dyDescent="0.25">
      <c r="A401" s="1"/>
      <c r="B401" s="1"/>
      <c r="C401" s="1"/>
      <c r="G401" s="1"/>
      <c r="H401" s="1"/>
      <c r="I401" s="1"/>
      <c r="J401" s="1"/>
      <c r="K401" s="1"/>
      <c r="L401" s="1"/>
      <c r="AQ401" s="7"/>
      <c r="AR401" s="7"/>
      <c r="AS401" s="7"/>
      <c r="BC401" s="19"/>
      <c r="BD401" s="19"/>
      <c r="BE401" s="19"/>
      <c r="BF401" s="19"/>
      <c r="BG401" s="19"/>
      <c r="BH401" s="19"/>
      <c r="BI401" s="19"/>
      <c r="BJ401" s="19"/>
    </row>
    <row r="402" spans="1:62" ht="12.5" x14ac:dyDescent="0.25">
      <c r="A402" s="1"/>
      <c r="B402" s="1"/>
      <c r="C402" s="1"/>
      <c r="G402" s="1"/>
      <c r="H402" s="1"/>
      <c r="I402" s="1"/>
      <c r="J402" s="1"/>
      <c r="K402" s="1"/>
      <c r="L402" s="1"/>
      <c r="AQ402" s="7"/>
      <c r="AR402" s="7"/>
      <c r="AS402" s="7"/>
      <c r="BC402" s="19"/>
      <c r="BD402" s="19"/>
      <c r="BE402" s="19"/>
      <c r="BF402" s="19"/>
      <c r="BG402" s="19"/>
      <c r="BH402" s="19"/>
      <c r="BI402" s="19"/>
      <c r="BJ402" s="19"/>
    </row>
    <row r="403" spans="1:62" ht="12.5" x14ac:dyDescent="0.25">
      <c r="A403" s="1"/>
      <c r="B403" s="1"/>
      <c r="C403" s="1"/>
      <c r="G403" s="1"/>
      <c r="H403" s="1"/>
      <c r="I403" s="1"/>
      <c r="J403" s="1"/>
      <c r="K403" s="1"/>
      <c r="L403" s="1"/>
      <c r="AQ403" s="7"/>
      <c r="AR403" s="7"/>
      <c r="AS403" s="7"/>
      <c r="BC403" s="19"/>
      <c r="BD403" s="19"/>
      <c r="BE403" s="19"/>
      <c r="BF403" s="19"/>
      <c r="BG403" s="19"/>
      <c r="BH403" s="19"/>
      <c r="BI403" s="19"/>
      <c r="BJ403" s="19"/>
    </row>
    <row r="404" spans="1:62" ht="12.5" x14ac:dyDescent="0.25">
      <c r="A404" s="1"/>
      <c r="B404" s="1"/>
      <c r="C404" s="1"/>
      <c r="G404" s="1"/>
      <c r="H404" s="1"/>
      <c r="I404" s="1"/>
      <c r="J404" s="1"/>
      <c r="K404" s="1"/>
      <c r="L404" s="1"/>
      <c r="AQ404" s="7"/>
      <c r="AR404" s="7"/>
      <c r="AS404" s="7"/>
      <c r="BC404" s="19"/>
      <c r="BD404" s="19"/>
      <c r="BE404" s="19"/>
      <c r="BF404" s="19"/>
      <c r="BG404" s="19"/>
      <c r="BH404" s="19"/>
      <c r="BI404" s="19"/>
      <c r="BJ404" s="19"/>
    </row>
    <row r="405" spans="1:62" ht="12.5" x14ac:dyDescent="0.25">
      <c r="A405" s="1"/>
      <c r="B405" s="1"/>
      <c r="C405" s="1"/>
      <c r="G405" s="1"/>
      <c r="H405" s="1"/>
      <c r="I405" s="1"/>
      <c r="J405" s="1"/>
      <c r="K405" s="1"/>
      <c r="L405" s="1"/>
      <c r="AQ405" s="7"/>
      <c r="AR405" s="7"/>
      <c r="AS405" s="7"/>
      <c r="BC405" s="19"/>
      <c r="BD405" s="19"/>
      <c r="BE405" s="19"/>
      <c r="BF405" s="19"/>
      <c r="BG405" s="19"/>
      <c r="BH405" s="19"/>
      <c r="BI405" s="19"/>
      <c r="BJ405" s="19"/>
    </row>
    <row r="406" spans="1:62" ht="12.5" x14ac:dyDescent="0.25">
      <c r="A406" s="1"/>
      <c r="B406" s="1"/>
      <c r="C406" s="1"/>
      <c r="G406" s="1"/>
      <c r="H406" s="1"/>
      <c r="I406" s="1"/>
      <c r="J406" s="1"/>
      <c r="K406" s="1"/>
      <c r="L406" s="1"/>
      <c r="AQ406" s="7"/>
      <c r="AR406" s="7"/>
      <c r="AS406" s="7"/>
      <c r="BC406" s="19"/>
      <c r="BD406" s="19"/>
      <c r="BE406" s="19"/>
      <c r="BF406" s="19"/>
      <c r="BG406" s="19"/>
      <c r="BH406" s="19"/>
      <c r="BI406" s="19"/>
      <c r="BJ406" s="19"/>
    </row>
    <row r="407" spans="1:62" ht="12.5" x14ac:dyDescent="0.25">
      <c r="A407" s="1"/>
      <c r="B407" s="1"/>
      <c r="C407" s="1"/>
      <c r="G407" s="1"/>
      <c r="H407" s="1"/>
      <c r="I407" s="1"/>
      <c r="J407" s="1"/>
      <c r="K407" s="1"/>
      <c r="L407" s="1"/>
      <c r="AQ407" s="7"/>
      <c r="AR407" s="7"/>
      <c r="AS407" s="7"/>
      <c r="BC407" s="19"/>
      <c r="BD407" s="19"/>
      <c r="BE407" s="19"/>
      <c r="BF407" s="19"/>
      <c r="BG407" s="19"/>
      <c r="BH407" s="19"/>
      <c r="BI407" s="19"/>
      <c r="BJ407" s="19"/>
    </row>
    <row r="408" spans="1:62" ht="12.5" x14ac:dyDescent="0.25">
      <c r="A408" s="1"/>
      <c r="B408" s="1"/>
      <c r="C408" s="1"/>
      <c r="G408" s="1"/>
      <c r="H408" s="1"/>
      <c r="I408" s="1"/>
      <c r="J408" s="1"/>
      <c r="K408" s="1"/>
      <c r="L408" s="1"/>
      <c r="AQ408" s="7"/>
      <c r="AR408" s="7"/>
      <c r="AS408" s="7"/>
      <c r="BC408" s="19"/>
      <c r="BD408" s="19"/>
      <c r="BE408" s="19"/>
      <c r="BF408" s="19"/>
      <c r="BG408" s="19"/>
      <c r="BH408" s="19"/>
      <c r="BI408" s="19"/>
      <c r="BJ408" s="19"/>
    </row>
    <row r="409" spans="1:62" ht="12.5" x14ac:dyDescent="0.25">
      <c r="A409" s="1"/>
      <c r="B409" s="1"/>
      <c r="C409" s="1"/>
      <c r="G409" s="1"/>
      <c r="H409" s="1"/>
      <c r="I409" s="1"/>
      <c r="J409" s="1"/>
      <c r="K409" s="1"/>
      <c r="L409" s="1"/>
      <c r="AQ409" s="7"/>
      <c r="AR409" s="7"/>
      <c r="AS409" s="7"/>
      <c r="BC409" s="19"/>
      <c r="BD409" s="19"/>
      <c r="BE409" s="19"/>
      <c r="BF409" s="19"/>
      <c r="BG409" s="19"/>
      <c r="BH409" s="19"/>
      <c r="BI409" s="19"/>
      <c r="BJ409" s="19"/>
    </row>
    <row r="410" spans="1:62" ht="12.5" x14ac:dyDescent="0.25">
      <c r="A410" s="1"/>
      <c r="B410" s="1"/>
      <c r="C410" s="1"/>
      <c r="G410" s="1"/>
      <c r="H410" s="1"/>
      <c r="I410" s="1"/>
      <c r="J410" s="1"/>
      <c r="K410" s="1"/>
      <c r="L410" s="1"/>
      <c r="AQ410" s="7"/>
      <c r="AR410" s="7"/>
      <c r="AS410" s="7"/>
      <c r="BC410" s="19"/>
      <c r="BD410" s="19"/>
      <c r="BE410" s="19"/>
      <c r="BF410" s="19"/>
      <c r="BG410" s="19"/>
      <c r="BH410" s="19"/>
      <c r="BI410" s="19"/>
      <c r="BJ410" s="19"/>
    </row>
    <row r="411" spans="1:62" ht="12.5" x14ac:dyDescent="0.25">
      <c r="A411" s="1"/>
      <c r="B411" s="1"/>
      <c r="C411" s="1"/>
      <c r="G411" s="1"/>
      <c r="H411" s="1"/>
      <c r="I411" s="1"/>
      <c r="J411" s="1"/>
      <c r="K411" s="1"/>
      <c r="L411" s="1"/>
      <c r="AQ411" s="7"/>
      <c r="AR411" s="7"/>
      <c r="AS411" s="7"/>
      <c r="BC411" s="19"/>
      <c r="BD411" s="19"/>
      <c r="BE411" s="19"/>
      <c r="BF411" s="19"/>
      <c r="BG411" s="19"/>
      <c r="BH411" s="19"/>
      <c r="BI411" s="19"/>
      <c r="BJ411" s="19"/>
    </row>
    <row r="412" spans="1:62" ht="12.5" x14ac:dyDescent="0.25">
      <c r="A412" s="1"/>
      <c r="B412" s="1"/>
      <c r="C412" s="1"/>
      <c r="G412" s="1"/>
      <c r="H412" s="1"/>
      <c r="I412" s="1"/>
      <c r="J412" s="1"/>
      <c r="K412" s="1"/>
      <c r="L412" s="1"/>
      <c r="AQ412" s="7"/>
      <c r="AR412" s="7"/>
      <c r="AS412" s="7"/>
      <c r="BC412" s="19"/>
      <c r="BD412" s="19"/>
      <c r="BE412" s="19"/>
      <c r="BF412" s="19"/>
      <c r="BG412" s="19"/>
      <c r="BH412" s="19"/>
      <c r="BI412" s="19"/>
      <c r="BJ412" s="19"/>
    </row>
    <row r="413" spans="1:62" ht="12.5" x14ac:dyDescent="0.25">
      <c r="A413" s="1"/>
      <c r="B413" s="1"/>
      <c r="C413" s="1"/>
      <c r="G413" s="1"/>
      <c r="H413" s="1"/>
      <c r="I413" s="1"/>
      <c r="J413" s="1"/>
      <c r="K413" s="1"/>
      <c r="L413" s="1"/>
      <c r="AQ413" s="7"/>
      <c r="AR413" s="7"/>
      <c r="AS413" s="7"/>
      <c r="BC413" s="19"/>
      <c r="BD413" s="19"/>
      <c r="BE413" s="19"/>
      <c r="BF413" s="19"/>
      <c r="BG413" s="19"/>
      <c r="BH413" s="19"/>
      <c r="BI413" s="19"/>
      <c r="BJ413" s="19"/>
    </row>
    <row r="414" spans="1:62" ht="12.5" x14ac:dyDescent="0.25">
      <c r="A414" s="1"/>
      <c r="B414" s="1"/>
      <c r="C414" s="1"/>
      <c r="G414" s="1"/>
      <c r="H414" s="1"/>
      <c r="I414" s="1"/>
      <c r="J414" s="1"/>
      <c r="K414" s="1"/>
      <c r="L414" s="1"/>
      <c r="AQ414" s="7"/>
      <c r="AR414" s="7"/>
      <c r="AS414" s="7"/>
      <c r="BC414" s="19"/>
      <c r="BD414" s="19"/>
      <c r="BE414" s="19"/>
      <c r="BF414" s="19"/>
      <c r="BG414" s="19"/>
      <c r="BH414" s="19"/>
      <c r="BI414" s="19"/>
      <c r="BJ414" s="19"/>
    </row>
    <row r="415" spans="1:62" ht="12.5" x14ac:dyDescent="0.25">
      <c r="A415" s="1"/>
      <c r="B415" s="1"/>
      <c r="C415" s="1"/>
      <c r="G415" s="1"/>
      <c r="H415" s="1"/>
      <c r="I415" s="1"/>
      <c r="J415" s="1"/>
      <c r="K415" s="1"/>
      <c r="L415" s="1"/>
      <c r="AQ415" s="7"/>
      <c r="AR415" s="7"/>
      <c r="AS415" s="7"/>
      <c r="BC415" s="19"/>
      <c r="BD415" s="19"/>
      <c r="BE415" s="19"/>
      <c r="BF415" s="19"/>
      <c r="BG415" s="19"/>
      <c r="BH415" s="19"/>
      <c r="BI415" s="19"/>
      <c r="BJ415" s="19"/>
    </row>
    <row r="416" spans="1:62" ht="12.5" x14ac:dyDescent="0.25">
      <c r="A416" s="1"/>
      <c r="B416" s="1"/>
      <c r="C416" s="1"/>
      <c r="G416" s="1"/>
      <c r="H416" s="1"/>
      <c r="I416" s="1"/>
      <c r="J416" s="1"/>
      <c r="K416" s="1"/>
      <c r="L416" s="1"/>
      <c r="AQ416" s="7"/>
      <c r="AR416" s="7"/>
      <c r="AS416" s="7"/>
      <c r="BC416" s="19"/>
      <c r="BD416" s="19"/>
      <c r="BE416" s="19"/>
      <c r="BF416" s="19"/>
      <c r="BG416" s="19"/>
      <c r="BH416" s="19"/>
      <c r="BI416" s="19"/>
      <c r="BJ416" s="19"/>
    </row>
    <row r="417" spans="1:62" ht="12.5" x14ac:dyDescent="0.25">
      <c r="A417" s="1"/>
      <c r="B417" s="1"/>
      <c r="C417" s="1"/>
      <c r="G417" s="1"/>
      <c r="H417" s="1"/>
      <c r="I417" s="1"/>
      <c r="J417" s="1"/>
      <c r="K417" s="1"/>
      <c r="L417" s="1"/>
      <c r="AQ417" s="7"/>
      <c r="AR417" s="7"/>
      <c r="AS417" s="7"/>
      <c r="BC417" s="19"/>
      <c r="BD417" s="19"/>
      <c r="BE417" s="19"/>
      <c r="BF417" s="19"/>
      <c r="BG417" s="19"/>
      <c r="BH417" s="19"/>
      <c r="BI417" s="19"/>
      <c r="BJ417" s="19"/>
    </row>
    <row r="418" spans="1:62" ht="12.5" x14ac:dyDescent="0.25">
      <c r="A418" s="1"/>
      <c r="B418" s="1"/>
      <c r="C418" s="1"/>
      <c r="G418" s="1"/>
      <c r="H418" s="1"/>
      <c r="I418" s="1"/>
      <c r="J418" s="1"/>
      <c r="K418" s="1"/>
      <c r="L418" s="1"/>
      <c r="AQ418" s="7"/>
      <c r="AR418" s="7"/>
      <c r="AS418" s="7"/>
      <c r="BC418" s="19"/>
      <c r="BD418" s="19"/>
      <c r="BE418" s="19"/>
      <c r="BF418" s="19"/>
      <c r="BG418" s="19"/>
      <c r="BH418" s="19"/>
      <c r="BI418" s="19"/>
      <c r="BJ418" s="19"/>
    </row>
    <row r="419" spans="1:62" ht="12.5" x14ac:dyDescent="0.25">
      <c r="A419" s="1"/>
      <c r="B419" s="1"/>
      <c r="C419" s="1"/>
      <c r="G419" s="1"/>
      <c r="H419" s="1"/>
      <c r="I419" s="1"/>
      <c r="J419" s="1"/>
      <c r="K419" s="1"/>
      <c r="L419" s="1"/>
      <c r="AQ419" s="7"/>
      <c r="AR419" s="7"/>
      <c r="AS419" s="7"/>
      <c r="BC419" s="19"/>
      <c r="BD419" s="19"/>
      <c r="BE419" s="19"/>
      <c r="BF419" s="19"/>
      <c r="BG419" s="19"/>
      <c r="BH419" s="19"/>
      <c r="BI419" s="19"/>
      <c r="BJ419" s="19"/>
    </row>
    <row r="420" spans="1:62" ht="12.5" x14ac:dyDescent="0.25">
      <c r="A420" s="1"/>
      <c r="B420" s="1"/>
      <c r="C420" s="1"/>
      <c r="G420" s="1"/>
      <c r="H420" s="1"/>
      <c r="I420" s="1"/>
      <c r="J420" s="1"/>
      <c r="K420" s="1"/>
      <c r="L420" s="1"/>
      <c r="AQ420" s="7"/>
      <c r="AR420" s="7"/>
      <c r="AS420" s="7"/>
      <c r="BC420" s="19"/>
      <c r="BD420" s="19"/>
      <c r="BE420" s="19"/>
      <c r="BF420" s="19"/>
      <c r="BG420" s="19"/>
      <c r="BH420" s="19"/>
      <c r="BI420" s="19"/>
      <c r="BJ420" s="19"/>
    </row>
    <row r="421" spans="1:62" ht="12.5" x14ac:dyDescent="0.25">
      <c r="A421" s="1"/>
      <c r="B421" s="1"/>
      <c r="C421" s="1"/>
      <c r="G421" s="1"/>
      <c r="H421" s="1"/>
      <c r="I421" s="1"/>
      <c r="J421" s="1"/>
      <c r="K421" s="1"/>
      <c r="L421" s="1"/>
      <c r="AQ421" s="7"/>
      <c r="AR421" s="7"/>
      <c r="AS421" s="7"/>
      <c r="BC421" s="19"/>
      <c r="BD421" s="19"/>
      <c r="BE421" s="19"/>
      <c r="BF421" s="19"/>
      <c r="BG421" s="19"/>
      <c r="BH421" s="19"/>
      <c r="BI421" s="19"/>
      <c r="BJ421" s="19"/>
    </row>
    <row r="422" spans="1:62" ht="12.5" x14ac:dyDescent="0.25">
      <c r="A422" s="1"/>
      <c r="B422" s="1"/>
      <c r="C422" s="1"/>
      <c r="G422" s="1"/>
      <c r="H422" s="1"/>
      <c r="I422" s="1"/>
      <c r="J422" s="1"/>
      <c r="K422" s="1"/>
      <c r="L422" s="1"/>
      <c r="AQ422" s="7"/>
      <c r="AR422" s="7"/>
      <c r="AS422" s="7"/>
      <c r="BC422" s="19"/>
      <c r="BD422" s="19"/>
      <c r="BE422" s="19"/>
      <c r="BF422" s="19"/>
      <c r="BG422" s="19"/>
      <c r="BH422" s="19"/>
      <c r="BI422" s="19"/>
      <c r="BJ422" s="19"/>
    </row>
    <row r="423" spans="1:62" ht="12.5" x14ac:dyDescent="0.25">
      <c r="A423" s="1"/>
      <c r="B423" s="1"/>
      <c r="C423" s="1"/>
      <c r="G423" s="1"/>
      <c r="H423" s="1"/>
      <c r="I423" s="1"/>
      <c r="J423" s="1"/>
      <c r="K423" s="1"/>
      <c r="L423" s="1"/>
      <c r="AQ423" s="7"/>
      <c r="AR423" s="7"/>
      <c r="AS423" s="7"/>
      <c r="BC423" s="19"/>
      <c r="BD423" s="19"/>
      <c r="BE423" s="19"/>
      <c r="BF423" s="19"/>
      <c r="BG423" s="19"/>
      <c r="BH423" s="19"/>
      <c r="BI423" s="19"/>
      <c r="BJ423" s="19"/>
    </row>
    <row r="424" spans="1:62" ht="12.5" x14ac:dyDescent="0.25">
      <c r="A424" s="1"/>
      <c r="B424" s="1"/>
      <c r="C424" s="1"/>
      <c r="G424" s="1"/>
      <c r="H424" s="1"/>
      <c r="I424" s="1"/>
      <c r="J424" s="1"/>
      <c r="K424" s="1"/>
      <c r="L424" s="1"/>
      <c r="AQ424" s="7"/>
      <c r="AR424" s="7"/>
      <c r="AS424" s="7"/>
      <c r="BC424" s="19"/>
      <c r="BD424" s="19"/>
      <c r="BE424" s="19"/>
      <c r="BF424" s="19"/>
      <c r="BG424" s="19"/>
      <c r="BH424" s="19"/>
      <c r="BI424" s="19"/>
      <c r="BJ424" s="19"/>
    </row>
    <row r="425" spans="1:62" ht="12.5" x14ac:dyDescent="0.25">
      <c r="A425" s="1"/>
      <c r="B425" s="1"/>
      <c r="C425" s="1"/>
      <c r="G425" s="1"/>
      <c r="H425" s="1"/>
      <c r="I425" s="1"/>
      <c r="J425" s="1"/>
      <c r="K425" s="1"/>
      <c r="L425" s="1"/>
      <c r="AQ425" s="7"/>
      <c r="AR425" s="7"/>
      <c r="AS425" s="7"/>
      <c r="BC425" s="19"/>
      <c r="BD425" s="19"/>
      <c r="BE425" s="19"/>
      <c r="BF425" s="19"/>
      <c r="BG425" s="19"/>
      <c r="BH425" s="19"/>
      <c r="BI425" s="19"/>
      <c r="BJ425" s="19"/>
    </row>
    <row r="426" spans="1:62" ht="12.5" x14ac:dyDescent="0.25">
      <c r="A426" s="1"/>
      <c r="B426" s="1"/>
      <c r="C426" s="1"/>
      <c r="G426" s="1"/>
      <c r="H426" s="1"/>
      <c r="I426" s="1"/>
      <c r="J426" s="1"/>
      <c r="K426" s="1"/>
      <c r="L426" s="1"/>
      <c r="AQ426" s="7"/>
      <c r="AR426" s="7"/>
      <c r="AS426" s="7"/>
      <c r="BC426" s="19"/>
      <c r="BD426" s="19"/>
      <c r="BE426" s="19"/>
      <c r="BF426" s="19"/>
      <c r="BG426" s="19"/>
      <c r="BH426" s="19"/>
      <c r="BI426" s="19"/>
      <c r="BJ426" s="19"/>
    </row>
    <row r="427" spans="1:62" ht="12.5" x14ac:dyDescent="0.25">
      <c r="A427" s="1"/>
      <c r="B427" s="1"/>
      <c r="C427" s="1"/>
      <c r="G427" s="1"/>
      <c r="H427" s="1"/>
      <c r="I427" s="1"/>
      <c r="J427" s="1"/>
      <c r="K427" s="1"/>
      <c r="L427" s="1"/>
      <c r="AQ427" s="7"/>
      <c r="AR427" s="7"/>
      <c r="AS427" s="7"/>
      <c r="BC427" s="19"/>
      <c r="BD427" s="19"/>
      <c r="BE427" s="19"/>
      <c r="BF427" s="19"/>
      <c r="BG427" s="19"/>
      <c r="BH427" s="19"/>
      <c r="BI427" s="19"/>
      <c r="BJ427" s="19"/>
    </row>
    <row r="428" spans="1:62" ht="12.5" x14ac:dyDescent="0.25">
      <c r="A428" s="1"/>
      <c r="B428" s="1"/>
      <c r="C428" s="1"/>
      <c r="G428" s="1"/>
      <c r="H428" s="1"/>
      <c r="I428" s="1"/>
      <c r="J428" s="1"/>
      <c r="K428" s="1"/>
      <c r="L428" s="1"/>
      <c r="AQ428" s="7"/>
      <c r="AR428" s="7"/>
      <c r="AS428" s="7"/>
      <c r="BC428" s="19"/>
      <c r="BD428" s="19"/>
      <c r="BE428" s="19"/>
      <c r="BF428" s="19"/>
      <c r="BG428" s="19"/>
      <c r="BH428" s="19"/>
      <c r="BI428" s="19"/>
      <c r="BJ428" s="19"/>
    </row>
    <row r="429" spans="1:62" ht="12.5" x14ac:dyDescent="0.25">
      <c r="A429" s="1"/>
      <c r="B429" s="1"/>
      <c r="C429" s="1"/>
      <c r="G429" s="1"/>
      <c r="H429" s="1"/>
      <c r="I429" s="1"/>
      <c r="J429" s="1"/>
      <c r="K429" s="1"/>
      <c r="L429" s="1"/>
      <c r="AQ429" s="7"/>
      <c r="AR429" s="7"/>
      <c r="AS429" s="7"/>
      <c r="BC429" s="19"/>
      <c r="BD429" s="19"/>
      <c r="BE429" s="19"/>
      <c r="BF429" s="19"/>
      <c r="BG429" s="19"/>
      <c r="BH429" s="19"/>
      <c r="BI429" s="19"/>
      <c r="BJ429" s="19"/>
    </row>
    <row r="430" spans="1:62" ht="12.5" x14ac:dyDescent="0.25">
      <c r="A430" s="1"/>
      <c r="B430" s="1"/>
      <c r="C430" s="1"/>
      <c r="G430" s="1"/>
      <c r="H430" s="1"/>
      <c r="I430" s="1"/>
      <c r="J430" s="1"/>
      <c r="K430" s="1"/>
      <c r="L430" s="1"/>
      <c r="AQ430" s="7"/>
      <c r="AR430" s="7"/>
      <c r="AS430" s="7"/>
      <c r="BC430" s="19"/>
      <c r="BD430" s="19"/>
      <c r="BE430" s="19"/>
      <c r="BF430" s="19"/>
      <c r="BG430" s="19"/>
      <c r="BH430" s="19"/>
      <c r="BI430" s="19"/>
      <c r="BJ430" s="19"/>
    </row>
    <row r="431" spans="1:62" ht="12.5" x14ac:dyDescent="0.25">
      <c r="A431" s="1"/>
      <c r="B431" s="1"/>
      <c r="C431" s="1"/>
      <c r="G431" s="1"/>
      <c r="H431" s="1"/>
      <c r="I431" s="1"/>
      <c r="J431" s="1"/>
      <c r="K431" s="1"/>
      <c r="L431" s="1"/>
      <c r="AQ431" s="7"/>
      <c r="AR431" s="7"/>
      <c r="AS431" s="7"/>
      <c r="BC431" s="19"/>
      <c r="BD431" s="19"/>
      <c r="BE431" s="19"/>
      <c r="BF431" s="19"/>
      <c r="BG431" s="19"/>
      <c r="BH431" s="19"/>
      <c r="BI431" s="19"/>
      <c r="BJ431" s="19"/>
    </row>
    <row r="432" spans="1:62" ht="12.5" x14ac:dyDescent="0.25">
      <c r="A432" s="1"/>
      <c r="B432" s="1"/>
      <c r="C432" s="1"/>
      <c r="G432" s="1"/>
      <c r="H432" s="1"/>
      <c r="I432" s="1"/>
      <c r="J432" s="1"/>
      <c r="K432" s="1"/>
      <c r="L432" s="1"/>
      <c r="AQ432" s="7"/>
      <c r="AR432" s="7"/>
      <c r="AS432" s="7"/>
      <c r="BC432" s="19"/>
      <c r="BD432" s="19"/>
      <c r="BE432" s="19"/>
      <c r="BF432" s="19"/>
      <c r="BG432" s="19"/>
      <c r="BH432" s="19"/>
      <c r="BI432" s="19"/>
      <c r="BJ432" s="19"/>
    </row>
    <row r="433" spans="1:62" ht="12.5" x14ac:dyDescent="0.25">
      <c r="A433" s="1"/>
      <c r="B433" s="1"/>
      <c r="C433" s="1"/>
      <c r="G433" s="1"/>
      <c r="H433" s="1"/>
      <c r="I433" s="1"/>
      <c r="J433" s="1"/>
      <c r="K433" s="1"/>
      <c r="L433" s="1"/>
      <c r="AQ433" s="7"/>
      <c r="AR433" s="7"/>
      <c r="AS433" s="7"/>
      <c r="BC433" s="19"/>
      <c r="BD433" s="19"/>
      <c r="BE433" s="19"/>
      <c r="BF433" s="19"/>
      <c r="BG433" s="19"/>
      <c r="BH433" s="19"/>
      <c r="BI433" s="19"/>
      <c r="BJ433" s="19"/>
    </row>
    <row r="434" spans="1:62" ht="12.5" x14ac:dyDescent="0.25">
      <c r="A434" s="1"/>
      <c r="B434" s="1"/>
      <c r="C434" s="1"/>
      <c r="G434" s="1"/>
      <c r="H434" s="1"/>
      <c r="I434" s="1"/>
      <c r="J434" s="1"/>
      <c r="K434" s="1"/>
      <c r="L434" s="1"/>
      <c r="AQ434" s="7"/>
      <c r="AR434" s="7"/>
      <c r="AS434" s="7"/>
      <c r="BC434" s="19"/>
      <c r="BD434" s="19"/>
      <c r="BE434" s="19"/>
      <c r="BF434" s="19"/>
      <c r="BG434" s="19"/>
      <c r="BH434" s="19"/>
      <c r="BI434" s="19"/>
      <c r="BJ434" s="19"/>
    </row>
    <row r="435" spans="1:62" ht="12.5" x14ac:dyDescent="0.25">
      <c r="A435" s="1"/>
      <c r="B435" s="1"/>
      <c r="C435" s="1"/>
      <c r="G435" s="1"/>
      <c r="H435" s="1"/>
      <c r="I435" s="1"/>
      <c r="J435" s="1"/>
      <c r="K435" s="1"/>
      <c r="L435" s="1"/>
      <c r="AQ435" s="7"/>
      <c r="AR435" s="7"/>
      <c r="AS435" s="7"/>
      <c r="BC435" s="19"/>
      <c r="BD435" s="19"/>
      <c r="BE435" s="19"/>
      <c r="BF435" s="19"/>
      <c r="BG435" s="19"/>
      <c r="BH435" s="19"/>
      <c r="BI435" s="19"/>
      <c r="BJ435" s="19"/>
    </row>
    <row r="436" spans="1:62" ht="12.5" x14ac:dyDescent="0.25">
      <c r="A436" s="1"/>
      <c r="B436" s="1"/>
      <c r="C436" s="1"/>
      <c r="G436" s="1"/>
      <c r="H436" s="1"/>
      <c r="I436" s="1"/>
      <c r="J436" s="1"/>
      <c r="K436" s="1"/>
      <c r="L436" s="1"/>
      <c r="AQ436" s="7"/>
      <c r="AR436" s="7"/>
      <c r="AS436" s="7"/>
      <c r="BC436" s="19"/>
      <c r="BD436" s="19"/>
      <c r="BE436" s="19"/>
      <c r="BF436" s="19"/>
      <c r="BG436" s="19"/>
      <c r="BH436" s="19"/>
      <c r="BI436" s="19"/>
      <c r="BJ436" s="19"/>
    </row>
    <row r="437" spans="1:62" ht="12.5" x14ac:dyDescent="0.25">
      <c r="A437" s="1"/>
      <c r="B437" s="1"/>
      <c r="C437" s="1"/>
      <c r="G437" s="1"/>
      <c r="H437" s="1"/>
      <c r="I437" s="1"/>
      <c r="J437" s="1"/>
      <c r="K437" s="1"/>
      <c r="L437" s="1"/>
      <c r="AQ437" s="7"/>
      <c r="AR437" s="7"/>
      <c r="AS437" s="7"/>
      <c r="BC437" s="19"/>
      <c r="BD437" s="19"/>
      <c r="BE437" s="19"/>
      <c r="BF437" s="19"/>
      <c r="BG437" s="19"/>
      <c r="BH437" s="19"/>
      <c r="BI437" s="19"/>
      <c r="BJ437" s="19"/>
    </row>
    <row r="438" spans="1:62" ht="12.5" x14ac:dyDescent="0.25">
      <c r="A438" s="1"/>
      <c r="B438" s="1"/>
      <c r="C438" s="1"/>
      <c r="G438" s="1"/>
      <c r="H438" s="1"/>
      <c r="I438" s="1"/>
      <c r="J438" s="1"/>
      <c r="K438" s="1"/>
      <c r="L438" s="1"/>
      <c r="AQ438" s="7"/>
      <c r="AR438" s="7"/>
      <c r="AS438" s="7"/>
      <c r="BC438" s="19"/>
      <c r="BD438" s="19"/>
      <c r="BE438" s="19"/>
      <c r="BF438" s="19"/>
      <c r="BG438" s="19"/>
      <c r="BH438" s="19"/>
      <c r="BI438" s="19"/>
      <c r="BJ438" s="19"/>
    </row>
    <row r="439" spans="1:62" ht="12.5" x14ac:dyDescent="0.25">
      <c r="A439" s="1"/>
      <c r="B439" s="1"/>
      <c r="C439" s="1"/>
      <c r="G439" s="1"/>
      <c r="H439" s="1"/>
      <c r="I439" s="1"/>
      <c r="J439" s="1"/>
      <c r="K439" s="1"/>
      <c r="L439" s="1"/>
      <c r="AQ439" s="7"/>
      <c r="AR439" s="7"/>
      <c r="AS439" s="7"/>
      <c r="BC439" s="19"/>
      <c r="BD439" s="19"/>
      <c r="BE439" s="19"/>
      <c r="BF439" s="19"/>
      <c r="BG439" s="19"/>
      <c r="BH439" s="19"/>
      <c r="BI439" s="19"/>
      <c r="BJ439" s="19"/>
    </row>
    <row r="440" spans="1:62" ht="12.5" x14ac:dyDescent="0.25">
      <c r="A440" s="1"/>
      <c r="B440" s="1"/>
      <c r="C440" s="1"/>
      <c r="G440" s="1"/>
      <c r="H440" s="1"/>
      <c r="I440" s="1"/>
      <c r="J440" s="1"/>
      <c r="K440" s="1"/>
      <c r="L440" s="1"/>
      <c r="AQ440" s="7"/>
      <c r="AR440" s="7"/>
      <c r="AS440" s="7"/>
      <c r="BC440" s="19"/>
      <c r="BD440" s="19"/>
      <c r="BE440" s="19"/>
      <c r="BF440" s="19"/>
      <c r="BG440" s="19"/>
      <c r="BH440" s="19"/>
      <c r="BI440" s="19"/>
      <c r="BJ440" s="19"/>
    </row>
    <row r="441" spans="1:62" ht="12.5" x14ac:dyDescent="0.25">
      <c r="A441" s="1"/>
      <c r="B441" s="1"/>
      <c r="C441" s="1"/>
      <c r="G441" s="1"/>
      <c r="H441" s="1"/>
      <c r="I441" s="1"/>
      <c r="J441" s="1"/>
      <c r="K441" s="1"/>
      <c r="L441" s="1"/>
      <c r="AQ441" s="7"/>
      <c r="AR441" s="7"/>
      <c r="AS441" s="7"/>
      <c r="BC441" s="19"/>
      <c r="BD441" s="19"/>
      <c r="BE441" s="19"/>
      <c r="BF441" s="19"/>
      <c r="BG441" s="19"/>
      <c r="BH441" s="19"/>
      <c r="BI441" s="19"/>
      <c r="BJ441" s="19"/>
    </row>
    <row r="442" spans="1:62" ht="12.5" x14ac:dyDescent="0.25">
      <c r="A442" s="1"/>
      <c r="B442" s="1"/>
      <c r="C442" s="1"/>
      <c r="G442" s="1"/>
      <c r="H442" s="1"/>
      <c r="I442" s="1"/>
      <c r="J442" s="1"/>
      <c r="K442" s="1"/>
      <c r="L442" s="1"/>
      <c r="AQ442" s="7"/>
      <c r="AR442" s="7"/>
      <c r="AS442" s="7"/>
      <c r="BC442" s="19"/>
      <c r="BD442" s="19"/>
      <c r="BE442" s="19"/>
      <c r="BF442" s="19"/>
      <c r="BG442" s="19"/>
      <c r="BH442" s="19"/>
      <c r="BI442" s="19"/>
      <c r="BJ442" s="19"/>
    </row>
    <row r="443" spans="1:62" ht="12.5" x14ac:dyDescent="0.25">
      <c r="A443" s="1"/>
      <c r="B443" s="1"/>
      <c r="C443" s="1"/>
      <c r="G443" s="1"/>
      <c r="H443" s="1"/>
      <c r="I443" s="1"/>
      <c r="J443" s="1"/>
      <c r="K443" s="1"/>
      <c r="L443" s="1"/>
      <c r="AQ443" s="7"/>
      <c r="AR443" s="7"/>
      <c r="AS443" s="7"/>
      <c r="BC443" s="19"/>
      <c r="BD443" s="19"/>
      <c r="BE443" s="19"/>
      <c r="BF443" s="19"/>
      <c r="BG443" s="19"/>
      <c r="BH443" s="19"/>
      <c r="BI443" s="19"/>
      <c r="BJ443" s="19"/>
    </row>
    <row r="444" spans="1:62" ht="12.5" x14ac:dyDescent="0.25">
      <c r="A444" s="1"/>
      <c r="B444" s="1"/>
      <c r="C444" s="1"/>
      <c r="G444" s="1"/>
      <c r="H444" s="1"/>
      <c r="I444" s="1"/>
      <c r="J444" s="1"/>
      <c r="K444" s="1"/>
      <c r="L444" s="1"/>
      <c r="AQ444" s="7"/>
      <c r="AR444" s="7"/>
      <c r="AS444" s="7"/>
      <c r="BC444" s="19"/>
      <c r="BD444" s="19"/>
      <c r="BE444" s="19"/>
      <c r="BF444" s="19"/>
      <c r="BG444" s="19"/>
      <c r="BH444" s="19"/>
      <c r="BI444" s="19"/>
      <c r="BJ444" s="19"/>
    </row>
    <row r="445" spans="1:62" ht="12.5" x14ac:dyDescent="0.25">
      <c r="A445" s="1"/>
      <c r="B445" s="1"/>
      <c r="C445" s="1"/>
      <c r="G445" s="1"/>
      <c r="H445" s="1"/>
      <c r="I445" s="1"/>
      <c r="J445" s="1"/>
      <c r="K445" s="1"/>
      <c r="L445" s="1"/>
      <c r="AQ445" s="7"/>
      <c r="AR445" s="7"/>
      <c r="AS445" s="7"/>
      <c r="BC445" s="19"/>
      <c r="BD445" s="19"/>
      <c r="BE445" s="19"/>
      <c r="BF445" s="19"/>
      <c r="BG445" s="19"/>
      <c r="BH445" s="19"/>
      <c r="BI445" s="19"/>
      <c r="BJ445" s="19"/>
    </row>
    <row r="446" spans="1:62" ht="12.5" x14ac:dyDescent="0.25">
      <c r="A446" s="1"/>
      <c r="B446" s="1"/>
      <c r="C446" s="1"/>
      <c r="G446" s="1"/>
      <c r="H446" s="1"/>
      <c r="I446" s="1"/>
      <c r="J446" s="1"/>
      <c r="K446" s="1"/>
      <c r="L446" s="1"/>
      <c r="AQ446" s="7"/>
      <c r="AR446" s="7"/>
      <c r="AS446" s="7"/>
      <c r="BC446" s="19"/>
      <c r="BD446" s="19"/>
      <c r="BE446" s="19"/>
      <c r="BF446" s="19"/>
      <c r="BG446" s="19"/>
      <c r="BH446" s="19"/>
      <c r="BI446" s="19"/>
      <c r="BJ446" s="19"/>
    </row>
    <row r="447" spans="1:62" ht="12.5" x14ac:dyDescent="0.25">
      <c r="A447" s="1"/>
      <c r="B447" s="1"/>
      <c r="C447" s="1"/>
      <c r="G447" s="1"/>
      <c r="H447" s="1"/>
      <c r="I447" s="1"/>
      <c r="J447" s="1"/>
      <c r="K447" s="1"/>
      <c r="L447" s="1"/>
      <c r="AQ447" s="7"/>
      <c r="AR447" s="7"/>
      <c r="AS447" s="7"/>
      <c r="BC447" s="19"/>
      <c r="BD447" s="19"/>
      <c r="BE447" s="19"/>
      <c r="BF447" s="19"/>
      <c r="BG447" s="19"/>
      <c r="BH447" s="19"/>
      <c r="BI447" s="19"/>
      <c r="BJ447" s="19"/>
    </row>
    <row r="448" spans="1:62" ht="12.5" x14ac:dyDescent="0.25">
      <c r="A448" s="1"/>
      <c r="B448" s="1"/>
      <c r="C448" s="1"/>
      <c r="G448" s="1"/>
      <c r="H448" s="1"/>
      <c r="I448" s="1"/>
      <c r="J448" s="1"/>
      <c r="K448" s="1"/>
      <c r="L448" s="1"/>
      <c r="AQ448" s="7"/>
      <c r="AR448" s="7"/>
      <c r="AS448" s="7"/>
      <c r="BC448" s="19"/>
      <c r="BD448" s="19"/>
      <c r="BE448" s="19"/>
      <c r="BF448" s="19"/>
      <c r="BG448" s="19"/>
      <c r="BH448" s="19"/>
      <c r="BI448" s="19"/>
      <c r="BJ448" s="19"/>
    </row>
    <row r="449" spans="1:62" ht="12.5" x14ac:dyDescent="0.25">
      <c r="A449" s="1"/>
      <c r="B449" s="1"/>
      <c r="C449" s="1"/>
      <c r="G449" s="1"/>
      <c r="H449" s="1"/>
      <c r="I449" s="1"/>
      <c r="J449" s="1"/>
      <c r="K449" s="1"/>
      <c r="L449" s="1"/>
      <c r="AQ449" s="7"/>
      <c r="AR449" s="7"/>
      <c r="AS449" s="7"/>
      <c r="BC449" s="19"/>
      <c r="BD449" s="19"/>
      <c r="BE449" s="19"/>
      <c r="BF449" s="19"/>
      <c r="BG449" s="19"/>
      <c r="BH449" s="19"/>
      <c r="BI449" s="19"/>
      <c r="BJ449" s="19"/>
    </row>
    <row r="450" spans="1:62" ht="12.5" x14ac:dyDescent="0.25">
      <c r="A450" s="1"/>
      <c r="B450" s="1"/>
      <c r="C450" s="1"/>
      <c r="G450" s="1"/>
      <c r="H450" s="1"/>
      <c r="I450" s="1"/>
      <c r="J450" s="1"/>
      <c r="K450" s="1"/>
      <c r="L450" s="1"/>
      <c r="AQ450" s="7"/>
      <c r="AR450" s="7"/>
      <c r="AS450" s="7"/>
      <c r="BC450" s="19"/>
      <c r="BD450" s="19"/>
      <c r="BE450" s="19"/>
      <c r="BF450" s="19"/>
      <c r="BG450" s="19"/>
      <c r="BH450" s="19"/>
      <c r="BI450" s="19"/>
      <c r="BJ450" s="19"/>
    </row>
    <row r="451" spans="1:62" ht="12.5" x14ac:dyDescent="0.25">
      <c r="A451" s="1"/>
      <c r="B451" s="1"/>
      <c r="C451" s="1"/>
      <c r="G451" s="1"/>
      <c r="H451" s="1"/>
      <c r="I451" s="1"/>
      <c r="J451" s="1"/>
      <c r="K451" s="1"/>
      <c r="L451" s="1"/>
      <c r="AQ451" s="7"/>
      <c r="AR451" s="7"/>
      <c r="AS451" s="7"/>
      <c r="BC451" s="19"/>
      <c r="BD451" s="19"/>
      <c r="BE451" s="19"/>
      <c r="BF451" s="19"/>
      <c r="BG451" s="19"/>
      <c r="BH451" s="19"/>
      <c r="BI451" s="19"/>
      <c r="BJ451" s="19"/>
    </row>
    <row r="452" spans="1:62" ht="12.5" x14ac:dyDescent="0.25">
      <c r="A452" s="1"/>
      <c r="B452" s="1"/>
      <c r="C452" s="1"/>
      <c r="G452" s="1"/>
      <c r="H452" s="1"/>
      <c r="I452" s="1"/>
      <c r="J452" s="1"/>
      <c r="K452" s="1"/>
      <c r="L452" s="1"/>
      <c r="AQ452" s="7"/>
      <c r="AR452" s="7"/>
      <c r="AS452" s="7"/>
      <c r="BC452" s="19"/>
      <c r="BD452" s="19"/>
      <c r="BE452" s="19"/>
      <c r="BF452" s="19"/>
      <c r="BG452" s="19"/>
      <c r="BH452" s="19"/>
      <c r="BI452" s="19"/>
      <c r="BJ452" s="19"/>
    </row>
    <row r="453" spans="1:62" ht="12.5" x14ac:dyDescent="0.25">
      <c r="A453" s="1"/>
      <c r="B453" s="1"/>
      <c r="C453" s="1"/>
      <c r="G453" s="1"/>
      <c r="H453" s="1"/>
      <c r="I453" s="1"/>
      <c r="J453" s="1"/>
      <c r="K453" s="1"/>
      <c r="L453" s="1"/>
      <c r="AQ453" s="7"/>
      <c r="AR453" s="7"/>
      <c r="AS453" s="7"/>
      <c r="BC453" s="19"/>
      <c r="BD453" s="19"/>
      <c r="BE453" s="19"/>
      <c r="BF453" s="19"/>
      <c r="BG453" s="19"/>
      <c r="BH453" s="19"/>
      <c r="BI453" s="19"/>
      <c r="BJ453" s="19"/>
    </row>
    <row r="454" spans="1:62" ht="12.5" x14ac:dyDescent="0.25">
      <c r="A454" s="1"/>
      <c r="B454" s="1"/>
      <c r="C454" s="1"/>
      <c r="G454" s="1"/>
      <c r="H454" s="1"/>
      <c r="I454" s="1"/>
      <c r="J454" s="1"/>
      <c r="K454" s="1"/>
      <c r="L454" s="1"/>
      <c r="AQ454" s="7"/>
      <c r="AR454" s="7"/>
      <c r="AS454" s="7"/>
      <c r="BC454" s="19"/>
      <c r="BD454" s="19"/>
      <c r="BE454" s="19"/>
      <c r="BF454" s="19"/>
      <c r="BG454" s="19"/>
      <c r="BH454" s="19"/>
      <c r="BI454" s="19"/>
      <c r="BJ454" s="19"/>
    </row>
    <row r="455" spans="1:62" ht="12.5" x14ac:dyDescent="0.25">
      <c r="A455" s="1"/>
      <c r="B455" s="1"/>
      <c r="C455" s="1"/>
      <c r="G455" s="1"/>
      <c r="H455" s="1"/>
      <c r="I455" s="1"/>
      <c r="J455" s="1"/>
      <c r="K455" s="1"/>
      <c r="L455" s="1"/>
      <c r="AQ455" s="7"/>
      <c r="AR455" s="7"/>
      <c r="AS455" s="7"/>
      <c r="BC455" s="19"/>
      <c r="BD455" s="19"/>
      <c r="BE455" s="19"/>
      <c r="BF455" s="19"/>
      <c r="BG455" s="19"/>
      <c r="BH455" s="19"/>
      <c r="BI455" s="19"/>
      <c r="BJ455" s="19"/>
    </row>
    <row r="456" spans="1:62" ht="12.5" x14ac:dyDescent="0.25">
      <c r="A456" s="1"/>
      <c r="B456" s="1"/>
      <c r="C456" s="1"/>
      <c r="G456" s="1"/>
      <c r="H456" s="1"/>
      <c r="I456" s="1"/>
      <c r="J456" s="1"/>
      <c r="K456" s="1"/>
      <c r="L456" s="1"/>
      <c r="AQ456" s="7"/>
      <c r="AR456" s="7"/>
      <c r="AS456" s="7"/>
      <c r="BC456" s="19"/>
      <c r="BD456" s="19"/>
      <c r="BE456" s="19"/>
      <c r="BF456" s="19"/>
      <c r="BG456" s="19"/>
      <c r="BH456" s="19"/>
      <c r="BI456" s="19"/>
      <c r="BJ456" s="19"/>
    </row>
    <row r="457" spans="1:62" ht="12.5" x14ac:dyDescent="0.25">
      <c r="A457" s="1"/>
      <c r="B457" s="1"/>
      <c r="C457" s="1"/>
      <c r="G457" s="1"/>
      <c r="H457" s="1"/>
      <c r="I457" s="1"/>
      <c r="J457" s="1"/>
      <c r="K457" s="1"/>
      <c r="L457" s="1"/>
      <c r="AQ457" s="7"/>
      <c r="AR457" s="7"/>
      <c r="AS457" s="7"/>
      <c r="BC457" s="19"/>
      <c r="BD457" s="19"/>
      <c r="BE457" s="19"/>
      <c r="BF457" s="19"/>
      <c r="BG457" s="19"/>
      <c r="BH457" s="19"/>
      <c r="BI457" s="19"/>
      <c r="BJ457" s="19"/>
    </row>
    <row r="458" spans="1:62" ht="12.5" x14ac:dyDescent="0.25">
      <c r="A458" s="1"/>
      <c r="B458" s="1"/>
      <c r="C458" s="1"/>
      <c r="G458" s="1"/>
      <c r="H458" s="1"/>
      <c r="I458" s="1"/>
      <c r="J458" s="1"/>
      <c r="K458" s="1"/>
      <c r="L458" s="1"/>
      <c r="AQ458" s="7"/>
      <c r="AR458" s="7"/>
      <c r="AS458" s="7"/>
      <c r="BC458" s="19"/>
      <c r="BD458" s="19"/>
      <c r="BE458" s="19"/>
      <c r="BF458" s="19"/>
      <c r="BG458" s="19"/>
      <c r="BH458" s="19"/>
      <c r="BI458" s="19"/>
      <c r="BJ458" s="19"/>
    </row>
    <row r="459" spans="1:62" ht="12.5" x14ac:dyDescent="0.25">
      <c r="A459" s="1"/>
      <c r="B459" s="1"/>
      <c r="C459" s="1"/>
      <c r="G459" s="1"/>
      <c r="H459" s="1"/>
      <c r="I459" s="1"/>
      <c r="J459" s="1"/>
      <c r="K459" s="1"/>
      <c r="L459" s="1"/>
      <c r="AQ459" s="7"/>
      <c r="AR459" s="7"/>
      <c r="AS459" s="7"/>
      <c r="BC459" s="19"/>
      <c r="BD459" s="19"/>
      <c r="BE459" s="19"/>
      <c r="BF459" s="19"/>
      <c r="BG459" s="19"/>
      <c r="BH459" s="19"/>
      <c r="BI459" s="19"/>
      <c r="BJ459" s="19"/>
    </row>
    <row r="460" spans="1:62" ht="12.5" x14ac:dyDescent="0.25">
      <c r="A460" s="1"/>
      <c r="B460" s="1"/>
      <c r="C460" s="1"/>
      <c r="G460" s="1"/>
      <c r="H460" s="1"/>
      <c r="I460" s="1"/>
      <c r="J460" s="1"/>
      <c r="K460" s="1"/>
      <c r="L460" s="1"/>
      <c r="AQ460" s="7"/>
      <c r="AR460" s="7"/>
      <c r="AS460" s="7"/>
      <c r="BC460" s="19"/>
      <c r="BD460" s="19"/>
      <c r="BE460" s="19"/>
      <c r="BF460" s="19"/>
      <c r="BG460" s="19"/>
      <c r="BH460" s="19"/>
      <c r="BI460" s="19"/>
      <c r="BJ460" s="19"/>
    </row>
    <row r="461" spans="1:62" ht="12.5" x14ac:dyDescent="0.25">
      <c r="A461" s="1"/>
      <c r="B461" s="1"/>
      <c r="C461" s="1"/>
      <c r="G461" s="1"/>
      <c r="H461" s="1"/>
      <c r="I461" s="1"/>
      <c r="J461" s="1"/>
      <c r="K461" s="1"/>
      <c r="L461" s="1"/>
      <c r="AQ461" s="7"/>
      <c r="AR461" s="7"/>
      <c r="AS461" s="7"/>
      <c r="BC461" s="19"/>
      <c r="BD461" s="19"/>
      <c r="BE461" s="19"/>
      <c r="BF461" s="19"/>
      <c r="BG461" s="19"/>
      <c r="BH461" s="19"/>
      <c r="BI461" s="19"/>
      <c r="BJ461" s="19"/>
    </row>
    <row r="462" spans="1:62" ht="12.5" x14ac:dyDescent="0.25">
      <c r="A462" s="1"/>
      <c r="B462" s="1"/>
      <c r="C462" s="1"/>
      <c r="G462" s="1"/>
      <c r="H462" s="1"/>
      <c r="I462" s="1"/>
      <c r="J462" s="1"/>
      <c r="K462" s="1"/>
      <c r="L462" s="1"/>
      <c r="AQ462" s="7"/>
      <c r="AR462" s="7"/>
      <c r="AS462" s="7"/>
      <c r="BC462" s="19"/>
      <c r="BD462" s="19"/>
      <c r="BE462" s="19"/>
      <c r="BF462" s="19"/>
      <c r="BG462" s="19"/>
      <c r="BH462" s="19"/>
      <c r="BI462" s="19"/>
      <c r="BJ462" s="19"/>
    </row>
    <row r="463" spans="1:62" ht="12.5" x14ac:dyDescent="0.25">
      <c r="A463" s="1"/>
      <c r="B463" s="1"/>
      <c r="C463" s="1"/>
      <c r="G463" s="1"/>
      <c r="H463" s="1"/>
      <c r="I463" s="1"/>
      <c r="J463" s="1"/>
      <c r="K463" s="1"/>
      <c r="L463" s="1"/>
      <c r="AQ463" s="7"/>
      <c r="AR463" s="7"/>
      <c r="AS463" s="7"/>
      <c r="BC463" s="19"/>
      <c r="BD463" s="19"/>
      <c r="BE463" s="19"/>
      <c r="BF463" s="19"/>
      <c r="BG463" s="19"/>
      <c r="BH463" s="19"/>
      <c r="BI463" s="19"/>
      <c r="BJ463" s="19"/>
    </row>
    <row r="464" spans="1:62" ht="12.5" x14ac:dyDescent="0.25">
      <c r="A464" s="1"/>
      <c r="B464" s="1"/>
      <c r="C464" s="1"/>
      <c r="G464" s="1"/>
      <c r="H464" s="1"/>
      <c r="I464" s="1"/>
      <c r="J464" s="1"/>
      <c r="K464" s="1"/>
      <c r="L464" s="1"/>
      <c r="AQ464" s="7"/>
      <c r="AR464" s="7"/>
      <c r="AS464" s="7"/>
      <c r="BC464" s="19"/>
      <c r="BD464" s="19"/>
      <c r="BE464" s="19"/>
      <c r="BF464" s="19"/>
      <c r="BG464" s="19"/>
      <c r="BH464" s="19"/>
      <c r="BI464" s="19"/>
      <c r="BJ464" s="19"/>
    </row>
    <row r="465" spans="1:62" ht="12.5" x14ac:dyDescent="0.25">
      <c r="A465" s="1"/>
      <c r="B465" s="1"/>
      <c r="C465" s="1"/>
      <c r="G465" s="1"/>
      <c r="H465" s="1"/>
      <c r="I465" s="1"/>
      <c r="J465" s="1"/>
      <c r="K465" s="1"/>
      <c r="L465" s="1"/>
      <c r="AQ465" s="7"/>
      <c r="AR465" s="7"/>
      <c r="AS465" s="7"/>
      <c r="BC465" s="19"/>
      <c r="BD465" s="19"/>
      <c r="BE465" s="19"/>
      <c r="BF465" s="19"/>
      <c r="BG465" s="19"/>
      <c r="BH465" s="19"/>
      <c r="BI465" s="19"/>
      <c r="BJ465" s="19"/>
    </row>
    <row r="466" spans="1:62" ht="12.5" x14ac:dyDescent="0.25">
      <c r="A466" s="1"/>
      <c r="B466" s="1"/>
      <c r="C466" s="1"/>
      <c r="G466" s="1"/>
      <c r="H466" s="1"/>
      <c r="I466" s="1"/>
      <c r="J466" s="1"/>
      <c r="K466" s="1"/>
      <c r="L466" s="1"/>
      <c r="AQ466" s="7"/>
      <c r="AR466" s="7"/>
      <c r="AS466" s="7"/>
      <c r="BC466" s="19"/>
      <c r="BD466" s="19"/>
      <c r="BE466" s="19"/>
      <c r="BF466" s="19"/>
      <c r="BG466" s="19"/>
      <c r="BH466" s="19"/>
      <c r="BI466" s="19"/>
      <c r="BJ466" s="19"/>
    </row>
    <row r="467" spans="1:62" ht="12.5" x14ac:dyDescent="0.25">
      <c r="A467" s="1"/>
      <c r="B467" s="1"/>
      <c r="C467" s="1"/>
      <c r="G467" s="1"/>
      <c r="H467" s="1"/>
      <c r="I467" s="1"/>
      <c r="J467" s="1"/>
      <c r="K467" s="1"/>
      <c r="L467" s="1"/>
      <c r="AQ467" s="7"/>
      <c r="AR467" s="7"/>
      <c r="AS467" s="7"/>
      <c r="BC467" s="19"/>
      <c r="BD467" s="19"/>
      <c r="BE467" s="19"/>
      <c r="BF467" s="19"/>
      <c r="BG467" s="19"/>
      <c r="BH467" s="19"/>
      <c r="BI467" s="19"/>
      <c r="BJ467" s="19"/>
    </row>
    <row r="468" spans="1:62" ht="12.5" x14ac:dyDescent="0.25">
      <c r="A468" s="1"/>
      <c r="B468" s="1"/>
      <c r="C468" s="1"/>
      <c r="G468" s="1"/>
      <c r="H468" s="1"/>
      <c r="I468" s="1"/>
      <c r="J468" s="1"/>
      <c r="K468" s="1"/>
      <c r="L468" s="1"/>
      <c r="AQ468" s="7"/>
      <c r="AR468" s="7"/>
      <c r="AS468" s="7"/>
      <c r="BC468" s="19"/>
      <c r="BD468" s="19"/>
      <c r="BE468" s="19"/>
      <c r="BF468" s="19"/>
      <c r="BG468" s="19"/>
      <c r="BH468" s="19"/>
      <c r="BI468" s="19"/>
      <c r="BJ468" s="19"/>
    </row>
    <row r="469" spans="1:62" ht="12.5" x14ac:dyDescent="0.25">
      <c r="A469" s="1"/>
      <c r="B469" s="1"/>
      <c r="C469" s="1"/>
      <c r="G469" s="1"/>
      <c r="H469" s="1"/>
      <c r="I469" s="1"/>
      <c r="J469" s="1"/>
      <c r="K469" s="1"/>
      <c r="L469" s="1"/>
      <c r="AQ469" s="7"/>
      <c r="AR469" s="7"/>
      <c r="AS469" s="7"/>
      <c r="BC469" s="19"/>
      <c r="BD469" s="19"/>
      <c r="BE469" s="19"/>
      <c r="BF469" s="19"/>
      <c r="BG469" s="19"/>
      <c r="BH469" s="19"/>
      <c r="BI469" s="19"/>
      <c r="BJ469" s="19"/>
    </row>
    <row r="470" spans="1:62" ht="12.5" x14ac:dyDescent="0.25">
      <c r="A470" s="1"/>
      <c r="B470" s="1"/>
      <c r="C470" s="1"/>
      <c r="G470" s="1"/>
      <c r="H470" s="1"/>
      <c r="I470" s="1"/>
      <c r="J470" s="1"/>
      <c r="K470" s="1"/>
      <c r="L470" s="1"/>
      <c r="AQ470" s="7"/>
      <c r="AR470" s="7"/>
      <c r="AS470" s="7"/>
      <c r="BC470" s="19"/>
      <c r="BD470" s="19"/>
      <c r="BE470" s="19"/>
      <c r="BF470" s="19"/>
      <c r="BG470" s="19"/>
      <c r="BH470" s="19"/>
      <c r="BI470" s="19"/>
      <c r="BJ470" s="19"/>
    </row>
    <row r="471" spans="1:62" ht="12.5" x14ac:dyDescent="0.25">
      <c r="A471" s="1"/>
      <c r="B471" s="1"/>
      <c r="C471" s="1"/>
      <c r="G471" s="1"/>
      <c r="H471" s="1"/>
      <c r="I471" s="1"/>
      <c r="J471" s="1"/>
      <c r="K471" s="1"/>
      <c r="L471" s="1"/>
      <c r="AQ471" s="7"/>
      <c r="AR471" s="7"/>
      <c r="AS471" s="7"/>
      <c r="BC471" s="19"/>
      <c r="BD471" s="19"/>
      <c r="BE471" s="19"/>
      <c r="BF471" s="19"/>
      <c r="BG471" s="19"/>
      <c r="BH471" s="19"/>
      <c r="BI471" s="19"/>
      <c r="BJ471" s="19"/>
    </row>
    <row r="472" spans="1:62" ht="12.5" x14ac:dyDescent="0.25">
      <c r="A472" s="1"/>
      <c r="B472" s="1"/>
      <c r="C472" s="1"/>
      <c r="G472" s="1"/>
      <c r="H472" s="1"/>
      <c r="I472" s="1"/>
      <c r="J472" s="1"/>
      <c r="K472" s="1"/>
      <c r="L472" s="1"/>
      <c r="AQ472" s="7"/>
      <c r="AR472" s="7"/>
      <c r="AS472" s="7"/>
      <c r="BC472" s="19"/>
      <c r="BD472" s="19"/>
      <c r="BE472" s="19"/>
      <c r="BF472" s="19"/>
      <c r="BG472" s="19"/>
      <c r="BH472" s="19"/>
      <c r="BI472" s="19"/>
      <c r="BJ472" s="19"/>
    </row>
    <row r="473" spans="1:62" ht="12.5" x14ac:dyDescent="0.25">
      <c r="A473" s="1"/>
      <c r="B473" s="1"/>
      <c r="C473" s="1"/>
      <c r="G473" s="1"/>
      <c r="H473" s="1"/>
      <c r="I473" s="1"/>
      <c r="J473" s="1"/>
      <c r="K473" s="1"/>
      <c r="L473" s="1"/>
      <c r="AQ473" s="7"/>
      <c r="AR473" s="7"/>
      <c r="AS473" s="7"/>
      <c r="BC473" s="19"/>
      <c r="BD473" s="19"/>
      <c r="BE473" s="19"/>
      <c r="BF473" s="19"/>
      <c r="BG473" s="19"/>
      <c r="BH473" s="19"/>
      <c r="BI473" s="19"/>
      <c r="BJ473" s="19"/>
    </row>
    <row r="474" spans="1:62" ht="12.5" x14ac:dyDescent="0.25">
      <c r="A474" s="1"/>
      <c r="B474" s="1"/>
      <c r="C474" s="1"/>
      <c r="G474" s="1"/>
      <c r="H474" s="1"/>
      <c r="I474" s="1"/>
      <c r="J474" s="1"/>
      <c r="K474" s="1"/>
      <c r="L474" s="1"/>
      <c r="AQ474" s="7"/>
      <c r="AR474" s="7"/>
      <c r="AS474" s="7"/>
      <c r="BC474" s="19"/>
      <c r="BD474" s="19"/>
      <c r="BE474" s="19"/>
      <c r="BF474" s="19"/>
      <c r="BG474" s="19"/>
      <c r="BH474" s="19"/>
      <c r="BI474" s="19"/>
      <c r="BJ474" s="19"/>
    </row>
    <row r="475" spans="1:62" ht="12.5" x14ac:dyDescent="0.25">
      <c r="A475" s="1"/>
      <c r="B475" s="1"/>
      <c r="C475" s="1"/>
      <c r="G475" s="1"/>
      <c r="H475" s="1"/>
      <c r="I475" s="1"/>
      <c r="J475" s="1"/>
      <c r="K475" s="1"/>
      <c r="L475" s="1"/>
      <c r="AQ475" s="7"/>
      <c r="AR475" s="7"/>
      <c r="AS475" s="7"/>
      <c r="BC475" s="19"/>
      <c r="BD475" s="19"/>
      <c r="BE475" s="19"/>
      <c r="BF475" s="19"/>
      <c r="BG475" s="19"/>
      <c r="BH475" s="19"/>
      <c r="BI475" s="19"/>
      <c r="BJ475" s="19"/>
    </row>
    <row r="476" spans="1:62" ht="12.5" x14ac:dyDescent="0.25">
      <c r="A476" s="1"/>
      <c r="B476" s="1"/>
      <c r="C476" s="1"/>
      <c r="G476" s="1"/>
      <c r="H476" s="1"/>
      <c r="I476" s="1"/>
      <c r="J476" s="1"/>
      <c r="K476" s="1"/>
      <c r="L476" s="1"/>
      <c r="AQ476" s="7"/>
      <c r="AR476" s="7"/>
      <c r="AS476" s="7"/>
      <c r="BC476" s="19"/>
      <c r="BD476" s="19"/>
      <c r="BE476" s="19"/>
      <c r="BF476" s="19"/>
      <c r="BG476" s="19"/>
      <c r="BH476" s="19"/>
      <c r="BI476" s="19"/>
      <c r="BJ476" s="19"/>
    </row>
    <row r="477" spans="1:62" ht="12.5" x14ac:dyDescent="0.25">
      <c r="A477" s="1"/>
      <c r="B477" s="1"/>
      <c r="C477" s="1"/>
      <c r="G477" s="1"/>
      <c r="H477" s="1"/>
      <c r="I477" s="1"/>
      <c r="J477" s="1"/>
      <c r="K477" s="1"/>
      <c r="L477" s="1"/>
      <c r="AQ477" s="7"/>
      <c r="AR477" s="7"/>
      <c r="AS477" s="7"/>
      <c r="BC477" s="19"/>
      <c r="BD477" s="19"/>
      <c r="BE477" s="19"/>
      <c r="BF477" s="19"/>
      <c r="BG477" s="19"/>
      <c r="BH477" s="19"/>
      <c r="BI477" s="19"/>
      <c r="BJ477" s="19"/>
    </row>
    <row r="478" spans="1:62" ht="12.5" x14ac:dyDescent="0.25">
      <c r="A478" s="1"/>
      <c r="B478" s="1"/>
      <c r="C478" s="1"/>
      <c r="G478" s="1"/>
      <c r="H478" s="1"/>
      <c r="I478" s="1"/>
      <c r="J478" s="1"/>
      <c r="K478" s="1"/>
      <c r="L478" s="1"/>
      <c r="AQ478" s="7"/>
      <c r="AR478" s="7"/>
      <c r="AS478" s="7"/>
      <c r="BC478" s="19"/>
      <c r="BD478" s="19"/>
      <c r="BE478" s="19"/>
      <c r="BF478" s="19"/>
      <c r="BG478" s="19"/>
      <c r="BH478" s="19"/>
      <c r="BI478" s="19"/>
      <c r="BJ478" s="19"/>
    </row>
    <row r="479" spans="1:62" ht="12.5" x14ac:dyDescent="0.25">
      <c r="A479" s="1"/>
      <c r="B479" s="1"/>
      <c r="C479" s="1"/>
      <c r="G479" s="1"/>
      <c r="H479" s="1"/>
      <c r="I479" s="1"/>
      <c r="J479" s="1"/>
      <c r="K479" s="1"/>
      <c r="L479" s="1"/>
      <c r="AQ479" s="7"/>
      <c r="AR479" s="7"/>
      <c r="AS479" s="7"/>
      <c r="BC479" s="19"/>
      <c r="BD479" s="19"/>
      <c r="BE479" s="19"/>
      <c r="BF479" s="19"/>
      <c r="BG479" s="19"/>
      <c r="BH479" s="19"/>
      <c r="BI479" s="19"/>
      <c r="BJ479" s="19"/>
    </row>
    <row r="480" spans="1:62" ht="12.5" x14ac:dyDescent="0.25">
      <c r="A480" s="1"/>
      <c r="B480" s="1"/>
      <c r="C480" s="1"/>
      <c r="G480" s="1"/>
      <c r="H480" s="1"/>
      <c r="I480" s="1"/>
      <c r="J480" s="1"/>
      <c r="K480" s="1"/>
      <c r="L480" s="1"/>
      <c r="AQ480" s="7"/>
      <c r="AR480" s="7"/>
      <c r="AS480" s="7"/>
      <c r="BC480" s="19"/>
      <c r="BD480" s="19"/>
      <c r="BE480" s="19"/>
      <c r="BF480" s="19"/>
      <c r="BG480" s="19"/>
      <c r="BH480" s="19"/>
      <c r="BI480" s="19"/>
      <c r="BJ480" s="19"/>
    </row>
    <row r="481" spans="1:62" ht="12.5" x14ac:dyDescent="0.25">
      <c r="A481" s="1"/>
      <c r="B481" s="1"/>
      <c r="C481" s="1"/>
      <c r="G481" s="1"/>
      <c r="H481" s="1"/>
      <c r="I481" s="1"/>
      <c r="J481" s="1"/>
      <c r="K481" s="1"/>
      <c r="L481" s="1"/>
      <c r="AQ481" s="7"/>
      <c r="AR481" s="7"/>
      <c r="AS481" s="7"/>
      <c r="BC481" s="19"/>
      <c r="BD481" s="19"/>
      <c r="BE481" s="19"/>
      <c r="BF481" s="19"/>
      <c r="BG481" s="19"/>
      <c r="BH481" s="19"/>
      <c r="BI481" s="19"/>
      <c r="BJ481" s="19"/>
    </row>
    <row r="482" spans="1:62" ht="12.5" x14ac:dyDescent="0.25">
      <c r="A482" s="1"/>
      <c r="B482" s="1"/>
      <c r="C482" s="1"/>
      <c r="G482" s="1"/>
      <c r="H482" s="1"/>
      <c r="I482" s="1"/>
      <c r="J482" s="1"/>
      <c r="K482" s="1"/>
      <c r="L482" s="1"/>
      <c r="AQ482" s="7"/>
      <c r="AR482" s="7"/>
      <c r="AS482" s="7"/>
      <c r="BC482" s="19"/>
      <c r="BD482" s="19"/>
      <c r="BE482" s="19"/>
      <c r="BF482" s="19"/>
      <c r="BG482" s="19"/>
      <c r="BH482" s="19"/>
      <c r="BI482" s="19"/>
      <c r="BJ482" s="19"/>
    </row>
    <row r="483" spans="1:62" ht="12.5" x14ac:dyDescent="0.25">
      <c r="A483" s="1"/>
      <c r="B483" s="1"/>
      <c r="C483" s="1"/>
      <c r="G483" s="1"/>
      <c r="H483" s="1"/>
      <c r="I483" s="1"/>
      <c r="J483" s="1"/>
      <c r="K483" s="1"/>
      <c r="L483" s="1"/>
      <c r="AQ483" s="7"/>
      <c r="AR483" s="7"/>
      <c r="AS483" s="7"/>
      <c r="BC483" s="19"/>
      <c r="BD483" s="19"/>
      <c r="BE483" s="19"/>
      <c r="BF483" s="19"/>
      <c r="BG483" s="19"/>
      <c r="BH483" s="19"/>
      <c r="BI483" s="19"/>
      <c r="BJ483" s="19"/>
    </row>
    <row r="484" spans="1:62" ht="12.5" x14ac:dyDescent="0.25">
      <c r="A484" s="1"/>
      <c r="B484" s="1"/>
      <c r="C484" s="1"/>
      <c r="G484" s="1"/>
      <c r="H484" s="1"/>
      <c r="I484" s="1"/>
      <c r="J484" s="1"/>
      <c r="K484" s="1"/>
      <c r="L484" s="1"/>
      <c r="AQ484" s="7"/>
      <c r="AR484" s="7"/>
      <c r="AS484" s="7"/>
      <c r="BC484" s="19"/>
      <c r="BD484" s="19"/>
      <c r="BE484" s="19"/>
      <c r="BF484" s="19"/>
      <c r="BG484" s="19"/>
      <c r="BH484" s="19"/>
      <c r="BI484" s="19"/>
      <c r="BJ484" s="19"/>
    </row>
    <row r="485" spans="1:62" ht="12.5" x14ac:dyDescent="0.25">
      <c r="A485" s="1"/>
      <c r="B485" s="1"/>
      <c r="C485" s="1"/>
      <c r="G485" s="1"/>
      <c r="H485" s="1"/>
      <c r="I485" s="1"/>
      <c r="J485" s="1"/>
      <c r="K485" s="1"/>
      <c r="L485" s="1"/>
      <c r="AQ485" s="7"/>
      <c r="AR485" s="7"/>
      <c r="AS485" s="7"/>
      <c r="BC485" s="19"/>
      <c r="BD485" s="19"/>
      <c r="BE485" s="19"/>
      <c r="BF485" s="19"/>
      <c r="BG485" s="19"/>
      <c r="BH485" s="19"/>
      <c r="BI485" s="19"/>
      <c r="BJ485" s="19"/>
    </row>
    <row r="486" spans="1:62" ht="12.5" x14ac:dyDescent="0.25">
      <c r="A486" s="1"/>
      <c r="B486" s="1"/>
      <c r="C486" s="1"/>
      <c r="G486" s="1"/>
      <c r="H486" s="1"/>
      <c r="I486" s="1"/>
      <c r="J486" s="1"/>
      <c r="K486" s="1"/>
      <c r="L486" s="1"/>
      <c r="AQ486" s="7"/>
      <c r="AR486" s="7"/>
      <c r="AS486" s="7"/>
      <c r="BC486" s="19"/>
      <c r="BD486" s="19"/>
      <c r="BE486" s="19"/>
      <c r="BF486" s="19"/>
      <c r="BG486" s="19"/>
      <c r="BH486" s="19"/>
      <c r="BI486" s="19"/>
      <c r="BJ486" s="19"/>
    </row>
    <row r="487" spans="1:62" ht="12.5" x14ac:dyDescent="0.25">
      <c r="A487" s="1"/>
      <c r="B487" s="1"/>
      <c r="C487" s="1"/>
      <c r="G487" s="1"/>
      <c r="H487" s="1"/>
      <c r="I487" s="1"/>
      <c r="J487" s="1"/>
      <c r="K487" s="1"/>
      <c r="L487" s="1"/>
      <c r="AQ487" s="7"/>
      <c r="AR487" s="7"/>
      <c r="AS487" s="7"/>
      <c r="BC487" s="19"/>
      <c r="BD487" s="19"/>
      <c r="BE487" s="19"/>
      <c r="BF487" s="19"/>
      <c r="BG487" s="19"/>
      <c r="BH487" s="19"/>
      <c r="BI487" s="19"/>
      <c r="BJ487" s="19"/>
    </row>
    <row r="488" spans="1:62" ht="12.5" x14ac:dyDescent="0.25">
      <c r="A488" s="1"/>
      <c r="B488" s="1"/>
      <c r="C488" s="1"/>
      <c r="G488" s="1"/>
      <c r="H488" s="1"/>
      <c r="I488" s="1"/>
      <c r="J488" s="1"/>
      <c r="K488" s="1"/>
      <c r="L488" s="1"/>
      <c r="AQ488" s="7"/>
      <c r="AR488" s="7"/>
      <c r="AS488" s="7"/>
      <c r="BC488" s="19"/>
      <c r="BD488" s="19"/>
      <c r="BE488" s="19"/>
      <c r="BF488" s="19"/>
      <c r="BG488" s="19"/>
      <c r="BH488" s="19"/>
      <c r="BI488" s="19"/>
      <c r="BJ488" s="19"/>
    </row>
    <row r="489" spans="1:62" ht="12.5" x14ac:dyDescent="0.25">
      <c r="A489" s="1"/>
      <c r="B489" s="1"/>
      <c r="C489" s="1"/>
      <c r="G489" s="1"/>
      <c r="H489" s="1"/>
      <c r="I489" s="1"/>
      <c r="J489" s="1"/>
      <c r="K489" s="1"/>
      <c r="L489" s="1"/>
      <c r="AQ489" s="7"/>
      <c r="AR489" s="7"/>
      <c r="AS489" s="7"/>
      <c r="BC489" s="19"/>
      <c r="BD489" s="19"/>
      <c r="BE489" s="19"/>
      <c r="BF489" s="19"/>
      <c r="BG489" s="19"/>
      <c r="BH489" s="19"/>
      <c r="BI489" s="19"/>
      <c r="BJ489" s="19"/>
    </row>
    <row r="490" spans="1:62" ht="12.5" x14ac:dyDescent="0.25">
      <c r="A490" s="1"/>
      <c r="B490" s="1"/>
      <c r="C490" s="1"/>
      <c r="G490" s="1"/>
      <c r="H490" s="1"/>
      <c r="I490" s="1"/>
      <c r="J490" s="1"/>
      <c r="K490" s="1"/>
      <c r="L490" s="1"/>
      <c r="AQ490" s="7"/>
      <c r="AR490" s="7"/>
      <c r="AS490" s="7"/>
      <c r="BC490" s="19"/>
      <c r="BD490" s="19"/>
      <c r="BE490" s="19"/>
      <c r="BF490" s="19"/>
      <c r="BG490" s="19"/>
      <c r="BH490" s="19"/>
      <c r="BI490" s="19"/>
      <c r="BJ490" s="19"/>
    </row>
    <row r="491" spans="1:62" ht="12.5" x14ac:dyDescent="0.25">
      <c r="A491" s="1"/>
      <c r="B491" s="1"/>
      <c r="C491" s="1"/>
      <c r="G491" s="1"/>
      <c r="H491" s="1"/>
      <c r="I491" s="1"/>
      <c r="J491" s="1"/>
      <c r="K491" s="1"/>
      <c r="L491" s="1"/>
      <c r="AQ491" s="7"/>
      <c r="AR491" s="7"/>
      <c r="AS491" s="7"/>
      <c r="BC491" s="19"/>
      <c r="BD491" s="19"/>
      <c r="BE491" s="19"/>
      <c r="BF491" s="19"/>
      <c r="BG491" s="19"/>
      <c r="BH491" s="19"/>
      <c r="BI491" s="19"/>
      <c r="BJ491" s="19"/>
    </row>
    <row r="492" spans="1:62" ht="12.5" x14ac:dyDescent="0.25">
      <c r="A492" s="1"/>
      <c r="B492" s="1"/>
      <c r="C492" s="1"/>
      <c r="G492" s="1"/>
      <c r="H492" s="1"/>
      <c r="I492" s="1"/>
      <c r="J492" s="1"/>
      <c r="K492" s="1"/>
      <c r="L492" s="1"/>
      <c r="AQ492" s="7"/>
      <c r="AR492" s="7"/>
      <c r="AS492" s="7"/>
      <c r="BC492" s="19"/>
      <c r="BD492" s="19"/>
      <c r="BE492" s="19"/>
      <c r="BF492" s="19"/>
      <c r="BG492" s="19"/>
      <c r="BH492" s="19"/>
      <c r="BI492" s="19"/>
      <c r="BJ492" s="19"/>
    </row>
    <row r="493" spans="1:62" ht="12.5" x14ac:dyDescent="0.25">
      <c r="A493" s="1"/>
      <c r="B493" s="1"/>
      <c r="C493" s="1"/>
      <c r="G493" s="1"/>
      <c r="H493" s="1"/>
      <c r="I493" s="1"/>
      <c r="J493" s="1"/>
      <c r="K493" s="1"/>
      <c r="L493" s="1"/>
      <c r="AQ493" s="7"/>
      <c r="AR493" s="7"/>
      <c r="AS493" s="7"/>
      <c r="BC493" s="19"/>
      <c r="BD493" s="19"/>
      <c r="BE493" s="19"/>
      <c r="BF493" s="19"/>
      <c r="BG493" s="19"/>
      <c r="BH493" s="19"/>
      <c r="BI493" s="19"/>
      <c r="BJ493" s="19"/>
    </row>
    <row r="494" spans="1:62" ht="12.5" x14ac:dyDescent="0.25">
      <c r="A494" s="1"/>
      <c r="B494" s="1"/>
      <c r="C494" s="1"/>
      <c r="G494" s="1"/>
      <c r="H494" s="1"/>
      <c r="I494" s="1"/>
      <c r="J494" s="1"/>
      <c r="K494" s="1"/>
      <c r="L494" s="1"/>
      <c r="AQ494" s="7"/>
      <c r="AR494" s="7"/>
      <c r="AS494" s="7"/>
      <c r="BC494" s="19"/>
      <c r="BD494" s="19"/>
      <c r="BE494" s="19"/>
      <c r="BF494" s="19"/>
      <c r="BG494" s="19"/>
      <c r="BH494" s="19"/>
      <c r="BI494" s="19"/>
      <c r="BJ494" s="19"/>
    </row>
    <row r="495" spans="1:62" ht="12.5" x14ac:dyDescent="0.25">
      <c r="A495" s="1"/>
      <c r="B495" s="1"/>
      <c r="C495" s="1"/>
      <c r="G495" s="1"/>
      <c r="H495" s="1"/>
      <c r="I495" s="1"/>
      <c r="J495" s="1"/>
      <c r="K495" s="1"/>
      <c r="L495" s="1"/>
      <c r="AQ495" s="7"/>
      <c r="AR495" s="7"/>
      <c r="AS495" s="7"/>
      <c r="BC495" s="19"/>
      <c r="BD495" s="19"/>
      <c r="BE495" s="19"/>
      <c r="BF495" s="19"/>
      <c r="BG495" s="19"/>
      <c r="BH495" s="19"/>
      <c r="BI495" s="19"/>
      <c r="BJ495" s="19"/>
    </row>
    <row r="496" spans="1:62" ht="12.5" x14ac:dyDescent="0.25">
      <c r="A496" s="1"/>
      <c r="B496" s="1"/>
      <c r="C496" s="1"/>
      <c r="G496" s="1"/>
      <c r="H496" s="1"/>
      <c r="I496" s="1"/>
      <c r="J496" s="1"/>
      <c r="K496" s="1"/>
      <c r="L496" s="1"/>
      <c r="AQ496" s="7"/>
      <c r="AR496" s="7"/>
      <c r="AS496" s="7"/>
      <c r="BC496" s="19"/>
      <c r="BD496" s="19"/>
      <c r="BE496" s="19"/>
      <c r="BF496" s="19"/>
      <c r="BG496" s="19"/>
      <c r="BH496" s="19"/>
      <c r="BI496" s="19"/>
      <c r="BJ496" s="19"/>
    </row>
    <row r="497" spans="1:62" ht="12.5" x14ac:dyDescent="0.25">
      <c r="A497" s="1"/>
      <c r="B497" s="1"/>
      <c r="C497" s="1"/>
      <c r="G497" s="1"/>
      <c r="H497" s="1"/>
      <c r="I497" s="1"/>
      <c r="J497" s="1"/>
      <c r="K497" s="1"/>
      <c r="L497" s="1"/>
      <c r="AQ497" s="7"/>
      <c r="AR497" s="7"/>
      <c r="AS497" s="7"/>
      <c r="BC497" s="19"/>
      <c r="BD497" s="19"/>
      <c r="BE497" s="19"/>
      <c r="BF497" s="19"/>
      <c r="BG497" s="19"/>
      <c r="BH497" s="19"/>
      <c r="BI497" s="19"/>
      <c r="BJ497" s="19"/>
    </row>
    <row r="498" spans="1:62" ht="12.5" x14ac:dyDescent="0.25">
      <c r="A498" s="1"/>
      <c r="B498" s="1"/>
      <c r="C498" s="1"/>
      <c r="G498" s="1"/>
      <c r="H498" s="1"/>
      <c r="I498" s="1"/>
      <c r="J498" s="1"/>
      <c r="K498" s="1"/>
      <c r="L498" s="1"/>
      <c r="AQ498" s="7"/>
      <c r="AR498" s="7"/>
      <c r="AS498" s="7"/>
      <c r="BC498" s="19"/>
      <c r="BD498" s="19"/>
      <c r="BE498" s="19"/>
      <c r="BF498" s="19"/>
      <c r="BG498" s="19"/>
      <c r="BH498" s="19"/>
      <c r="BI498" s="19"/>
      <c r="BJ498" s="19"/>
    </row>
    <row r="499" spans="1:62" ht="12.5" x14ac:dyDescent="0.25">
      <c r="A499" s="1"/>
      <c r="B499" s="1"/>
      <c r="C499" s="1"/>
      <c r="G499" s="1"/>
      <c r="H499" s="1"/>
      <c r="I499" s="1"/>
      <c r="J499" s="1"/>
      <c r="K499" s="1"/>
      <c r="L499" s="1"/>
      <c r="AQ499" s="7"/>
      <c r="AR499" s="7"/>
      <c r="AS499" s="7"/>
      <c r="BC499" s="19"/>
      <c r="BD499" s="19"/>
      <c r="BE499" s="19"/>
      <c r="BF499" s="19"/>
      <c r="BG499" s="19"/>
      <c r="BH499" s="19"/>
      <c r="BI499" s="19"/>
      <c r="BJ499" s="19"/>
    </row>
    <row r="500" spans="1:62" ht="12.5" x14ac:dyDescent="0.25">
      <c r="A500" s="1"/>
      <c r="B500" s="1"/>
      <c r="C500" s="1"/>
      <c r="G500" s="1"/>
      <c r="H500" s="1"/>
      <c r="I500" s="1"/>
      <c r="J500" s="1"/>
      <c r="K500" s="1"/>
      <c r="L500" s="1"/>
      <c r="AQ500" s="7"/>
      <c r="AR500" s="7"/>
      <c r="AS500" s="7"/>
      <c r="BC500" s="19"/>
      <c r="BD500" s="19"/>
      <c r="BE500" s="19"/>
      <c r="BF500" s="19"/>
      <c r="BG500" s="19"/>
      <c r="BH500" s="19"/>
      <c r="BI500" s="19"/>
      <c r="BJ500" s="19"/>
    </row>
    <row r="501" spans="1:62" ht="12.5" x14ac:dyDescent="0.25">
      <c r="A501" s="1"/>
      <c r="B501" s="1"/>
      <c r="C501" s="1"/>
      <c r="G501" s="1"/>
      <c r="H501" s="1"/>
      <c r="I501" s="1"/>
      <c r="J501" s="1"/>
      <c r="K501" s="1"/>
      <c r="L501" s="1"/>
      <c r="AQ501" s="7"/>
      <c r="AR501" s="7"/>
      <c r="AS501" s="7"/>
      <c r="BC501" s="19"/>
      <c r="BD501" s="19"/>
      <c r="BE501" s="19"/>
      <c r="BF501" s="19"/>
      <c r="BG501" s="19"/>
      <c r="BH501" s="19"/>
      <c r="BI501" s="19"/>
      <c r="BJ501" s="19"/>
    </row>
    <row r="502" spans="1:62" ht="12.5" x14ac:dyDescent="0.25">
      <c r="A502" s="1"/>
      <c r="B502" s="1"/>
      <c r="C502" s="1"/>
      <c r="G502" s="1"/>
      <c r="H502" s="1"/>
      <c r="I502" s="1"/>
      <c r="J502" s="1"/>
      <c r="K502" s="1"/>
      <c r="L502" s="1"/>
      <c r="AQ502" s="7"/>
      <c r="AR502" s="7"/>
      <c r="AS502" s="7"/>
      <c r="BC502" s="19"/>
      <c r="BD502" s="19"/>
      <c r="BE502" s="19"/>
      <c r="BF502" s="19"/>
      <c r="BG502" s="19"/>
      <c r="BH502" s="19"/>
      <c r="BI502" s="19"/>
      <c r="BJ502" s="19"/>
    </row>
    <row r="503" spans="1:62" ht="12.5" x14ac:dyDescent="0.25">
      <c r="A503" s="1"/>
      <c r="B503" s="1"/>
      <c r="C503" s="1"/>
      <c r="G503" s="1"/>
      <c r="H503" s="1"/>
      <c r="I503" s="1"/>
      <c r="J503" s="1"/>
      <c r="K503" s="1"/>
      <c r="L503" s="1"/>
      <c r="AQ503" s="7"/>
      <c r="AR503" s="7"/>
      <c r="AS503" s="7"/>
      <c r="BC503" s="19"/>
      <c r="BD503" s="19"/>
      <c r="BE503" s="19"/>
      <c r="BF503" s="19"/>
      <c r="BG503" s="19"/>
      <c r="BH503" s="19"/>
      <c r="BI503" s="19"/>
      <c r="BJ503" s="19"/>
    </row>
    <row r="504" spans="1:62" ht="12.5" x14ac:dyDescent="0.25">
      <c r="A504" s="1"/>
      <c r="B504" s="1"/>
      <c r="C504" s="1"/>
      <c r="G504" s="1"/>
      <c r="H504" s="1"/>
      <c r="I504" s="1"/>
      <c r="J504" s="1"/>
      <c r="K504" s="1"/>
      <c r="L504" s="1"/>
      <c r="AQ504" s="7"/>
      <c r="AR504" s="7"/>
      <c r="AS504" s="7"/>
      <c r="BC504" s="19"/>
      <c r="BD504" s="19"/>
      <c r="BE504" s="19"/>
      <c r="BF504" s="19"/>
      <c r="BG504" s="19"/>
      <c r="BH504" s="19"/>
      <c r="BI504" s="19"/>
      <c r="BJ504" s="19"/>
    </row>
    <row r="505" spans="1:62" ht="12.5" x14ac:dyDescent="0.25">
      <c r="A505" s="1"/>
      <c r="B505" s="1"/>
      <c r="C505" s="1"/>
      <c r="G505" s="1"/>
      <c r="H505" s="1"/>
      <c r="I505" s="1"/>
      <c r="J505" s="1"/>
      <c r="K505" s="1"/>
      <c r="L505" s="1"/>
      <c r="AQ505" s="7"/>
      <c r="AR505" s="7"/>
      <c r="AS505" s="7"/>
      <c r="BC505" s="19"/>
      <c r="BD505" s="19"/>
      <c r="BE505" s="19"/>
      <c r="BF505" s="19"/>
      <c r="BG505" s="19"/>
      <c r="BH505" s="19"/>
      <c r="BI505" s="19"/>
      <c r="BJ505" s="19"/>
    </row>
    <row r="506" spans="1:62" ht="12.5" x14ac:dyDescent="0.25">
      <c r="A506" s="1"/>
      <c r="B506" s="1"/>
      <c r="C506" s="1"/>
      <c r="G506" s="1"/>
      <c r="H506" s="1"/>
      <c r="I506" s="1"/>
      <c r="J506" s="1"/>
      <c r="K506" s="1"/>
      <c r="L506" s="1"/>
      <c r="AQ506" s="7"/>
      <c r="AR506" s="7"/>
      <c r="AS506" s="7"/>
      <c r="BC506" s="19"/>
      <c r="BD506" s="19"/>
      <c r="BE506" s="19"/>
      <c r="BF506" s="19"/>
      <c r="BG506" s="19"/>
      <c r="BH506" s="19"/>
      <c r="BI506" s="19"/>
      <c r="BJ506" s="19"/>
    </row>
    <row r="507" spans="1:62" ht="12.5" x14ac:dyDescent="0.25">
      <c r="A507" s="1"/>
      <c r="B507" s="1"/>
      <c r="C507" s="1"/>
      <c r="G507" s="1"/>
      <c r="H507" s="1"/>
      <c r="I507" s="1"/>
      <c r="J507" s="1"/>
      <c r="K507" s="1"/>
      <c r="L507" s="1"/>
      <c r="AQ507" s="7"/>
      <c r="AR507" s="7"/>
      <c r="AS507" s="7"/>
      <c r="BC507" s="19"/>
      <c r="BD507" s="19"/>
      <c r="BE507" s="19"/>
      <c r="BF507" s="19"/>
      <c r="BG507" s="19"/>
      <c r="BH507" s="19"/>
      <c r="BI507" s="19"/>
      <c r="BJ507" s="19"/>
    </row>
    <row r="508" spans="1:62" ht="12.5" x14ac:dyDescent="0.25">
      <c r="A508" s="1"/>
      <c r="B508" s="1"/>
      <c r="C508" s="1"/>
      <c r="G508" s="1"/>
      <c r="H508" s="1"/>
      <c r="I508" s="1"/>
      <c r="J508" s="1"/>
      <c r="K508" s="1"/>
      <c r="L508" s="1"/>
      <c r="AQ508" s="7"/>
      <c r="AR508" s="7"/>
      <c r="AS508" s="7"/>
      <c r="BC508" s="19"/>
      <c r="BD508" s="19"/>
      <c r="BE508" s="19"/>
      <c r="BF508" s="19"/>
      <c r="BG508" s="19"/>
      <c r="BH508" s="19"/>
      <c r="BI508" s="19"/>
      <c r="BJ508" s="19"/>
    </row>
    <row r="509" spans="1:62" ht="12.5" x14ac:dyDescent="0.25">
      <c r="A509" s="1"/>
      <c r="B509" s="1"/>
      <c r="C509" s="1"/>
      <c r="G509" s="1"/>
      <c r="H509" s="1"/>
      <c r="I509" s="1"/>
      <c r="J509" s="1"/>
      <c r="K509" s="1"/>
      <c r="L509" s="1"/>
      <c r="AQ509" s="7"/>
      <c r="AR509" s="7"/>
      <c r="AS509" s="7"/>
      <c r="BC509" s="19"/>
      <c r="BD509" s="19"/>
      <c r="BE509" s="19"/>
      <c r="BF509" s="19"/>
      <c r="BG509" s="19"/>
      <c r="BH509" s="19"/>
      <c r="BI509" s="19"/>
      <c r="BJ509" s="19"/>
    </row>
    <row r="510" spans="1:62" ht="12.5" x14ac:dyDescent="0.25">
      <c r="A510" s="1"/>
      <c r="B510" s="1"/>
      <c r="C510" s="1"/>
      <c r="G510" s="1"/>
      <c r="H510" s="1"/>
      <c r="I510" s="1"/>
      <c r="J510" s="1"/>
      <c r="K510" s="1"/>
      <c r="L510" s="1"/>
      <c r="AQ510" s="7"/>
      <c r="AR510" s="7"/>
      <c r="AS510" s="7"/>
      <c r="BC510" s="19"/>
      <c r="BD510" s="19"/>
      <c r="BE510" s="19"/>
      <c r="BF510" s="19"/>
      <c r="BG510" s="19"/>
      <c r="BH510" s="19"/>
      <c r="BI510" s="19"/>
      <c r="BJ510" s="19"/>
    </row>
    <row r="511" spans="1:62" ht="12.5" x14ac:dyDescent="0.25">
      <c r="A511" s="1"/>
      <c r="B511" s="1"/>
      <c r="C511" s="1"/>
      <c r="G511" s="1"/>
      <c r="H511" s="1"/>
      <c r="I511" s="1"/>
      <c r="J511" s="1"/>
      <c r="K511" s="1"/>
      <c r="L511" s="1"/>
      <c r="AQ511" s="7"/>
      <c r="AR511" s="7"/>
      <c r="AS511" s="7"/>
      <c r="BC511" s="19"/>
      <c r="BD511" s="19"/>
      <c r="BE511" s="19"/>
      <c r="BF511" s="19"/>
      <c r="BG511" s="19"/>
      <c r="BH511" s="19"/>
      <c r="BI511" s="19"/>
      <c r="BJ511" s="19"/>
    </row>
    <row r="512" spans="1:62" ht="12.5" x14ac:dyDescent="0.25">
      <c r="A512" s="1"/>
      <c r="B512" s="1"/>
      <c r="C512" s="1"/>
      <c r="G512" s="1"/>
      <c r="H512" s="1"/>
      <c r="I512" s="1"/>
      <c r="J512" s="1"/>
      <c r="K512" s="1"/>
      <c r="L512" s="1"/>
      <c r="AQ512" s="7"/>
      <c r="AR512" s="7"/>
      <c r="AS512" s="7"/>
      <c r="BC512" s="19"/>
      <c r="BD512" s="19"/>
      <c r="BE512" s="19"/>
      <c r="BF512" s="19"/>
      <c r="BG512" s="19"/>
      <c r="BH512" s="19"/>
      <c r="BI512" s="19"/>
      <c r="BJ512" s="19"/>
    </row>
    <row r="513" spans="1:62" ht="12.5" x14ac:dyDescent="0.25">
      <c r="A513" s="1"/>
      <c r="B513" s="1"/>
      <c r="C513" s="1"/>
      <c r="G513" s="1"/>
      <c r="H513" s="1"/>
      <c r="I513" s="1"/>
      <c r="J513" s="1"/>
      <c r="K513" s="1"/>
      <c r="L513" s="1"/>
      <c r="AQ513" s="7"/>
      <c r="AR513" s="7"/>
      <c r="AS513" s="7"/>
      <c r="BC513" s="19"/>
      <c r="BD513" s="19"/>
      <c r="BE513" s="19"/>
      <c r="BF513" s="19"/>
      <c r="BG513" s="19"/>
      <c r="BH513" s="19"/>
      <c r="BI513" s="19"/>
      <c r="BJ513" s="19"/>
    </row>
    <row r="514" spans="1:62" ht="12.5" x14ac:dyDescent="0.25">
      <c r="A514" s="1"/>
      <c r="B514" s="1"/>
      <c r="C514" s="1"/>
      <c r="G514" s="1"/>
      <c r="H514" s="1"/>
      <c r="I514" s="1"/>
      <c r="J514" s="1"/>
      <c r="K514" s="1"/>
      <c r="L514" s="1"/>
      <c r="AQ514" s="7"/>
      <c r="AR514" s="7"/>
      <c r="AS514" s="7"/>
      <c r="BC514" s="19"/>
      <c r="BD514" s="19"/>
      <c r="BE514" s="19"/>
      <c r="BF514" s="19"/>
      <c r="BG514" s="19"/>
      <c r="BH514" s="19"/>
      <c r="BI514" s="19"/>
      <c r="BJ514" s="19"/>
    </row>
    <row r="515" spans="1:62" ht="12.5" x14ac:dyDescent="0.25">
      <c r="A515" s="1"/>
      <c r="B515" s="1"/>
      <c r="C515" s="1"/>
      <c r="G515" s="1"/>
      <c r="H515" s="1"/>
      <c r="I515" s="1"/>
      <c r="J515" s="1"/>
      <c r="K515" s="1"/>
      <c r="L515" s="1"/>
      <c r="AQ515" s="7"/>
      <c r="AR515" s="7"/>
      <c r="AS515" s="7"/>
      <c r="BC515" s="19"/>
      <c r="BD515" s="19"/>
      <c r="BE515" s="19"/>
      <c r="BF515" s="19"/>
      <c r="BG515" s="19"/>
      <c r="BH515" s="19"/>
      <c r="BI515" s="19"/>
      <c r="BJ515" s="19"/>
    </row>
    <row r="516" spans="1:62" ht="12.5" x14ac:dyDescent="0.25">
      <c r="A516" s="1"/>
      <c r="B516" s="1"/>
      <c r="C516" s="1"/>
      <c r="G516" s="1"/>
      <c r="H516" s="1"/>
      <c r="I516" s="1"/>
      <c r="J516" s="1"/>
      <c r="K516" s="1"/>
      <c r="L516" s="1"/>
      <c r="AQ516" s="7"/>
      <c r="AR516" s="7"/>
      <c r="AS516" s="7"/>
      <c r="BC516" s="19"/>
      <c r="BD516" s="19"/>
      <c r="BE516" s="19"/>
      <c r="BF516" s="19"/>
      <c r="BG516" s="19"/>
      <c r="BH516" s="19"/>
      <c r="BI516" s="19"/>
      <c r="BJ516" s="19"/>
    </row>
    <row r="517" spans="1:62" ht="12.5" x14ac:dyDescent="0.25">
      <c r="A517" s="1"/>
      <c r="B517" s="1"/>
      <c r="C517" s="1"/>
      <c r="G517" s="1"/>
      <c r="H517" s="1"/>
      <c r="I517" s="1"/>
      <c r="J517" s="1"/>
      <c r="K517" s="1"/>
      <c r="L517" s="1"/>
      <c r="AQ517" s="7"/>
      <c r="AR517" s="7"/>
      <c r="AS517" s="7"/>
      <c r="BC517" s="19"/>
      <c r="BD517" s="19"/>
      <c r="BE517" s="19"/>
      <c r="BF517" s="19"/>
      <c r="BG517" s="19"/>
      <c r="BH517" s="19"/>
      <c r="BI517" s="19"/>
      <c r="BJ517" s="19"/>
    </row>
    <row r="518" spans="1:62" ht="12.5" x14ac:dyDescent="0.25">
      <c r="A518" s="1"/>
      <c r="B518" s="1"/>
      <c r="C518" s="1"/>
      <c r="G518" s="1"/>
      <c r="H518" s="1"/>
      <c r="I518" s="1"/>
      <c r="J518" s="1"/>
      <c r="K518" s="1"/>
      <c r="L518" s="1"/>
      <c r="AQ518" s="7"/>
      <c r="AR518" s="7"/>
      <c r="AS518" s="7"/>
      <c r="BC518" s="19"/>
      <c r="BD518" s="19"/>
      <c r="BE518" s="19"/>
      <c r="BF518" s="19"/>
      <c r="BG518" s="19"/>
      <c r="BH518" s="19"/>
      <c r="BI518" s="19"/>
      <c r="BJ518" s="19"/>
    </row>
    <row r="519" spans="1:62" ht="12.5" x14ac:dyDescent="0.25">
      <c r="A519" s="1"/>
      <c r="B519" s="1"/>
      <c r="C519" s="1"/>
      <c r="G519" s="1"/>
      <c r="H519" s="1"/>
      <c r="I519" s="1"/>
      <c r="J519" s="1"/>
      <c r="K519" s="1"/>
      <c r="L519" s="1"/>
      <c r="AQ519" s="7"/>
      <c r="AR519" s="7"/>
      <c r="AS519" s="7"/>
      <c r="BC519" s="19"/>
      <c r="BD519" s="19"/>
      <c r="BE519" s="19"/>
      <c r="BF519" s="19"/>
      <c r="BG519" s="19"/>
      <c r="BH519" s="19"/>
      <c r="BI519" s="19"/>
      <c r="BJ519" s="19"/>
    </row>
    <row r="520" spans="1:62" ht="12.5" x14ac:dyDescent="0.25">
      <c r="A520" s="1"/>
      <c r="B520" s="1"/>
      <c r="C520" s="1"/>
      <c r="G520" s="1"/>
      <c r="H520" s="1"/>
      <c r="I520" s="1"/>
      <c r="J520" s="1"/>
      <c r="K520" s="1"/>
      <c r="L520" s="1"/>
      <c r="AQ520" s="7"/>
      <c r="AR520" s="7"/>
      <c r="AS520" s="7"/>
      <c r="BC520" s="19"/>
      <c r="BD520" s="19"/>
      <c r="BE520" s="19"/>
      <c r="BF520" s="19"/>
      <c r="BG520" s="19"/>
      <c r="BH520" s="19"/>
      <c r="BI520" s="19"/>
      <c r="BJ520" s="19"/>
    </row>
    <row r="521" spans="1:62" ht="12.5" x14ac:dyDescent="0.25">
      <c r="A521" s="1"/>
      <c r="B521" s="1"/>
      <c r="C521" s="1"/>
      <c r="G521" s="1"/>
      <c r="H521" s="1"/>
      <c r="I521" s="1"/>
      <c r="J521" s="1"/>
      <c r="K521" s="1"/>
      <c r="L521" s="1"/>
      <c r="AQ521" s="7"/>
      <c r="AR521" s="7"/>
      <c r="AS521" s="7"/>
      <c r="BC521" s="19"/>
      <c r="BD521" s="19"/>
      <c r="BE521" s="19"/>
      <c r="BF521" s="19"/>
      <c r="BG521" s="19"/>
      <c r="BH521" s="19"/>
      <c r="BI521" s="19"/>
      <c r="BJ521" s="19"/>
    </row>
    <row r="522" spans="1:62" ht="12.5" x14ac:dyDescent="0.25">
      <c r="A522" s="1"/>
      <c r="B522" s="1"/>
      <c r="C522" s="1"/>
      <c r="G522" s="1"/>
      <c r="H522" s="1"/>
      <c r="I522" s="1"/>
      <c r="J522" s="1"/>
      <c r="K522" s="1"/>
      <c r="L522" s="1"/>
      <c r="AQ522" s="7"/>
      <c r="AR522" s="7"/>
      <c r="AS522" s="7"/>
      <c r="BC522" s="19"/>
      <c r="BD522" s="19"/>
      <c r="BE522" s="19"/>
      <c r="BF522" s="19"/>
      <c r="BG522" s="19"/>
      <c r="BH522" s="19"/>
      <c r="BI522" s="19"/>
      <c r="BJ522" s="19"/>
    </row>
    <row r="523" spans="1:62" ht="12.5" x14ac:dyDescent="0.25">
      <c r="A523" s="1"/>
      <c r="B523" s="1"/>
      <c r="C523" s="1"/>
      <c r="G523" s="1"/>
      <c r="H523" s="1"/>
      <c r="I523" s="1"/>
      <c r="J523" s="1"/>
      <c r="K523" s="1"/>
      <c r="L523" s="1"/>
      <c r="AQ523" s="7"/>
      <c r="AR523" s="7"/>
      <c r="AS523" s="7"/>
      <c r="BC523" s="19"/>
      <c r="BD523" s="19"/>
      <c r="BE523" s="19"/>
      <c r="BF523" s="19"/>
      <c r="BG523" s="19"/>
      <c r="BH523" s="19"/>
      <c r="BI523" s="19"/>
      <c r="BJ523" s="19"/>
    </row>
    <row r="524" spans="1:62" ht="12.5" x14ac:dyDescent="0.25">
      <c r="A524" s="1"/>
      <c r="B524" s="1"/>
      <c r="C524" s="1"/>
      <c r="G524" s="1"/>
      <c r="H524" s="1"/>
      <c r="I524" s="1"/>
      <c r="J524" s="1"/>
      <c r="K524" s="1"/>
      <c r="L524" s="1"/>
      <c r="AQ524" s="7"/>
      <c r="AR524" s="7"/>
      <c r="AS524" s="7"/>
      <c r="BC524" s="19"/>
      <c r="BD524" s="19"/>
      <c r="BE524" s="19"/>
      <c r="BF524" s="19"/>
      <c r="BG524" s="19"/>
      <c r="BH524" s="19"/>
      <c r="BI524" s="19"/>
      <c r="BJ524" s="19"/>
    </row>
    <row r="525" spans="1:62" ht="12.5" x14ac:dyDescent="0.25">
      <c r="A525" s="1"/>
      <c r="B525" s="1"/>
      <c r="C525" s="1"/>
      <c r="G525" s="1"/>
      <c r="H525" s="1"/>
      <c r="I525" s="1"/>
      <c r="J525" s="1"/>
      <c r="K525" s="1"/>
      <c r="L525" s="1"/>
      <c r="AQ525" s="7"/>
      <c r="AR525" s="7"/>
      <c r="AS525" s="7"/>
      <c r="BC525" s="19"/>
      <c r="BD525" s="19"/>
      <c r="BE525" s="19"/>
      <c r="BF525" s="19"/>
      <c r="BG525" s="19"/>
      <c r="BH525" s="19"/>
      <c r="BI525" s="19"/>
      <c r="BJ525" s="19"/>
    </row>
    <row r="526" spans="1:62" ht="12.5" x14ac:dyDescent="0.25">
      <c r="A526" s="1"/>
      <c r="B526" s="1"/>
      <c r="C526" s="1"/>
      <c r="G526" s="1"/>
      <c r="H526" s="1"/>
      <c r="I526" s="1"/>
      <c r="J526" s="1"/>
      <c r="K526" s="1"/>
      <c r="L526" s="1"/>
      <c r="AQ526" s="7"/>
      <c r="AR526" s="7"/>
      <c r="AS526" s="7"/>
      <c r="BC526" s="19"/>
      <c r="BD526" s="19"/>
      <c r="BE526" s="19"/>
      <c r="BF526" s="19"/>
      <c r="BG526" s="19"/>
      <c r="BH526" s="19"/>
      <c r="BI526" s="19"/>
      <c r="BJ526" s="19"/>
    </row>
    <row r="527" spans="1:62" ht="12.5" x14ac:dyDescent="0.25">
      <c r="A527" s="1"/>
      <c r="B527" s="1"/>
      <c r="C527" s="1"/>
      <c r="G527" s="1"/>
      <c r="H527" s="1"/>
      <c r="I527" s="1"/>
      <c r="J527" s="1"/>
      <c r="K527" s="1"/>
      <c r="L527" s="1"/>
      <c r="AQ527" s="7"/>
      <c r="AR527" s="7"/>
      <c r="AS527" s="7"/>
      <c r="BC527" s="19"/>
      <c r="BD527" s="19"/>
      <c r="BE527" s="19"/>
      <c r="BF527" s="19"/>
      <c r="BG527" s="19"/>
      <c r="BH527" s="19"/>
      <c r="BI527" s="19"/>
      <c r="BJ527" s="19"/>
    </row>
    <row r="528" spans="1:62" ht="12.5" x14ac:dyDescent="0.25">
      <c r="A528" s="1"/>
      <c r="B528" s="1"/>
      <c r="C528" s="1"/>
      <c r="G528" s="1"/>
      <c r="H528" s="1"/>
      <c r="I528" s="1"/>
      <c r="J528" s="1"/>
      <c r="K528" s="1"/>
      <c r="L528" s="1"/>
      <c r="AQ528" s="7"/>
      <c r="AR528" s="7"/>
      <c r="AS528" s="7"/>
      <c r="BC528" s="19"/>
      <c r="BD528" s="19"/>
      <c r="BE528" s="19"/>
      <c r="BF528" s="19"/>
      <c r="BG528" s="19"/>
      <c r="BH528" s="19"/>
      <c r="BI528" s="19"/>
      <c r="BJ528" s="19"/>
    </row>
    <row r="529" spans="1:62" ht="12.5" x14ac:dyDescent="0.25">
      <c r="A529" s="1"/>
      <c r="B529" s="1"/>
      <c r="C529" s="1"/>
      <c r="G529" s="1"/>
      <c r="H529" s="1"/>
      <c r="I529" s="1"/>
      <c r="J529" s="1"/>
      <c r="K529" s="1"/>
      <c r="L529" s="1"/>
      <c r="AQ529" s="7"/>
      <c r="AR529" s="7"/>
      <c r="AS529" s="7"/>
      <c r="BC529" s="19"/>
      <c r="BD529" s="19"/>
      <c r="BE529" s="19"/>
      <c r="BF529" s="19"/>
      <c r="BG529" s="19"/>
      <c r="BH529" s="19"/>
      <c r="BI529" s="19"/>
      <c r="BJ529" s="19"/>
    </row>
    <row r="530" spans="1:62" ht="12.5" x14ac:dyDescent="0.25">
      <c r="A530" s="1"/>
      <c r="B530" s="1"/>
      <c r="C530" s="1"/>
      <c r="G530" s="1"/>
      <c r="H530" s="1"/>
      <c r="I530" s="1"/>
      <c r="J530" s="1"/>
      <c r="K530" s="1"/>
      <c r="L530" s="1"/>
      <c r="AQ530" s="7"/>
      <c r="AR530" s="7"/>
      <c r="AS530" s="7"/>
      <c r="BC530" s="19"/>
      <c r="BD530" s="19"/>
      <c r="BE530" s="19"/>
      <c r="BF530" s="19"/>
      <c r="BG530" s="19"/>
      <c r="BH530" s="19"/>
      <c r="BI530" s="19"/>
      <c r="BJ530" s="19"/>
    </row>
    <row r="531" spans="1:62" ht="12.5" x14ac:dyDescent="0.25">
      <c r="A531" s="1"/>
      <c r="B531" s="1"/>
      <c r="C531" s="1"/>
      <c r="G531" s="1"/>
      <c r="H531" s="1"/>
      <c r="I531" s="1"/>
      <c r="J531" s="1"/>
      <c r="K531" s="1"/>
      <c r="L531" s="1"/>
      <c r="AQ531" s="7"/>
      <c r="AR531" s="7"/>
      <c r="AS531" s="7"/>
      <c r="BC531" s="19"/>
      <c r="BD531" s="19"/>
      <c r="BE531" s="19"/>
      <c r="BF531" s="19"/>
      <c r="BG531" s="19"/>
      <c r="BH531" s="19"/>
      <c r="BI531" s="19"/>
      <c r="BJ531" s="19"/>
    </row>
    <row r="532" spans="1:62" ht="12.5" x14ac:dyDescent="0.25">
      <c r="A532" s="1"/>
      <c r="B532" s="1"/>
      <c r="C532" s="1"/>
      <c r="G532" s="1"/>
      <c r="H532" s="1"/>
      <c r="I532" s="1"/>
      <c r="J532" s="1"/>
      <c r="K532" s="1"/>
      <c r="L532" s="1"/>
      <c r="AQ532" s="7"/>
      <c r="AR532" s="7"/>
      <c r="AS532" s="7"/>
      <c r="BC532" s="19"/>
      <c r="BD532" s="19"/>
      <c r="BE532" s="19"/>
      <c r="BF532" s="19"/>
      <c r="BG532" s="19"/>
      <c r="BH532" s="19"/>
      <c r="BI532" s="19"/>
      <c r="BJ532" s="19"/>
    </row>
    <row r="533" spans="1:62" ht="12.5" x14ac:dyDescent="0.25">
      <c r="A533" s="1"/>
      <c r="B533" s="1"/>
      <c r="C533" s="1"/>
      <c r="G533" s="1"/>
      <c r="H533" s="1"/>
      <c r="I533" s="1"/>
      <c r="J533" s="1"/>
      <c r="K533" s="1"/>
      <c r="L533" s="1"/>
      <c r="AQ533" s="7"/>
      <c r="AR533" s="7"/>
      <c r="AS533" s="7"/>
      <c r="BC533" s="19"/>
      <c r="BD533" s="19"/>
      <c r="BE533" s="19"/>
      <c r="BF533" s="19"/>
      <c r="BG533" s="19"/>
      <c r="BH533" s="19"/>
      <c r="BI533" s="19"/>
      <c r="BJ533" s="19"/>
    </row>
    <row r="534" spans="1:62" ht="12.5" x14ac:dyDescent="0.25">
      <c r="A534" s="1"/>
      <c r="B534" s="1"/>
      <c r="C534" s="1"/>
      <c r="G534" s="1"/>
      <c r="H534" s="1"/>
      <c r="I534" s="1"/>
      <c r="J534" s="1"/>
      <c r="K534" s="1"/>
      <c r="L534" s="1"/>
      <c r="AQ534" s="7"/>
      <c r="AR534" s="7"/>
      <c r="AS534" s="7"/>
      <c r="BC534" s="19"/>
      <c r="BD534" s="19"/>
      <c r="BE534" s="19"/>
      <c r="BF534" s="19"/>
      <c r="BG534" s="19"/>
      <c r="BH534" s="19"/>
      <c r="BI534" s="19"/>
      <c r="BJ534" s="19"/>
    </row>
    <row r="535" spans="1:62" ht="12.5" x14ac:dyDescent="0.25">
      <c r="A535" s="1"/>
      <c r="B535" s="1"/>
      <c r="C535" s="1"/>
      <c r="G535" s="1"/>
      <c r="H535" s="1"/>
      <c r="I535" s="1"/>
      <c r="J535" s="1"/>
      <c r="K535" s="1"/>
      <c r="L535" s="1"/>
      <c r="AQ535" s="7"/>
      <c r="AR535" s="7"/>
      <c r="AS535" s="7"/>
      <c r="BC535" s="19"/>
      <c r="BD535" s="19"/>
      <c r="BE535" s="19"/>
      <c r="BF535" s="19"/>
      <c r="BG535" s="19"/>
      <c r="BH535" s="19"/>
      <c r="BI535" s="19"/>
      <c r="BJ535" s="19"/>
    </row>
    <row r="536" spans="1:62" ht="12.5" x14ac:dyDescent="0.25">
      <c r="A536" s="1"/>
      <c r="B536" s="1"/>
      <c r="C536" s="1"/>
      <c r="G536" s="1"/>
      <c r="H536" s="1"/>
      <c r="I536" s="1"/>
      <c r="J536" s="1"/>
      <c r="K536" s="1"/>
      <c r="L536" s="1"/>
      <c r="AQ536" s="7"/>
      <c r="AR536" s="7"/>
      <c r="AS536" s="7"/>
      <c r="BC536" s="19"/>
      <c r="BD536" s="19"/>
      <c r="BE536" s="19"/>
      <c r="BF536" s="19"/>
      <c r="BG536" s="19"/>
      <c r="BH536" s="19"/>
      <c r="BI536" s="19"/>
      <c r="BJ536" s="19"/>
    </row>
    <row r="537" spans="1:62" ht="12.5" x14ac:dyDescent="0.25">
      <c r="A537" s="1"/>
      <c r="B537" s="1"/>
      <c r="C537" s="1"/>
      <c r="G537" s="1"/>
      <c r="H537" s="1"/>
      <c r="I537" s="1"/>
      <c r="J537" s="1"/>
      <c r="K537" s="1"/>
      <c r="L537" s="1"/>
      <c r="AQ537" s="7"/>
      <c r="AR537" s="7"/>
      <c r="AS537" s="7"/>
      <c r="BC537" s="19"/>
      <c r="BD537" s="19"/>
      <c r="BE537" s="19"/>
      <c r="BF537" s="19"/>
      <c r="BG537" s="19"/>
      <c r="BH537" s="19"/>
      <c r="BI537" s="19"/>
      <c r="BJ537" s="19"/>
    </row>
    <row r="538" spans="1:62" ht="12.5" x14ac:dyDescent="0.25">
      <c r="A538" s="1"/>
      <c r="B538" s="1"/>
      <c r="C538" s="1"/>
      <c r="G538" s="1"/>
      <c r="H538" s="1"/>
      <c r="I538" s="1"/>
      <c r="J538" s="1"/>
      <c r="K538" s="1"/>
      <c r="L538" s="1"/>
      <c r="AQ538" s="7"/>
      <c r="AR538" s="7"/>
      <c r="AS538" s="7"/>
      <c r="BC538" s="19"/>
      <c r="BD538" s="19"/>
      <c r="BE538" s="19"/>
      <c r="BF538" s="19"/>
      <c r="BG538" s="19"/>
      <c r="BH538" s="19"/>
      <c r="BI538" s="19"/>
      <c r="BJ538" s="19"/>
    </row>
    <row r="539" spans="1:62" ht="12.5" x14ac:dyDescent="0.25">
      <c r="A539" s="1"/>
      <c r="B539" s="1"/>
      <c r="C539" s="1"/>
      <c r="G539" s="1"/>
      <c r="H539" s="1"/>
      <c r="I539" s="1"/>
      <c r="J539" s="1"/>
      <c r="K539" s="1"/>
      <c r="L539" s="1"/>
      <c r="AQ539" s="7"/>
      <c r="AR539" s="7"/>
      <c r="AS539" s="7"/>
      <c r="BC539" s="19"/>
      <c r="BD539" s="19"/>
      <c r="BE539" s="19"/>
      <c r="BF539" s="19"/>
      <c r="BG539" s="19"/>
      <c r="BH539" s="19"/>
      <c r="BI539" s="19"/>
      <c r="BJ539" s="19"/>
    </row>
    <row r="540" spans="1:62" ht="12.5" x14ac:dyDescent="0.25">
      <c r="A540" s="1"/>
      <c r="B540" s="1"/>
      <c r="C540" s="1"/>
      <c r="G540" s="1"/>
      <c r="H540" s="1"/>
      <c r="I540" s="1"/>
      <c r="J540" s="1"/>
      <c r="K540" s="1"/>
      <c r="L540" s="1"/>
      <c r="AQ540" s="7"/>
      <c r="AR540" s="7"/>
      <c r="AS540" s="7"/>
      <c r="BC540" s="19"/>
      <c r="BD540" s="19"/>
      <c r="BE540" s="19"/>
      <c r="BF540" s="19"/>
      <c r="BG540" s="19"/>
      <c r="BH540" s="19"/>
      <c r="BI540" s="19"/>
      <c r="BJ540" s="19"/>
    </row>
    <row r="541" spans="1:62" ht="12.5" x14ac:dyDescent="0.25">
      <c r="A541" s="1"/>
      <c r="B541" s="1"/>
      <c r="C541" s="1"/>
      <c r="G541" s="1"/>
      <c r="H541" s="1"/>
      <c r="I541" s="1"/>
      <c r="J541" s="1"/>
      <c r="K541" s="1"/>
      <c r="L541" s="1"/>
      <c r="AQ541" s="7"/>
      <c r="AR541" s="7"/>
      <c r="AS541" s="7"/>
      <c r="BC541" s="19"/>
      <c r="BD541" s="19"/>
      <c r="BE541" s="19"/>
      <c r="BF541" s="19"/>
      <c r="BG541" s="19"/>
      <c r="BH541" s="19"/>
      <c r="BI541" s="19"/>
      <c r="BJ541" s="19"/>
    </row>
    <row r="542" spans="1:62" ht="12.5" x14ac:dyDescent="0.25">
      <c r="A542" s="1"/>
      <c r="B542" s="1"/>
      <c r="C542" s="1"/>
      <c r="G542" s="1"/>
      <c r="H542" s="1"/>
      <c r="I542" s="1"/>
      <c r="J542" s="1"/>
      <c r="K542" s="1"/>
      <c r="L542" s="1"/>
      <c r="AQ542" s="7"/>
      <c r="AR542" s="7"/>
      <c r="AS542" s="7"/>
      <c r="BC542" s="19"/>
      <c r="BD542" s="19"/>
      <c r="BE542" s="19"/>
      <c r="BF542" s="19"/>
      <c r="BG542" s="19"/>
      <c r="BH542" s="19"/>
      <c r="BI542" s="19"/>
      <c r="BJ542" s="19"/>
    </row>
    <row r="543" spans="1:62" ht="12.5" x14ac:dyDescent="0.25">
      <c r="A543" s="1"/>
      <c r="B543" s="1"/>
      <c r="C543" s="1"/>
      <c r="G543" s="1"/>
      <c r="H543" s="1"/>
      <c r="I543" s="1"/>
      <c r="J543" s="1"/>
      <c r="K543" s="1"/>
      <c r="L543" s="1"/>
      <c r="AQ543" s="7"/>
      <c r="AR543" s="7"/>
      <c r="AS543" s="7"/>
      <c r="BC543" s="19"/>
      <c r="BD543" s="19"/>
      <c r="BE543" s="19"/>
      <c r="BF543" s="19"/>
      <c r="BG543" s="19"/>
      <c r="BH543" s="19"/>
      <c r="BI543" s="19"/>
      <c r="BJ543" s="19"/>
    </row>
    <row r="544" spans="1:62" ht="12.5" x14ac:dyDescent="0.25">
      <c r="A544" s="1"/>
      <c r="B544" s="1"/>
      <c r="C544" s="1"/>
      <c r="G544" s="1"/>
      <c r="H544" s="1"/>
      <c r="I544" s="1"/>
      <c r="J544" s="1"/>
      <c r="K544" s="1"/>
      <c r="L544" s="1"/>
      <c r="AQ544" s="7"/>
      <c r="AR544" s="7"/>
      <c r="AS544" s="7"/>
      <c r="BC544" s="19"/>
      <c r="BD544" s="19"/>
      <c r="BE544" s="19"/>
      <c r="BF544" s="19"/>
      <c r="BG544" s="19"/>
      <c r="BH544" s="19"/>
      <c r="BI544" s="19"/>
      <c r="BJ544" s="19"/>
    </row>
    <row r="545" spans="1:62" ht="12.5" x14ac:dyDescent="0.25">
      <c r="A545" s="1"/>
      <c r="B545" s="1"/>
      <c r="C545" s="1"/>
      <c r="G545" s="1"/>
      <c r="H545" s="1"/>
      <c r="I545" s="1"/>
      <c r="J545" s="1"/>
      <c r="K545" s="1"/>
      <c r="L545" s="1"/>
      <c r="AQ545" s="7"/>
      <c r="AR545" s="7"/>
      <c r="AS545" s="7"/>
      <c r="BC545" s="19"/>
      <c r="BD545" s="19"/>
      <c r="BE545" s="19"/>
      <c r="BF545" s="19"/>
      <c r="BG545" s="19"/>
      <c r="BH545" s="19"/>
      <c r="BI545" s="19"/>
      <c r="BJ545" s="19"/>
    </row>
    <row r="546" spans="1:62" ht="12.5" x14ac:dyDescent="0.25">
      <c r="A546" s="1"/>
      <c r="B546" s="1"/>
      <c r="C546" s="1"/>
      <c r="G546" s="1"/>
      <c r="H546" s="1"/>
      <c r="I546" s="1"/>
      <c r="J546" s="1"/>
      <c r="K546" s="1"/>
      <c r="L546" s="1"/>
      <c r="AQ546" s="7"/>
      <c r="AR546" s="7"/>
      <c r="AS546" s="7"/>
      <c r="BC546" s="19"/>
      <c r="BD546" s="19"/>
      <c r="BE546" s="19"/>
      <c r="BF546" s="19"/>
      <c r="BG546" s="19"/>
      <c r="BH546" s="19"/>
      <c r="BI546" s="19"/>
      <c r="BJ546" s="19"/>
    </row>
    <row r="547" spans="1:62" ht="12.5" x14ac:dyDescent="0.25">
      <c r="A547" s="1"/>
      <c r="B547" s="1"/>
      <c r="C547" s="1"/>
      <c r="G547" s="1"/>
      <c r="H547" s="1"/>
      <c r="I547" s="1"/>
      <c r="J547" s="1"/>
      <c r="K547" s="1"/>
      <c r="L547" s="1"/>
      <c r="AQ547" s="7"/>
      <c r="AR547" s="7"/>
      <c r="AS547" s="7"/>
      <c r="BC547" s="19"/>
      <c r="BD547" s="19"/>
      <c r="BE547" s="19"/>
      <c r="BF547" s="19"/>
      <c r="BG547" s="19"/>
      <c r="BH547" s="19"/>
      <c r="BI547" s="19"/>
      <c r="BJ547" s="19"/>
    </row>
    <row r="548" spans="1:62" ht="12.5" x14ac:dyDescent="0.25">
      <c r="A548" s="1"/>
      <c r="B548" s="1"/>
      <c r="C548" s="1"/>
      <c r="G548" s="1"/>
      <c r="H548" s="1"/>
      <c r="I548" s="1"/>
      <c r="J548" s="1"/>
      <c r="K548" s="1"/>
      <c r="L548" s="1"/>
      <c r="AQ548" s="7"/>
      <c r="AR548" s="7"/>
      <c r="AS548" s="7"/>
      <c r="BC548" s="19"/>
      <c r="BD548" s="19"/>
      <c r="BE548" s="19"/>
      <c r="BF548" s="19"/>
      <c r="BG548" s="19"/>
      <c r="BH548" s="19"/>
      <c r="BI548" s="19"/>
      <c r="BJ548" s="19"/>
    </row>
    <row r="549" spans="1:62" ht="12.5" x14ac:dyDescent="0.25">
      <c r="A549" s="1"/>
      <c r="B549" s="1"/>
      <c r="C549" s="1"/>
      <c r="G549" s="1"/>
      <c r="H549" s="1"/>
      <c r="I549" s="1"/>
      <c r="J549" s="1"/>
      <c r="K549" s="1"/>
      <c r="L549" s="1"/>
      <c r="AQ549" s="7"/>
      <c r="AR549" s="7"/>
      <c r="AS549" s="7"/>
      <c r="BC549" s="19"/>
      <c r="BD549" s="19"/>
      <c r="BE549" s="19"/>
      <c r="BF549" s="19"/>
      <c r="BG549" s="19"/>
      <c r="BH549" s="19"/>
      <c r="BI549" s="19"/>
      <c r="BJ549" s="19"/>
    </row>
    <row r="550" spans="1:62" ht="12.5" x14ac:dyDescent="0.25">
      <c r="A550" s="1"/>
      <c r="B550" s="1"/>
      <c r="C550" s="1"/>
      <c r="G550" s="1"/>
      <c r="H550" s="1"/>
      <c r="I550" s="1"/>
      <c r="J550" s="1"/>
      <c r="K550" s="1"/>
      <c r="L550" s="1"/>
      <c r="AQ550" s="7"/>
      <c r="AR550" s="7"/>
      <c r="AS550" s="7"/>
      <c r="BC550" s="19"/>
      <c r="BD550" s="19"/>
      <c r="BE550" s="19"/>
      <c r="BF550" s="19"/>
      <c r="BG550" s="19"/>
      <c r="BH550" s="19"/>
      <c r="BI550" s="19"/>
      <c r="BJ550" s="19"/>
    </row>
    <row r="551" spans="1:62" ht="12.5" x14ac:dyDescent="0.25">
      <c r="A551" s="1"/>
      <c r="B551" s="1"/>
      <c r="C551" s="1"/>
      <c r="G551" s="1"/>
      <c r="H551" s="1"/>
      <c r="I551" s="1"/>
      <c r="J551" s="1"/>
      <c r="K551" s="1"/>
      <c r="L551" s="1"/>
      <c r="AQ551" s="7"/>
      <c r="AR551" s="7"/>
      <c r="AS551" s="7"/>
      <c r="BC551" s="19"/>
      <c r="BD551" s="19"/>
      <c r="BE551" s="19"/>
      <c r="BF551" s="19"/>
      <c r="BG551" s="19"/>
      <c r="BH551" s="19"/>
      <c r="BI551" s="19"/>
      <c r="BJ551" s="19"/>
    </row>
    <row r="552" spans="1:62" ht="12.5" x14ac:dyDescent="0.25">
      <c r="A552" s="1"/>
      <c r="B552" s="1"/>
      <c r="C552" s="1"/>
      <c r="G552" s="1"/>
      <c r="H552" s="1"/>
      <c r="I552" s="1"/>
      <c r="J552" s="1"/>
      <c r="K552" s="1"/>
      <c r="L552" s="1"/>
      <c r="AQ552" s="7"/>
      <c r="AR552" s="7"/>
      <c r="AS552" s="7"/>
      <c r="BC552" s="19"/>
      <c r="BD552" s="19"/>
      <c r="BE552" s="19"/>
      <c r="BF552" s="19"/>
      <c r="BG552" s="19"/>
      <c r="BH552" s="19"/>
      <c r="BI552" s="19"/>
      <c r="BJ552" s="19"/>
    </row>
    <row r="553" spans="1:62" ht="12.5" x14ac:dyDescent="0.25">
      <c r="A553" s="1"/>
      <c r="B553" s="1"/>
      <c r="C553" s="1"/>
      <c r="G553" s="1"/>
      <c r="H553" s="1"/>
      <c r="I553" s="1"/>
      <c r="J553" s="1"/>
      <c r="K553" s="1"/>
      <c r="L553" s="1"/>
      <c r="AQ553" s="7"/>
      <c r="AR553" s="7"/>
      <c r="AS553" s="7"/>
      <c r="BC553" s="19"/>
      <c r="BD553" s="19"/>
      <c r="BE553" s="19"/>
      <c r="BF553" s="19"/>
      <c r="BG553" s="19"/>
      <c r="BH553" s="19"/>
      <c r="BI553" s="19"/>
      <c r="BJ553" s="19"/>
    </row>
    <row r="554" spans="1:62" ht="12.5" x14ac:dyDescent="0.25">
      <c r="A554" s="1"/>
      <c r="B554" s="1"/>
      <c r="C554" s="1"/>
      <c r="G554" s="1"/>
      <c r="H554" s="1"/>
      <c r="I554" s="1"/>
      <c r="J554" s="1"/>
      <c r="K554" s="1"/>
      <c r="L554" s="1"/>
      <c r="AQ554" s="7"/>
      <c r="AR554" s="7"/>
      <c r="AS554" s="7"/>
      <c r="BC554" s="19"/>
      <c r="BD554" s="19"/>
      <c r="BE554" s="19"/>
      <c r="BF554" s="19"/>
      <c r="BG554" s="19"/>
      <c r="BH554" s="19"/>
      <c r="BI554" s="19"/>
      <c r="BJ554" s="19"/>
    </row>
    <row r="555" spans="1:62" ht="12.5" x14ac:dyDescent="0.25">
      <c r="A555" s="1"/>
      <c r="B555" s="1"/>
      <c r="C555" s="1"/>
      <c r="G555" s="1"/>
      <c r="H555" s="1"/>
      <c r="I555" s="1"/>
      <c r="J555" s="1"/>
      <c r="K555" s="1"/>
      <c r="L555" s="1"/>
      <c r="AQ555" s="7"/>
      <c r="AR555" s="7"/>
      <c r="AS555" s="7"/>
      <c r="BC555" s="19"/>
      <c r="BD555" s="19"/>
      <c r="BE555" s="19"/>
      <c r="BF555" s="19"/>
      <c r="BG555" s="19"/>
      <c r="BH555" s="19"/>
      <c r="BI555" s="19"/>
      <c r="BJ555" s="19"/>
    </row>
    <row r="556" spans="1:62" ht="12.5" x14ac:dyDescent="0.25">
      <c r="A556" s="1"/>
      <c r="B556" s="1"/>
      <c r="C556" s="1"/>
      <c r="G556" s="1"/>
      <c r="H556" s="1"/>
      <c r="I556" s="1"/>
      <c r="J556" s="1"/>
      <c r="K556" s="1"/>
      <c r="L556" s="1"/>
      <c r="AQ556" s="7"/>
      <c r="AR556" s="7"/>
      <c r="AS556" s="7"/>
      <c r="BC556" s="19"/>
      <c r="BD556" s="19"/>
      <c r="BE556" s="19"/>
      <c r="BF556" s="19"/>
      <c r="BG556" s="19"/>
      <c r="BH556" s="19"/>
      <c r="BI556" s="19"/>
      <c r="BJ556" s="19"/>
    </row>
    <row r="557" spans="1:62" ht="12.5" x14ac:dyDescent="0.25">
      <c r="A557" s="1"/>
      <c r="B557" s="1"/>
      <c r="C557" s="1"/>
      <c r="G557" s="1"/>
      <c r="H557" s="1"/>
      <c r="I557" s="1"/>
      <c r="J557" s="1"/>
      <c r="K557" s="1"/>
      <c r="L557" s="1"/>
      <c r="AQ557" s="7"/>
      <c r="AR557" s="7"/>
      <c r="AS557" s="7"/>
      <c r="BC557" s="19"/>
      <c r="BD557" s="19"/>
      <c r="BE557" s="19"/>
      <c r="BF557" s="19"/>
      <c r="BG557" s="19"/>
      <c r="BH557" s="19"/>
      <c r="BI557" s="19"/>
      <c r="BJ557" s="19"/>
    </row>
    <row r="558" spans="1:62" ht="12.5" x14ac:dyDescent="0.25">
      <c r="A558" s="1"/>
      <c r="B558" s="1"/>
      <c r="C558" s="1"/>
      <c r="G558" s="1"/>
      <c r="H558" s="1"/>
      <c r="I558" s="1"/>
      <c r="J558" s="1"/>
      <c r="K558" s="1"/>
      <c r="L558" s="1"/>
      <c r="AQ558" s="7"/>
      <c r="AR558" s="7"/>
      <c r="AS558" s="7"/>
      <c r="BC558" s="19"/>
      <c r="BD558" s="19"/>
      <c r="BE558" s="19"/>
      <c r="BF558" s="19"/>
      <c r="BG558" s="19"/>
      <c r="BH558" s="19"/>
      <c r="BI558" s="19"/>
      <c r="BJ558" s="19"/>
    </row>
    <row r="559" spans="1:62" ht="12.5" x14ac:dyDescent="0.25">
      <c r="A559" s="1"/>
      <c r="B559" s="1"/>
      <c r="C559" s="1"/>
      <c r="G559" s="1"/>
      <c r="H559" s="1"/>
      <c r="I559" s="1"/>
      <c r="J559" s="1"/>
      <c r="K559" s="1"/>
      <c r="L559" s="1"/>
      <c r="AQ559" s="7"/>
      <c r="AR559" s="7"/>
      <c r="AS559" s="7"/>
      <c r="BC559" s="19"/>
      <c r="BD559" s="19"/>
      <c r="BE559" s="19"/>
      <c r="BF559" s="19"/>
      <c r="BG559" s="19"/>
      <c r="BH559" s="19"/>
      <c r="BI559" s="19"/>
      <c r="BJ559" s="19"/>
    </row>
    <row r="560" spans="1:62" ht="12.5" x14ac:dyDescent="0.25">
      <c r="A560" s="1"/>
      <c r="B560" s="1"/>
      <c r="C560" s="1"/>
      <c r="G560" s="1"/>
      <c r="H560" s="1"/>
      <c r="I560" s="1"/>
      <c r="J560" s="1"/>
      <c r="K560" s="1"/>
      <c r="L560" s="1"/>
      <c r="AQ560" s="7"/>
      <c r="AR560" s="7"/>
      <c r="AS560" s="7"/>
      <c r="BC560" s="19"/>
      <c r="BD560" s="19"/>
      <c r="BE560" s="19"/>
      <c r="BF560" s="19"/>
      <c r="BG560" s="19"/>
      <c r="BH560" s="19"/>
      <c r="BI560" s="19"/>
      <c r="BJ560" s="19"/>
    </row>
    <row r="561" spans="1:62" ht="12.5" x14ac:dyDescent="0.25">
      <c r="A561" s="1"/>
      <c r="B561" s="1"/>
      <c r="C561" s="1"/>
      <c r="G561" s="1"/>
      <c r="H561" s="1"/>
      <c r="I561" s="1"/>
      <c r="J561" s="1"/>
      <c r="K561" s="1"/>
      <c r="L561" s="1"/>
      <c r="AQ561" s="7"/>
      <c r="AR561" s="7"/>
      <c r="AS561" s="7"/>
      <c r="BC561" s="19"/>
      <c r="BD561" s="19"/>
      <c r="BE561" s="19"/>
      <c r="BF561" s="19"/>
      <c r="BG561" s="19"/>
      <c r="BH561" s="19"/>
      <c r="BI561" s="19"/>
      <c r="BJ561" s="19"/>
    </row>
    <row r="562" spans="1:62" ht="12.5" x14ac:dyDescent="0.25">
      <c r="A562" s="1"/>
      <c r="B562" s="1"/>
      <c r="C562" s="1"/>
      <c r="G562" s="1"/>
      <c r="H562" s="1"/>
      <c r="I562" s="1"/>
      <c r="J562" s="1"/>
      <c r="K562" s="1"/>
      <c r="L562" s="1"/>
      <c r="AQ562" s="7"/>
      <c r="AR562" s="7"/>
      <c r="AS562" s="7"/>
      <c r="BC562" s="19"/>
      <c r="BD562" s="19"/>
      <c r="BE562" s="19"/>
      <c r="BF562" s="19"/>
      <c r="BG562" s="19"/>
      <c r="BH562" s="19"/>
      <c r="BI562" s="19"/>
      <c r="BJ562" s="19"/>
    </row>
    <row r="563" spans="1:62" ht="12.5" x14ac:dyDescent="0.25">
      <c r="A563" s="1"/>
      <c r="B563" s="1"/>
      <c r="C563" s="1"/>
      <c r="G563" s="1"/>
      <c r="H563" s="1"/>
      <c r="I563" s="1"/>
      <c r="J563" s="1"/>
      <c r="K563" s="1"/>
      <c r="L563" s="1"/>
      <c r="AQ563" s="7"/>
      <c r="AR563" s="7"/>
      <c r="AS563" s="7"/>
      <c r="BC563" s="19"/>
      <c r="BD563" s="19"/>
      <c r="BE563" s="19"/>
      <c r="BF563" s="19"/>
      <c r="BG563" s="19"/>
      <c r="BH563" s="19"/>
      <c r="BI563" s="19"/>
      <c r="BJ563" s="19"/>
    </row>
    <row r="564" spans="1:62" ht="12.5" x14ac:dyDescent="0.25">
      <c r="A564" s="1"/>
      <c r="B564" s="1"/>
      <c r="C564" s="1"/>
      <c r="G564" s="1"/>
      <c r="H564" s="1"/>
      <c r="I564" s="1"/>
      <c r="J564" s="1"/>
      <c r="K564" s="1"/>
      <c r="L564" s="1"/>
      <c r="AQ564" s="7"/>
      <c r="AR564" s="7"/>
      <c r="AS564" s="7"/>
      <c r="BC564" s="19"/>
      <c r="BD564" s="19"/>
      <c r="BE564" s="19"/>
      <c r="BF564" s="19"/>
      <c r="BG564" s="19"/>
      <c r="BH564" s="19"/>
      <c r="BI564" s="19"/>
      <c r="BJ564" s="19"/>
    </row>
    <row r="565" spans="1:62" ht="12.5" x14ac:dyDescent="0.25">
      <c r="A565" s="1"/>
      <c r="B565" s="1"/>
      <c r="C565" s="1"/>
      <c r="G565" s="1"/>
      <c r="H565" s="1"/>
      <c r="I565" s="1"/>
      <c r="J565" s="1"/>
      <c r="K565" s="1"/>
      <c r="L565" s="1"/>
      <c r="AQ565" s="7"/>
      <c r="AR565" s="7"/>
      <c r="AS565" s="7"/>
      <c r="BC565" s="19"/>
      <c r="BD565" s="19"/>
      <c r="BE565" s="19"/>
      <c r="BF565" s="19"/>
      <c r="BG565" s="19"/>
      <c r="BH565" s="19"/>
      <c r="BI565" s="19"/>
      <c r="BJ565" s="19"/>
    </row>
    <row r="566" spans="1:62" ht="12.5" x14ac:dyDescent="0.25">
      <c r="A566" s="1"/>
      <c r="B566" s="1"/>
      <c r="C566" s="1"/>
      <c r="G566" s="1"/>
      <c r="H566" s="1"/>
      <c r="I566" s="1"/>
      <c r="J566" s="1"/>
      <c r="K566" s="1"/>
      <c r="L566" s="1"/>
      <c r="AQ566" s="7"/>
      <c r="AR566" s="7"/>
      <c r="AS566" s="7"/>
      <c r="BC566" s="19"/>
      <c r="BD566" s="19"/>
      <c r="BE566" s="19"/>
      <c r="BF566" s="19"/>
      <c r="BG566" s="19"/>
      <c r="BH566" s="19"/>
      <c r="BI566" s="19"/>
      <c r="BJ566" s="19"/>
    </row>
    <row r="567" spans="1:62" ht="12.5" x14ac:dyDescent="0.25">
      <c r="A567" s="1"/>
      <c r="B567" s="1"/>
      <c r="C567" s="1"/>
      <c r="G567" s="1"/>
      <c r="H567" s="1"/>
      <c r="I567" s="1"/>
      <c r="J567" s="1"/>
      <c r="K567" s="1"/>
      <c r="L567" s="1"/>
      <c r="AQ567" s="7"/>
      <c r="AR567" s="7"/>
      <c r="AS567" s="7"/>
      <c r="BC567" s="19"/>
      <c r="BD567" s="19"/>
      <c r="BE567" s="19"/>
      <c r="BF567" s="19"/>
      <c r="BG567" s="19"/>
      <c r="BH567" s="19"/>
      <c r="BI567" s="19"/>
      <c r="BJ567" s="19"/>
    </row>
    <row r="568" spans="1:62" ht="12.5" x14ac:dyDescent="0.25">
      <c r="A568" s="1"/>
      <c r="B568" s="1"/>
      <c r="C568" s="1"/>
      <c r="G568" s="1"/>
      <c r="H568" s="1"/>
      <c r="I568" s="1"/>
      <c r="J568" s="1"/>
      <c r="K568" s="1"/>
      <c r="L568" s="1"/>
      <c r="AQ568" s="7"/>
      <c r="AR568" s="7"/>
      <c r="AS568" s="7"/>
      <c r="BC568" s="19"/>
      <c r="BD568" s="19"/>
      <c r="BE568" s="19"/>
      <c r="BF568" s="19"/>
      <c r="BG568" s="19"/>
      <c r="BH568" s="19"/>
      <c r="BI568" s="19"/>
      <c r="BJ568" s="19"/>
    </row>
    <row r="569" spans="1:62" ht="12.5" x14ac:dyDescent="0.25">
      <c r="A569" s="1"/>
      <c r="B569" s="1"/>
      <c r="C569" s="1"/>
      <c r="G569" s="1"/>
      <c r="H569" s="1"/>
      <c r="I569" s="1"/>
      <c r="J569" s="1"/>
      <c r="K569" s="1"/>
      <c r="L569" s="1"/>
      <c r="AQ569" s="7"/>
      <c r="AR569" s="7"/>
      <c r="AS569" s="7"/>
      <c r="BC569" s="19"/>
      <c r="BD569" s="19"/>
      <c r="BE569" s="19"/>
      <c r="BF569" s="19"/>
      <c r="BG569" s="19"/>
      <c r="BH569" s="19"/>
      <c r="BI569" s="19"/>
      <c r="BJ569" s="19"/>
    </row>
    <row r="570" spans="1:62" ht="12.5" x14ac:dyDescent="0.25">
      <c r="A570" s="1"/>
      <c r="B570" s="1"/>
      <c r="C570" s="1"/>
      <c r="G570" s="1"/>
      <c r="H570" s="1"/>
      <c r="I570" s="1"/>
      <c r="J570" s="1"/>
      <c r="K570" s="1"/>
      <c r="L570" s="1"/>
      <c r="AQ570" s="7"/>
      <c r="AR570" s="7"/>
      <c r="AS570" s="7"/>
      <c r="BC570" s="19"/>
      <c r="BD570" s="19"/>
      <c r="BE570" s="19"/>
      <c r="BF570" s="19"/>
      <c r="BG570" s="19"/>
      <c r="BH570" s="19"/>
      <c r="BI570" s="19"/>
      <c r="BJ570" s="19"/>
    </row>
    <row r="571" spans="1:62" ht="12.5" x14ac:dyDescent="0.25">
      <c r="A571" s="1"/>
      <c r="B571" s="1"/>
      <c r="C571" s="1"/>
      <c r="G571" s="1"/>
      <c r="H571" s="1"/>
      <c r="I571" s="1"/>
      <c r="J571" s="1"/>
      <c r="K571" s="1"/>
      <c r="L571" s="1"/>
      <c r="AQ571" s="7"/>
      <c r="AR571" s="7"/>
      <c r="AS571" s="7"/>
      <c r="BC571" s="19"/>
      <c r="BD571" s="19"/>
      <c r="BE571" s="19"/>
      <c r="BF571" s="19"/>
      <c r="BG571" s="19"/>
      <c r="BH571" s="19"/>
      <c r="BI571" s="19"/>
      <c r="BJ571" s="19"/>
    </row>
    <row r="572" spans="1:62" ht="12.5" x14ac:dyDescent="0.25">
      <c r="A572" s="1"/>
      <c r="B572" s="1"/>
      <c r="C572" s="1"/>
      <c r="G572" s="1"/>
      <c r="H572" s="1"/>
      <c r="I572" s="1"/>
      <c r="J572" s="1"/>
      <c r="K572" s="1"/>
      <c r="L572" s="1"/>
      <c r="AQ572" s="7"/>
      <c r="AR572" s="7"/>
      <c r="AS572" s="7"/>
      <c r="BC572" s="19"/>
      <c r="BD572" s="19"/>
      <c r="BE572" s="19"/>
      <c r="BF572" s="19"/>
      <c r="BG572" s="19"/>
      <c r="BH572" s="19"/>
      <c r="BI572" s="19"/>
      <c r="BJ572" s="19"/>
    </row>
    <row r="573" spans="1:62" ht="12.5" x14ac:dyDescent="0.25">
      <c r="A573" s="1"/>
      <c r="B573" s="1"/>
      <c r="C573" s="1"/>
      <c r="G573" s="1"/>
      <c r="H573" s="1"/>
      <c r="I573" s="1"/>
      <c r="J573" s="1"/>
      <c r="K573" s="1"/>
      <c r="L573" s="1"/>
      <c r="AQ573" s="7"/>
      <c r="AR573" s="7"/>
      <c r="AS573" s="7"/>
      <c r="BC573" s="19"/>
      <c r="BD573" s="19"/>
      <c r="BE573" s="19"/>
      <c r="BF573" s="19"/>
      <c r="BG573" s="19"/>
      <c r="BH573" s="19"/>
      <c r="BI573" s="19"/>
      <c r="BJ573" s="19"/>
    </row>
    <row r="574" spans="1:62" ht="12.5" x14ac:dyDescent="0.25">
      <c r="A574" s="1"/>
      <c r="B574" s="1"/>
      <c r="C574" s="1"/>
      <c r="G574" s="1"/>
      <c r="H574" s="1"/>
      <c r="I574" s="1"/>
      <c r="J574" s="1"/>
      <c r="K574" s="1"/>
      <c r="L574" s="1"/>
      <c r="AQ574" s="7"/>
      <c r="AR574" s="7"/>
      <c r="AS574" s="7"/>
      <c r="BC574" s="19"/>
      <c r="BD574" s="19"/>
      <c r="BE574" s="19"/>
      <c r="BF574" s="19"/>
      <c r="BG574" s="19"/>
      <c r="BH574" s="19"/>
      <c r="BI574" s="19"/>
      <c r="BJ574" s="19"/>
    </row>
    <row r="575" spans="1:62" ht="12.5" x14ac:dyDescent="0.25">
      <c r="A575" s="1"/>
      <c r="B575" s="1"/>
      <c r="C575" s="1"/>
      <c r="G575" s="1"/>
      <c r="H575" s="1"/>
      <c r="I575" s="1"/>
      <c r="J575" s="1"/>
      <c r="K575" s="1"/>
      <c r="L575" s="1"/>
      <c r="AQ575" s="7"/>
      <c r="AR575" s="7"/>
      <c r="AS575" s="7"/>
      <c r="BC575" s="19"/>
      <c r="BD575" s="19"/>
      <c r="BE575" s="19"/>
      <c r="BF575" s="19"/>
      <c r="BG575" s="19"/>
      <c r="BH575" s="19"/>
      <c r="BI575" s="19"/>
      <c r="BJ575" s="19"/>
    </row>
    <row r="576" spans="1:62" ht="12.5" x14ac:dyDescent="0.25">
      <c r="A576" s="1"/>
      <c r="B576" s="1"/>
      <c r="C576" s="1"/>
      <c r="G576" s="1"/>
      <c r="H576" s="1"/>
      <c r="I576" s="1"/>
      <c r="J576" s="1"/>
      <c r="K576" s="1"/>
      <c r="L576" s="1"/>
      <c r="AQ576" s="7"/>
      <c r="AR576" s="7"/>
      <c r="AS576" s="7"/>
      <c r="BC576" s="19"/>
      <c r="BD576" s="19"/>
      <c r="BE576" s="19"/>
      <c r="BF576" s="19"/>
      <c r="BG576" s="19"/>
      <c r="BH576" s="19"/>
      <c r="BI576" s="19"/>
      <c r="BJ576" s="19"/>
    </row>
    <row r="577" spans="1:62" ht="12.5" x14ac:dyDescent="0.25">
      <c r="A577" s="1"/>
      <c r="B577" s="1"/>
      <c r="C577" s="1"/>
      <c r="G577" s="1"/>
      <c r="H577" s="1"/>
      <c r="I577" s="1"/>
      <c r="J577" s="1"/>
      <c r="K577" s="1"/>
      <c r="L577" s="1"/>
      <c r="AQ577" s="7"/>
      <c r="AR577" s="7"/>
      <c r="AS577" s="7"/>
      <c r="BC577" s="19"/>
      <c r="BD577" s="19"/>
      <c r="BE577" s="19"/>
      <c r="BF577" s="19"/>
      <c r="BG577" s="19"/>
      <c r="BH577" s="19"/>
      <c r="BI577" s="19"/>
      <c r="BJ577" s="19"/>
    </row>
    <row r="578" spans="1:62" ht="12.5" x14ac:dyDescent="0.25">
      <c r="A578" s="1"/>
      <c r="B578" s="1"/>
      <c r="C578" s="1"/>
      <c r="G578" s="1"/>
      <c r="H578" s="1"/>
      <c r="I578" s="1"/>
      <c r="J578" s="1"/>
      <c r="K578" s="1"/>
      <c r="L578" s="1"/>
      <c r="AQ578" s="7"/>
      <c r="AR578" s="7"/>
      <c r="AS578" s="7"/>
      <c r="BC578" s="19"/>
      <c r="BD578" s="19"/>
      <c r="BE578" s="19"/>
      <c r="BF578" s="19"/>
      <c r="BG578" s="19"/>
      <c r="BH578" s="19"/>
      <c r="BI578" s="19"/>
      <c r="BJ578" s="19"/>
    </row>
    <row r="579" spans="1:62" ht="12.5" x14ac:dyDescent="0.25">
      <c r="A579" s="1"/>
      <c r="B579" s="1"/>
      <c r="C579" s="1"/>
      <c r="G579" s="1"/>
      <c r="H579" s="1"/>
      <c r="I579" s="1"/>
      <c r="J579" s="1"/>
      <c r="K579" s="1"/>
      <c r="L579" s="1"/>
      <c r="AQ579" s="7"/>
      <c r="AR579" s="7"/>
      <c r="AS579" s="7"/>
      <c r="BC579" s="19"/>
      <c r="BD579" s="19"/>
      <c r="BE579" s="19"/>
      <c r="BF579" s="19"/>
      <c r="BG579" s="19"/>
      <c r="BH579" s="19"/>
      <c r="BI579" s="19"/>
      <c r="BJ579" s="19"/>
    </row>
    <row r="580" spans="1:62" ht="12.5" x14ac:dyDescent="0.25">
      <c r="A580" s="1"/>
      <c r="B580" s="1"/>
      <c r="C580" s="1"/>
      <c r="G580" s="1"/>
      <c r="H580" s="1"/>
      <c r="I580" s="1"/>
      <c r="J580" s="1"/>
      <c r="K580" s="1"/>
      <c r="L580" s="1"/>
      <c r="AQ580" s="7"/>
      <c r="AR580" s="7"/>
      <c r="AS580" s="7"/>
      <c r="BC580" s="19"/>
      <c r="BD580" s="19"/>
      <c r="BE580" s="19"/>
      <c r="BF580" s="19"/>
      <c r="BG580" s="19"/>
      <c r="BH580" s="19"/>
      <c r="BI580" s="19"/>
      <c r="BJ580" s="19"/>
    </row>
    <row r="581" spans="1:62" ht="12.5" x14ac:dyDescent="0.25">
      <c r="A581" s="1"/>
      <c r="B581" s="1"/>
      <c r="C581" s="1"/>
      <c r="G581" s="1"/>
      <c r="H581" s="1"/>
      <c r="I581" s="1"/>
      <c r="J581" s="1"/>
      <c r="K581" s="1"/>
      <c r="L581" s="1"/>
      <c r="AQ581" s="7"/>
      <c r="AR581" s="7"/>
      <c r="AS581" s="7"/>
      <c r="BC581" s="19"/>
      <c r="BD581" s="19"/>
      <c r="BE581" s="19"/>
      <c r="BF581" s="19"/>
      <c r="BG581" s="19"/>
      <c r="BH581" s="19"/>
      <c r="BI581" s="19"/>
      <c r="BJ581" s="19"/>
    </row>
    <row r="582" spans="1:62" ht="12.5" x14ac:dyDescent="0.25">
      <c r="A582" s="1"/>
      <c r="B582" s="1"/>
      <c r="C582" s="1"/>
      <c r="G582" s="1"/>
      <c r="H582" s="1"/>
      <c r="I582" s="1"/>
      <c r="J582" s="1"/>
      <c r="K582" s="1"/>
      <c r="L582" s="1"/>
      <c r="AQ582" s="7"/>
      <c r="AR582" s="7"/>
      <c r="AS582" s="7"/>
      <c r="BC582" s="19"/>
      <c r="BD582" s="19"/>
      <c r="BE582" s="19"/>
      <c r="BF582" s="19"/>
      <c r="BG582" s="19"/>
      <c r="BH582" s="19"/>
      <c r="BI582" s="19"/>
      <c r="BJ582" s="19"/>
    </row>
    <row r="583" spans="1:62" ht="12.5" x14ac:dyDescent="0.25">
      <c r="A583" s="1"/>
      <c r="B583" s="1"/>
      <c r="C583" s="1"/>
      <c r="G583" s="1"/>
      <c r="H583" s="1"/>
      <c r="I583" s="1"/>
      <c r="J583" s="1"/>
      <c r="K583" s="1"/>
      <c r="L583" s="1"/>
      <c r="AQ583" s="7"/>
      <c r="AR583" s="7"/>
      <c r="AS583" s="7"/>
      <c r="BC583" s="19"/>
      <c r="BD583" s="19"/>
      <c r="BE583" s="19"/>
      <c r="BF583" s="19"/>
      <c r="BG583" s="19"/>
      <c r="BH583" s="19"/>
      <c r="BI583" s="19"/>
      <c r="BJ583" s="19"/>
    </row>
    <row r="584" spans="1:62" ht="12.5" x14ac:dyDescent="0.25">
      <c r="A584" s="1"/>
      <c r="B584" s="1"/>
      <c r="C584" s="1"/>
      <c r="G584" s="1"/>
      <c r="H584" s="1"/>
      <c r="I584" s="1"/>
      <c r="J584" s="1"/>
      <c r="K584" s="1"/>
      <c r="L584" s="1"/>
      <c r="AQ584" s="7"/>
      <c r="AR584" s="7"/>
      <c r="AS584" s="7"/>
      <c r="BC584" s="19"/>
      <c r="BD584" s="19"/>
      <c r="BE584" s="19"/>
      <c r="BF584" s="19"/>
      <c r="BG584" s="19"/>
      <c r="BH584" s="19"/>
      <c r="BI584" s="19"/>
      <c r="BJ584" s="19"/>
    </row>
    <row r="585" spans="1:62" ht="12.5" x14ac:dyDescent="0.25">
      <c r="A585" s="1"/>
      <c r="B585" s="1"/>
      <c r="C585" s="1"/>
      <c r="G585" s="1"/>
      <c r="H585" s="1"/>
      <c r="I585" s="1"/>
      <c r="J585" s="1"/>
      <c r="K585" s="1"/>
      <c r="L585" s="1"/>
      <c r="AQ585" s="7"/>
      <c r="AR585" s="7"/>
      <c r="AS585" s="7"/>
      <c r="BC585" s="19"/>
      <c r="BD585" s="19"/>
      <c r="BE585" s="19"/>
      <c r="BF585" s="19"/>
      <c r="BG585" s="19"/>
      <c r="BH585" s="19"/>
      <c r="BI585" s="19"/>
      <c r="BJ585" s="19"/>
    </row>
    <row r="586" spans="1:62" ht="12.5" x14ac:dyDescent="0.25">
      <c r="A586" s="1"/>
      <c r="B586" s="1"/>
      <c r="C586" s="1"/>
      <c r="G586" s="1"/>
      <c r="H586" s="1"/>
      <c r="I586" s="1"/>
      <c r="J586" s="1"/>
      <c r="K586" s="1"/>
      <c r="L586" s="1"/>
      <c r="AQ586" s="7"/>
      <c r="AR586" s="7"/>
      <c r="AS586" s="7"/>
      <c r="BC586" s="19"/>
      <c r="BD586" s="19"/>
      <c r="BE586" s="19"/>
      <c r="BF586" s="19"/>
      <c r="BG586" s="19"/>
      <c r="BH586" s="19"/>
      <c r="BI586" s="19"/>
      <c r="BJ586" s="19"/>
    </row>
    <row r="587" spans="1:62" ht="12.5" x14ac:dyDescent="0.25">
      <c r="A587" s="1"/>
      <c r="B587" s="1"/>
      <c r="C587" s="1"/>
      <c r="G587" s="1"/>
      <c r="H587" s="1"/>
      <c r="I587" s="1"/>
      <c r="J587" s="1"/>
      <c r="K587" s="1"/>
      <c r="L587" s="1"/>
      <c r="AQ587" s="7"/>
      <c r="AR587" s="7"/>
      <c r="AS587" s="7"/>
      <c r="BC587" s="19"/>
      <c r="BD587" s="19"/>
      <c r="BE587" s="19"/>
      <c r="BF587" s="19"/>
      <c r="BG587" s="19"/>
      <c r="BH587" s="19"/>
      <c r="BI587" s="19"/>
      <c r="BJ587" s="19"/>
    </row>
    <row r="588" spans="1:62" ht="12.5" x14ac:dyDescent="0.25">
      <c r="A588" s="1"/>
      <c r="B588" s="1"/>
      <c r="C588" s="1"/>
      <c r="G588" s="1"/>
      <c r="H588" s="1"/>
      <c r="I588" s="1"/>
      <c r="J588" s="1"/>
      <c r="K588" s="1"/>
      <c r="L588" s="1"/>
      <c r="AQ588" s="7"/>
      <c r="AR588" s="7"/>
      <c r="AS588" s="7"/>
      <c r="BC588" s="19"/>
      <c r="BD588" s="19"/>
      <c r="BE588" s="19"/>
      <c r="BF588" s="19"/>
      <c r="BG588" s="19"/>
      <c r="BH588" s="19"/>
      <c r="BI588" s="19"/>
      <c r="BJ588" s="19"/>
    </row>
    <row r="589" spans="1:62" ht="12.5" x14ac:dyDescent="0.25">
      <c r="A589" s="1"/>
      <c r="B589" s="1"/>
      <c r="C589" s="1"/>
      <c r="G589" s="1"/>
      <c r="H589" s="1"/>
      <c r="I589" s="1"/>
      <c r="J589" s="1"/>
      <c r="K589" s="1"/>
      <c r="L589" s="1"/>
      <c r="AQ589" s="7"/>
      <c r="AR589" s="7"/>
      <c r="AS589" s="7"/>
      <c r="BC589" s="19"/>
      <c r="BD589" s="19"/>
      <c r="BE589" s="19"/>
      <c r="BF589" s="19"/>
      <c r="BG589" s="19"/>
      <c r="BH589" s="19"/>
      <c r="BI589" s="19"/>
      <c r="BJ589" s="19"/>
    </row>
    <row r="590" spans="1:62" ht="12.5" x14ac:dyDescent="0.25">
      <c r="A590" s="1"/>
      <c r="B590" s="1"/>
      <c r="C590" s="1"/>
      <c r="G590" s="1"/>
      <c r="H590" s="1"/>
      <c r="I590" s="1"/>
      <c r="J590" s="1"/>
      <c r="K590" s="1"/>
      <c r="L590" s="1"/>
      <c r="AQ590" s="7"/>
      <c r="AR590" s="7"/>
      <c r="AS590" s="7"/>
      <c r="BC590" s="19"/>
      <c r="BD590" s="19"/>
      <c r="BE590" s="19"/>
      <c r="BF590" s="19"/>
      <c r="BG590" s="19"/>
      <c r="BH590" s="19"/>
      <c r="BI590" s="19"/>
      <c r="BJ590" s="19"/>
    </row>
    <row r="591" spans="1:62" ht="12.5" x14ac:dyDescent="0.25">
      <c r="A591" s="1"/>
      <c r="B591" s="1"/>
      <c r="C591" s="1"/>
      <c r="G591" s="1"/>
      <c r="H591" s="1"/>
      <c r="I591" s="1"/>
      <c r="J591" s="1"/>
      <c r="K591" s="1"/>
      <c r="L591" s="1"/>
      <c r="AQ591" s="7"/>
      <c r="AR591" s="7"/>
      <c r="AS591" s="7"/>
      <c r="BC591" s="19"/>
      <c r="BD591" s="19"/>
      <c r="BE591" s="19"/>
      <c r="BF591" s="19"/>
      <c r="BG591" s="19"/>
      <c r="BH591" s="19"/>
      <c r="BI591" s="19"/>
      <c r="BJ591" s="19"/>
    </row>
    <row r="592" spans="1:62" ht="12.5" x14ac:dyDescent="0.25">
      <c r="A592" s="1"/>
      <c r="B592" s="1"/>
      <c r="C592" s="1"/>
      <c r="G592" s="1"/>
      <c r="H592" s="1"/>
      <c r="I592" s="1"/>
      <c r="J592" s="1"/>
      <c r="K592" s="1"/>
      <c r="L592" s="1"/>
      <c r="AQ592" s="7"/>
      <c r="AR592" s="7"/>
      <c r="AS592" s="7"/>
      <c r="BC592" s="19"/>
      <c r="BD592" s="19"/>
      <c r="BE592" s="19"/>
      <c r="BF592" s="19"/>
      <c r="BG592" s="19"/>
      <c r="BH592" s="19"/>
      <c r="BI592" s="19"/>
      <c r="BJ592" s="19"/>
    </row>
    <row r="593" spans="1:62" ht="12.5" x14ac:dyDescent="0.25">
      <c r="A593" s="1"/>
      <c r="B593" s="1"/>
      <c r="C593" s="1"/>
      <c r="G593" s="1"/>
      <c r="H593" s="1"/>
      <c r="I593" s="1"/>
      <c r="J593" s="1"/>
      <c r="K593" s="1"/>
      <c r="L593" s="1"/>
      <c r="AQ593" s="7"/>
      <c r="AR593" s="7"/>
      <c r="AS593" s="7"/>
      <c r="BC593" s="19"/>
      <c r="BD593" s="19"/>
      <c r="BE593" s="19"/>
      <c r="BF593" s="19"/>
      <c r="BG593" s="19"/>
      <c r="BH593" s="19"/>
      <c r="BI593" s="19"/>
      <c r="BJ593" s="19"/>
    </row>
    <row r="594" spans="1:62" ht="12.5" x14ac:dyDescent="0.25">
      <c r="A594" s="1"/>
      <c r="B594" s="1"/>
      <c r="C594" s="1"/>
      <c r="G594" s="1"/>
      <c r="H594" s="1"/>
      <c r="I594" s="1"/>
      <c r="J594" s="1"/>
      <c r="K594" s="1"/>
      <c r="L594" s="1"/>
      <c r="AQ594" s="7"/>
      <c r="AR594" s="7"/>
      <c r="AS594" s="7"/>
      <c r="BC594" s="19"/>
      <c r="BD594" s="19"/>
      <c r="BE594" s="19"/>
      <c r="BF594" s="19"/>
      <c r="BG594" s="19"/>
      <c r="BH594" s="19"/>
      <c r="BI594" s="19"/>
      <c r="BJ594" s="19"/>
    </row>
    <row r="595" spans="1:62" ht="12.5" x14ac:dyDescent="0.25">
      <c r="A595" s="1"/>
      <c r="B595" s="1"/>
      <c r="C595" s="1"/>
      <c r="G595" s="1"/>
      <c r="H595" s="1"/>
      <c r="I595" s="1"/>
      <c r="J595" s="1"/>
      <c r="K595" s="1"/>
      <c r="L595" s="1"/>
      <c r="AQ595" s="7"/>
      <c r="AR595" s="7"/>
      <c r="AS595" s="7"/>
      <c r="BC595" s="19"/>
      <c r="BD595" s="19"/>
      <c r="BE595" s="19"/>
      <c r="BF595" s="19"/>
      <c r="BG595" s="19"/>
      <c r="BH595" s="19"/>
      <c r="BI595" s="19"/>
      <c r="BJ595" s="19"/>
    </row>
    <row r="596" spans="1:62" ht="12.5" x14ac:dyDescent="0.25">
      <c r="A596" s="1"/>
      <c r="B596" s="1"/>
      <c r="C596" s="1"/>
      <c r="G596" s="1"/>
      <c r="H596" s="1"/>
      <c r="I596" s="1"/>
      <c r="J596" s="1"/>
      <c r="K596" s="1"/>
      <c r="L596" s="1"/>
      <c r="AQ596" s="7"/>
      <c r="AR596" s="7"/>
      <c r="AS596" s="7"/>
      <c r="BC596" s="19"/>
      <c r="BD596" s="19"/>
      <c r="BE596" s="19"/>
      <c r="BF596" s="19"/>
      <c r="BG596" s="19"/>
      <c r="BH596" s="19"/>
      <c r="BI596" s="19"/>
      <c r="BJ596" s="19"/>
    </row>
    <row r="597" spans="1:62" ht="12.5" x14ac:dyDescent="0.25">
      <c r="A597" s="1"/>
      <c r="B597" s="1"/>
      <c r="C597" s="1"/>
      <c r="G597" s="1"/>
      <c r="H597" s="1"/>
      <c r="I597" s="1"/>
      <c r="J597" s="1"/>
      <c r="K597" s="1"/>
      <c r="L597" s="1"/>
      <c r="AQ597" s="7"/>
      <c r="AR597" s="7"/>
      <c r="AS597" s="7"/>
      <c r="BC597" s="19"/>
      <c r="BD597" s="19"/>
      <c r="BE597" s="19"/>
      <c r="BF597" s="19"/>
      <c r="BG597" s="19"/>
      <c r="BH597" s="19"/>
      <c r="BI597" s="19"/>
      <c r="BJ597" s="19"/>
    </row>
    <row r="598" spans="1:62" ht="12.5" x14ac:dyDescent="0.25">
      <c r="A598" s="1"/>
      <c r="B598" s="1"/>
      <c r="C598" s="1"/>
      <c r="G598" s="1"/>
      <c r="H598" s="1"/>
      <c r="I598" s="1"/>
      <c r="J598" s="1"/>
      <c r="K598" s="1"/>
      <c r="L598" s="1"/>
      <c r="AQ598" s="7"/>
      <c r="AR598" s="7"/>
      <c r="AS598" s="7"/>
      <c r="BC598" s="19"/>
      <c r="BD598" s="19"/>
      <c r="BE598" s="19"/>
      <c r="BF598" s="19"/>
      <c r="BG598" s="19"/>
      <c r="BH598" s="19"/>
      <c r="BI598" s="19"/>
      <c r="BJ598" s="19"/>
    </row>
    <row r="599" spans="1:62" ht="12.5" x14ac:dyDescent="0.25">
      <c r="A599" s="1"/>
      <c r="B599" s="1"/>
      <c r="C599" s="1"/>
      <c r="G599" s="1"/>
      <c r="H599" s="1"/>
      <c r="I599" s="1"/>
      <c r="J599" s="1"/>
      <c r="K599" s="1"/>
      <c r="L599" s="1"/>
      <c r="AQ599" s="7"/>
      <c r="AR599" s="7"/>
      <c r="AS599" s="7"/>
      <c r="BC599" s="19"/>
      <c r="BD599" s="19"/>
      <c r="BE599" s="19"/>
      <c r="BF599" s="19"/>
      <c r="BG599" s="19"/>
      <c r="BH599" s="19"/>
      <c r="BI599" s="19"/>
      <c r="BJ599" s="19"/>
    </row>
    <row r="600" spans="1:62" ht="12.5" x14ac:dyDescent="0.25">
      <c r="A600" s="1"/>
      <c r="B600" s="1"/>
      <c r="C600" s="1"/>
      <c r="G600" s="1"/>
      <c r="H600" s="1"/>
      <c r="I600" s="1"/>
      <c r="J600" s="1"/>
      <c r="K600" s="1"/>
      <c r="L600" s="1"/>
      <c r="AQ600" s="7"/>
      <c r="AR600" s="7"/>
      <c r="AS600" s="7"/>
      <c r="BC600" s="19"/>
      <c r="BD600" s="19"/>
      <c r="BE600" s="19"/>
      <c r="BF600" s="19"/>
      <c r="BG600" s="19"/>
      <c r="BH600" s="19"/>
      <c r="BI600" s="19"/>
      <c r="BJ600" s="19"/>
    </row>
    <row r="601" spans="1:62" ht="12.5" x14ac:dyDescent="0.25">
      <c r="A601" s="1"/>
      <c r="B601" s="1"/>
      <c r="C601" s="1"/>
      <c r="G601" s="1"/>
      <c r="H601" s="1"/>
      <c r="I601" s="1"/>
      <c r="J601" s="1"/>
      <c r="K601" s="1"/>
      <c r="L601" s="1"/>
      <c r="AQ601" s="7"/>
      <c r="AR601" s="7"/>
      <c r="AS601" s="7"/>
      <c r="BC601" s="19"/>
      <c r="BD601" s="19"/>
      <c r="BE601" s="19"/>
      <c r="BF601" s="19"/>
      <c r="BG601" s="19"/>
      <c r="BH601" s="19"/>
      <c r="BI601" s="19"/>
      <c r="BJ601" s="19"/>
    </row>
    <row r="602" spans="1:62" ht="12.5" x14ac:dyDescent="0.25">
      <c r="A602" s="1"/>
      <c r="B602" s="1"/>
      <c r="C602" s="1"/>
      <c r="G602" s="1"/>
      <c r="H602" s="1"/>
      <c r="I602" s="1"/>
      <c r="J602" s="1"/>
      <c r="K602" s="1"/>
      <c r="L602" s="1"/>
      <c r="AQ602" s="7"/>
      <c r="AR602" s="7"/>
      <c r="AS602" s="7"/>
      <c r="BC602" s="19"/>
      <c r="BD602" s="19"/>
      <c r="BE602" s="19"/>
      <c r="BF602" s="19"/>
      <c r="BG602" s="19"/>
      <c r="BH602" s="19"/>
      <c r="BI602" s="19"/>
      <c r="BJ602" s="19"/>
    </row>
    <row r="603" spans="1:62" ht="12.5" x14ac:dyDescent="0.25">
      <c r="A603" s="1"/>
      <c r="B603" s="1"/>
      <c r="C603" s="1"/>
      <c r="G603" s="1"/>
      <c r="H603" s="1"/>
      <c r="I603" s="1"/>
      <c r="J603" s="1"/>
      <c r="K603" s="1"/>
      <c r="L603" s="1"/>
      <c r="AQ603" s="7"/>
      <c r="AR603" s="7"/>
      <c r="AS603" s="7"/>
      <c r="BC603" s="19"/>
      <c r="BD603" s="19"/>
      <c r="BE603" s="19"/>
      <c r="BF603" s="19"/>
      <c r="BG603" s="19"/>
      <c r="BH603" s="19"/>
      <c r="BI603" s="19"/>
      <c r="BJ603" s="19"/>
    </row>
    <row r="604" spans="1:62" ht="12.5" x14ac:dyDescent="0.25">
      <c r="A604" s="1"/>
      <c r="B604" s="1"/>
      <c r="C604" s="1"/>
      <c r="G604" s="1"/>
      <c r="H604" s="1"/>
      <c r="I604" s="1"/>
      <c r="J604" s="1"/>
      <c r="K604" s="1"/>
      <c r="L604" s="1"/>
      <c r="AQ604" s="7"/>
      <c r="AR604" s="7"/>
      <c r="AS604" s="7"/>
      <c r="BC604" s="19"/>
      <c r="BD604" s="19"/>
      <c r="BE604" s="19"/>
      <c r="BF604" s="19"/>
      <c r="BG604" s="19"/>
      <c r="BH604" s="19"/>
      <c r="BI604" s="19"/>
      <c r="BJ604" s="19"/>
    </row>
    <row r="605" spans="1:62" ht="12.5" x14ac:dyDescent="0.25">
      <c r="A605" s="1"/>
      <c r="B605" s="1"/>
      <c r="C605" s="1"/>
      <c r="G605" s="1"/>
      <c r="H605" s="1"/>
      <c r="I605" s="1"/>
      <c r="J605" s="1"/>
      <c r="K605" s="1"/>
      <c r="L605" s="1"/>
      <c r="AQ605" s="7"/>
      <c r="AR605" s="7"/>
      <c r="AS605" s="7"/>
      <c r="BC605" s="19"/>
      <c r="BD605" s="19"/>
      <c r="BE605" s="19"/>
      <c r="BF605" s="19"/>
      <c r="BG605" s="19"/>
      <c r="BH605" s="19"/>
      <c r="BI605" s="19"/>
      <c r="BJ605" s="19"/>
    </row>
    <row r="606" spans="1:62" ht="12.5" x14ac:dyDescent="0.25">
      <c r="A606" s="1"/>
      <c r="B606" s="1"/>
      <c r="C606" s="1"/>
      <c r="G606" s="1"/>
      <c r="H606" s="1"/>
      <c r="I606" s="1"/>
      <c r="J606" s="1"/>
      <c r="K606" s="1"/>
      <c r="L606" s="1"/>
      <c r="AQ606" s="7"/>
      <c r="AR606" s="7"/>
      <c r="AS606" s="7"/>
      <c r="BC606" s="19"/>
      <c r="BD606" s="19"/>
      <c r="BE606" s="19"/>
      <c r="BF606" s="19"/>
      <c r="BG606" s="19"/>
      <c r="BH606" s="19"/>
      <c r="BI606" s="19"/>
      <c r="BJ606" s="19"/>
    </row>
    <row r="607" spans="1:62" ht="12.5" x14ac:dyDescent="0.25">
      <c r="A607" s="1"/>
      <c r="B607" s="1"/>
      <c r="C607" s="1"/>
      <c r="G607" s="1"/>
      <c r="H607" s="1"/>
      <c r="I607" s="1"/>
      <c r="J607" s="1"/>
      <c r="K607" s="1"/>
      <c r="L607" s="1"/>
      <c r="AQ607" s="7"/>
      <c r="AR607" s="7"/>
      <c r="AS607" s="7"/>
      <c r="BC607" s="19"/>
      <c r="BD607" s="19"/>
      <c r="BE607" s="19"/>
      <c r="BF607" s="19"/>
      <c r="BG607" s="19"/>
      <c r="BH607" s="19"/>
      <c r="BI607" s="19"/>
      <c r="BJ607" s="19"/>
    </row>
    <row r="608" spans="1:62" ht="12.5" x14ac:dyDescent="0.25">
      <c r="A608" s="1"/>
      <c r="B608" s="1"/>
      <c r="C608" s="1"/>
      <c r="G608" s="1"/>
      <c r="H608" s="1"/>
      <c r="I608" s="1"/>
      <c r="J608" s="1"/>
      <c r="K608" s="1"/>
      <c r="L608" s="1"/>
      <c r="AQ608" s="7"/>
      <c r="AR608" s="7"/>
      <c r="AS608" s="7"/>
      <c r="BC608" s="19"/>
      <c r="BD608" s="19"/>
      <c r="BE608" s="19"/>
      <c r="BF608" s="19"/>
      <c r="BG608" s="19"/>
      <c r="BH608" s="19"/>
      <c r="BI608" s="19"/>
      <c r="BJ608" s="19"/>
    </row>
    <row r="609" spans="1:62" ht="12.5" x14ac:dyDescent="0.25">
      <c r="A609" s="1"/>
      <c r="B609" s="1"/>
      <c r="C609" s="1"/>
      <c r="G609" s="1"/>
      <c r="H609" s="1"/>
      <c r="I609" s="1"/>
      <c r="J609" s="1"/>
      <c r="K609" s="1"/>
      <c r="L609" s="1"/>
      <c r="AQ609" s="7"/>
      <c r="AR609" s="7"/>
      <c r="AS609" s="7"/>
      <c r="BC609" s="19"/>
      <c r="BD609" s="19"/>
      <c r="BE609" s="19"/>
      <c r="BF609" s="19"/>
      <c r="BG609" s="19"/>
      <c r="BH609" s="19"/>
      <c r="BI609" s="19"/>
      <c r="BJ609" s="19"/>
    </row>
    <row r="610" spans="1:62" ht="12.5" x14ac:dyDescent="0.25">
      <c r="A610" s="1"/>
      <c r="B610" s="1"/>
      <c r="C610" s="1"/>
      <c r="G610" s="1"/>
      <c r="H610" s="1"/>
      <c r="I610" s="1"/>
      <c r="J610" s="1"/>
      <c r="K610" s="1"/>
      <c r="L610" s="1"/>
      <c r="AQ610" s="7"/>
      <c r="AR610" s="7"/>
      <c r="AS610" s="7"/>
      <c r="BC610" s="19"/>
      <c r="BD610" s="19"/>
      <c r="BE610" s="19"/>
      <c r="BF610" s="19"/>
      <c r="BG610" s="19"/>
      <c r="BH610" s="19"/>
      <c r="BI610" s="19"/>
      <c r="BJ610" s="19"/>
    </row>
    <row r="611" spans="1:62" ht="12.5" x14ac:dyDescent="0.25">
      <c r="A611" s="1"/>
      <c r="B611" s="1"/>
      <c r="C611" s="1"/>
      <c r="G611" s="1"/>
      <c r="H611" s="1"/>
      <c r="I611" s="1"/>
      <c r="J611" s="1"/>
      <c r="K611" s="1"/>
      <c r="L611" s="1"/>
      <c r="AQ611" s="7"/>
      <c r="AR611" s="7"/>
      <c r="AS611" s="7"/>
      <c r="BC611" s="19"/>
      <c r="BD611" s="19"/>
      <c r="BE611" s="19"/>
      <c r="BF611" s="19"/>
      <c r="BG611" s="19"/>
      <c r="BH611" s="19"/>
      <c r="BI611" s="19"/>
      <c r="BJ611" s="19"/>
    </row>
    <row r="612" spans="1:62" ht="12.5" x14ac:dyDescent="0.25">
      <c r="A612" s="1"/>
      <c r="B612" s="1"/>
      <c r="C612" s="1"/>
      <c r="G612" s="1"/>
      <c r="H612" s="1"/>
      <c r="I612" s="1"/>
      <c r="J612" s="1"/>
      <c r="K612" s="1"/>
      <c r="L612" s="1"/>
      <c r="AQ612" s="7"/>
      <c r="AR612" s="7"/>
      <c r="AS612" s="7"/>
      <c r="BC612" s="19"/>
      <c r="BD612" s="19"/>
      <c r="BE612" s="19"/>
      <c r="BF612" s="19"/>
      <c r="BG612" s="19"/>
      <c r="BH612" s="19"/>
      <c r="BI612" s="19"/>
      <c r="BJ612" s="19"/>
    </row>
    <row r="613" spans="1:62" ht="12.5" x14ac:dyDescent="0.25">
      <c r="A613" s="1"/>
      <c r="B613" s="1"/>
      <c r="C613" s="1"/>
      <c r="G613" s="1"/>
      <c r="H613" s="1"/>
      <c r="I613" s="1"/>
      <c r="J613" s="1"/>
      <c r="K613" s="1"/>
      <c r="L613" s="1"/>
      <c r="AQ613" s="7"/>
      <c r="AR613" s="7"/>
      <c r="AS613" s="7"/>
      <c r="BC613" s="19"/>
      <c r="BD613" s="19"/>
      <c r="BE613" s="19"/>
      <c r="BF613" s="19"/>
      <c r="BG613" s="19"/>
      <c r="BH613" s="19"/>
      <c r="BI613" s="19"/>
      <c r="BJ613" s="19"/>
    </row>
    <row r="614" spans="1:62" ht="12.5" x14ac:dyDescent="0.25">
      <c r="A614" s="1"/>
      <c r="B614" s="1"/>
      <c r="C614" s="1"/>
      <c r="G614" s="1"/>
      <c r="H614" s="1"/>
      <c r="I614" s="1"/>
      <c r="J614" s="1"/>
      <c r="K614" s="1"/>
      <c r="L614" s="1"/>
      <c r="AQ614" s="7"/>
      <c r="AR614" s="7"/>
      <c r="AS614" s="7"/>
      <c r="BC614" s="19"/>
      <c r="BD614" s="19"/>
      <c r="BE614" s="19"/>
      <c r="BF614" s="19"/>
      <c r="BG614" s="19"/>
      <c r="BH614" s="19"/>
      <c r="BI614" s="19"/>
      <c r="BJ614" s="19"/>
    </row>
    <row r="615" spans="1:62" ht="12.5" x14ac:dyDescent="0.25">
      <c r="A615" s="1"/>
      <c r="B615" s="1"/>
      <c r="C615" s="1"/>
      <c r="G615" s="1"/>
      <c r="H615" s="1"/>
      <c r="I615" s="1"/>
      <c r="J615" s="1"/>
      <c r="K615" s="1"/>
      <c r="L615" s="1"/>
      <c r="AQ615" s="7"/>
      <c r="AR615" s="7"/>
      <c r="AS615" s="7"/>
      <c r="BC615" s="19"/>
      <c r="BD615" s="19"/>
      <c r="BE615" s="19"/>
      <c r="BF615" s="19"/>
      <c r="BG615" s="19"/>
      <c r="BH615" s="19"/>
      <c r="BI615" s="19"/>
      <c r="BJ615" s="19"/>
    </row>
    <row r="616" spans="1:62" ht="12.5" x14ac:dyDescent="0.25">
      <c r="A616" s="1"/>
      <c r="B616" s="1"/>
      <c r="C616" s="1"/>
      <c r="G616" s="1"/>
      <c r="H616" s="1"/>
      <c r="I616" s="1"/>
      <c r="J616" s="1"/>
      <c r="K616" s="1"/>
      <c r="L616" s="1"/>
      <c r="AQ616" s="7"/>
      <c r="AR616" s="7"/>
      <c r="AS616" s="7"/>
      <c r="BC616" s="19"/>
      <c r="BD616" s="19"/>
      <c r="BE616" s="19"/>
      <c r="BF616" s="19"/>
      <c r="BG616" s="19"/>
      <c r="BH616" s="19"/>
      <c r="BI616" s="19"/>
      <c r="BJ616" s="19"/>
    </row>
    <row r="617" spans="1:62" ht="12.5" x14ac:dyDescent="0.25">
      <c r="A617" s="1"/>
      <c r="B617" s="1"/>
      <c r="C617" s="1"/>
      <c r="G617" s="1"/>
      <c r="H617" s="1"/>
      <c r="I617" s="1"/>
      <c r="J617" s="1"/>
      <c r="K617" s="1"/>
      <c r="L617" s="1"/>
      <c r="AQ617" s="7"/>
      <c r="AR617" s="7"/>
      <c r="AS617" s="7"/>
      <c r="BC617" s="19"/>
      <c r="BD617" s="19"/>
      <c r="BE617" s="19"/>
      <c r="BF617" s="19"/>
      <c r="BG617" s="19"/>
      <c r="BH617" s="19"/>
      <c r="BI617" s="19"/>
      <c r="BJ617" s="19"/>
    </row>
    <row r="618" spans="1:62" ht="12.5" x14ac:dyDescent="0.25">
      <c r="A618" s="1"/>
      <c r="B618" s="1"/>
      <c r="C618" s="1"/>
      <c r="G618" s="1"/>
      <c r="H618" s="1"/>
      <c r="I618" s="1"/>
      <c r="J618" s="1"/>
      <c r="K618" s="1"/>
      <c r="L618" s="1"/>
      <c r="AQ618" s="7"/>
      <c r="AR618" s="7"/>
      <c r="AS618" s="7"/>
      <c r="BC618" s="19"/>
      <c r="BD618" s="19"/>
      <c r="BE618" s="19"/>
      <c r="BF618" s="19"/>
      <c r="BG618" s="19"/>
      <c r="BH618" s="19"/>
      <c r="BI618" s="19"/>
      <c r="BJ618" s="19"/>
    </row>
    <row r="619" spans="1:62" ht="12.5" x14ac:dyDescent="0.25">
      <c r="A619" s="1"/>
      <c r="B619" s="1"/>
      <c r="C619" s="1"/>
      <c r="G619" s="1"/>
      <c r="H619" s="1"/>
      <c r="I619" s="1"/>
      <c r="J619" s="1"/>
      <c r="K619" s="1"/>
      <c r="L619" s="1"/>
      <c r="AQ619" s="7"/>
      <c r="AR619" s="7"/>
      <c r="AS619" s="7"/>
      <c r="BC619" s="19"/>
      <c r="BD619" s="19"/>
      <c r="BE619" s="19"/>
      <c r="BF619" s="19"/>
      <c r="BG619" s="19"/>
      <c r="BH619" s="19"/>
      <c r="BI619" s="19"/>
      <c r="BJ619" s="19"/>
    </row>
    <row r="620" spans="1:62" ht="12.5" x14ac:dyDescent="0.25">
      <c r="A620" s="1"/>
      <c r="B620" s="1"/>
      <c r="C620" s="1"/>
      <c r="G620" s="1"/>
      <c r="H620" s="1"/>
      <c r="I620" s="1"/>
      <c r="J620" s="1"/>
      <c r="K620" s="1"/>
      <c r="L620" s="1"/>
      <c r="AQ620" s="7"/>
      <c r="AR620" s="7"/>
      <c r="AS620" s="7"/>
      <c r="BC620" s="19"/>
      <c r="BD620" s="19"/>
      <c r="BE620" s="19"/>
      <c r="BF620" s="19"/>
      <c r="BG620" s="19"/>
      <c r="BH620" s="19"/>
      <c r="BI620" s="19"/>
      <c r="BJ620" s="19"/>
    </row>
    <row r="621" spans="1:62" ht="12.5" x14ac:dyDescent="0.25">
      <c r="A621" s="1"/>
      <c r="B621" s="1"/>
      <c r="C621" s="1"/>
      <c r="G621" s="1"/>
      <c r="H621" s="1"/>
      <c r="I621" s="1"/>
      <c r="J621" s="1"/>
      <c r="K621" s="1"/>
      <c r="L621" s="1"/>
      <c r="AQ621" s="7"/>
      <c r="AR621" s="7"/>
      <c r="AS621" s="7"/>
      <c r="BC621" s="19"/>
      <c r="BD621" s="19"/>
      <c r="BE621" s="19"/>
      <c r="BF621" s="19"/>
      <c r="BG621" s="19"/>
      <c r="BH621" s="19"/>
      <c r="BI621" s="19"/>
      <c r="BJ621" s="19"/>
    </row>
    <row r="622" spans="1:62" ht="12.5" x14ac:dyDescent="0.25">
      <c r="A622" s="1"/>
      <c r="B622" s="1"/>
      <c r="C622" s="1"/>
      <c r="G622" s="1"/>
      <c r="H622" s="1"/>
      <c r="I622" s="1"/>
      <c r="J622" s="1"/>
      <c r="K622" s="1"/>
      <c r="L622" s="1"/>
      <c r="AQ622" s="7"/>
      <c r="AR622" s="7"/>
      <c r="AS622" s="7"/>
      <c r="BC622" s="19"/>
      <c r="BD622" s="19"/>
      <c r="BE622" s="19"/>
      <c r="BF622" s="19"/>
      <c r="BG622" s="19"/>
      <c r="BH622" s="19"/>
      <c r="BI622" s="19"/>
      <c r="BJ622" s="19"/>
    </row>
    <row r="623" spans="1:62" ht="12.5" x14ac:dyDescent="0.25">
      <c r="A623" s="1"/>
      <c r="B623" s="1"/>
      <c r="C623" s="1"/>
      <c r="G623" s="1"/>
      <c r="H623" s="1"/>
      <c r="I623" s="1"/>
      <c r="J623" s="1"/>
      <c r="K623" s="1"/>
      <c r="L623" s="1"/>
      <c r="AQ623" s="7"/>
      <c r="AR623" s="7"/>
      <c r="AS623" s="7"/>
      <c r="BC623" s="19"/>
      <c r="BD623" s="19"/>
      <c r="BE623" s="19"/>
      <c r="BF623" s="19"/>
      <c r="BG623" s="19"/>
      <c r="BH623" s="19"/>
      <c r="BI623" s="19"/>
      <c r="BJ623" s="19"/>
    </row>
    <row r="624" spans="1:62" ht="12.5" x14ac:dyDescent="0.25">
      <c r="A624" s="1"/>
      <c r="B624" s="1"/>
      <c r="C624" s="1"/>
      <c r="G624" s="1"/>
      <c r="H624" s="1"/>
      <c r="I624" s="1"/>
      <c r="J624" s="1"/>
      <c r="K624" s="1"/>
      <c r="L624" s="1"/>
      <c r="AQ624" s="7"/>
      <c r="AR624" s="7"/>
      <c r="AS624" s="7"/>
      <c r="BC624" s="19"/>
      <c r="BD624" s="19"/>
      <c r="BE624" s="19"/>
      <c r="BF624" s="19"/>
      <c r="BG624" s="19"/>
      <c r="BH624" s="19"/>
      <c r="BI624" s="19"/>
      <c r="BJ624" s="19"/>
    </row>
    <row r="625" spans="1:62" ht="12.5" x14ac:dyDescent="0.25">
      <c r="A625" s="1"/>
      <c r="B625" s="1"/>
      <c r="C625" s="1"/>
      <c r="G625" s="1"/>
      <c r="H625" s="1"/>
      <c r="I625" s="1"/>
      <c r="J625" s="1"/>
      <c r="K625" s="1"/>
      <c r="L625" s="1"/>
      <c r="AQ625" s="7"/>
      <c r="AR625" s="7"/>
      <c r="AS625" s="7"/>
      <c r="BC625" s="19"/>
      <c r="BD625" s="19"/>
      <c r="BE625" s="19"/>
      <c r="BF625" s="19"/>
      <c r="BG625" s="19"/>
      <c r="BH625" s="19"/>
      <c r="BI625" s="19"/>
      <c r="BJ625" s="19"/>
    </row>
    <row r="626" spans="1:62" ht="12.5" x14ac:dyDescent="0.25">
      <c r="A626" s="1"/>
      <c r="B626" s="1"/>
      <c r="C626" s="1"/>
      <c r="G626" s="1"/>
      <c r="H626" s="1"/>
      <c r="I626" s="1"/>
      <c r="J626" s="1"/>
      <c r="K626" s="1"/>
      <c r="L626" s="1"/>
      <c r="AQ626" s="7"/>
      <c r="AR626" s="7"/>
      <c r="AS626" s="7"/>
      <c r="BC626" s="19"/>
      <c r="BD626" s="19"/>
      <c r="BE626" s="19"/>
      <c r="BF626" s="19"/>
      <c r="BG626" s="19"/>
      <c r="BH626" s="19"/>
      <c r="BI626" s="19"/>
      <c r="BJ626" s="19"/>
    </row>
    <row r="627" spans="1:62" ht="12.5" x14ac:dyDescent="0.25">
      <c r="A627" s="1"/>
      <c r="B627" s="1"/>
      <c r="C627" s="1"/>
      <c r="G627" s="1"/>
      <c r="H627" s="1"/>
      <c r="I627" s="1"/>
      <c r="J627" s="1"/>
      <c r="K627" s="1"/>
      <c r="L627" s="1"/>
      <c r="AQ627" s="7"/>
      <c r="AR627" s="7"/>
      <c r="AS627" s="7"/>
      <c r="BC627" s="19"/>
      <c r="BD627" s="19"/>
      <c r="BE627" s="19"/>
      <c r="BF627" s="19"/>
      <c r="BG627" s="19"/>
      <c r="BH627" s="19"/>
      <c r="BI627" s="19"/>
      <c r="BJ627" s="19"/>
    </row>
    <row r="628" spans="1:62" ht="12.5" x14ac:dyDescent="0.25">
      <c r="A628" s="1"/>
      <c r="B628" s="1"/>
      <c r="C628" s="1"/>
      <c r="G628" s="1"/>
      <c r="H628" s="1"/>
      <c r="I628" s="1"/>
      <c r="J628" s="1"/>
      <c r="K628" s="1"/>
      <c r="L628" s="1"/>
      <c r="AQ628" s="7"/>
      <c r="AR628" s="7"/>
      <c r="AS628" s="7"/>
      <c r="BC628" s="19"/>
      <c r="BD628" s="19"/>
      <c r="BE628" s="19"/>
      <c r="BF628" s="19"/>
      <c r="BG628" s="19"/>
      <c r="BH628" s="19"/>
      <c r="BI628" s="19"/>
      <c r="BJ628" s="19"/>
    </row>
    <row r="629" spans="1:62" ht="12.5" x14ac:dyDescent="0.25">
      <c r="A629" s="1"/>
      <c r="B629" s="1"/>
      <c r="C629" s="1"/>
      <c r="G629" s="1"/>
      <c r="H629" s="1"/>
      <c r="I629" s="1"/>
      <c r="J629" s="1"/>
      <c r="K629" s="1"/>
      <c r="L629" s="1"/>
      <c r="AQ629" s="7"/>
      <c r="AR629" s="7"/>
      <c r="AS629" s="7"/>
      <c r="BC629" s="19"/>
      <c r="BD629" s="19"/>
      <c r="BE629" s="19"/>
      <c r="BF629" s="19"/>
      <c r="BG629" s="19"/>
      <c r="BH629" s="19"/>
      <c r="BI629" s="19"/>
      <c r="BJ629" s="19"/>
    </row>
    <row r="630" spans="1:62" ht="12.5" x14ac:dyDescent="0.25">
      <c r="A630" s="1"/>
      <c r="B630" s="1"/>
      <c r="C630" s="1"/>
      <c r="G630" s="1"/>
      <c r="H630" s="1"/>
      <c r="I630" s="1"/>
      <c r="J630" s="1"/>
      <c r="K630" s="1"/>
      <c r="L630" s="1"/>
      <c r="AQ630" s="7"/>
      <c r="AR630" s="7"/>
      <c r="AS630" s="7"/>
      <c r="BC630" s="19"/>
      <c r="BD630" s="19"/>
      <c r="BE630" s="19"/>
      <c r="BF630" s="19"/>
      <c r="BG630" s="19"/>
      <c r="BH630" s="19"/>
      <c r="BI630" s="19"/>
      <c r="BJ630" s="19"/>
    </row>
    <row r="631" spans="1:62" ht="12.5" x14ac:dyDescent="0.25">
      <c r="A631" s="1"/>
      <c r="B631" s="1"/>
      <c r="C631" s="1"/>
      <c r="G631" s="1"/>
      <c r="H631" s="1"/>
      <c r="I631" s="1"/>
      <c r="J631" s="1"/>
      <c r="K631" s="1"/>
      <c r="L631" s="1"/>
      <c r="AQ631" s="7"/>
      <c r="AR631" s="7"/>
      <c r="AS631" s="7"/>
      <c r="BC631" s="19"/>
      <c r="BD631" s="19"/>
      <c r="BE631" s="19"/>
      <c r="BF631" s="19"/>
      <c r="BG631" s="19"/>
      <c r="BH631" s="19"/>
      <c r="BI631" s="19"/>
      <c r="BJ631" s="19"/>
    </row>
    <row r="632" spans="1:62" ht="12.5" x14ac:dyDescent="0.25">
      <c r="A632" s="1"/>
      <c r="B632" s="1"/>
      <c r="C632" s="1"/>
      <c r="G632" s="1"/>
      <c r="H632" s="1"/>
      <c r="I632" s="1"/>
      <c r="J632" s="1"/>
      <c r="K632" s="1"/>
      <c r="L632" s="1"/>
      <c r="AQ632" s="7"/>
      <c r="AR632" s="7"/>
      <c r="AS632" s="7"/>
      <c r="BC632" s="19"/>
      <c r="BD632" s="19"/>
      <c r="BE632" s="19"/>
      <c r="BF632" s="19"/>
      <c r="BG632" s="19"/>
      <c r="BH632" s="19"/>
      <c r="BI632" s="19"/>
      <c r="BJ632" s="19"/>
    </row>
    <row r="633" spans="1:62" ht="12.5" x14ac:dyDescent="0.25">
      <c r="A633" s="1"/>
      <c r="B633" s="1"/>
      <c r="C633" s="1"/>
      <c r="G633" s="1"/>
      <c r="H633" s="1"/>
      <c r="I633" s="1"/>
      <c r="J633" s="1"/>
      <c r="K633" s="1"/>
      <c r="L633" s="1"/>
      <c r="AQ633" s="7"/>
      <c r="AR633" s="7"/>
      <c r="AS633" s="7"/>
      <c r="BC633" s="19"/>
      <c r="BD633" s="19"/>
      <c r="BE633" s="19"/>
      <c r="BF633" s="19"/>
      <c r="BG633" s="19"/>
      <c r="BH633" s="19"/>
      <c r="BI633" s="19"/>
      <c r="BJ633" s="19"/>
    </row>
    <row r="634" spans="1:62" ht="12.5" x14ac:dyDescent="0.25">
      <c r="A634" s="1"/>
      <c r="B634" s="1"/>
      <c r="C634" s="1"/>
      <c r="G634" s="1"/>
      <c r="H634" s="1"/>
      <c r="I634" s="1"/>
      <c r="J634" s="1"/>
      <c r="K634" s="1"/>
      <c r="L634" s="1"/>
      <c r="AQ634" s="7"/>
      <c r="AR634" s="7"/>
      <c r="AS634" s="7"/>
      <c r="BC634" s="19"/>
      <c r="BD634" s="19"/>
      <c r="BE634" s="19"/>
      <c r="BF634" s="19"/>
      <c r="BG634" s="19"/>
      <c r="BH634" s="19"/>
      <c r="BI634" s="19"/>
      <c r="BJ634" s="19"/>
    </row>
    <row r="635" spans="1:62" ht="12.5" x14ac:dyDescent="0.25">
      <c r="A635" s="1"/>
      <c r="B635" s="1"/>
      <c r="C635" s="1"/>
      <c r="G635" s="1"/>
      <c r="H635" s="1"/>
      <c r="I635" s="1"/>
      <c r="J635" s="1"/>
      <c r="K635" s="1"/>
      <c r="L635" s="1"/>
      <c r="AQ635" s="7"/>
      <c r="AR635" s="7"/>
      <c r="AS635" s="7"/>
      <c r="BC635" s="19"/>
      <c r="BD635" s="19"/>
      <c r="BE635" s="19"/>
      <c r="BF635" s="19"/>
      <c r="BG635" s="19"/>
      <c r="BH635" s="19"/>
      <c r="BI635" s="19"/>
      <c r="BJ635" s="19"/>
    </row>
    <row r="636" spans="1:62" ht="12.5" x14ac:dyDescent="0.25">
      <c r="A636" s="1"/>
      <c r="B636" s="1"/>
      <c r="C636" s="1"/>
      <c r="G636" s="1"/>
      <c r="H636" s="1"/>
      <c r="I636" s="1"/>
      <c r="J636" s="1"/>
      <c r="K636" s="1"/>
      <c r="L636" s="1"/>
      <c r="AQ636" s="7"/>
      <c r="AR636" s="7"/>
      <c r="AS636" s="7"/>
      <c r="BC636" s="19"/>
      <c r="BD636" s="19"/>
      <c r="BE636" s="19"/>
      <c r="BF636" s="19"/>
      <c r="BG636" s="19"/>
      <c r="BH636" s="19"/>
      <c r="BI636" s="19"/>
      <c r="BJ636" s="19"/>
    </row>
    <row r="637" spans="1:62" ht="12.5" x14ac:dyDescent="0.25">
      <c r="A637" s="1"/>
      <c r="B637" s="1"/>
      <c r="C637" s="1"/>
      <c r="G637" s="1"/>
      <c r="H637" s="1"/>
      <c r="I637" s="1"/>
      <c r="J637" s="1"/>
      <c r="K637" s="1"/>
      <c r="L637" s="1"/>
      <c r="AQ637" s="7"/>
      <c r="AR637" s="7"/>
      <c r="AS637" s="7"/>
      <c r="BC637" s="19"/>
      <c r="BD637" s="19"/>
      <c r="BE637" s="19"/>
      <c r="BF637" s="19"/>
      <c r="BG637" s="19"/>
      <c r="BH637" s="19"/>
      <c r="BI637" s="19"/>
      <c r="BJ637" s="19"/>
    </row>
    <row r="638" spans="1:62" ht="12.5" x14ac:dyDescent="0.25">
      <c r="A638" s="1"/>
      <c r="B638" s="1"/>
      <c r="C638" s="1"/>
      <c r="G638" s="1"/>
      <c r="H638" s="1"/>
      <c r="I638" s="1"/>
      <c r="J638" s="1"/>
      <c r="K638" s="1"/>
      <c r="L638" s="1"/>
      <c r="AQ638" s="7"/>
      <c r="AR638" s="7"/>
      <c r="AS638" s="7"/>
      <c r="BC638" s="19"/>
      <c r="BD638" s="19"/>
      <c r="BE638" s="19"/>
      <c r="BF638" s="19"/>
      <c r="BG638" s="19"/>
      <c r="BH638" s="19"/>
      <c r="BI638" s="19"/>
      <c r="BJ638" s="19"/>
    </row>
    <row r="639" spans="1:62" ht="12.5" x14ac:dyDescent="0.25">
      <c r="A639" s="1"/>
      <c r="B639" s="1"/>
      <c r="C639" s="1"/>
      <c r="G639" s="1"/>
      <c r="H639" s="1"/>
      <c r="I639" s="1"/>
      <c r="J639" s="1"/>
      <c r="K639" s="1"/>
      <c r="L639" s="1"/>
      <c r="AQ639" s="7"/>
      <c r="AR639" s="7"/>
      <c r="AS639" s="7"/>
      <c r="BC639" s="19"/>
      <c r="BD639" s="19"/>
      <c r="BE639" s="19"/>
      <c r="BF639" s="19"/>
      <c r="BG639" s="19"/>
      <c r="BH639" s="19"/>
      <c r="BI639" s="19"/>
      <c r="BJ639" s="19"/>
    </row>
    <row r="640" spans="1:62" ht="12.5" x14ac:dyDescent="0.25">
      <c r="A640" s="1"/>
      <c r="B640" s="1"/>
      <c r="C640" s="1"/>
      <c r="G640" s="1"/>
      <c r="H640" s="1"/>
      <c r="I640" s="1"/>
      <c r="J640" s="1"/>
      <c r="K640" s="1"/>
      <c r="L640" s="1"/>
      <c r="AQ640" s="7"/>
      <c r="AR640" s="7"/>
      <c r="AS640" s="7"/>
      <c r="BC640" s="19"/>
      <c r="BD640" s="19"/>
      <c r="BE640" s="19"/>
      <c r="BF640" s="19"/>
      <c r="BG640" s="19"/>
      <c r="BH640" s="19"/>
      <c r="BI640" s="19"/>
      <c r="BJ640" s="19"/>
    </row>
    <row r="641" spans="1:62" ht="12.5" x14ac:dyDescent="0.25">
      <c r="A641" s="1"/>
      <c r="B641" s="1"/>
      <c r="C641" s="1"/>
      <c r="G641" s="1"/>
      <c r="H641" s="1"/>
      <c r="I641" s="1"/>
      <c r="J641" s="1"/>
      <c r="K641" s="1"/>
      <c r="L641" s="1"/>
      <c r="AQ641" s="7"/>
      <c r="AR641" s="7"/>
      <c r="AS641" s="7"/>
      <c r="BC641" s="19"/>
      <c r="BD641" s="19"/>
      <c r="BE641" s="19"/>
      <c r="BF641" s="19"/>
      <c r="BG641" s="19"/>
      <c r="BH641" s="19"/>
      <c r="BI641" s="19"/>
      <c r="BJ641" s="19"/>
    </row>
    <row r="642" spans="1:62" ht="12.5" x14ac:dyDescent="0.25">
      <c r="A642" s="1"/>
      <c r="B642" s="1"/>
      <c r="C642" s="1"/>
      <c r="G642" s="1"/>
      <c r="H642" s="1"/>
      <c r="I642" s="1"/>
      <c r="J642" s="1"/>
      <c r="K642" s="1"/>
      <c r="L642" s="1"/>
      <c r="AQ642" s="7"/>
      <c r="AR642" s="7"/>
      <c r="AS642" s="7"/>
      <c r="BC642" s="19"/>
      <c r="BD642" s="19"/>
      <c r="BE642" s="19"/>
      <c r="BF642" s="19"/>
      <c r="BG642" s="19"/>
      <c r="BH642" s="19"/>
      <c r="BI642" s="19"/>
      <c r="BJ642" s="19"/>
    </row>
    <row r="643" spans="1:62" ht="12.5" x14ac:dyDescent="0.25">
      <c r="A643" s="1"/>
      <c r="B643" s="1"/>
      <c r="C643" s="1"/>
      <c r="G643" s="1"/>
      <c r="H643" s="1"/>
      <c r="I643" s="1"/>
      <c r="J643" s="1"/>
      <c r="K643" s="1"/>
      <c r="L643" s="1"/>
      <c r="AQ643" s="7"/>
      <c r="AR643" s="7"/>
      <c r="AS643" s="7"/>
      <c r="BC643" s="19"/>
      <c r="BD643" s="19"/>
      <c r="BE643" s="19"/>
      <c r="BF643" s="19"/>
      <c r="BG643" s="19"/>
      <c r="BH643" s="19"/>
      <c r="BI643" s="19"/>
      <c r="BJ643" s="19"/>
    </row>
    <row r="644" spans="1:62" ht="12.5" x14ac:dyDescent="0.25">
      <c r="A644" s="1"/>
      <c r="B644" s="1"/>
      <c r="C644" s="1"/>
      <c r="G644" s="1"/>
      <c r="H644" s="1"/>
      <c r="I644" s="1"/>
      <c r="J644" s="1"/>
      <c r="K644" s="1"/>
      <c r="L644" s="1"/>
      <c r="AQ644" s="7"/>
      <c r="AR644" s="7"/>
      <c r="AS644" s="7"/>
      <c r="BC644" s="19"/>
      <c r="BD644" s="19"/>
      <c r="BE644" s="19"/>
      <c r="BF644" s="19"/>
      <c r="BG644" s="19"/>
      <c r="BH644" s="19"/>
      <c r="BI644" s="19"/>
      <c r="BJ644" s="19"/>
    </row>
    <row r="645" spans="1:62" ht="12.5" x14ac:dyDescent="0.25">
      <c r="A645" s="1"/>
      <c r="B645" s="1"/>
      <c r="C645" s="1"/>
      <c r="G645" s="1"/>
      <c r="H645" s="1"/>
      <c r="I645" s="1"/>
      <c r="J645" s="1"/>
      <c r="K645" s="1"/>
      <c r="L645" s="1"/>
      <c r="AQ645" s="7"/>
      <c r="AR645" s="7"/>
      <c r="AS645" s="7"/>
      <c r="BC645" s="19"/>
      <c r="BD645" s="19"/>
      <c r="BE645" s="19"/>
      <c r="BF645" s="19"/>
      <c r="BG645" s="19"/>
      <c r="BH645" s="19"/>
      <c r="BI645" s="19"/>
      <c r="BJ645" s="19"/>
    </row>
    <row r="646" spans="1:62" ht="12.5" x14ac:dyDescent="0.25">
      <c r="A646" s="1"/>
      <c r="B646" s="1"/>
      <c r="C646" s="1"/>
      <c r="G646" s="1"/>
      <c r="H646" s="1"/>
      <c r="I646" s="1"/>
      <c r="J646" s="1"/>
      <c r="K646" s="1"/>
      <c r="L646" s="1"/>
      <c r="AQ646" s="7"/>
      <c r="AR646" s="7"/>
      <c r="AS646" s="7"/>
      <c r="BC646" s="19"/>
      <c r="BD646" s="19"/>
      <c r="BE646" s="19"/>
      <c r="BF646" s="19"/>
      <c r="BG646" s="19"/>
      <c r="BH646" s="19"/>
      <c r="BI646" s="19"/>
      <c r="BJ646" s="19"/>
    </row>
    <row r="647" spans="1:62" ht="12.5" x14ac:dyDescent="0.25">
      <c r="A647" s="1"/>
      <c r="B647" s="1"/>
      <c r="C647" s="1"/>
      <c r="G647" s="1"/>
      <c r="H647" s="1"/>
      <c r="I647" s="1"/>
      <c r="J647" s="1"/>
      <c r="K647" s="1"/>
      <c r="L647" s="1"/>
      <c r="AQ647" s="7"/>
      <c r="AR647" s="7"/>
      <c r="AS647" s="7"/>
      <c r="BC647" s="19"/>
      <c r="BD647" s="19"/>
      <c r="BE647" s="19"/>
      <c r="BF647" s="19"/>
      <c r="BG647" s="19"/>
      <c r="BH647" s="19"/>
      <c r="BI647" s="19"/>
      <c r="BJ647" s="19"/>
    </row>
    <row r="648" spans="1:62" ht="12.5" x14ac:dyDescent="0.25">
      <c r="A648" s="1"/>
      <c r="B648" s="1"/>
      <c r="C648" s="1"/>
      <c r="G648" s="1"/>
      <c r="H648" s="1"/>
      <c r="I648" s="1"/>
      <c r="J648" s="1"/>
      <c r="K648" s="1"/>
      <c r="L648" s="1"/>
      <c r="AQ648" s="7"/>
      <c r="AR648" s="7"/>
      <c r="AS648" s="7"/>
      <c r="BC648" s="19"/>
      <c r="BD648" s="19"/>
      <c r="BE648" s="19"/>
      <c r="BF648" s="19"/>
      <c r="BG648" s="19"/>
      <c r="BH648" s="19"/>
      <c r="BI648" s="19"/>
      <c r="BJ648" s="19"/>
    </row>
    <row r="649" spans="1:62" ht="12.5" x14ac:dyDescent="0.25">
      <c r="A649" s="1"/>
      <c r="B649" s="1"/>
      <c r="C649" s="1"/>
      <c r="G649" s="1"/>
      <c r="H649" s="1"/>
      <c r="I649" s="1"/>
      <c r="J649" s="1"/>
      <c r="K649" s="1"/>
      <c r="L649" s="1"/>
      <c r="AQ649" s="7"/>
      <c r="AR649" s="7"/>
      <c r="AS649" s="7"/>
      <c r="BC649" s="19"/>
      <c r="BD649" s="19"/>
      <c r="BE649" s="19"/>
      <c r="BF649" s="19"/>
      <c r="BG649" s="19"/>
      <c r="BH649" s="19"/>
      <c r="BI649" s="19"/>
      <c r="BJ649" s="19"/>
    </row>
    <row r="650" spans="1:62" ht="12.5" x14ac:dyDescent="0.25">
      <c r="A650" s="1"/>
      <c r="B650" s="1"/>
      <c r="C650" s="1"/>
      <c r="G650" s="1"/>
      <c r="H650" s="1"/>
      <c r="I650" s="1"/>
      <c r="J650" s="1"/>
      <c r="K650" s="1"/>
      <c r="L650" s="1"/>
      <c r="AQ650" s="7"/>
      <c r="AR650" s="7"/>
      <c r="AS650" s="7"/>
      <c r="BC650" s="19"/>
      <c r="BD650" s="19"/>
      <c r="BE650" s="19"/>
      <c r="BF650" s="19"/>
      <c r="BG650" s="19"/>
      <c r="BH650" s="19"/>
      <c r="BI650" s="19"/>
      <c r="BJ650" s="19"/>
    </row>
    <row r="651" spans="1:62" ht="12.5" x14ac:dyDescent="0.25">
      <c r="A651" s="1"/>
      <c r="B651" s="1"/>
      <c r="C651" s="1"/>
      <c r="G651" s="1"/>
      <c r="H651" s="1"/>
      <c r="I651" s="1"/>
      <c r="J651" s="1"/>
      <c r="K651" s="1"/>
      <c r="L651" s="1"/>
      <c r="AQ651" s="7"/>
      <c r="AR651" s="7"/>
      <c r="AS651" s="7"/>
      <c r="BC651" s="19"/>
      <c r="BD651" s="19"/>
      <c r="BE651" s="19"/>
      <c r="BF651" s="19"/>
      <c r="BG651" s="19"/>
      <c r="BH651" s="19"/>
      <c r="BI651" s="19"/>
      <c r="BJ651" s="19"/>
    </row>
    <row r="652" spans="1:62" ht="12.5" x14ac:dyDescent="0.25">
      <c r="A652" s="1"/>
      <c r="B652" s="1"/>
      <c r="C652" s="1"/>
      <c r="G652" s="1"/>
      <c r="H652" s="1"/>
      <c r="I652" s="1"/>
      <c r="J652" s="1"/>
      <c r="K652" s="1"/>
      <c r="L652" s="1"/>
      <c r="AQ652" s="7"/>
      <c r="AR652" s="7"/>
      <c r="AS652" s="7"/>
      <c r="BC652" s="19"/>
      <c r="BD652" s="19"/>
      <c r="BE652" s="19"/>
      <c r="BF652" s="19"/>
      <c r="BG652" s="19"/>
      <c r="BH652" s="19"/>
      <c r="BI652" s="19"/>
      <c r="BJ652" s="19"/>
    </row>
    <row r="653" spans="1:62" ht="12.5" x14ac:dyDescent="0.25">
      <c r="A653" s="1"/>
      <c r="B653" s="1"/>
      <c r="C653" s="1"/>
      <c r="G653" s="1"/>
      <c r="H653" s="1"/>
      <c r="I653" s="1"/>
      <c r="J653" s="1"/>
      <c r="K653" s="1"/>
      <c r="L653" s="1"/>
      <c r="AQ653" s="7"/>
      <c r="AR653" s="7"/>
      <c r="AS653" s="7"/>
      <c r="BC653" s="19"/>
      <c r="BD653" s="19"/>
      <c r="BE653" s="19"/>
      <c r="BF653" s="19"/>
      <c r="BG653" s="19"/>
      <c r="BH653" s="19"/>
      <c r="BI653" s="19"/>
      <c r="BJ653" s="19"/>
    </row>
    <row r="654" spans="1:62" ht="12.5" x14ac:dyDescent="0.25">
      <c r="A654" s="1"/>
      <c r="B654" s="1"/>
      <c r="C654" s="1"/>
      <c r="G654" s="1"/>
      <c r="H654" s="1"/>
      <c r="I654" s="1"/>
      <c r="J654" s="1"/>
      <c r="K654" s="1"/>
      <c r="L654" s="1"/>
      <c r="AQ654" s="7"/>
      <c r="AR654" s="7"/>
      <c r="AS654" s="7"/>
      <c r="BC654" s="19"/>
      <c r="BD654" s="19"/>
      <c r="BE654" s="19"/>
      <c r="BF654" s="19"/>
      <c r="BG654" s="19"/>
      <c r="BH654" s="19"/>
      <c r="BI654" s="19"/>
      <c r="BJ654" s="19"/>
    </row>
    <row r="655" spans="1:62" ht="12.5" x14ac:dyDescent="0.25">
      <c r="A655" s="1"/>
      <c r="B655" s="1"/>
      <c r="C655" s="1"/>
      <c r="G655" s="1"/>
      <c r="H655" s="1"/>
      <c r="I655" s="1"/>
      <c r="J655" s="1"/>
      <c r="K655" s="1"/>
      <c r="L655" s="1"/>
      <c r="AQ655" s="7"/>
      <c r="AR655" s="7"/>
      <c r="AS655" s="7"/>
      <c r="BC655" s="19"/>
      <c r="BD655" s="19"/>
      <c r="BE655" s="19"/>
      <c r="BF655" s="19"/>
      <c r="BG655" s="19"/>
      <c r="BH655" s="19"/>
      <c r="BI655" s="19"/>
      <c r="BJ655" s="19"/>
    </row>
    <row r="656" spans="1:62" ht="12.5" x14ac:dyDescent="0.25">
      <c r="A656" s="1"/>
      <c r="B656" s="1"/>
      <c r="C656" s="1"/>
      <c r="G656" s="1"/>
      <c r="H656" s="1"/>
      <c r="I656" s="1"/>
      <c r="J656" s="1"/>
      <c r="K656" s="1"/>
      <c r="L656" s="1"/>
      <c r="AQ656" s="7"/>
      <c r="AR656" s="7"/>
      <c r="AS656" s="7"/>
      <c r="BC656" s="19"/>
      <c r="BD656" s="19"/>
      <c r="BE656" s="19"/>
      <c r="BF656" s="19"/>
      <c r="BG656" s="19"/>
      <c r="BH656" s="19"/>
      <c r="BI656" s="19"/>
      <c r="BJ656" s="19"/>
    </row>
    <row r="657" spans="1:62" ht="12.5" x14ac:dyDescent="0.25">
      <c r="A657" s="1"/>
      <c r="B657" s="1"/>
      <c r="C657" s="1"/>
      <c r="G657" s="1"/>
      <c r="H657" s="1"/>
      <c r="I657" s="1"/>
      <c r="J657" s="1"/>
      <c r="K657" s="1"/>
      <c r="L657" s="1"/>
      <c r="AQ657" s="7"/>
      <c r="AR657" s="7"/>
      <c r="AS657" s="7"/>
      <c r="BC657" s="19"/>
      <c r="BD657" s="19"/>
      <c r="BE657" s="19"/>
      <c r="BF657" s="19"/>
      <c r="BG657" s="19"/>
      <c r="BH657" s="19"/>
      <c r="BI657" s="19"/>
      <c r="BJ657" s="19"/>
    </row>
    <row r="658" spans="1:62" ht="12.5" x14ac:dyDescent="0.25">
      <c r="A658" s="1"/>
      <c r="B658" s="1"/>
      <c r="C658" s="1"/>
      <c r="G658" s="1"/>
      <c r="H658" s="1"/>
      <c r="I658" s="1"/>
      <c r="J658" s="1"/>
      <c r="K658" s="1"/>
      <c r="L658" s="1"/>
      <c r="AQ658" s="7"/>
      <c r="AR658" s="7"/>
      <c r="AS658" s="7"/>
      <c r="BC658" s="19"/>
      <c r="BD658" s="19"/>
      <c r="BE658" s="19"/>
      <c r="BF658" s="19"/>
      <c r="BG658" s="19"/>
      <c r="BH658" s="19"/>
      <c r="BI658" s="19"/>
      <c r="BJ658" s="19"/>
    </row>
    <row r="659" spans="1:62" ht="12.5" x14ac:dyDescent="0.25">
      <c r="A659" s="1"/>
      <c r="B659" s="1"/>
      <c r="C659" s="1"/>
      <c r="G659" s="1"/>
      <c r="H659" s="1"/>
      <c r="I659" s="1"/>
      <c r="J659" s="1"/>
      <c r="K659" s="1"/>
      <c r="L659" s="1"/>
      <c r="AQ659" s="7"/>
      <c r="AR659" s="7"/>
      <c r="AS659" s="7"/>
      <c r="BC659" s="19"/>
      <c r="BD659" s="19"/>
      <c r="BE659" s="19"/>
      <c r="BF659" s="19"/>
      <c r="BG659" s="19"/>
      <c r="BH659" s="19"/>
      <c r="BI659" s="19"/>
      <c r="BJ659" s="19"/>
    </row>
    <row r="660" spans="1:62" ht="12.5" x14ac:dyDescent="0.25">
      <c r="A660" s="1"/>
      <c r="B660" s="1"/>
      <c r="C660" s="1"/>
      <c r="G660" s="1"/>
      <c r="H660" s="1"/>
      <c r="I660" s="1"/>
      <c r="J660" s="1"/>
      <c r="K660" s="1"/>
      <c r="L660" s="1"/>
      <c r="AQ660" s="7"/>
      <c r="AR660" s="7"/>
      <c r="AS660" s="7"/>
      <c r="BC660" s="19"/>
      <c r="BD660" s="19"/>
      <c r="BE660" s="19"/>
      <c r="BF660" s="19"/>
      <c r="BG660" s="19"/>
      <c r="BH660" s="19"/>
      <c r="BI660" s="19"/>
      <c r="BJ660" s="19"/>
    </row>
    <row r="661" spans="1:62" ht="12.5" x14ac:dyDescent="0.25">
      <c r="A661" s="1"/>
      <c r="B661" s="1"/>
      <c r="C661" s="1"/>
      <c r="G661" s="1"/>
      <c r="H661" s="1"/>
      <c r="I661" s="1"/>
      <c r="J661" s="1"/>
      <c r="K661" s="1"/>
      <c r="L661" s="1"/>
      <c r="AQ661" s="7"/>
      <c r="AR661" s="7"/>
      <c r="AS661" s="7"/>
      <c r="BC661" s="19"/>
      <c r="BD661" s="19"/>
      <c r="BE661" s="19"/>
      <c r="BF661" s="19"/>
      <c r="BG661" s="19"/>
      <c r="BH661" s="19"/>
      <c r="BI661" s="19"/>
      <c r="BJ661" s="19"/>
    </row>
    <row r="662" spans="1:62" ht="12.5" x14ac:dyDescent="0.25">
      <c r="A662" s="1"/>
      <c r="B662" s="1"/>
      <c r="C662" s="1"/>
      <c r="G662" s="1"/>
      <c r="H662" s="1"/>
      <c r="I662" s="1"/>
      <c r="J662" s="1"/>
      <c r="K662" s="1"/>
      <c r="L662" s="1"/>
      <c r="AQ662" s="7"/>
      <c r="AR662" s="7"/>
      <c r="AS662" s="7"/>
      <c r="BC662" s="19"/>
      <c r="BD662" s="19"/>
      <c r="BE662" s="19"/>
      <c r="BF662" s="19"/>
      <c r="BG662" s="19"/>
      <c r="BH662" s="19"/>
      <c r="BI662" s="19"/>
      <c r="BJ662" s="19"/>
    </row>
    <row r="663" spans="1:62" ht="12.5" x14ac:dyDescent="0.25">
      <c r="A663" s="1"/>
      <c r="B663" s="1"/>
      <c r="C663" s="1"/>
      <c r="G663" s="1"/>
      <c r="H663" s="1"/>
      <c r="I663" s="1"/>
      <c r="J663" s="1"/>
      <c r="K663" s="1"/>
      <c r="L663" s="1"/>
      <c r="AQ663" s="7"/>
      <c r="AR663" s="7"/>
      <c r="AS663" s="7"/>
      <c r="BC663" s="19"/>
      <c r="BD663" s="19"/>
      <c r="BE663" s="19"/>
      <c r="BF663" s="19"/>
      <c r="BG663" s="19"/>
      <c r="BH663" s="19"/>
      <c r="BI663" s="19"/>
      <c r="BJ663" s="19"/>
    </row>
    <row r="664" spans="1:62" ht="12.5" x14ac:dyDescent="0.25">
      <c r="A664" s="1"/>
      <c r="B664" s="1"/>
      <c r="C664" s="1"/>
      <c r="G664" s="1"/>
      <c r="H664" s="1"/>
      <c r="I664" s="1"/>
      <c r="J664" s="1"/>
      <c r="K664" s="1"/>
      <c r="L664" s="1"/>
      <c r="AQ664" s="7"/>
      <c r="AR664" s="7"/>
      <c r="AS664" s="7"/>
      <c r="BC664" s="19"/>
      <c r="BD664" s="19"/>
      <c r="BE664" s="19"/>
      <c r="BF664" s="19"/>
      <c r="BG664" s="19"/>
      <c r="BH664" s="19"/>
      <c r="BI664" s="19"/>
      <c r="BJ664" s="19"/>
    </row>
    <row r="665" spans="1:62" ht="12.5" x14ac:dyDescent="0.25">
      <c r="A665" s="1"/>
      <c r="B665" s="1"/>
      <c r="C665" s="1"/>
      <c r="G665" s="1"/>
      <c r="H665" s="1"/>
      <c r="I665" s="1"/>
      <c r="J665" s="1"/>
      <c r="K665" s="1"/>
      <c r="L665" s="1"/>
      <c r="AQ665" s="7"/>
      <c r="AR665" s="7"/>
      <c r="AS665" s="7"/>
      <c r="BC665" s="19"/>
      <c r="BD665" s="19"/>
      <c r="BE665" s="19"/>
      <c r="BF665" s="19"/>
      <c r="BG665" s="19"/>
      <c r="BH665" s="19"/>
      <c r="BI665" s="19"/>
      <c r="BJ665" s="19"/>
    </row>
    <row r="666" spans="1:62" ht="12.5" x14ac:dyDescent="0.25">
      <c r="A666" s="1"/>
      <c r="B666" s="1"/>
      <c r="C666" s="1"/>
      <c r="G666" s="1"/>
      <c r="H666" s="1"/>
      <c r="I666" s="1"/>
      <c r="J666" s="1"/>
      <c r="K666" s="1"/>
      <c r="L666" s="1"/>
      <c r="AQ666" s="7"/>
      <c r="AR666" s="7"/>
      <c r="AS666" s="7"/>
      <c r="BC666" s="19"/>
      <c r="BD666" s="19"/>
      <c r="BE666" s="19"/>
      <c r="BF666" s="19"/>
      <c r="BG666" s="19"/>
      <c r="BH666" s="19"/>
      <c r="BI666" s="19"/>
      <c r="BJ666" s="19"/>
    </row>
    <row r="667" spans="1:62" ht="12.5" x14ac:dyDescent="0.25">
      <c r="A667" s="1"/>
      <c r="B667" s="1"/>
      <c r="C667" s="1"/>
      <c r="G667" s="1"/>
      <c r="H667" s="1"/>
      <c r="I667" s="1"/>
      <c r="J667" s="1"/>
      <c r="K667" s="1"/>
      <c r="L667" s="1"/>
      <c r="AQ667" s="7"/>
      <c r="AR667" s="7"/>
      <c r="AS667" s="7"/>
      <c r="BC667" s="19"/>
      <c r="BD667" s="19"/>
      <c r="BE667" s="19"/>
      <c r="BF667" s="19"/>
      <c r="BG667" s="19"/>
      <c r="BH667" s="19"/>
      <c r="BI667" s="19"/>
      <c r="BJ667" s="19"/>
    </row>
    <row r="668" spans="1:62" ht="12.5" x14ac:dyDescent="0.25">
      <c r="A668" s="1"/>
      <c r="B668" s="1"/>
      <c r="C668" s="1"/>
      <c r="G668" s="1"/>
      <c r="H668" s="1"/>
      <c r="I668" s="1"/>
      <c r="J668" s="1"/>
      <c r="K668" s="1"/>
      <c r="L668" s="1"/>
      <c r="AQ668" s="7"/>
      <c r="AR668" s="7"/>
      <c r="AS668" s="7"/>
      <c r="BC668" s="19"/>
      <c r="BD668" s="19"/>
      <c r="BE668" s="19"/>
      <c r="BF668" s="19"/>
      <c r="BG668" s="19"/>
      <c r="BH668" s="19"/>
      <c r="BI668" s="19"/>
      <c r="BJ668" s="19"/>
    </row>
    <row r="669" spans="1:62" ht="12.5" x14ac:dyDescent="0.25">
      <c r="A669" s="1"/>
      <c r="B669" s="1"/>
      <c r="C669" s="1"/>
      <c r="G669" s="1"/>
      <c r="H669" s="1"/>
      <c r="I669" s="1"/>
      <c r="J669" s="1"/>
      <c r="K669" s="1"/>
      <c r="L669" s="1"/>
      <c r="AQ669" s="7"/>
      <c r="AR669" s="7"/>
      <c r="AS669" s="7"/>
      <c r="BC669" s="19"/>
      <c r="BD669" s="19"/>
      <c r="BE669" s="19"/>
      <c r="BF669" s="19"/>
      <c r="BG669" s="19"/>
      <c r="BH669" s="19"/>
      <c r="BI669" s="19"/>
      <c r="BJ669" s="19"/>
    </row>
    <row r="670" spans="1:62" ht="12.5" x14ac:dyDescent="0.25">
      <c r="A670" s="1"/>
      <c r="B670" s="1"/>
      <c r="C670" s="1"/>
      <c r="G670" s="1"/>
      <c r="H670" s="1"/>
      <c r="I670" s="1"/>
      <c r="J670" s="1"/>
      <c r="K670" s="1"/>
      <c r="L670" s="1"/>
      <c r="AQ670" s="7"/>
      <c r="AR670" s="7"/>
      <c r="AS670" s="7"/>
      <c r="BC670" s="19"/>
      <c r="BD670" s="19"/>
      <c r="BE670" s="19"/>
      <c r="BF670" s="19"/>
      <c r="BG670" s="19"/>
      <c r="BH670" s="19"/>
      <c r="BI670" s="19"/>
      <c r="BJ670" s="19"/>
    </row>
    <row r="671" spans="1:62" ht="12.5" x14ac:dyDescent="0.25">
      <c r="A671" s="1"/>
      <c r="B671" s="1"/>
      <c r="C671" s="1"/>
      <c r="G671" s="1"/>
      <c r="H671" s="1"/>
      <c r="I671" s="1"/>
      <c r="J671" s="1"/>
      <c r="K671" s="1"/>
      <c r="L671" s="1"/>
      <c r="AQ671" s="7"/>
      <c r="AR671" s="7"/>
      <c r="AS671" s="7"/>
      <c r="BC671" s="19"/>
      <c r="BD671" s="19"/>
      <c r="BE671" s="19"/>
      <c r="BF671" s="19"/>
      <c r="BG671" s="19"/>
      <c r="BH671" s="19"/>
      <c r="BI671" s="19"/>
      <c r="BJ671" s="19"/>
    </row>
    <row r="672" spans="1:62" ht="12.5" x14ac:dyDescent="0.25">
      <c r="A672" s="1"/>
      <c r="B672" s="1"/>
      <c r="C672" s="1"/>
      <c r="G672" s="1"/>
      <c r="H672" s="1"/>
      <c r="I672" s="1"/>
      <c r="J672" s="1"/>
      <c r="K672" s="1"/>
      <c r="L672" s="1"/>
      <c r="AQ672" s="7"/>
      <c r="AR672" s="7"/>
      <c r="AS672" s="7"/>
      <c r="BC672" s="19"/>
      <c r="BD672" s="19"/>
      <c r="BE672" s="19"/>
      <c r="BF672" s="19"/>
      <c r="BG672" s="19"/>
      <c r="BH672" s="19"/>
      <c r="BI672" s="19"/>
      <c r="BJ672" s="19"/>
    </row>
    <row r="673" spans="1:62" ht="12.5" x14ac:dyDescent="0.25">
      <c r="A673" s="1"/>
      <c r="B673" s="1"/>
      <c r="C673" s="1"/>
      <c r="G673" s="1"/>
      <c r="H673" s="1"/>
      <c r="I673" s="1"/>
      <c r="J673" s="1"/>
      <c r="K673" s="1"/>
      <c r="L673" s="1"/>
      <c r="AQ673" s="7"/>
      <c r="AR673" s="7"/>
      <c r="AS673" s="7"/>
      <c r="BC673" s="19"/>
      <c r="BD673" s="19"/>
      <c r="BE673" s="19"/>
      <c r="BF673" s="19"/>
      <c r="BG673" s="19"/>
      <c r="BH673" s="19"/>
      <c r="BI673" s="19"/>
      <c r="BJ673" s="19"/>
    </row>
    <row r="674" spans="1:62" ht="12.5" x14ac:dyDescent="0.25">
      <c r="A674" s="1"/>
      <c r="B674" s="1"/>
      <c r="C674" s="1"/>
      <c r="G674" s="1"/>
      <c r="H674" s="1"/>
      <c r="I674" s="1"/>
      <c r="J674" s="1"/>
      <c r="K674" s="1"/>
      <c r="L674" s="1"/>
      <c r="AQ674" s="7"/>
      <c r="AR674" s="7"/>
      <c r="AS674" s="7"/>
      <c r="BC674" s="19"/>
      <c r="BD674" s="19"/>
      <c r="BE674" s="19"/>
      <c r="BF674" s="19"/>
      <c r="BG674" s="19"/>
      <c r="BH674" s="19"/>
      <c r="BI674" s="19"/>
      <c r="BJ674" s="19"/>
    </row>
    <row r="675" spans="1:62" ht="12.5" x14ac:dyDescent="0.25">
      <c r="A675" s="1"/>
      <c r="B675" s="1"/>
      <c r="C675" s="1"/>
      <c r="G675" s="1"/>
      <c r="H675" s="1"/>
      <c r="I675" s="1"/>
      <c r="J675" s="1"/>
      <c r="K675" s="1"/>
      <c r="L675" s="1"/>
      <c r="AQ675" s="7"/>
      <c r="AR675" s="7"/>
      <c r="AS675" s="7"/>
      <c r="BC675" s="19"/>
      <c r="BD675" s="19"/>
      <c r="BE675" s="19"/>
      <c r="BF675" s="19"/>
      <c r="BG675" s="19"/>
      <c r="BH675" s="19"/>
      <c r="BI675" s="19"/>
      <c r="BJ675" s="19"/>
    </row>
    <row r="676" spans="1:62" ht="12.5" x14ac:dyDescent="0.25">
      <c r="A676" s="1"/>
      <c r="B676" s="1"/>
      <c r="C676" s="1"/>
      <c r="G676" s="1"/>
      <c r="H676" s="1"/>
      <c r="I676" s="1"/>
      <c r="J676" s="1"/>
      <c r="K676" s="1"/>
      <c r="L676" s="1"/>
      <c r="AQ676" s="7"/>
      <c r="AR676" s="7"/>
      <c r="AS676" s="7"/>
      <c r="BC676" s="19"/>
      <c r="BD676" s="19"/>
      <c r="BE676" s="19"/>
      <c r="BF676" s="19"/>
      <c r="BG676" s="19"/>
      <c r="BH676" s="19"/>
      <c r="BI676" s="19"/>
      <c r="BJ676" s="19"/>
    </row>
    <row r="677" spans="1:62" ht="12.5" x14ac:dyDescent="0.25">
      <c r="A677" s="1"/>
      <c r="B677" s="1"/>
      <c r="C677" s="1"/>
      <c r="G677" s="1"/>
      <c r="H677" s="1"/>
      <c r="I677" s="1"/>
      <c r="J677" s="1"/>
      <c r="K677" s="1"/>
      <c r="L677" s="1"/>
      <c r="AQ677" s="7"/>
      <c r="AR677" s="7"/>
      <c r="AS677" s="7"/>
      <c r="BC677" s="19"/>
      <c r="BD677" s="19"/>
      <c r="BE677" s="19"/>
      <c r="BF677" s="19"/>
      <c r="BG677" s="19"/>
      <c r="BH677" s="19"/>
      <c r="BI677" s="19"/>
      <c r="BJ677" s="19"/>
    </row>
    <row r="678" spans="1:62" ht="12.5" x14ac:dyDescent="0.25">
      <c r="A678" s="1"/>
      <c r="B678" s="1"/>
      <c r="C678" s="1"/>
      <c r="G678" s="1"/>
      <c r="H678" s="1"/>
      <c r="I678" s="1"/>
      <c r="J678" s="1"/>
      <c r="K678" s="1"/>
      <c r="L678" s="1"/>
      <c r="AQ678" s="7"/>
      <c r="AR678" s="7"/>
      <c r="AS678" s="7"/>
      <c r="BC678" s="19"/>
      <c r="BD678" s="19"/>
      <c r="BE678" s="19"/>
      <c r="BF678" s="19"/>
      <c r="BG678" s="19"/>
      <c r="BH678" s="19"/>
      <c r="BI678" s="19"/>
      <c r="BJ678" s="19"/>
    </row>
    <row r="679" spans="1:62" ht="12.5" x14ac:dyDescent="0.25">
      <c r="A679" s="1"/>
      <c r="B679" s="1"/>
      <c r="C679" s="1"/>
      <c r="G679" s="1"/>
      <c r="H679" s="1"/>
      <c r="I679" s="1"/>
      <c r="J679" s="1"/>
      <c r="K679" s="1"/>
      <c r="L679" s="1"/>
      <c r="AQ679" s="7"/>
      <c r="AR679" s="7"/>
      <c r="AS679" s="7"/>
      <c r="BC679" s="19"/>
      <c r="BD679" s="19"/>
      <c r="BE679" s="19"/>
      <c r="BF679" s="19"/>
      <c r="BG679" s="19"/>
      <c r="BH679" s="19"/>
      <c r="BI679" s="19"/>
      <c r="BJ679" s="19"/>
    </row>
    <row r="680" spans="1:62" ht="12.5" x14ac:dyDescent="0.25">
      <c r="A680" s="1"/>
      <c r="B680" s="1"/>
      <c r="C680" s="1"/>
      <c r="G680" s="1"/>
      <c r="H680" s="1"/>
      <c r="I680" s="1"/>
      <c r="J680" s="1"/>
      <c r="K680" s="1"/>
      <c r="L680" s="1"/>
      <c r="AQ680" s="7"/>
      <c r="AR680" s="7"/>
      <c r="AS680" s="7"/>
      <c r="BC680" s="19"/>
      <c r="BD680" s="19"/>
      <c r="BE680" s="19"/>
      <c r="BF680" s="19"/>
      <c r="BG680" s="19"/>
      <c r="BH680" s="19"/>
      <c r="BI680" s="19"/>
      <c r="BJ680" s="19"/>
    </row>
    <row r="681" spans="1:62" ht="12.5" x14ac:dyDescent="0.25">
      <c r="A681" s="1"/>
      <c r="B681" s="1"/>
      <c r="C681" s="1"/>
      <c r="G681" s="1"/>
      <c r="H681" s="1"/>
      <c r="I681" s="1"/>
      <c r="J681" s="1"/>
      <c r="K681" s="1"/>
      <c r="L681" s="1"/>
      <c r="AQ681" s="7"/>
      <c r="AR681" s="7"/>
      <c r="AS681" s="7"/>
      <c r="BC681" s="19"/>
      <c r="BD681" s="19"/>
      <c r="BE681" s="19"/>
      <c r="BF681" s="19"/>
      <c r="BG681" s="19"/>
      <c r="BH681" s="19"/>
      <c r="BI681" s="19"/>
      <c r="BJ681" s="19"/>
    </row>
    <row r="682" spans="1:62" ht="12.5" x14ac:dyDescent="0.25">
      <c r="A682" s="1"/>
      <c r="B682" s="1"/>
      <c r="C682" s="1"/>
      <c r="G682" s="1"/>
      <c r="H682" s="1"/>
      <c r="I682" s="1"/>
      <c r="J682" s="1"/>
      <c r="K682" s="1"/>
      <c r="L682" s="1"/>
      <c r="AQ682" s="7"/>
      <c r="AR682" s="7"/>
      <c r="AS682" s="7"/>
      <c r="BC682" s="19"/>
      <c r="BD682" s="19"/>
      <c r="BE682" s="19"/>
      <c r="BF682" s="19"/>
      <c r="BG682" s="19"/>
      <c r="BH682" s="19"/>
      <c r="BI682" s="19"/>
      <c r="BJ682" s="19"/>
    </row>
    <row r="683" spans="1:62" ht="12.5" x14ac:dyDescent="0.25">
      <c r="A683" s="1"/>
      <c r="B683" s="1"/>
      <c r="C683" s="1"/>
      <c r="G683" s="1"/>
      <c r="H683" s="1"/>
      <c r="I683" s="1"/>
      <c r="J683" s="1"/>
      <c r="K683" s="1"/>
      <c r="L683" s="1"/>
      <c r="AQ683" s="7"/>
      <c r="AR683" s="7"/>
      <c r="AS683" s="7"/>
      <c r="BC683" s="19"/>
      <c r="BD683" s="19"/>
      <c r="BE683" s="19"/>
      <c r="BF683" s="19"/>
      <c r="BG683" s="19"/>
      <c r="BH683" s="19"/>
      <c r="BI683" s="19"/>
      <c r="BJ683" s="19"/>
    </row>
    <row r="684" spans="1:62" ht="12.5" x14ac:dyDescent="0.25">
      <c r="A684" s="1"/>
      <c r="B684" s="1"/>
      <c r="C684" s="1"/>
      <c r="G684" s="1"/>
      <c r="H684" s="1"/>
      <c r="I684" s="1"/>
      <c r="J684" s="1"/>
      <c r="K684" s="1"/>
      <c r="L684" s="1"/>
      <c r="AQ684" s="7"/>
      <c r="AR684" s="7"/>
      <c r="AS684" s="7"/>
      <c r="BC684" s="19"/>
      <c r="BD684" s="19"/>
      <c r="BE684" s="19"/>
      <c r="BF684" s="19"/>
      <c r="BG684" s="19"/>
      <c r="BH684" s="19"/>
      <c r="BI684" s="19"/>
      <c r="BJ684" s="19"/>
    </row>
    <row r="685" spans="1:62" ht="12.5" x14ac:dyDescent="0.25">
      <c r="A685" s="1"/>
      <c r="B685" s="1"/>
      <c r="C685" s="1"/>
      <c r="G685" s="1"/>
      <c r="H685" s="1"/>
      <c r="I685" s="1"/>
      <c r="J685" s="1"/>
      <c r="K685" s="1"/>
      <c r="L685" s="1"/>
      <c r="AQ685" s="7"/>
      <c r="AR685" s="7"/>
      <c r="AS685" s="7"/>
      <c r="BC685" s="19"/>
      <c r="BD685" s="19"/>
      <c r="BE685" s="19"/>
      <c r="BF685" s="19"/>
      <c r="BG685" s="19"/>
      <c r="BH685" s="19"/>
      <c r="BI685" s="19"/>
      <c r="BJ685" s="19"/>
    </row>
    <row r="686" spans="1:62" ht="12.5" x14ac:dyDescent="0.25">
      <c r="A686" s="1"/>
      <c r="B686" s="1"/>
      <c r="C686" s="1"/>
      <c r="G686" s="1"/>
      <c r="H686" s="1"/>
      <c r="I686" s="1"/>
      <c r="J686" s="1"/>
      <c r="K686" s="1"/>
      <c r="L686" s="1"/>
      <c r="AQ686" s="7"/>
      <c r="AR686" s="7"/>
      <c r="AS686" s="7"/>
      <c r="BC686" s="19"/>
      <c r="BD686" s="19"/>
      <c r="BE686" s="19"/>
      <c r="BF686" s="19"/>
      <c r="BG686" s="19"/>
      <c r="BH686" s="19"/>
      <c r="BI686" s="19"/>
      <c r="BJ686" s="19"/>
    </row>
    <row r="687" spans="1:62" ht="12.5" x14ac:dyDescent="0.25">
      <c r="A687" s="1"/>
      <c r="B687" s="1"/>
      <c r="C687" s="1"/>
      <c r="G687" s="1"/>
      <c r="H687" s="1"/>
      <c r="I687" s="1"/>
      <c r="J687" s="1"/>
      <c r="K687" s="1"/>
      <c r="L687" s="1"/>
      <c r="AQ687" s="7"/>
      <c r="AR687" s="7"/>
      <c r="AS687" s="7"/>
      <c r="BC687" s="19"/>
      <c r="BD687" s="19"/>
      <c r="BE687" s="19"/>
      <c r="BF687" s="19"/>
      <c r="BG687" s="19"/>
      <c r="BH687" s="19"/>
      <c r="BI687" s="19"/>
      <c r="BJ687" s="19"/>
    </row>
    <row r="688" spans="1:62" ht="12.5" x14ac:dyDescent="0.25">
      <c r="A688" s="1"/>
      <c r="B688" s="1"/>
      <c r="C688" s="1"/>
      <c r="G688" s="1"/>
      <c r="H688" s="1"/>
      <c r="I688" s="1"/>
      <c r="J688" s="1"/>
      <c r="K688" s="1"/>
      <c r="L688" s="1"/>
      <c r="AQ688" s="7"/>
      <c r="AR688" s="7"/>
      <c r="AS688" s="7"/>
      <c r="BC688" s="19"/>
      <c r="BD688" s="19"/>
      <c r="BE688" s="19"/>
      <c r="BF688" s="19"/>
      <c r="BG688" s="19"/>
      <c r="BH688" s="19"/>
      <c r="BI688" s="19"/>
      <c r="BJ688" s="19"/>
    </row>
    <row r="689" spans="1:62" ht="12.5" x14ac:dyDescent="0.25">
      <c r="A689" s="1"/>
      <c r="B689" s="1"/>
      <c r="C689" s="1"/>
      <c r="G689" s="1"/>
      <c r="H689" s="1"/>
      <c r="I689" s="1"/>
      <c r="J689" s="1"/>
      <c r="K689" s="1"/>
      <c r="L689" s="1"/>
      <c r="AQ689" s="7"/>
      <c r="AR689" s="7"/>
      <c r="AS689" s="7"/>
      <c r="BC689" s="19"/>
      <c r="BD689" s="19"/>
      <c r="BE689" s="19"/>
      <c r="BF689" s="19"/>
      <c r="BG689" s="19"/>
      <c r="BH689" s="19"/>
      <c r="BI689" s="19"/>
      <c r="BJ689" s="19"/>
    </row>
    <row r="690" spans="1:62" ht="12.5" x14ac:dyDescent="0.25">
      <c r="A690" s="1"/>
      <c r="B690" s="1"/>
      <c r="C690" s="1"/>
      <c r="G690" s="1"/>
      <c r="H690" s="1"/>
      <c r="I690" s="1"/>
      <c r="J690" s="1"/>
      <c r="K690" s="1"/>
      <c r="L690" s="1"/>
      <c r="AQ690" s="7"/>
      <c r="AR690" s="7"/>
      <c r="AS690" s="7"/>
      <c r="BC690" s="19"/>
      <c r="BD690" s="19"/>
      <c r="BE690" s="19"/>
      <c r="BF690" s="19"/>
      <c r="BG690" s="19"/>
      <c r="BH690" s="19"/>
      <c r="BI690" s="19"/>
      <c r="BJ690" s="19"/>
    </row>
    <row r="691" spans="1:62" ht="12.5" x14ac:dyDescent="0.25">
      <c r="A691" s="1"/>
      <c r="B691" s="1"/>
      <c r="C691" s="1"/>
      <c r="G691" s="1"/>
      <c r="H691" s="1"/>
      <c r="I691" s="1"/>
      <c r="J691" s="1"/>
      <c r="K691" s="1"/>
      <c r="L691" s="1"/>
      <c r="AQ691" s="7"/>
      <c r="AR691" s="7"/>
      <c r="AS691" s="7"/>
      <c r="BC691" s="19"/>
      <c r="BD691" s="19"/>
      <c r="BE691" s="19"/>
      <c r="BF691" s="19"/>
      <c r="BG691" s="19"/>
      <c r="BH691" s="19"/>
      <c r="BI691" s="19"/>
      <c r="BJ691" s="19"/>
    </row>
    <row r="692" spans="1:62" ht="12.5" x14ac:dyDescent="0.25">
      <c r="A692" s="1"/>
      <c r="B692" s="1"/>
      <c r="C692" s="1"/>
      <c r="G692" s="1"/>
      <c r="H692" s="1"/>
      <c r="I692" s="1"/>
      <c r="J692" s="1"/>
      <c r="K692" s="1"/>
      <c r="L692" s="1"/>
      <c r="AQ692" s="7"/>
      <c r="AR692" s="7"/>
      <c r="AS692" s="7"/>
      <c r="BC692" s="19"/>
      <c r="BD692" s="19"/>
      <c r="BE692" s="19"/>
      <c r="BF692" s="19"/>
      <c r="BG692" s="19"/>
      <c r="BH692" s="19"/>
      <c r="BI692" s="19"/>
      <c r="BJ692" s="19"/>
    </row>
    <row r="693" spans="1:62" ht="12.5" x14ac:dyDescent="0.25">
      <c r="A693" s="1"/>
      <c r="B693" s="1"/>
      <c r="C693" s="1"/>
      <c r="G693" s="1"/>
      <c r="H693" s="1"/>
      <c r="I693" s="1"/>
      <c r="J693" s="1"/>
      <c r="K693" s="1"/>
      <c r="L693" s="1"/>
      <c r="AQ693" s="7"/>
      <c r="AR693" s="7"/>
      <c r="AS693" s="7"/>
      <c r="BC693" s="19"/>
      <c r="BD693" s="19"/>
      <c r="BE693" s="19"/>
      <c r="BF693" s="19"/>
      <c r="BG693" s="19"/>
      <c r="BH693" s="19"/>
      <c r="BI693" s="19"/>
      <c r="BJ693" s="19"/>
    </row>
    <row r="694" spans="1:62" ht="12.5" x14ac:dyDescent="0.25">
      <c r="A694" s="1"/>
      <c r="B694" s="1"/>
      <c r="C694" s="1"/>
      <c r="G694" s="1"/>
      <c r="H694" s="1"/>
      <c r="I694" s="1"/>
      <c r="J694" s="1"/>
      <c r="K694" s="1"/>
      <c r="L694" s="1"/>
      <c r="AQ694" s="7"/>
      <c r="AR694" s="7"/>
      <c r="AS694" s="7"/>
      <c r="BC694" s="19"/>
      <c r="BD694" s="19"/>
      <c r="BE694" s="19"/>
      <c r="BF694" s="19"/>
      <c r="BG694" s="19"/>
      <c r="BH694" s="19"/>
      <c r="BI694" s="19"/>
      <c r="BJ694" s="19"/>
    </row>
    <row r="695" spans="1:62" ht="12.5" x14ac:dyDescent="0.25">
      <c r="A695" s="1"/>
      <c r="B695" s="1"/>
      <c r="C695" s="1"/>
      <c r="G695" s="1"/>
      <c r="H695" s="1"/>
      <c r="I695" s="1"/>
      <c r="J695" s="1"/>
      <c r="K695" s="1"/>
      <c r="L695" s="1"/>
      <c r="AQ695" s="7"/>
      <c r="AR695" s="7"/>
      <c r="AS695" s="7"/>
      <c r="BC695" s="19"/>
      <c r="BD695" s="19"/>
      <c r="BE695" s="19"/>
      <c r="BF695" s="19"/>
      <c r="BG695" s="19"/>
      <c r="BH695" s="19"/>
      <c r="BI695" s="19"/>
      <c r="BJ695" s="19"/>
    </row>
    <row r="696" spans="1:62" ht="12.5" x14ac:dyDescent="0.25">
      <c r="A696" s="1"/>
      <c r="B696" s="1"/>
      <c r="C696" s="1"/>
      <c r="G696" s="1"/>
      <c r="H696" s="1"/>
      <c r="I696" s="1"/>
      <c r="J696" s="1"/>
      <c r="K696" s="1"/>
      <c r="L696" s="1"/>
      <c r="AQ696" s="7"/>
      <c r="AR696" s="7"/>
      <c r="AS696" s="7"/>
      <c r="BC696" s="19"/>
      <c r="BD696" s="19"/>
      <c r="BE696" s="19"/>
      <c r="BF696" s="19"/>
      <c r="BG696" s="19"/>
      <c r="BH696" s="19"/>
      <c r="BI696" s="19"/>
      <c r="BJ696" s="19"/>
    </row>
    <row r="697" spans="1:62" ht="12.5" x14ac:dyDescent="0.25">
      <c r="A697" s="1"/>
      <c r="B697" s="1"/>
      <c r="C697" s="1"/>
      <c r="G697" s="1"/>
      <c r="H697" s="1"/>
      <c r="I697" s="1"/>
      <c r="J697" s="1"/>
      <c r="K697" s="1"/>
      <c r="L697" s="1"/>
      <c r="AQ697" s="7"/>
      <c r="AR697" s="7"/>
      <c r="AS697" s="7"/>
      <c r="BC697" s="19"/>
      <c r="BD697" s="19"/>
      <c r="BE697" s="19"/>
      <c r="BF697" s="19"/>
      <c r="BG697" s="19"/>
      <c r="BH697" s="19"/>
      <c r="BI697" s="19"/>
      <c r="BJ697" s="19"/>
    </row>
    <row r="698" spans="1:62" ht="12.5" x14ac:dyDescent="0.25">
      <c r="A698" s="1"/>
      <c r="B698" s="1"/>
      <c r="C698" s="1"/>
      <c r="G698" s="1"/>
      <c r="H698" s="1"/>
      <c r="I698" s="1"/>
      <c r="J698" s="1"/>
      <c r="K698" s="1"/>
      <c r="L698" s="1"/>
      <c r="AQ698" s="7"/>
      <c r="AR698" s="7"/>
      <c r="AS698" s="7"/>
      <c r="BC698" s="19"/>
      <c r="BD698" s="19"/>
      <c r="BE698" s="19"/>
      <c r="BF698" s="19"/>
      <c r="BG698" s="19"/>
      <c r="BH698" s="19"/>
      <c r="BI698" s="19"/>
      <c r="BJ698" s="19"/>
    </row>
    <row r="699" spans="1:62" ht="12.5" x14ac:dyDescent="0.25">
      <c r="A699" s="1"/>
      <c r="B699" s="1"/>
      <c r="C699" s="1"/>
      <c r="G699" s="1"/>
      <c r="H699" s="1"/>
      <c r="I699" s="1"/>
      <c r="J699" s="1"/>
      <c r="K699" s="1"/>
      <c r="L699" s="1"/>
      <c r="AQ699" s="7"/>
      <c r="AR699" s="7"/>
      <c r="AS699" s="7"/>
      <c r="BC699" s="19"/>
      <c r="BD699" s="19"/>
      <c r="BE699" s="19"/>
      <c r="BF699" s="19"/>
      <c r="BG699" s="19"/>
      <c r="BH699" s="19"/>
      <c r="BI699" s="19"/>
      <c r="BJ699" s="19"/>
    </row>
    <row r="700" spans="1:62" ht="12.5" x14ac:dyDescent="0.25">
      <c r="A700" s="1"/>
      <c r="B700" s="1"/>
      <c r="C700" s="1"/>
      <c r="G700" s="1"/>
      <c r="H700" s="1"/>
      <c r="I700" s="1"/>
      <c r="J700" s="1"/>
      <c r="K700" s="1"/>
      <c r="L700" s="1"/>
      <c r="AQ700" s="7"/>
      <c r="AR700" s="7"/>
      <c r="AS700" s="7"/>
      <c r="BC700" s="19"/>
      <c r="BD700" s="19"/>
      <c r="BE700" s="19"/>
      <c r="BF700" s="19"/>
      <c r="BG700" s="19"/>
      <c r="BH700" s="19"/>
      <c r="BI700" s="19"/>
      <c r="BJ700" s="19"/>
    </row>
    <row r="701" spans="1:62" ht="12.5" x14ac:dyDescent="0.25">
      <c r="A701" s="1"/>
      <c r="B701" s="1"/>
      <c r="C701" s="1"/>
      <c r="G701" s="1"/>
      <c r="H701" s="1"/>
      <c r="I701" s="1"/>
      <c r="J701" s="1"/>
      <c r="K701" s="1"/>
      <c r="L701" s="1"/>
      <c r="AQ701" s="7"/>
      <c r="AR701" s="7"/>
      <c r="AS701" s="7"/>
      <c r="BC701" s="19"/>
      <c r="BD701" s="19"/>
      <c r="BE701" s="19"/>
      <c r="BF701" s="19"/>
      <c r="BG701" s="19"/>
      <c r="BH701" s="19"/>
      <c r="BI701" s="19"/>
      <c r="BJ701" s="19"/>
    </row>
    <row r="702" spans="1:62" ht="12.5" x14ac:dyDescent="0.25">
      <c r="A702" s="1"/>
      <c r="B702" s="1"/>
      <c r="C702" s="1"/>
      <c r="G702" s="1"/>
      <c r="H702" s="1"/>
      <c r="I702" s="1"/>
      <c r="J702" s="1"/>
      <c r="K702" s="1"/>
      <c r="L702" s="1"/>
      <c r="AQ702" s="7"/>
      <c r="AR702" s="7"/>
      <c r="AS702" s="7"/>
      <c r="BC702" s="19"/>
      <c r="BD702" s="19"/>
      <c r="BE702" s="19"/>
      <c r="BF702" s="19"/>
      <c r="BG702" s="19"/>
      <c r="BH702" s="19"/>
      <c r="BI702" s="19"/>
      <c r="BJ702" s="19"/>
    </row>
    <row r="703" spans="1:62" ht="12.5" x14ac:dyDescent="0.25">
      <c r="A703" s="1"/>
      <c r="B703" s="1"/>
      <c r="C703" s="1"/>
      <c r="G703" s="1"/>
      <c r="H703" s="1"/>
      <c r="I703" s="1"/>
      <c r="J703" s="1"/>
      <c r="K703" s="1"/>
      <c r="L703" s="1"/>
      <c r="AQ703" s="7"/>
      <c r="AR703" s="7"/>
      <c r="AS703" s="7"/>
      <c r="BC703" s="19"/>
      <c r="BD703" s="19"/>
      <c r="BE703" s="19"/>
      <c r="BF703" s="19"/>
      <c r="BG703" s="19"/>
      <c r="BH703" s="19"/>
      <c r="BI703" s="19"/>
      <c r="BJ703" s="19"/>
    </row>
    <row r="704" spans="1:62" ht="12.5" x14ac:dyDescent="0.25">
      <c r="A704" s="1"/>
      <c r="B704" s="1"/>
      <c r="C704" s="1"/>
      <c r="G704" s="1"/>
      <c r="H704" s="1"/>
      <c r="I704" s="1"/>
      <c r="J704" s="1"/>
      <c r="K704" s="1"/>
      <c r="L704" s="1"/>
      <c r="AQ704" s="7"/>
      <c r="AR704" s="7"/>
      <c r="AS704" s="7"/>
      <c r="BC704" s="19"/>
      <c r="BD704" s="19"/>
      <c r="BE704" s="19"/>
      <c r="BF704" s="19"/>
      <c r="BG704" s="19"/>
      <c r="BH704" s="19"/>
      <c r="BI704" s="19"/>
      <c r="BJ704" s="19"/>
    </row>
    <row r="705" spans="1:62" ht="12.5" x14ac:dyDescent="0.25">
      <c r="A705" s="1"/>
      <c r="B705" s="1"/>
      <c r="C705" s="1"/>
      <c r="G705" s="1"/>
      <c r="H705" s="1"/>
      <c r="I705" s="1"/>
      <c r="J705" s="1"/>
      <c r="K705" s="1"/>
      <c r="L705" s="1"/>
      <c r="AQ705" s="7"/>
      <c r="AR705" s="7"/>
      <c r="AS705" s="7"/>
      <c r="BC705" s="19"/>
      <c r="BD705" s="19"/>
      <c r="BE705" s="19"/>
      <c r="BF705" s="19"/>
      <c r="BG705" s="19"/>
      <c r="BH705" s="19"/>
      <c r="BI705" s="19"/>
      <c r="BJ705" s="19"/>
    </row>
    <row r="706" spans="1:62" ht="12.5" x14ac:dyDescent="0.25">
      <c r="A706" s="1"/>
      <c r="B706" s="1"/>
      <c r="C706" s="1"/>
      <c r="G706" s="1"/>
      <c r="H706" s="1"/>
      <c r="I706" s="1"/>
      <c r="J706" s="1"/>
      <c r="K706" s="1"/>
      <c r="L706" s="1"/>
      <c r="AQ706" s="7"/>
      <c r="AR706" s="7"/>
      <c r="AS706" s="7"/>
      <c r="BC706" s="19"/>
      <c r="BD706" s="19"/>
      <c r="BE706" s="19"/>
      <c r="BF706" s="19"/>
      <c r="BG706" s="19"/>
      <c r="BH706" s="19"/>
      <c r="BI706" s="19"/>
      <c r="BJ706" s="19"/>
    </row>
    <row r="707" spans="1:62" ht="12.5" x14ac:dyDescent="0.25">
      <c r="A707" s="1"/>
      <c r="B707" s="1"/>
      <c r="C707" s="1"/>
      <c r="G707" s="1"/>
      <c r="H707" s="1"/>
      <c r="I707" s="1"/>
      <c r="J707" s="1"/>
      <c r="K707" s="1"/>
      <c r="L707" s="1"/>
      <c r="AQ707" s="7"/>
      <c r="AR707" s="7"/>
      <c r="AS707" s="7"/>
      <c r="BC707" s="19"/>
      <c r="BD707" s="19"/>
      <c r="BE707" s="19"/>
      <c r="BF707" s="19"/>
      <c r="BG707" s="19"/>
      <c r="BH707" s="19"/>
      <c r="BI707" s="19"/>
      <c r="BJ707" s="19"/>
    </row>
    <row r="708" spans="1:62" ht="12.5" x14ac:dyDescent="0.25">
      <c r="A708" s="1"/>
      <c r="B708" s="1"/>
      <c r="C708" s="1"/>
      <c r="G708" s="1"/>
      <c r="H708" s="1"/>
      <c r="I708" s="1"/>
      <c r="J708" s="1"/>
      <c r="K708" s="1"/>
      <c r="L708" s="1"/>
      <c r="AQ708" s="7"/>
      <c r="AR708" s="7"/>
      <c r="AS708" s="7"/>
      <c r="BC708" s="19"/>
      <c r="BD708" s="19"/>
      <c r="BE708" s="19"/>
      <c r="BF708" s="19"/>
      <c r="BG708" s="19"/>
      <c r="BH708" s="19"/>
      <c r="BI708" s="19"/>
      <c r="BJ708" s="19"/>
    </row>
    <row r="709" spans="1:62" ht="12.5" x14ac:dyDescent="0.25">
      <c r="A709" s="1"/>
      <c r="B709" s="1"/>
      <c r="C709" s="1"/>
      <c r="G709" s="1"/>
      <c r="H709" s="1"/>
      <c r="I709" s="1"/>
      <c r="J709" s="1"/>
      <c r="K709" s="1"/>
      <c r="L709" s="1"/>
      <c r="AQ709" s="7"/>
      <c r="AR709" s="7"/>
      <c r="AS709" s="7"/>
      <c r="BC709" s="19"/>
      <c r="BD709" s="19"/>
      <c r="BE709" s="19"/>
      <c r="BF709" s="19"/>
      <c r="BG709" s="19"/>
      <c r="BH709" s="19"/>
      <c r="BI709" s="19"/>
      <c r="BJ709" s="19"/>
    </row>
    <row r="710" spans="1:62" ht="12.5" x14ac:dyDescent="0.25">
      <c r="A710" s="1"/>
      <c r="B710" s="1"/>
      <c r="C710" s="1"/>
      <c r="G710" s="1"/>
      <c r="H710" s="1"/>
      <c r="I710" s="1"/>
      <c r="J710" s="1"/>
      <c r="K710" s="1"/>
      <c r="L710" s="1"/>
      <c r="AQ710" s="7"/>
      <c r="AR710" s="7"/>
      <c r="AS710" s="7"/>
      <c r="BC710" s="19"/>
      <c r="BD710" s="19"/>
      <c r="BE710" s="19"/>
      <c r="BF710" s="19"/>
      <c r="BG710" s="19"/>
      <c r="BH710" s="19"/>
      <c r="BI710" s="19"/>
      <c r="BJ710" s="19"/>
    </row>
    <row r="711" spans="1:62" ht="12.5" x14ac:dyDescent="0.25">
      <c r="A711" s="1"/>
      <c r="B711" s="1"/>
      <c r="C711" s="1"/>
      <c r="G711" s="1"/>
      <c r="H711" s="1"/>
      <c r="I711" s="1"/>
      <c r="J711" s="1"/>
      <c r="K711" s="1"/>
      <c r="L711" s="1"/>
      <c r="AQ711" s="7"/>
      <c r="AR711" s="7"/>
      <c r="AS711" s="7"/>
      <c r="BC711" s="19"/>
      <c r="BD711" s="19"/>
      <c r="BE711" s="19"/>
      <c r="BF711" s="19"/>
      <c r="BG711" s="19"/>
      <c r="BH711" s="19"/>
      <c r="BI711" s="19"/>
      <c r="BJ711" s="19"/>
    </row>
    <row r="712" spans="1:62" ht="12.5" x14ac:dyDescent="0.25">
      <c r="A712" s="1"/>
      <c r="B712" s="1"/>
      <c r="C712" s="1"/>
      <c r="G712" s="1"/>
      <c r="H712" s="1"/>
      <c r="I712" s="1"/>
      <c r="J712" s="1"/>
      <c r="K712" s="1"/>
      <c r="L712" s="1"/>
      <c r="AQ712" s="7"/>
      <c r="AR712" s="7"/>
      <c r="AS712" s="7"/>
      <c r="BC712" s="19"/>
      <c r="BD712" s="19"/>
      <c r="BE712" s="19"/>
      <c r="BF712" s="19"/>
      <c r="BG712" s="19"/>
      <c r="BH712" s="19"/>
      <c r="BI712" s="19"/>
      <c r="BJ712" s="19"/>
    </row>
    <row r="713" spans="1:62" ht="12.5" x14ac:dyDescent="0.25">
      <c r="A713" s="1"/>
      <c r="B713" s="1"/>
      <c r="C713" s="1"/>
      <c r="G713" s="1"/>
      <c r="H713" s="1"/>
      <c r="I713" s="1"/>
      <c r="J713" s="1"/>
      <c r="K713" s="1"/>
      <c r="L713" s="1"/>
      <c r="AQ713" s="7"/>
      <c r="AR713" s="7"/>
      <c r="AS713" s="7"/>
      <c r="BC713" s="19"/>
      <c r="BD713" s="19"/>
      <c r="BE713" s="19"/>
      <c r="BF713" s="19"/>
      <c r="BG713" s="19"/>
      <c r="BH713" s="19"/>
      <c r="BI713" s="19"/>
      <c r="BJ713" s="19"/>
    </row>
    <row r="714" spans="1:62" ht="12.5" x14ac:dyDescent="0.25">
      <c r="A714" s="1"/>
      <c r="B714" s="1"/>
      <c r="C714" s="1"/>
      <c r="G714" s="1"/>
      <c r="H714" s="1"/>
      <c r="I714" s="1"/>
      <c r="J714" s="1"/>
      <c r="K714" s="1"/>
      <c r="L714" s="1"/>
      <c r="AQ714" s="7"/>
      <c r="AR714" s="7"/>
      <c r="AS714" s="7"/>
      <c r="BC714" s="19"/>
      <c r="BD714" s="19"/>
      <c r="BE714" s="19"/>
      <c r="BF714" s="19"/>
      <c r="BG714" s="19"/>
      <c r="BH714" s="19"/>
      <c r="BI714" s="19"/>
      <c r="BJ714" s="19"/>
    </row>
    <row r="715" spans="1:62" ht="12.5" x14ac:dyDescent="0.25">
      <c r="A715" s="1"/>
      <c r="B715" s="1"/>
      <c r="C715" s="1"/>
      <c r="G715" s="1"/>
      <c r="H715" s="1"/>
      <c r="I715" s="1"/>
      <c r="J715" s="1"/>
      <c r="K715" s="1"/>
      <c r="L715" s="1"/>
      <c r="AQ715" s="7"/>
      <c r="AR715" s="7"/>
      <c r="AS715" s="7"/>
      <c r="BC715" s="19"/>
      <c r="BD715" s="19"/>
      <c r="BE715" s="19"/>
      <c r="BF715" s="19"/>
      <c r="BG715" s="19"/>
      <c r="BH715" s="19"/>
      <c r="BI715" s="19"/>
      <c r="BJ715" s="19"/>
    </row>
    <row r="716" spans="1:62" ht="12.5" x14ac:dyDescent="0.25">
      <c r="A716" s="1"/>
      <c r="B716" s="1"/>
      <c r="C716" s="1"/>
      <c r="G716" s="1"/>
      <c r="H716" s="1"/>
      <c r="I716" s="1"/>
      <c r="J716" s="1"/>
      <c r="K716" s="1"/>
      <c r="L716" s="1"/>
      <c r="AQ716" s="7"/>
      <c r="AR716" s="7"/>
      <c r="AS716" s="7"/>
      <c r="BC716" s="19"/>
      <c r="BD716" s="19"/>
      <c r="BE716" s="19"/>
      <c r="BF716" s="19"/>
      <c r="BG716" s="19"/>
      <c r="BH716" s="19"/>
      <c r="BI716" s="19"/>
      <c r="BJ716" s="19"/>
    </row>
    <row r="717" spans="1:62" ht="12.5" x14ac:dyDescent="0.25">
      <c r="A717" s="1"/>
      <c r="B717" s="1"/>
      <c r="C717" s="1"/>
      <c r="G717" s="1"/>
      <c r="H717" s="1"/>
      <c r="I717" s="1"/>
      <c r="J717" s="1"/>
      <c r="K717" s="1"/>
      <c r="L717" s="1"/>
      <c r="AQ717" s="7"/>
      <c r="AR717" s="7"/>
      <c r="AS717" s="7"/>
      <c r="BC717" s="19"/>
      <c r="BD717" s="19"/>
      <c r="BE717" s="19"/>
      <c r="BF717" s="19"/>
      <c r="BG717" s="19"/>
      <c r="BH717" s="19"/>
      <c r="BI717" s="19"/>
      <c r="BJ717" s="19"/>
    </row>
    <row r="718" spans="1:62" ht="12.5" x14ac:dyDescent="0.25">
      <c r="A718" s="1"/>
      <c r="B718" s="1"/>
      <c r="C718" s="1"/>
      <c r="G718" s="1"/>
      <c r="H718" s="1"/>
      <c r="I718" s="1"/>
      <c r="J718" s="1"/>
      <c r="K718" s="1"/>
      <c r="L718" s="1"/>
      <c r="AQ718" s="7"/>
      <c r="AR718" s="7"/>
      <c r="AS718" s="7"/>
      <c r="BC718" s="19"/>
      <c r="BD718" s="19"/>
      <c r="BE718" s="19"/>
      <c r="BF718" s="19"/>
      <c r="BG718" s="19"/>
      <c r="BH718" s="19"/>
      <c r="BI718" s="19"/>
      <c r="BJ718" s="19"/>
    </row>
    <row r="719" spans="1:62" ht="12.5" x14ac:dyDescent="0.25">
      <c r="A719" s="1"/>
      <c r="B719" s="1"/>
      <c r="C719" s="1"/>
      <c r="G719" s="1"/>
      <c r="H719" s="1"/>
      <c r="I719" s="1"/>
      <c r="J719" s="1"/>
      <c r="K719" s="1"/>
      <c r="L719" s="1"/>
      <c r="AQ719" s="7"/>
      <c r="AR719" s="7"/>
      <c r="AS719" s="7"/>
      <c r="BC719" s="19"/>
      <c r="BD719" s="19"/>
      <c r="BE719" s="19"/>
      <c r="BF719" s="19"/>
      <c r="BG719" s="19"/>
      <c r="BH719" s="19"/>
      <c r="BI719" s="19"/>
      <c r="BJ719" s="19"/>
    </row>
    <row r="720" spans="1:62" ht="12.5" x14ac:dyDescent="0.25">
      <c r="A720" s="1"/>
      <c r="B720" s="1"/>
      <c r="C720" s="1"/>
      <c r="G720" s="1"/>
      <c r="H720" s="1"/>
      <c r="I720" s="1"/>
      <c r="J720" s="1"/>
      <c r="K720" s="1"/>
      <c r="L720" s="1"/>
      <c r="AQ720" s="7"/>
      <c r="AR720" s="7"/>
      <c r="AS720" s="7"/>
      <c r="BC720" s="19"/>
      <c r="BD720" s="19"/>
      <c r="BE720" s="19"/>
      <c r="BF720" s="19"/>
      <c r="BG720" s="19"/>
      <c r="BH720" s="19"/>
      <c r="BI720" s="19"/>
      <c r="BJ720" s="19"/>
    </row>
    <row r="721" spans="1:62" ht="12.5" x14ac:dyDescent="0.25">
      <c r="A721" s="1"/>
      <c r="B721" s="1"/>
      <c r="C721" s="1"/>
      <c r="G721" s="1"/>
      <c r="H721" s="1"/>
      <c r="I721" s="1"/>
      <c r="J721" s="1"/>
      <c r="K721" s="1"/>
      <c r="L721" s="1"/>
      <c r="AQ721" s="7"/>
      <c r="AR721" s="7"/>
      <c r="AS721" s="7"/>
      <c r="BC721" s="19"/>
      <c r="BD721" s="19"/>
      <c r="BE721" s="19"/>
      <c r="BF721" s="19"/>
      <c r="BG721" s="19"/>
      <c r="BH721" s="19"/>
      <c r="BI721" s="19"/>
      <c r="BJ721" s="19"/>
    </row>
    <row r="722" spans="1:62" ht="12.5" x14ac:dyDescent="0.25">
      <c r="A722" s="1"/>
      <c r="B722" s="1"/>
      <c r="C722" s="1"/>
      <c r="G722" s="1"/>
      <c r="H722" s="1"/>
      <c r="I722" s="1"/>
      <c r="J722" s="1"/>
      <c r="K722" s="1"/>
      <c r="L722" s="1"/>
      <c r="AQ722" s="7"/>
      <c r="AR722" s="7"/>
      <c r="AS722" s="7"/>
      <c r="BC722" s="19"/>
      <c r="BD722" s="19"/>
      <c r="BE722" s="19"/>
      <c r="BF722" s="19"/>
      <c r="BG722" s="19"/>
      <c r="BH722" s="19"/>
      <c r="BI722" s="19"/>
      <c r="BJ722" s="19"/>
    </row>
    <row r="723" spans="1:62" ht="12.5" x14ac:dyDescent="0.25">
      <c r="A723" s="1"/>
      <c r="B723" s="1"/>
      <c r="C723" s="1"/>
      <c r="G723" s="1"/>
      <c r="H723" s="1"/>
      <c r="I723" s="1"/>
      <c r="J723" s="1"/>
      <c r="K723" s="1"/>
      <c r="L723" s="1"/>
      <c r="AQ723" s="7"/>
      <c r="AR723" s="7"/>
      <c r="AS723" s="7"/>
      <c r="BC723" s="19"/>
      <c r="BD723" s="19"/>
      <c r="BE723" s="19"/>
      <c r="BF723" s="19"/>
      <c r="BG723" s="19"/>
      <c r="BH723" s="19"/>
      <c r="BI723" s="19"/>
      <c r="BJ723" s="19"/>
    </row>
    <row r="724" spans="1:62" ht="12.5" x14ac:dyDescent="0.25">
      <c r="A724" s="1"/>
      <c r="B724" s="1"/>
      <c r="C724" s="1"/>
      <c r="G724" s="1"/>
      <c r="H724" s="1"/>
      <c r="I724" s="1"/>
      <c r="J724" s="1"/>
      <c r="K724" s="1"/>
      <c r="L724" s="1"/>
      <c r="AQ724" s="7"/>
      <c r="AR724" s="7"/>
      <c r="AS724" s="7"/>
      <c r="BC724" s="19"/>
      <c r="BD724" s="19"/>
      <c r="BE724" s="19"/>
      <c r="BF724" s="19"/>
      <c r="BG724" s="19"/>
      <c r="BH724" s="19"/>
      <c r="BI724" s="19"/>
      <c r="BJ724" s="19"/>
    </row>
    <row r="725" spans="1:62" ht="12.5" x14ac:dyDescent="0.25">
      <c r="A725" s="1"/>
      <c r="B725" s="1"/>
      <c r="C725" s="1"/>
      <c r="G725" s="1"/>
      <c r="H725" s="1"/>
      <c r="I725" s="1"/>
      <c r="J725" s="1"/>
      <c r="K725" s="1"/>
      <c r="L725" s="1"/>
      <c r="AQ725" s="7"/>
      <c r="AR725" s="7"/>
      <c r="AS725" s="7"/>
      <c r="BC725" s="19"/>
      <c r="BD725" s="19"/>
      <c r="BE725" s="19"/>
      <c r="BF725" s="19"/>
      <c r="BG725" s="19"/>
      <c r="BH725" s="19"/>
      <c r="BI725" s="19"/>
      <c r="BJ725" s="19"/>
    </row>
    <row r="726" spans="1:62" ht="12.5" x14ac:dyDescent="0.25">
      <c r="A726" s="1"/>
      <c r="B726" s="1"/>
      <c r="C726" s="1"/>
      <c r="G726" s="1"/>
      <c r="H726" s="1"/>
      <c r="I726" s="1"/>
      <c r="J726" s="1"/>
      <c r="K726" s="1"/>
      <c r="L726" s="1"/>
      <c r="AQ726" s="7"/>
      <c r="AR726" s="7"/>
      <c r="AS726" s="7"/>
      <c r="BC726" s="19"/>
      <c r="BD726" s="19"/>
      <c r="BE726" s="19"/>
      <c r="BF726" s="19"/>
      <c r="BG726" s="19"/>
      <c r="BH726" s="19"/>
      <c r="BI726" s="19"/>
      <c r="BJ726" s="19"/>
    </row>
    <row r="727" spans="1:62" ht="12.5" x14ac:dyDescent="0.25">
      <c r="A727" s="1"/>
      <c r="B727" s="1"/>
      <c r="C727" s="1"/>
      <c r="G727" s="1"/>
      <c r="H727" s="1"/>
      <c r="I727" s="1"/>
      <c r="J727" s="1"/>
      <c r="K727" s="1"/>
      <c r="L727" s="1"/>
      <c r="AQ727" s="7"/>
      <c r="AR727" s="7"/>
      <c r="AS727" s="7"/>
      <c r="BC727" s="19"/>
      <c r="BD727" s="19"/>
      <c r="BE727" s="19"/>
      <c r="BF727" s="19"/>
      <c r="BG727" s="19"/>
      <c r="BH727" s="19"/>
      <c r="BI727" s="19"/>
      <c r="BJ727" s="19"/>
    </row>
    <row r="728" spans="1:62" ht="12.5" x14ac:dyDescent="0.25">
      <c r="A728" s="1"/>
      <c r="B728" s="1"/>
      <c r="C728" s="1"/>
      <c r="G728" s="1"/>
      <c r="H728" s="1"/>
      <c r="I728" s="1"/>
      <c r="J728" s="1"/>
      <c r="K728" s="1"/>
      <c r="L728" s="1"/>
      <c r="AQ728" s="7"/>
      <c r="AR728" s="7"/>
      <c r="AS728" s="7"/>
      <c r="BC728" s="19"/>
      <c r="BD728" s="19"/>
      <c r="BE728" s="19"/>
      <c r="BF728" s="19"/>
      <c r="BG728" s="19"/>
      <c r="BH728" s="19"/>
      <c r="BI728" s="19"/>
      <c r="BJ728" s="19"/>
    </row>
    <row r="729" spans="1:62" ht="12.5" x14ac:dyDescent="0.25">
      <c r="A729" s="1"/>
      <c r="B729" s="1"/>
      <c r="C729" s="1"/>
      <c r="G729" s="1"/>
      <c r="H729" s="1"/>
      <c r="I729" s="1"/>
      <c r="J729" s="1"/>
      <c r="K729" s="1"/>
      <c r="L729" s="1"/>
      <c r="AQ729" s="7"/>
      <c r="AR729" s="7"/>
      <c r="AS729" s="7"/>
      <c r="BC729" s="19"/>
      <c r="BD729" s="19"/>
      <c r="BE729" s="19"/>
      <c r="BF729" s="19"/>
      <c r="BG729" s="19"/>
      <c r="BH729" s="19"/>
      <c r="BI729" s="19"/>
      <c r="BJ729" s="19"/>
    </row>
    <row r="730" spans="1:62" ht="12.5" x14ac:dyDescent="0.25">
      <c r="A730" s="1"/>
      <c r="B730" s="1"/>
      <c r="C730" s="1"/>
      <c r="G730" s="1"/>
      <c r="H730" s="1"/>
      <c r="I730" s="1"/>
      <c r="J730" s="1"/>
      <c r="K730" s="1"/>
      <c r="L730" s="1"/>
      <c r="AQ730" s="7"/>
      <c r="AR730" s="7"/>
      <c r="AS730" s="7"/>
      <c r="BC730" s="19"/>
      <c r="BD730" s="19"/>
      <c r="BE730" s="19"/>
      <c r="BF730" s="19"/>
      <c r="BG730" s="19"/>
      <c r="BH730" s="19"/>
      <c r="BI730" s="19"/>
      <c r="BJ730" s="19"/>
    </row>
    <row r="731" spans="1:62" ht="12.5" x14ac:dyDescent="0.25">
      <c r="A731" s="1"/>
      <c r="B731" s="1"/>
      <c r="C731" s="1"/>
      <c r="G731" s="1"/>
      <c r="H731" s="1"/>
      <c r="I731" s="1"/>
      <c r="J731" s="1"/>
      <c r="K731" s="1"/>
      <c r="L731" s="1"/>
      <c r="AQ731" s="7"/>
      <c r="AR731" s="7"/>
      <c r="AS731" s="7"/>
      <c r="BC731" s="19"/>
      <c r="BD731" s="19"/>
      <c r="BE731" s="19"/>
      <c r="BF731" s="19"/>
      <c r="BG731" s="19"/>
      <c r="BH731" s="19"/>
      <c r="BI731" s="19"/>
      <c r="BJ731" s="19"/>
    </row>
    <row r="732" spans="1:62" ht="12.5" x14ac:dyDescent="0.25">
      <c r="A732" s="1"/>
      <c r="B732" s="1"/>
      <c r="C732" s="1"/>
      <c r="G732" s="1"/>
      <c r="H732" s="1"/>
      <c r="I732" s="1"/>
      <c r="J732" s="1"/>
      <c r="K732" s="1"/>
      <c r="L732" s="1"/>
      <c r="AQ732" s="7"/>
      <c r="AR732" s="7"/>
      <c r="AS732" s="7"/>
      <c r="BC732" s="19"/>
      <c r="BD732" s="19"/>
      <c r="BE732" s="19"/>
      <c r="BF732" s="19"/>
      <c r="BG732" s="19"/>
      <c r="BH732" s="19"/>
      <c r="BI732" s="19"/>
      <c r="BJ732" s="19"/>
    </row>
    <row r="733" spans="1:62" ht="12.5" x14ac:dyDescent="0.25">
      <c r="A733" s="1"/>
      <c r="B733" s="1"/>
      <c r="C733" s="1"/>
      <c r="G733" s="1"/>
      <c r="H733" s="1"/>
      <c r="I733" s="1"/>
      <c r="J733" s="1"/>
      <c r="K733" s="1"/>
      <c r="L733" s="1"/>
      <c r="AQ733" s="7"/>
      <c r="AR733" s="7"/>
      <c r="AS733" s="7"/>
      <c r="BC733" s="19"/>
      <c r="BD733" s="19"/>
      <c r="BE733" s="19"/>
      <c r="BF733" s="19"/>
      <c r="BG733" s="19"/>
      <c r="BH733" s="19"/>
      <c r="BI733" s="19"/>
      <c r="BJ733" s="19"/>
    </row>
    <row r="734" spans="1:62" ht="12.5" x14ac:dyDescent="0.25">
      <c r="A734" s="1"/>
      <c r="B734" s="1"/>
      <c r="C734" s="1"/>
      <c r="G734" s="1"/>
      <c r="H734" s="1"/>
      <c r="I734" s="1"/>
      <c r="J734" s="1"/>
      <c r="K734" s="1"/>
      <c r="L734" s="1"/>
      <c r="AQ734" s="7"/>
      <c r="AR734" s="7"/>
      <c r="AS734" s="7"/>
      <c r="BC734" s="19"/>
      <c r="BD734" s="19"/>
      <c r="BE734" s="19"/>
      <c r="BF734" s="19"/>
      <c r="BG734" s="19"/>
      <c r="BH734" s="19"/>
      <c r="BI734" s="19"/>
      <c r="BJ734" s="19"/>
    </row>
    <row r="735" spans="1:62" ht="12.5" x14ac:dyDescent="0.25">
      <c r="A735" s="1"/>
      <c r="B735" s="1"/>
      <c r="C735" s="1"/>
      <c r="G735" s="1"/>
      <c r="H735" s="1"/>
      <c r="I735" s="1"/>
      <c r="J735" s="1"/>
      <c r="K735" s="1"/>
      <c r="L735" s="1"/>
      <c r="AQ735" s="7"/>
      <c r="AR735" s="7"/>
      <c r="AS735" s="7"/>
      <c r="BC735" s="19"/>
      <c r="BD735" s="19"/>
      <c r="BE735" s="19"/>
      <c r="BF735" s="19"/>
      <c r="BG735" s="19"/>
      <c r="BH735" s="19"/>
      <c r="BI735" s="19"/>
      <c r="BJ735" s="19"/>
    </row>
    <row r="736" spans="1:62" ht="12.5" x14ac:dyDescent="0.25">
      <c r="A736" s="1"/>
      <c r="B736" s="1"/>
      <c r="C736" s="1"/>
      <c r="G736" s="1"/>
      <c r="H736" s="1"/>
      <c r="I736" s="1"/>
      <c r="J736" s="1"/>
      <c r="K736" s="1"/>
      <c r="L736" s="1"/>
      <c r="AQ736" s="7"/>
      <c r="AR736" s="7"/>
      <c r="AS736" s="7"/>
      <c r="BC736" s="19"/>
      <c r="BD736" s="19"/>
      <c r="BE736" s="19"/>
      <c r="BF736" s="19"/>
      <c r="BG736" s="19"/>
      <c r="BH736" s="19"/>
      <c r="BI736" s="19"/>
      <c r="BJ736" s="19"/>
    </row>
    <row r="737" spans="1:62" ht="12.5" x14ac:dyDescent="0.25">
      <c r="A737" s="1"/>
      <c r="B737" s="1"/>
      <c r="C737" s="1"/>
      <c r="G737" s="1"/>
      <c r="H737" s="1"/>
      <c r="I737" s="1"/>
      <c r="J737" s="1"/>
      <c r="K737" s="1"/>
      <c r="L737" s="1"/>
      <c r="AQ737" s="7"/>
      <c r="AR737" s="7"/>
      <c r="AS737" s="7"/>
      <c r="BC737" s="19"/>
      <c r="BD737" s="19"/>
      <c r="BE737" s="19"/>
      <c r="BF737" s="19"/>
      <c r="BG737" s="19"/>
      <c r="BH737" s="19"/>
      <c r="BI737" s="19"/>
      <c r="BJ737" s="19"/>
    </row>
    <row r="738" spans="1:62" ht="12.5" x14ac:dyDescent="0.25">
      <c r="A738" s="1"/>
      <c r="B738" s="1"/>
      <c r="C738" s="1"/>
      <c r="G738" s="1"/>
      <c r="H738" s="1"/>
      <c r="I738" s="1"/>
      <c r="J738" s="1"/>
      <c r="K738" s="1"/>
      <c r="L738" s="1"/>
      <c r="AQ738" s="7"/>
      <c r="AR738" s="7"/>
      <c r="AS738" s="7"/>
      <c r="BC738" s="19"/>
      <c r="BD738" s="19"/>
      <c r="BE738" s="19"/>
      <c r="BF738" s="19"/>
      <c r="BG738" s="19"/>
      <c r="BH738" s="19"/>
      <c r="BI738" s="19"/>
      <c r="BJ738" s="19"/>
    </row>
    <row r="739" spans="1:62" ht="12.5" x14ac:dyDescent="0.25">
      <c r="A739" s="1"/>
      <c r="B739" s="1"/>
      <c r="C739" s="1"/>
      <c r="G739" s="1"/>
      <c r="H739" s="1"/>
      <c r="I739" s="1"/>
      <c r="J739" s="1"/>
      <c r="K739" s="1"/>
      <c r="L739" s="1"/>
      <c r="AQ739" s="7"/>
      <c r="AR739" s="7"/>
      <c r="AS739" s="7"/>
      <c r="BC739" s="19"/>
      <c r="BD739" s="19"/>
      <c r="BE739" s="19"/>
      <c r="BF739" s="19"/>
      <c r="BG739" s="19"/>
      <c r="BH739" s="19"/>
      <c r="BI739" s="19"/>
      <c r="BJ739" s="19"/>
    </row>
    <row r="740" spans="1:62" ht="12.5" x14ac:dyDescent="0.25">
      <c r="A740" s="1"/>
      <c r="B740" s="1"/>
      <c r="C740" s="1"/>
      <c r="G740" s="1"/>
      <c r="H740" s="1"/>
      <c r="I740" s="1"/>
      <c r="J740" s="1"/>
      <c r="K740" s="1"/>
      <c r="L740" s="1"/>
      <c r="AQ740" s="7"/>
      <c r="AR740" s="7"/>
      <c r="AS740" s="7"/>
      <c r="BC740" s="19"/>
      <c r="BD740" s="19"/>
      <c r="BE740" s="19"/>
      <c r="BF740" s="19"/>
      <c r="BG740" s="19"/>
      <c r="BH740" s="19"/>
      <c r="BI740" s="19"/>
      <c r="BJ740" s="19"/>
    </row>
    <row r="741" spans="1:62" ht="12.5" x14ac:dyDescent="0.25">
      <c r="A741" s="1"/>
      <c r="B741" s="1"/>
      <c r="C741" s="1"/>
      <c r="G741" s="1"/>
      <c r="H741" s="1"/>
      <c r="I741" s="1"/>
      <c r="J741" s="1"/>
      <c r="K741" s="1"/>
      <c r="L741" s="1"/>
      <c r="AQ741" s="7"/>
      <c r="AR741" s="7"/>
      <c r="AS741" s="7"/>
      <c r="BC741" s="19"/>
      <c r="BD741" s="19"/>
      <c r="BE741" s="19"/>
      <c r="BF741" s="19"/>
      <c r="BG741" s="19"/>
      <c r="BH741" s="19"/>
      <c r="BI741" s="19"/>
      <c r="BJ741" s="19"/>
    </row>
    <row r="742" spans="1:62" ht="12.5" x14ac:dyDescent="0.25">
      <c r="A742" s="1"/>
      <c r="B742" s="1"/>
      <c r="C742" s="1"/>
      <c r="G742" s="1"/>
      <c r="H742" s="1"/>
      <c r="I742" s="1"/>
      <c r="J742" s="1"/>
      <c r="K742" s="1"/>
      <c r="L742" s="1"/>
      <c r="AQ742" s="7"/>
      <c r="AR742" s="7"/>
      <c r="AS742" s="7"/>
      <c r="BC742" s="19"/>
      <c r="BD742" s="19"/>
      <c r="BE742" s="19"/>
      <c r="BF742" s="19"/>
      <c r="BG742" s="19"/>
      <c r="BH742" s="19"/>
      <c r="BI742" s="19"/>
      <c r="BJ742" s="19"/>
    </row>
    <row r="743" spans="1:62" ht="12.5" x14ac:dyDescent="0.25">
      <c r="A743" s="1"/>
      <c r="B743" s="1"/>
      <c r="C743" s="1"/>
      <c r="G743" s="1"/>
      <c r="H743" s="1"/>
      <c r="I743" s="1"/>
      <c r="J743" s="1"/>
      <c r="K743" s="1"/>
      <c r="L743" s="1"/>
      <c r="AQ743" s="7"/>
      <c r="AR743" s="7"/>
      <c r="AS743" s="7"/>
      <c r="BC743" s="19"/>
      <c r="BD743" s="19"/>
      <c r="BE743" s="19"/>
      <c r="BF743" s="19"/>
      <c r="BG743" s="19"/>
      <c r="BH743" s="19"/>
      <c r="BI743" s="19"/>
      <c r="BJ743" s="19"/>
    </row>
    <row r="744" spans="1:62" ht="12.5" x14ac:dyDescent="0.25">
      <c r="A744" s="1"/>
      <c r="B744" s="1"/>
      <c r="C744" s="1"/>
      <c r="G744" s="1"/>
      <c r="H744" s="1"/>
      <c r="I744" s="1"/>
      <c r="J744" s="1"/>
      <c r="K744" s="1"/>
      <c r="L744" s="1"/>
      <c r="AQ744" s="7"/>
      <c r="AR744" s="7"/>
      <c r="AS744" s="7"/>
      <c r="BC744" s="19"/>
      <c r="BD744" s="19"/>
      <c r="BE744" s="19"/>
      <c r="BF744" s="19"/>
      <c r="BG744" s="19"/>
      <c r="BH744" s="19"/>
      <c r="BI744" s="19"/>
      <c r="BJ744" s="19"/>
    </row>
    <row r="745" spans="1:62" ht="12.5" x14ac:dyDescent="0.25">
      <c r="A745" s="1"/>
      <c r="B745" s="1"/>
      <c r="C745" s="1"/>
      <c r="G745" s="1"/>
      <c r="H745" s="1"/>
      <c r="I745" s="1"/>
      <c r="J745" s="1"/>
      <c r="K745" s="1"/>
      <c r="L745" s="1"/>
      <c r="AQ745" s="7"/>
      <c r="AR745" s="7"/>
      <c r="AS745" s="7"/>
      <c r="BC745" s="19"/>
      <c r="BD745" s="19"/>
      <c r="BE745" s="19"/>
      <c r="BF745" s="19"/>
      <c r="BG745" s="19"/>
      <c r="BH745" s="19"/>
      <c r="BI745" s="19"/>
      <c r="BJ745" s="19"/>
    </row>
    <row r="746" spans="1:62" ht="12.5" x14ac:dyDescent="0.25">
      <c r="A746" s="1"/>
      <c r="B746" s="1"/>
      <c r="C746" s="1"/>
      <c r="G746" s="1"/>
      <c r="H746" s="1"/>
      <c r="I746" s="1"/>
      <c r="J746" s="1"/>
      <c r="K746" s="1"/>
      <c r="L746" s="1"/>
      <c r="AQ746" s="7"/>
      <c r="AR746" s="7"/>
      <c r="AS746" s="7"/>
      <c r="BC746" s="19"/>
      <c r="BD746" s="19"/>
      <c r="BE746" s="19"/>
      <c r="BF746" s="19"/>
      <c r="BG746" s="19"/>
      <c r="BH746" s="19"/>
      <c r="BI746" s="19"/>
      <c r="BJ746" s="19"/>
    </row>
    <row r="747" spans="1:62" ht="12.5" x14ac:dyDescent="0.25">
      <c r="A747" s="1"/>
      <c r="B747" s="1"/>
      <c r="C747" s="1"/>
      <c r="G747" s="1"/>
      <c r="H747" s="1"/>
      <c r="I747" s="1"/>
      <c r="J747" s="1"/>
      <c r="K747" s="1"/>
      <c r="L747" s="1"/>
      <c r="AQ747" s="7"/>
      <c r="AR747" s="7"/>
      <c r="AS747" s="7"/>
      <c r="BC747" s="19"/>
      <c r="BD747" s="19"/>
      <c r="BE747" s="19"/>
      <c r="BF747" s="19"/>
      <c r="BG747" s="19"/>
      <c r="BH747" s="19"/>
      <c r="BI747" s="19"/>
      <c r="BJ747" s="19"/>
    </row>
    <row r="748" spans="1:62" ht="12.5" x14ac:dyDescent="0.25">
      <c r="A748" s="1"/>
      <c r="B748" s="1"/>
      <c r="C748" s="1"/>
      <c r="G748" s="1"/>
      <c r="H748" s="1"/>
      <c r="I748" s="1"/>
      <c r="J748" s="1"/>
      <c r="K748" s="1"/>
      <c r="L748" s="1"/>
      <c r="AQ748" s="7"/>
      <c r="AR748" s="7"/>
      <c r="AS748" s="7"/>
      <c r="BC748" s="19"/>
      <c r="BD748" s="19"/>
      <c r="BE748" s="19"/>
      <c r="BF748" s="19"/>
      <c r="BG748" s="19"/>
      <c r="BH748" s="19"/>
      <c r="BI748" s="19"/>
      <c r="BJ748" s="19"/>
    </row>
    <row r="749" spans="1:62" ht="12.5" x14ac:dyDescent="0.25">
      <c r="A749" s="1"/>
      <c r="B749" s="1"/>
      <c r="C749" s="1"/>
      <c r="G749" s="1"/>
      <c r="H749" s="1"/>
      <c r="I749" s="1"/>
      <c r="J749" s="1"/>
      <c r="K749" s="1"/>
      <c r="L749" s="1"/>
      <c r="AQ749" s="7"/>
      <c r="AR749" s="7"/>
      <c r="AS749" s="7"/>
      <c r="BC749" s="19"/>
      <c r="BD749" s="19"/>
      <c r="BE749" s="19"/>
      <c r="BF749" s="19"/>
      <c r="BG749" s="19"/>
      <c r="BH749" s="19"/>
      <c r="BI749" s="19"/>
      <c r="BJ749" s="19"/>
    </row>
    <row r="750" spans="1:62" ht="12.5" x14ac:dyDescent="0.25">
      <c r="A750" s="1"/>
      <c r="B750" s="1"/>
      <c r="C750" s="1"/>
      <c r="G750" s="1"/>
      <c r="H750" s="1"/>
      <c r="I750" s="1"/>
      <c r="J750" s="1"/>
      <c r="K750" s="1"/>
      <c r="L750" s="1"/>
      <c r="AQ750" s="7"/>
      <c r="AR750" s="7"/>
      <c r="AS750" s="7"/>
      <c r="BC750" s="19"/>
      <c r="BD750" s="19"/>
      <c r="BE750" s="19"/>
      <c r="BF750" s="19"/>
      <c r="BG750" s="19"/>
      <c r="BH750" s="19"/>
      <c r="BI750" s="19"/>
      <c r="BJ750" s="19"/>
    </row>
    <row r="751" spans="1:62" ht="12.5" x14ac:dyDescent="0.25">
      <c r="A751" s="1"/>
      <c r="B751" s="1"/>
      <c r="C751" s="1"/>
      <c r="G751" s="1"/>
      <c r="H751" s="1"/>
      <c r="I751" s="1"/>
      <c r="J751" s="1"/>
      <c r="K751" s="1"/>
      <c r="L751" s="1"/>
      <c r="AQ751" s="7"/>
      <c r="AR751" s="7"/>
      <c r="AS751" s="7"/>
      <c r="BC751" s="19"/>
      <c r="BD751" s="19"/>
      <c r="BE751" s="19"/>
      <c r="BF751" s="19"/>
      <c r="BG751" s="19"/>
      <c r="BH751" s="19"/>
      <c r="BI751" s="19"/>
      <c r="BJ751" s="19"/>
    </row>
    <row r="752" spans="1:62" ht="12.5" x14ac:dyDescent="0.25">
      <c r="A752" s="1"/>
      <c r="B752" s="1"/>
      <c r="C752" s="1"/>
      <c r="G752" s="1"/>
      <c r="H752" s="1"/>
      <c r="I752" s="1"/>
      <c r="J752" s="1"/>
      <c r="K752" s="1"/>
      <c r="L752" s="1"/>
      <c r="AQ752" s="7"/>
      <c r="AR752" s="7"/>
      <c r="AS752" s="7"/>
      <c r="BC752" s="19"/>
      <c r="BD752" s="19"/>
      <c r="BE752" s="19"/>
      <c r="BF752" s="19"/>
      <c r="BG752" s="19"/>
      <c r="BH752" s="19"/>
      <c r="BI752" s="19"/>
      <c r="BJ752" s="19"/>
    </row>
    <row r="753" spans="1:62" ht="12.5" x14ac:dyDescent="0.25">
      <c r="A753" s="1"/>
      <c r="B753" s="1"/>
      <c r="C753" s="1"/>
      <c r="G753" s="1"/>
      <c r="H753" s="1"/>
      <c r="I753" s="1"/>
      <c r="J753" s="1"/>
      <c r="K753" s="1"/>
      <c r="L753" s="1"/>
      <c r="AQ753" s="7"/>
      <c r="AR753" s="7"/>
      <c r="AS753" s="7"/>
      <c r="BC753" s="19"/>
      <c r="BD753" s="19"/>
      <c r="BE753" s="19"/>
      <c r="BF753" s="19"/>
      <c r="BG753" s="19"/>
      <c r="BH753" s="19"/>
      <c r="BI753" s="19"/>
      <c r="BJ753" s="19"/>
    </row>
    <row r="754" spans="1:62" ht="12.5" x14ac:dyDescent="0.25">
      <c r="A754" s="1"/>
      <c r="B754" s="1"/>
      <c r="C754" s="1"/>
      <c r="G754" s="1"/>
      <c r="H754" s="1"/>
      <c r="I754" s="1"/>
      <c r="J754" s="1"/>
      <c r="K754" s="1"/>
      <c r="L754" s="1"/>
      <c r="AQ754" s="7"/>
      <c r="AR754" s="7"/>
      <c r="AS754" s="7"/>
      <c r="BC754" s="19"/>
      <c r="BD754" s="19"/>
      <c r="BE754" s="19"/>
      <c r="BF754" s="19"/>
      <c r="BG754" s="19"/>
      <c r="BH754" s="19"/>
      <c r="BI754" s="19"/>
      <c r="BJ754" s="19"/>
    </row>
    <row r="755" spans="1:62" ht="12.5" x14ac:dyDescent="0.25">
      <c r="A755" s="1"/>
      <c r="B755" s="1"/>
      <c r="C755" s="1"/>
      <c r="G755" s="1"/>
      <c r="H755" s="1"/>
      <c r="I755" s="1"/>
      <c r="J755" s="1"/>
      <c r="K755" s="1"/>
      <c r="L755" s="1"/>
      <c r="AQ755" s="7"/>
      <c r="AR755" s="7"/>
      <c r="AS755" s="7"/>
      <c r="BC755" s="19"/>
      <c r="BD755" s="19"/>
      <c r="BE755" s="19"/>
      <c r="BF755" s="19"/>
      <c r="BG755" s="19"/>
      <c r="BH755" s="19"/>
      <c r="BI755" s="19"/>
      <c r="BJ755" s="19"/>
    </row>
    <row r="756" spans="1:62" ht="12.5" x14ac:dyDescent="0.25">
      <c r="A756" s="1"/>
      <c r="B756" s="1"/>
      <c r="C756" s="1"/>
      <c r="G756" s="1"/>
      <c r="H756" s="1"/>
      <c r="I756" s="1"/>
      <c r="J756" s="1"/>
      <c r="K756" s="1"/>
      <c r="L756" s="1"/>
      <c r="AQ756" s="7"/>
      <c r="AR756" s="7"/>
      <c r="AS756" s="7"/>
      <c r="BC756" s="19"/>
      <c r="BD756" s="19"/>
      <c r="BE756" s="19"/>
      <c r="BF756" s="19"/>
      <c r="BG756" s="19"/>
      <c r="BH756" s="19"/>
      <c r="BI756" s="19"/>
      <c r="BJ756" s="19"/>
    </row>
    <row r="757" spans="1:62" ht="12.5" x14ac:dyDescent="0.25">
      <c r="A757" s="1"/>
      <c r="B757" s="1"/>
      <c r="C757" s="1"/>
      <c r="G757" s="1"/>
      <c r="H757" s="1"/>
      <c r="I757" s="1"/>
      <c r="J757" s="1"/>
      <c r="K757" s="1"/>
      <c r="L757" s="1"/>
      <c r="AQ757" s="7"/>
      <c r="AR757" s="7"/>
      <c r="AS757" s="7"/>
      <c r="BC757" s="19"/>
      <c r="BD757" s="19"/>
      <c r="BE757" s="19"/>
      <c r="BF757" s="19"/>
      <c r="BG757" s="19"/>
      <c r="BH757" s="19"/>
      <c r="BI757" s="19"/>
      <c r="BJ757" s="19"/>
    </row>
    <row r="758" spans="1:62" ht="12.5" x14ac:dyDescent="0.25">
      <c r="A758" s="1"/>
      <c r="B758" s="1"/>
      <c r="C758" s="1"/>
      <c r="G758" s="1"/>
      <c r="H758" s="1"/>
      <c r="I758" s="1"/>
      <c r="J758" s="1"/>
      <c r="K758" s="1"/>
      <c r="L758" s="1"/>
      <c r="AQ758" s="7"/>
      <c r="AR758" s="7"/>
      <c r="AS758" s="7"/>
      <c r="BC758" s="19"/>
      <c r="BD758" s="19"/>
      <c r="BE758" s="19"/>
      <c r="BF758" s="19"/>
      <c r="BG758" s="19"/>
      <c r="BH758" s="19"/>
      <c r="BI758" s="19"/>
      <c r="BJ758" s="19"/>
    </row>
    <row r="759" spans="1:62" ht="12.5" x14ac:dyDescent="0.25">
      <c r="A759" s="1"/>
      <c r="B759" s="1"/>
      <c r="C759" s="1"/>
      <c r="G759" s="1"/>
      <c r="H759" s="1"/>
      <c r="I759" s="1"/>
      <c r="J759" s="1"/>
      <c r="K759" s="1"/>
      <c r="L759" s="1"/>
      <c r="AQ759" s="7"/>
      <c r="AR759" s="7"/>
      <c r="AS759" s="7"/>
      <c r="BC759" s="19"/>
      <c r="BD759" s="19"/>
      <c r="BE759" s="19"/>
      <c r="BF759" s="19"/>
      <c r="BG759" s="19"/>
      <c r="BH759" s="19"/>
      <c r="BI759" s="19"/>
      <c r="BJ759" s="19"/>
    </row>
    <row r="760" spans="1:62" ht="12.5" x14ac:dyDescent="0.25">
      <c r="A760" s="1"/>
      <c r="B760" s="1"/>
      <c r="C760" s="1"/>
      <c r="G760" s="1"/>
      <c r="H760" s="1"/>
      <c r="I760" s="1"/>
      <c r="J760" s="1"/>
      <c r="K760" s="1"/>
      <c r="L760" s="1"/>
      <c r="AQ760" s="7"/>
      <c r="AR760" s="7"/>
      <c r="AS760" s="7"/>
      <c r="BC760" s="19"/>
      <c r="BD760" s="19"/>
      <c r="BE760" s="19"/>
      <c r="BF760" s="19"/>
      <c r="BG760" s="19"/>
      <c r="BH760" s="19"/>
      <c r="BI760" s="19"/>
      <c r="BJ760" s="19"/>
    </row>
    <row r="761" spans="1:62" ht="12.5" x14ac:dyDescent="0.25">
      <c r="A761" s="1"/>
      <c r="B761" s="1"/>
      <c r="C761" s="1"/>
      <c r="G761" s="1"/>
      <c r="H761" s="1"/>
      <c r="I761" s="1"/>
      <c r="J761" s="1"/>
      <c r="K761" s="1"/>
      <c r="L761" s="1"/>
      <c r="AQ761" s="7"/>
      <c r="AR761" s="7"/>
      <c r="AS761" s="7"/>
      <c r="BC761" s="19"/>
      <c r="BD761" s="19"/>
      <c r="BE761" s="19"/>
      <c r="BF761" s="19"/>
      <c r="BG761" s="19"/>
      <c r="BH761" s="19"/>
      <c r="BI761" s="19"/>
      <c r="BJ761" s="19"/>
    </row>
    <row r="762" spans="1:62" ht="12.5" x14ac:dyDescent="0.25">
      <c r="A762" s="1"/>
      <c r="B762" s="1"/>
      <c r="C762" s="1"/>
      <c r="G762" s="1"/>
      <c r="H762" s="1"/>
      <c r="I762" s="1"/>
      <c r="J762" s="1"/>
      <c r="K762" s="1"/>
      <c r="L762" s="1"/>
      <c r="AQ762" s="7"/>
      <c r="AR762" s="7"/>
      <c r="AS762" s="7"/>
      <c r="BC762" s="19"/>
      <c r="BD762" s="19"/>
      <c r="BE762" s="19"/>
      <c r="BF762" s="19"/>
      <c r="BG762" s="19"/>
      <c r="BH762" s="19"/>
      <c r="BI762" s="19"/>
      <c r="BJ762" s="19"/>
    </row>
    <row r="763" spans="1:62" ht="12.5" x14ac:dyDescent="0.25">
      <c r="A763" s="1"/>
      <c r="B763" s="1"/>
      <c r="C763" s="1"/>
      <c r="G763" s="1"/>
      <c r="H763" s="1"/>
      <c r="I763" s="1"/>
      <c r="J763" s="1"/>
      <c r="K763" s="1"/>
      <c r="L763" s="1"/>
      <c r="AQ763" s="7"/>
      <c r="AR763" s="7"/>
      <c r="AS763" s="7"/>
      <c r="BC763" s="19"/>
      <c r="BD763" s="19"/>
      <c r="BE763" s="19"/>
      <c r="BF763" s="19"/>
      <c r="BG763" s="19"/>
      <c r="BH763" s="19"/>
      <c r="BI763" s="19"/>
      <c r="BJ763" s="19"/>
    </row>
    <row r="764" spans="1:62" ht="12.5" x14ac:dyDescent="0.25">
      <c r="A764" s="1"/>
      <c r="B764" s="1"/>
      <c r="C764" s="1"/>
      <c r="G764" s="1"/>
      <c r="H764" s="1"/>
      <c r="I764" s="1"/>
      <c r="J764" s="1"/>
      <c r="K764" s="1"/>
      <c r="L764" s="1"/>
      <c r="AQ764" s="7"/>
      <c r="AR764" s="7"/>
      <c r="AS764" s="7"/>
      <c r="BC764" s="19"/>
      <c r="BD764" s="19"/>
      <c r="BE764" s="19"/>
      <c r="BF764" s="19"/>
      <c r="BG764" s="19"/>
      <c r="BH764" s="19"/>
      <c r="BI764" s="19"/>
      <c r="BJ764" s="19"/>
    </row>
    <row r="765" spans="1:62" ht="12.5" x14ac:dyDescent="0.25">
      <c r="A765" s="1"/>
      <c r="B765" s="1"/>
      <c r="C765" s="1"/>
      <c r="G765" s="1"/>
      <c r="H765" s="1"/>
      <c r="I765" s="1"/>
      <c r="J765" s="1"/>
      <c r="K765" s="1"/>
      <c r="L765" s="1"/>
      <c r="AQ765" s="7"/>
      <c r="AR765" s="7"/>
      <c r="AS765" s="7"/>
      <c r="BC765" s="19"/>
      <c r="BD765" s="19"/>
      <c r="BE765" s="19"/>
      <c r="BF765" s="19"/>
      <c r="BG765" s="19"/>
      <c r="BH765" s="19"/>
      <c r="BI765" s="19"/>
      <c r="BJ765" s="19"/>
    </row>
    <row r="766" spans="1:62" ht="12.5" x14ac:dyDescent="0.25">
      <c r="A766" s="1"/>
      <c r="B766" s="1"/>
      <c r="C766" s="1"/>
      <c r="G766" s="1"/>
      <c r="H766" s="1"/>
      <c r="I766" s="1"/>
      <c r="J766" s="1"/>
      <c r="K766" s="1"/>
      <c r="L766" s="1"/>
      <c r="AQ766" s="7"/>
      <c r="AR766" s="7"/>
      <c r="AS766" s="7"/>
      <c r="BC766" s="19"/>
      <c r="BD766" s="19"/>
      <c r="BE766" s="19"/>
      <c r="BF766" s="19"/>
      <c r="BG766" s="19"/>
      <c r="BH766" s="19"/>
      <c r="BI766" s="19"/>
      <c r="BJ766" s="19"/>
    </row>
    <row r="767" spans="1:62" ht="12.5" x14ac:dyDescent="0.25">
      <c r="A767" s="1"/>
      <c r="B767" s="1"/>
      <c r="C767" s="1"/>
      <c r="G767" s="1"/>
      <c r="H767" s="1"/>
      <c r="I767" s="1"/>
      <c r="J767" s="1"/>
      <c r="K767" s="1"/>
      <c r="L767" s="1"/>
      <c r="AQ767" s="7"/>
      <c r="AR767" s="7"/>
      <c r="AS767" s="7"/>
      <c r="BC767" s="19"/>
      <c r="BD767" s="19"/>
      <c r="BE767" s="19"/>
      <c r="BF767" s="19"/>
      <c r="BG767" s="19"/>
      <c r="BH767" s="19"/>
      <c r="BI767" s="19"/>
      <c r="BJ767" s="19"/>
    </row>
    <row r="768" spans="1:62" ht="12.5" x14ac:dyDescent="0.25">
      <c r="A768" s="1"/>
      <c r="B768" s="1"/>
      <c r="C768" s="1"/>
      <c r="G768" s="1"/>
      <c r="H768" s="1"/>
      <c r="I768" s="1"/>
      <c r="J768" s="1"/>
      <c r="K768" s="1"/>
      <c r="L768" s="1"/>
      <c r="AQ768" s="7"/>
      <c r="AR768" s="7"/>
      <c r="AS768" s="7"/>
      <c r="BC768" s="19"/>
      <c r="BD768" s="19"/>
      <c r="BE768" s="19"/>
      <c r="BF768" s="19"/>
      <c r="BG768" s="19"/>
      <c r="BH768" s="19"/>
      <c r="BI768" s="19"/>
      <c r="BJ768" s="19"/>
    </row>
    <row r="769" spans="1:62" ht="12.5" x14ac:dyDescent="0.25">
      <c r="A769" s="1"/>
      <c r="B769" s="1"/>
      <c r="C769" s="1"/>
      <c r="G769" s="1"/>
      <c r="H769" s="1"/>
      <c r="I769" s="1"/>
      <c r="J769" s="1"/>
      <c r="K769" s="1"/>
      <c r="L769" s="1"/>
      <c r="AQ769" s="7"/>
      <c r="AR769" s="7"/>
      <c r="AS769" s="7"/>
      <c r="BC769" s="19"/>
      <c r="BD769" s="19"/>
      <c r="BE769" s="19"/>
      <c r="BF769" s="19"/>
      <c r="BG769" s="19"/>
      <c r="BH769" s="19"/>
      <c r="BI769" s="19"/>
      <c r="BJ769" s="19"/>
    </row>
    <row r="770" spans="1:62" ht="12.5" x14ac:dyDescent="0.25">
      <c r="A770" s="1"/>
      <c r="B770" s="1"/>
      <c r="C770" s="1"/>
      <c r="G770" s="1"/>
      <c r="H770" s="1"/>
      <c r="I770" s="1"/>
      <c r="J770" s="1"/>
      <c r="K770" s="1"/>
      <c r="L770" s="1"/>
      <c r="AQ770" s="7"/>
      <c r="AR770" s="7"/>
      <c r="AS770" s="7"/>
      <c r="BC770" s="19"/>
      <c r="BD770" s="19"/>
      <c r="BE770" s="19"/>
      <c r="BF770" s="19"/>
      <c r="BG770" s="19"/>
      <c r="BH770" s="19"/>
      <c r="BI770" s="19"/>
      <c r="BJ770" s="19"/>
    </row>
    <row r="771" spans="1:62" ht="12.5" x14ac:dyDescent="0.25">
      <c r="A771" s="1"/>
      <c r="B771" s="1"/>
      <c r="C771" s="1"/>
      <c r="G771" s="1"/>
      <c r="H771" s="1"/>
      <c r="I771" s="1"/>
      <c r="J771" s="1"/>
      <c r="K771" s="1"/>
      <c r="L771" s="1"/>
      <c r="AQ771" s="7"/>
      <c r="AR771" s="7"/>
      <c r="AS771" s="7"/>
      <c r="BC771" s="19"/>
      <c r="BD771" s="19"/>
      <c r="BE771" s="19"/>
      <c r="BF771" s="19"/>
      <c r="BG771" s="19"/>
      <c r="BH771" s="19"/>
      <c r="BI771" s="19"/>
      <c r="BJ771" s="19"/>
    </row>
    <row r="772" spans="1:62" ht="12.5" x14ac:dyDescent="0.25">
      <c r="A772" s="1"/>
      <c r="B772" s="1"/>
      <c r="C772" s="1"/>
      <c r="G772" s="1"/>
      <c r="H772" s="1"/>
      <c r="I772" s="1"/>
      <c r="J772" s="1"/>
      <c r="K772" s="1"/>
      <c r="L772" s="1"/>
      <c r="AQ772" s="7"/>
      <c r="AR772" s="7"/>
      <c r="AS772" s="7"/>
      <c r="BC772" s="19"/>
      <c r="BD772" s="19"/>
      <c r="BE772" s="19"/>
      <c r="BF772" s="19"/>
      <c r="BG772" s="19"/>
      <c r="BH772" s="19"/>
      <c r="BI772" s="19"/>
      <c r="BJ772" s="19"/>
    </row>
    <row r="773" spans="1:62" ht="12.5" x14ac:dyDescent="0.25">
      <c r="A773" s="1"/>
      <c r="B773" s="1"/>
      <c r="C773" s="1"/>
      <c r="G773" s="1"/>
      <c r="H773" s="1"/>
      <c r="I773" s="1"/>
      <c r="J773" s="1"/>
      <c r="K773" s="1"/>
      <c r="L773" s="1"/>
      <c r="AQ773" s="7"/>
      <c r="AR773" s="7"/>
      <c r="AS773" s="7"/>
      <c r="BC773" s="19"/>
      <c r="BD773" s="19"/>
      <c r="BE773" s="19"/>
      <c r="BF773" s="19"/>
      <c r="BG773" s="19"/>
      <c r="BH773" s="19"/>
      <c r="BI773" s="19"/>
      <c r="BJ773" s="19"/>
    </row>
    <row r="774" spans="1:62" ht="12.5" x14ac:dyDescent="0.25">
      <c r="A774" s="1"/>
      <c r="B774" s="1"/>
      <c r="C774" s="1"/>
      <c r="G774" s="1"/>
      <c r="H774" s="1"/>
      <c r="I774" s="1"/>
      <c r="J774" s="1"/>
      <c r="K774" s="1"/>
      <c r="L774" s="1"/>
      <c r="AQ774" s="7"/>
      <c r="AR774" s="7"/>
      <c r="AS774" s="7"/>
      <c r="BC774" s="19"/>
      <c r="BD774" s="19"/>
      <c r="BE774" s="19"/>
      <c r="BF774" s="19"/>
      <c r="BG774" s="19"/>
      <c r="BH774" s="19"/>
      <c r="BI774" s="19"/>
      <c r="BJ774" s="19"/>
    </row>
    <row r="775" spans="1:62" ht="12.5" x14ac:dyDescent="0.25">
      <c r="A775" s="1"/>
      <c r="B775" s="1"/>
      <c r="C775" s="1"/>
      <c r="G775" s="1"/>
      <c r="H775" s="1"/>
      <c r="I775" s="1"/>
      <c r="J775" s="1"/>
      <c r="K775" s="1"/>
      <c r="L775" s="1"/>
      <c r="AQ775" s="7"/>
      <c r="AR775" s="7"/>
      <c r="AS775" s="7"/>
      <c r="BC775" s="19"/>
      <c r="BD775" s="19"/>
      <c r="BE775" s="19"/>
      <c r="BF775" s="19"/>
      <c r="BG775" s="19"/>
      <c r="BH775" s="19"/>
      <c r="BI775" s="19"/>
      <c r="BJ775" s="19"/>
    </row>
    <row r="776" spans="1:62" ht="12.5" x14ac:dyDescent="0.25">
      <c r="A776" s="1"/>
      <c r="B776" s="1"/>
      <c r="C776" s="1"/>
      <c r="G776" s="1"/>
      <c r="H776" s="1"/>
      <c r="I776" s="1"/>
      <c r="J776" s="1"/>
      <c r="K776" s="1"/>
      <c r="L776" s="1"/>
      <c r="AQ776" s="7"/>
      <c r="AR776" s="7"/>
      <c r="AS776" s="7"/>
      <c r="BC776" s="19"/>
      <c r="BD776" s="19"/>
      <c r="BE776" s="19"/>
      <c r="BF776" s="19"/>
      <c r="BG776" s="19"/>
      <c r="BH776" s="19"/>
      <c r="BI776" s="19"/>
      <c r="BJ776" s="19"/>
    </row>
    <row r="777" spans="1:62" ht="12.5" x14ac:dyDescent="0.25">
      <c r="A777" s="1"/>
      <c r="B777" s="1"/>
      <c r="C777" s="1"/>
      <c r="G777" s="1"/>
      <c r="H777" s="1"/>
      <c r="I777" s="1"/>
      <c r="J777" s="1"/>
      <c r="K777" s="1"/>
      <c r="L777" s="1"/>
      <c r="AQ777" s="7"/>
      <c r="AR777" s="7"/>
      <c r="AS777" s="7"/>
      <c r="BC777" s="19"/>
      <c r="BD777" s="19"/>
      <c r="BE777" s="19"/>
      <c r="BF777" s="19"/>
      <c r="BG777" s="19"/>
      <c r="BH777" s="19"/>
      <c r="BI777" s="19"/>
      <c r="BJ777" s="19"/>
    </row>
    <row r="778" spans="1:62" ht="12.5" x14ac:dyDescent="0.25">
      <c r="A778" s="1"/>
      <c r="B778" s="1"/>
      <c r="C778" s="1"/>
      <c r="G778" s="1"/>
      <c r="H778" s="1"/>
      <c r="I778" s="1"/>
      <c r="J778" s="1"/>
      <c r="K778" s="1"/>
      <c r="L778" s="1"/>
      <c r="AQ778" s="7"/>
      <c r="AR778" s="7"/>
      <c r="AS778" s="7"/>
      <c r="BC778" s="19"/>
      <c r="BD778" s="19"/>
      <c r="BE778" s="19"/>
      <c r="BF778" s="19"/>
      <c r="BG778" s="19"/>
      <c r="BH778" s="19"/>
      <c r="BI778" s="19"/>
      <c r="BJ778" s="19"/>
    </row>
    <row r="779" spans="1:62" ht="12.5" x14ac:dyDescent="0.25">
      <c r="A779" s="1"/>
      <c r="B779" s="1"/>
      <c r="C779" s="1"/>
      <c r="G779" s="1"/>
      <c r="H779" s="1"/>
      <c r="I779" s="1"/>
      <c r="J779" s="1"/>
      <c r="K779" s="1"/>
      <c r="L779" s="1"/>
      <c r="AQ779" s="7"/>
      <c r="AR779" s="7"/>
      <c r="AS779" s="7"/>
      <c r="BC779" s="19"/>
      <c r="BD779" s="19"/>
      <c r="BE779" s="19"/>
      <c r="BF779" s="19"/>
      <c r="BG779" s="19"/>
      <c r="BH779" s="19"/>
      <c r="BI779" s="19"/>
      <c r="BJ779" s="19"/>
    </row>
    <row r="780" spans="1:62" ht="12.5" x14ac:dyDescent="0.25">
      <c r="A780" s="1"/>
      <c r="B780" s="1"/>
      <c r="C780" s="1"/>
      <c r="G780" s="1"/>
      <c r="H780" s="1"/>
      <c r="I780" s="1"/>
      <c r="J780" s="1"/>
      <c r="K780" s="1"/>
      <c r="L780" s="1"/>
      <c r="AQ780" s="7"/>
      <c r="AR780" s="7"/>
      <c r="AS780" s="7"/>
      <c r="BC780" s="19"/>
      <c r="BD780" s="19"/>
      <c r="BE780" s="19"/>
      <c r="BF780" s="19"/>
      <c r="BG780" s="19"/>
      <c r="BH780" s="19"/>
      <c r="BI780" s="19"/>
      <c r="BJ780" s="19"/>
    </row>
    <row r="781" spans="1:62" ht="12.5" x14ac:dyDescent="0.25">
      <c r="A781" s="1"/>
      <c r="B781" s="1"/>
      <c r="C781" s="1"/>
      <c r="G781" s="1"/>
      <c r="H781" s="1"/>
      <c r="I781" s="1"/>
      <c r="J781" s="1"/>
      <c r="K781" s="1"/>
      <c r="L781" s="1"/>
      <c r="AQ781" s="7"/>
      <c r="AR781" s="7"/>
      <c r="AS781" s="7"/>
      <c r="BC781" s="19"/>
      <c r="BD781" s="19"/>
      <c r="BE781" s="19"/>
      <c r="BF781" s="19"/>
      <c r="BG781" s="19"/>
      <c r="BH781" s="19"/>
      <c r="BI781" s="19"/>
      <c r="BJ781" s="19"/>
    </row>
    <row r="782" spans="1:62" ht="12.5" x14ac:dyDescent="0.25">
      <c r="A782" s="1"/>
      <c r="B782" s="1"/>
      <c r="C782" s="1"/>
      <c r="G782" s="1"/>
      <c r="H782" s="1"/>
      <c r="I782" s="1"/>
      <c r="J782" s="1"/>
      <c r="K782" s="1"/>
      <c r="L782" s="1"/>
      <c r="AQ782" s="7"/>
      <c r="AR782" s="7"/>
      <c r="AS782" s="7"/>
      <c r="BC782" s="19"/>
      <c r="BD782" s="19"/>
      <c r="BE782" s="19"/>
      <c r="BF782" s="19"/>
      <c r="BG782" s="19"/>
      <c r="BH782" s="19"/>
      <c r="BI782" s="19"/>
      <c r="BJ782" s="19"/>
    </row>
    <row r="783" spans="1:62" ht="12.5" x14ac:dyDescent="0.25">
      <c r="A783" s="1"/>
      <c r="B783" s="1"/>
      <c r="C783" s="1"/>
      <c r="G783" s="1"/>
      <c r="H783" s="1"/>
      <c r="I783" s="1"/>
      <c r="J783" s="1"/>
      <c r="K783" s="1"/>
      <c r="L783" s="1"/>
      <c r="AQ783" s="7"/>
      <c r="AR783" s="7"/>
      <c r="AS783" s="7"/>
      <c r="BC783" s="19"/>
      <c r="BD783" s="19"/>
      <c r="BE783" s="19"/>
      <c r="BF783" s="19"/>
      <c r="BG783" s="19"/>
      <c r="BH783" s="19"/>
      <c r="BI783" s="19"/>
      <c r="BJ783" s="19"/>
    </row>
    <row r="784" spans="1:62" ht="12.5" x14ac:dyDescent="0.25">
      <c r="A784" s="1"/>
      <c r="B784" s="1"/>
      <c r="C784" s="1"/>
      <c r="G784" s="1"/>
      <c r="H784" s="1"/>
      <c r="I784" s="1"/>
      <c r="J784" s="1"/>
      <c r="K784" s="1"/>
      <c r="L784" s="1"/>
      <c r="AQ784" s="7"/>
      <c r="AR784" s="7"/>
      <c r="AS784" s="7"/>
      <c r="BC784" s="19"/>
      <c r="BD784" s="19"/>
      <c r="BE784" s="19"/>
      <c r="BF784" s="19"/>
      <c r="BG784" s="19"/>
      <c r="BH784" s="19"/>
      <c r="BI784" s="19"/>
      <c r="BJ784" s="19"/>
    </row>
    <row r="785" spans="1:62" ht="12.5" x14ac:dyDescent="0.25">
      <c r="A785" s="1"/>
      <c r="B785" s="1"/>
      <c r="C785" s="1"/>
      <c r="G785" s="1"/>
      <c r="H785" s="1"/>
      <c r="I785" s="1"/>
      <c r="J785" s="1"/>
      <c r="K785" s="1"/>
      <c r="L785" s="1"/>
      <c r="AQ785" s="7"/>
      <c r="AR785" s="7"/>
      <c r="AS785" s="7"/>
      <c r="BC785" s="19"/>
      <c r="BD785" s="19"/>
      <c r="BE785" s="19"/>
      <c r="BF785" s="19"/>
      <c r="BG785" s="19"/>
      <c r="BH785" s="19"/>
      <c r="BI785" s="19"/>
      <c r="BJ785" s="19"/>
    </row>
    <row r="786" spans="1:62" ht="12.5" x14ac:dyDescent="0.25">
      <c r="A786" s="1"/>
      <c r="B786" s="1"/>
      <c r="C786" s="1"/>
      <c r="G786" s="1"/>
      <c r="H786" s="1"/>
      <c r="I786" s="1"/>
      <c r="J786" s="1"/>
      <c r="K786" s="1"/>
      <c r="L786" s="1"/>
      <c r="AQ786" s="7"/>
      <c r="AR786" s="7"/>
      <c r="AS786" s="7"/>
      <c r="BC786" s="19"/>
      <c r="BD786" s="19"/>
      <c r="BE786" s="19"/>
      <c r="BF786" s="19"/>
      <c r="BG786" s="19"/>
      <c r="BH786" s="19"/>
      <c r="BI786" s="19"/>
      <c r="BJ786" s="19"/>
    </row>
    <row r="787" spans="1:62" ht="12.5" x14ac:dyDescent="0.25">
      <c r="A787" s="1"/>
      <c r="B787" s="1"/>
      <c r="C787" s="1"/>
      <c r="G787" s="1"/>
      <c r="H787" s="1"/>
      <c r="I787" s="1"/>
      <c r="J787" s="1"/>
      <c r="K787" s="1"/>
      <c r="L787" s="1"/>
      <c r="AQ787" s="7"/>
      <c r="AR787" s="7"/>
      <c r="AS787" s="7"/>
      <c r="BC787" s="19"/>
      <c r="BD787" s="19"/>
      <c r="BE787" s="19"/>
      <c r="BF787" s="19"/>
      <c r="BG787" s="19"/>
      <c r="BH787" s="19"/>
      <c r="BI787" s="19"/>
      <c r="BJ787" s="19"/>
    </row>
    <row r="788" spans="1:62" ht="12.5" x14ac:dyDescent="0.25">
      <c r="A788" s="1"/>
      <c r="B788" s="1"/>
      <c r="C788" s="1"/>
      <c r="G788" s="1"/>
      <c r="H788" s="1"/>
      <c r="I788" s="1"/>
      <c r="J788" s="1"/>
      <c r="K788" s="1"/>
      <c r="L788" s="1"/>
      <c r="AQ788" s="7"/>
      <c r="AR788" s="7"/>
      <c r="AS788" s="7"/>
      <c r="BC788" s="19"/>
      <c r="BD788" s="19"/>
      <c r="BE788" s="19"/>
      <c r="BF788" s="19"/>
      <c r="BG788" s="19"/>
      <c r="BH788" s="19"/>
      <c r="BI788" s="19"/>
      <c r="BJ788" s="19"/>
    </row>
    <row r="789" spans="1:62" ht="12.5" x14ac:dyDescent="0.25">
      <c r="A789" s="1"/>
      <c r="B789" s="1"/>
      <c r="C789" s="1"/>
      <c r="G789" s="1"/>
      <c r="H789" s="1"/>
      <c r="I789" s="1"/>
      <c r="J789" s="1"/>
      <c r="K789" s="1"/>
      <c r="L789" s="1"/>
      <c r="AQ789" s="7"/>
      <c r="AR789" s="7"/>
      <c r="AS789" s="7"/>
      <c r="BC789" s="19"/>
      <c r="BD789" s="19"/>
      <c r="BE789" s="19"/>
      <c r="BF789" s="19"/>
      <c r="BG789" s="19"/>
      <c r="BH789" s="19"/>
      <c r="BI789" s="19"/>
      <c r="BJ789" s="19"/>
    </row>
    <row r="790" spans="1:62" ht="12.5" x14ac:dyDescent="0.25">
      <c r="A790" s="1"/>
      <c r="B790" s="1"/>
      <c r="C790" s="1"/>
      <c r="G790" s="1"/>
      <c r="H790" s="1"/>
      <c r="I790" s="1"/>
      <c r="J790" s="1"/>
      <c r="K790" s="1"/>
      <c r="L790" s="1"/>
      <c r="AQ790" s="7"/>
      <c r="AR790" s="7"/>
      <c r="AS790" s="7"/>
      <c r="BC790" s="19"/>
      <c r="BD790" s="19"/>
      <c r="BE790" s="19"/>
      <c r="BF790" s="19"/>
      <c r="BG790" s="19"/>
      <c r="BH790" s="19"/>
      <c r="BI790" s="19"/>
      <c r="BJ790" s="19"/>
    </row>
    <row r="791" spans="1:62" ht="12.5" x14ac:dyDescent="0.25">
      <c r="A791" s="1"/>
      <c r="B791" s="1"/>
      <c r="C791" s="1"/>
      <c r="G791" s="1"/>
      <c r="H791" s="1"/>
      <c r="I791" s="1"/>
      <c r="J791" s="1"/>
      <c r="K791" s="1"/>
      <c r="L791" s="1"/>
      <c r="AQ791" s="7"/>
      <c r="AR791" s="7"/>
      <c r="AS791" s="7"/>
      <c r="BC791" s="19"/>
      <c r="BD791" s="19"/>
      <c r="BE791" s="19"/>
      <c r="BF791" s="19"/>
      <c r="BG791" s="19"/>
      <c r="BH791" s="19"/>
      <c r="BI791" s="19"/>
      <c r="BJ791" s="19"/>
    </row>
    <row r="792" spans="1:62" ht="12.5" x14ac:dyDescent="0.25">
      <c r="A792" s="1"/>
      <c r="B792" s="1"/>
      <c r="C792" s="1"/>
      <c r="G792" s="1"/>
      <c r="H792" s="1"/>
      <c r="I792" s="1"/>
      <c r="J792" s="1"/>
      <c r="K792" s="1"/>
      <c r="L792" s="1"/>
      <c r="AQ792" s="7"/>
      <c r="AR792" s="7"/>
      <c r="AS792" s="7"/>
      <c r="BC792" s="19"/>
      <c r="BD792" s="19"/>
      <c r="BE792" s="19"/>
      <c r="BF792" s="19"/>
      <c r="BG792" s="19"/>
      <c r="BH792" s="19"/>
      <c r="BI792" s="19"/>
      <c r="BJ792" s="19"/>
    </row>
    <row r="793" spans="1:62" ht="12.5" x14ac:dyDescent="0.25">
      <c r="A793" s="1"/>
      <c r="B793" s="1"/>
      <c r="C793" s="1"/>
      <c r="G793" s="1"/>
      <c r="H793" s="1"/>
      <c r="I793" s="1"/>
      <c r="J793" s="1"/>
      <c r="K793" s="1"/>
      <c r="L793" s="1"/>
      <c r="AQ793" s="7"/>
      <c r="AR793" s="7"/>
      <c r="AS793" s="7"/>
      <c r="BC793" s="19"/>
      <c r="BD793" s="19"/>
      <c r="BE793" s="19"/>
      <c r="BF793" s="19"/>
      <c r="BG793" s="19"/>
      <c r="BH793" s="19"/>
      <c r="BI793" s="19"/>
      <c r="BJ793" s="19"/>
    </row>
    <row r="794" spans="1:62" ht="12.5" x14ac:dyDescent="0.25">
      <c r="A794" s="1"/>
      <c r="B794" s="1"/>
      <c r="C794" s="1"/>
      <c r="G794" s="1"/>
      <c r="H794" s="1"/>
      <c r="I794" s="1"/>
      <c r="J794" s="1"/>
      <c r="K794" s="1"/>
      <c r="L794" s="1"/>
      <c r="AQ794" s="7"/>
      <c r="AR794" s="7"/>
      <c r="AS794" s="7"/>
      <c r="BC794" s="19"/>
      <c r="BD794" s="19"/>
      <c r="BE794" s="19"/>
      <c r="BF794" s="19"/>
      <c r="BG794" s="19"/>
      <c r="BH794" s="19"/>
      <c r="BI794" s="19"/>
      <c r="BJ794" s="19"/>
    </row>
    <row r="795" spans="1:62" ht="12.5" x14ac:dyDescent="0.25">
      <c r="A795" s="1"/>
      <c r="B795" s="1"/>
      <c r="C795" s="1"/>
      <c r="G795" s="1"/>
      <c r="H795" s="1"/>
      <c r="I795" s="1"/>
      <c r="J795" s="1"/>
      <c r="K795" s="1"/>
      <c r="L795" s="1"/>
      <c r="AQ795" s="7"/>
      <c r="AR795" s="7"/>
      <c r="AS795" s="7"/>
      <c r="BC795" s="19"/>
      <c r="BD795" s="19"/>
      <c r="BE795" s="19"/>
      <c r="BF795" s="19"/>
      <c r="BG795" s="19"/>
      <c r="BH795" s="19"/>
      <c r="BI795" s="19"/>
      <c r="BJ795" s="19"/>
    </row>
    <row r="796" spans="1:62" ht="12.5" x14ac:dyDescent="0.25">
      <c r="A796" s="1"/>
      <c r="B796" s="1"/>
      <c r="C796" s="1"/>
      <c r="G796" s="1"/>
      <c r="H796" s="1"/>
      <c r="I796" s="1"/>
      <c r="J796" s="1"/>
      <c r="K796" s="1"/>
      <c r="L796" s="1"/>
      <c r="AQ796" s="7"/>
      <c r="AR796" s="7"/>
      <c r="AS796" s="7"/>
      <c r="BC796" s="19"/>
      <c r="BD796" s="19"/>
      <c r="BE796" s="19"/>
      <c r="BF796" s="19"/>
      <c r="BG796" s="19"/>
      <c r="BH796" s="19"/>
      <c r="BI796" s="19"/>
      <c r="BJ796" s="19"/>
    </row>
    <row r="797" spans="1:62" ht="12.5" x14ac:dyDescent="0.25">
      <c r="A797" s="1"/>
      <c r="B797" s="1"/>
      <c r="C797" s="1"/>
      <c r="G797" s="1"/>
      <c r="H797" s="1"/>
      <c r="I797" s="1"/>
      <c r="J797" s="1"/>
      <c r="K797" s="1"/>
      <c r="L797" s="1"/>
      <c r="AQ797" s="7"/>
      <c r="AR797" s="7"/>
      <c r="AS797" s="7"/>
      <c r="BC797" s="19"/>
      <c r="BD797" s="19"/>
      <c r="BE797" s="19"/>
      <c r="BF797" s="19"/>
      <c r="BG797" s="19"/>
      <c r="BH797" s="19"/>
      <c r="BI797" s="19"/>
      <c r="BJ797" s="19"/>
    </row>
    <row r="798" spans="1:62" ht="12.5" x14ac:dyDescent="0.25">
      <c r="A798" s="1"/>
      <c r="B798" s="1"/>
      <c r="C798" s="1"/>
      <c r="G798" s="1"/>
      <c r="H798" s="1"/>
      <c r="I798" s="1"/>
      <c r="J798" s="1"/>
      <c r="K798" s="1"/>
      <c r="L798" s="1"/>
      <c r="AQ798" s="7"/>
      <c r="AR798" s="7"/>
      <c r="AS798" s="7"/>
      <c r="BC798" s="19"/>
      <c r="BD798" s="19"/>
      <c r="BE798" s="19"/>
      <c r="BF798" s="19"/>
      <c r="BG798" s="19"/>
      <c r="BH798" s="19"/>
      <c r="BI798" s="19"/>
      <c r="BJ798" s="19"/>
    </row>
    <row r="799" spans="1:62" ht="12.5" x14ac:dyDescent="0.25">
      <c r="A799" s="1"/>
      <c r="B799" s="1"/>
      <c r="C799" s="1"/>
      <c r="G799" s="1"/>
      <c r="H799" s="1"/>
      <c r="I799" s="1"/>
      <c r="J799" s="1"/>
      <c r="K799" s="1"/>
      <c r="L799" s="1"/>
      <c r="AQ799" s="7"/>
      <c r="AR799" s="7"/>
      <c r="AS799" s="7"/>
      <c r="BC799" s="19"/>
      <c r="BD799" s="19"/>
      <c r="BE799" s="19"/>
      <c r="BF799" s="19"/>
      <c r="BG799" s="19"/>
      <c r="BH799" s="19"/>
      <c r="BI799" s="19"/>
      <c r="BJ799" s="19"/>
    </row>
    <row r="800" spans="1:62" ht="12.5" x14ac:dyDescent="0.25">
      <c r="A800" s="1"/>
      <c r="B800" s="1"/>
      <c r="C800" s="1"/>
      <c r="G800" s="1"/>
      <c r="H800" s="1"/>
      <c r="I800" s="1"/>
      <c r="J800" s="1"/>
      <c r="K800" s="1"/>
      <c r="L800" s="1"/>
      <c r="AQ800" s="7"/>
      <c r="AR800" s="7"/>
      <c r="AS800" s="7"/>
      <c r="BC800" s="19"/>
      <c r="BD800" s="19"/>
      <c r="BE800" s="19"/>
      <c r="BF800" s="19"/>
      <c r="BG800" s="19"/>
      <c r="BH800" s="19"/>
      <c r="BI800" s="19"/>
      <c r="BJ800" s="19"/>
    </row>
    <row r="801" spans="1:62" ht="12.5" x14ac:dyDescent="0.25">
      <c r="A801" s="1"/>
      <c r="B801" s="1"/>
      <c r="C801" s="1"/>
      <c r="G801" s="1"/>
      <c r="H801" s="1"/>
      <c r="I801" s="1"/>
      <c r="J801" s="1"/>
      <c r="K801" s="1"/>
      <c r="L801" s="1"/>
      <c r="AQ801" s="7"/>
      <c r="AR801" s="7"/>
      <c r="AS801" s="7"/>
      <c r="BC801" s="19"/>
      <c r="BD801" s="19"/>
      <c r="BE801" s="19"/>
      <c r="BF801" s="19"/>
      <c r="BG801" s="19"/>
      <c r="BH801" s="19"/>
      <c r="BI801" s="19"/>
      <c r="BJ801" s="19"/>
    </row>
    <row r="802" spans="1:62" ht="12.5" x14ac:dyDescent="0.25">
      <c r="A802" s="1"/>
      <c r="B802" s="1"/>
      <c r="C802" s="1"/>
      <c r="G802" s="1"/>
      <c r="H802" s="1"/>
      <c r="I802" s="1"/>
      <c r="J802" s="1"/>
      <c r="K802" s="1"/>
      <c r="L802" s="1"/>
      <c r="AQ802" s="7"/>
      <c r="AR802" s="7"/>
      <c r="AS802" s="7"/>
      <c r="BC802" s="19"/>
      <c r="BD802" s="19"/>
      <c r="BE802" s="19"/>
      <c r="BF802" s="19"/>
      <c r="BG802" s="19"/>
      <c r="BH802" s="19"/>
      <c r="BI802" s="19"/>
      <c r="BJ802" s="19"/>
    </row>
    <row r="803" spans="1:62" ht="12.5" x14ac:dyDescent="0.25">
      <c r="A803" s="1"/>
      <c r="B803" s="1"/>
      <c r="C803" s="1"/>
      <c r="G803" s="1"/>
      <c r="H803" s="1"/>
      <c r="I803" s="1"/>
      <c r="J803" s="1"/>
      <c r="K803" s="1"/>
      <c r="L803" s="1"/>
      <c r="AQ803" s="7"/>
      <c r="AR803" s="7"/>
      <c r="AS803" s="7"/>
      <c r="BC803" s="19"/>
      <c r="BD803" s="19"/>
      <c r="BE803" s="19"/>
      <c r="BF803" s="19"/>
      <c r="BG803" s="19"/>
      <c r="BH803" s="19"/>
      <c r="BI803" s="19"/>
      <c r="BJ803" s="19"/>
    </row>
    <row r="804" spans="1:62" ht="12.5" x14ac:dyDescent="0.25">
      <c r="A804" s="1"/>
      <c r="B804" s="1"/>
      <c r="C804" s="1"/>
      <c r="G804" s="1"/>
      <c r="H804" s="1"/>
      <c r="I804" s="1"/>
      <c r="J804" s="1"/>
      <c r="K804" s="1"/>
      <c r="L804" s="1"/>
      <c r="AQ804" s="7"/>
      <c r="AR804" s="7"/>
      <c r="AS804" s="7"/>
      <c r="BC804" s="19"/>
      <c r="BD804" s="19"/>
      <c r="BE804" s="19"/>
      <c r="BF804" s="19"/>
      <c r="BG804" s="19"/>
      <c r="BH804" s="19"/>
      <c r="BI804" s="19"/>
      <c r="BJ804" s="19"/>
    </row>
    <row r="805" spans="1:62" ht="12.5" x14ac:dyDescent="0.25">
      <c r="A805" s="1"/>
      <c r="B805" s="1"/>
      <c r="C805" s="1"/>
      <c r="G805" s="1"/>
      <c r="H805" s="1"/>
      <c r="I805" s="1"/>
      <c r="J805" s="1"/>
      <c r="K805" s="1"/>
      <c r="L805" s="1"/>
      <c r="AQ805" s="7"/>
      <c r="AR805" s="7"/>
      <c r="AS805" s="7"/>
      <c r="BC805" s="19"/>
      <c r="BD805" s="19"/>
      <c r="BE805" s="19"/>
      <c r="BF805" s="19"/>
      <c r="BG805" s="19"/>
      <c r="BH805" s="19"/>
      <c r="BI805" s="19"/>
      <c r="BJ805" s="19"/>
    </row>
    <row r="806" spans="1:62" ht="12.5" x14ac:dyDescent="0.25">
      <c r="A806" s="1"/>
      <c r="B806" s="1"/>
      <c r="C806" s="1"/>
      <c r="G806" s="1"/>
      <c r="H806" s="1"/>
      <c r="I806" s="1"/>
      <c r="J806" s="1"/>
      <c r="K806" s="1"/>
      <c r="L806" s="1"/>
      <c r="AQ806" s="7"/>
      <c r="AR806" s="7"/>
      <c r="AS806" s="7"/>
      <c r="BC806" s="19"/>
      <c r="BD806" s="19"/>
      <c r="BE806" s="19"/>
      <c r="BF806" s="19"/>
      <c r="BG806" s="19"/>
      <c r="BH806" s="19"/>
      <c r="BI806" s="19"/>
      <c r="BJ806" s="19"/>
    </row>
    <row r="807" spans="1:62" ht="12.5" x14ac:dyDescent="0.25">
      <c r="A807" s="1"/>
      <c r="B807" s="1"/>
      <c r="C807" s="1"/>
      <c r="G807" s="1"/>
      <c r="H807" s="1"/>
      <c r="I807" s="1"/>
      <c r="J807" s="1"/>
      <c r="K807" s="1"/>
      <c r="L807" s="1"/>
      <c r="AQ807" s="7"/>
      <c r="AR807" s="7"/>
      <c r="AS807" s="7"/>
      <c r="BC807" s="19"/>
      <c r="BD807" s="19"/>
      <c r="BE807" s="19"/>
      <c r="BF807" s="19"/>
      <c r="BG807" s="19"/>
      <c r="BH807" s="19"/>
      <c r="BI807" s="19"/>
      <c r="BJ807" s="19"/>
    </row>
    <row r="808" spans="1:62" ht="12.5" x14ac:dyDescent="0.25">
      <c r="A808" s="1"/>
      <c r="B808" s="1"/>
      <c r="C808" s="1"/>
      <c r="G808" s="1"/>
      <c r="H808" s="1"/>
      <c r="I808" s="1"/>
      <c r="J808" s="1"/>
      <c r="K808" s="1"/>
      <c r="L808" s="1"/>
      <c r="AQ808" s="7"/>
      <c r="AR808" s="7"/>
      <c r="AS808" s="7"/>
      <c r="BC808" s="19"/>
      <c r="BD808" s="19"/>
      <c r="BE808" s="19"/>
      <c r="BF808" s="19"/>
      <c r="BG808" s="19"/>
      <c r="BH808" s="19"/>
      <c r="BI808" s="19"/>
      <c r="BJ808" s="19"/>
    </row>
    <row r="809" spans="1:62" ht="12.5" x14ac:dyDescent="0.25">
      <c r="A809" s="1"/>
      <c r="B809" s="1"/>
      <c r="C809" s="1"/>
      <c r="G809" s="1"/>
      <c r="H809" s="1"/>
      <c r="I809" s="1"/>
      <c r="J809" s="1"/>
      <c r="K809" s="1"/>
      <c r="L809" s="1"/>
      <c r="AQ809" s="7"/>
      <c r="AR809" s="7"/>
      <c r="AS809" s="7"/>
      <c r="BC809" s="19"/>
      <c r="BD809" s="19"/>
      <c r="BE809" s="19"/>
      <c r="BF809" s="19"/>
      <c r="BG809" s="19"/>
      <c r="BH809" s="19"/>
      <c r="BI809" s="19"/>
      <c r="BJ809" s="19"/>
    </row>
    <row r="810" spans="1:62" ht="12.5" x14ac:dyDescent="0.25">
      <c r="A810" s="1"/>
      <c r="B810" s="1"/>
      <c r="C810" s="1"/>
      <c r="G810" s="1"/>
      <c r="H810" s="1"/>
      <c r="I810" s="1"/>
      <c r="J810" s="1"/>
      <c r="K810" s="1"/>
      <c r="L810" s="1"/>
      <c r="AQ810" s="7"/>
      <c r="AR810" s="7"/>
      <c r="AS810" s="7"/>
      <c r="BC810" s="19"/>
      <c r="BD810" s="19"/>
      <c r="BE810" s="19"/>
      <c r="BF810" s="19"/>
      <c r="BG810" s="19"/>
      <c r="BH810" s="19"/>
      <c r="BI810" s="19"/>
      <c r="BJ810" s="19"/>
    </row>
    <row r="811" spans="1:62" ht="12.5" x14ac:dyDescent="0.25">
      <c r="A811" s="1"/>
      <c r="B811" s="1"/>
      <c r="C811" s="1"/>
      <c r="G811" s="1"/>
      <c r="H811" s="1"/>
      <c r="I811" s="1"/>
      <c r="J811" s="1"/>
      <c r="K811" s="1"/>
      <c r="L811" s="1"/>
      <c r="AQ811" s="7"/>
      <c r="AR811" s="7"/>
      <c r="AS811" s="7"/>
      <c r="BC811" s="19"/>
      <c r="BD811" s="19"/>
      <c r="BE811" s="19"/>
      <c r="BF811" s="19"/>
      <c r="BG811" s="19"/>
      <c r="BH811" s="19"/>
      <c r="BI811" s="19"/>
      <c r="BJ811" s="19"/>
    </row>
    <row r="812" spans="1:62" ht="12.5" x14ac:dyDescent="0.25">
      <c r="A812" s="1"/>
      <c r="B812" s="1"/>
      <c r="C812" s="1"/>
      <c r="G812" s="1"/>
      <c r="H812" s="1"/>
      <c r="I812" s="1"/>
      <c r="J812" s="1"/>
      <c r="K812" s="1"/>
      <c r="L812" s="1"/>
      <c r="AQ812" s="7"/>
      <c r="AR812" s="7"/>
      <c r="AS812" s="7"/>
      <c r="BC812" s="19"/>
      <c r="BD812" s="19"/>
      <c r="BE812" s="19"/>
      <c r="BF812" s="19"/>
      <c r="BG812" s="19"/>
      <c r="BH812" s="19"/>
      <c r="BI812" s="19"/>
      <c r="BJ812" s="19"/>
    </row>
    <row r="813" spans="1:62" ht="12.5" x14ac:dyDescent="0.25">
      <c r="A813" s="1"/>
      <c r="B813" s="1"/>
      <c r="C813" s="1"/>
      <c r="G813" s="1"/>
      <c r="H813" s="1"/>
      <c r="I813" s="1"/>
      <c r="J813" s="1"/>
      <c r="K813" s="1"/>
      <c r="L813" s="1"/>
      <c r="AQ813" s="7"/>
      <c r="AR813" s="7"/>
      <c r="AS813" s="7"/>
      <c r="BC813" s="19"/>
      <c r="BD813" s="19"/>
      <c r="BE813" s="19"/>
      <c r="BF813" s="19"/>
      <c r="BG813" s="19"/>
      <c r="BH813" s="19"/>
      <c r="BI813" s="19"/>
      <c r="BJ813" s="19"/>
    </row>
    <row r="814" spans="1:62" ht="12.5" x14ac:dyDescent="0.25">
      <c r="A814" s="1"/>
      <c r="B814" s="1"/>
      <c r="C814" s="1"/>
      <c r="G814" s="1"/>
      <c r="H814" s="1"/>
      <c r="I814" s="1"/>
      <c r="J814" s="1"/>
      <c r="K814" s="1"/>
      <c r="L814" s="1"/>
      <c r="AQ814" s="7"/>
      <c r="AR814" s="7"/>
      <c r="AS814" s="7"/>
      <c r="BC814" s="19"/>
      <c r="BD814" s="19"/>
      <c r="BE814" s="19"/>
      <c r="BF814" s="19"/>
      <c r="BG814" s="19"/>
      <c r="BH814" s="19"/>
      <c r="BI814" s="19"/>
      <c r="BJ814" s="19"/>
    </row>
    <row r="815" spans="1:62" ht="12.5" x14ac:dyDescent="0.25">
      <c r="A815" s="1"/>
      <c r="B815" s="1"/>
      <c r="C815" s="1"/>
      <c r="G815" s="1"/>
      <c r="H815" s="1"/>
      <c r="I815" s="1"/>
      <c r="J815" s="1"/>
      <c r="K815" s="1"/>
      <c r="L815" s="1"/>
      <c r="AQ815" s="7"/>
      <c r="AR815" s="7"/>
      <c r="AS815" s="7"/>
      <c r="BC815" s="19"/>
      <c r="BD815" s="19"/>
      <c r="BE815" s="19"/>
      <c r="BF815" s="19"/>
      <c r="BG815" s="19"/>
      <c r="BH815" s="19"/>
      <c r="BI815" s="19"/>
      <c r="BJ815" s="19"/>
    </row>
    <row r="816" spans="1:62" ht="12.5" x14ac:dyDescent="0.25">
      <c r="A816" s="1"/>
      <c r="B816" s="1"/>
      <c r="C816" s="1"/>
      <c r="G816" s="1"/>
      <c r="H816" s="1"/>
      <c r="I816" s="1"/>
      <c r="J816" s="1"/>
      <c r="K816" s="1"/>
      <c r="L816" s="1"/>
      <c r="AQ816" s="7"/>
      <c r="AR816" s="7"/>
      <c r="AS816" s="7"/>
      <c r="BC816" s="19"/>
      <c r="BD816" s="19"/>
      <c r="BE816" s="19"/>
      <c r="BF816" s="19"/>
      <c r="BG816" s="19"/>
      <c r="BH816" s="19"/>
      <c r="BI816" s="19"/>
      <c r="BJ816" s="19"/>
    </row>
    <row r="817" spans="1:62" ht="12.5" x14ac:dyDescent="0.25">
      <c r="A817" s="1"/>
      <c r="B817" s="1"/>
      <c r="C817" s="1"/>
      <c r="G817" s="1"/>
      <c r="H817" s="1"/>
      <c r="I817" s="1"/>
      <c r="J817" s="1"/>
      <c r="K817" s="1"/>
      <c r="L817" s="1"/>
      <c r="AQ817" s="7"/>
      <c r="AR817" s="7"/>
      <c r="AS817" s="7"/>
      <c r="BC817" s="19"/>
      <c r="BD817" s="19"/>
      <c r="BE817" s="19"/>
      <c r="BF817" s="19"/>
      <c r="BG817" s="19"/>
      <c r="BH817" s="19"/>
      <c r="BI817" s="19"/>
      <c r="BJ817" s="19"/>
    </row>
    <row r="818" spans="1:62" ht="12.5" x14ac:dyDescent="0.25">
      <c r="A818" s="1"/>
      <c r="B818" s="1"/>
      <c r="C818" s="1"/>
      <c r="G818" s="1"/>
      <c r="H818" s="1"/>
      <c r="I818" s="1"/>
      <c r="J818" s="1"/>
      <c r="K818" s="1"/>
      <c r="L818" s="1"/>
      <c r="AQ818" s="7"/>
      <c r="AR818" s="7"/>
      <c r="AS818" s="7"/>
      <c r="BC818" s="19"/>
      <c r="BD818" s="19"/>
      <c r="BE818" s="19"/>
      <c r="BF818" s="19"/>
      <c r="BG818" s="19"/>
      <c r="BH818" s="19"/>
      <c r="BI818" s="19"/>
      <c r="BJ818" s="19"/>
    </row>
    <row r="819" spans="1:62" ht="12.5" x14ac:dyDescent="0.25">
      <c r="A819" s="1"/>
      <c r="B819" s="1"/>
      <c r="C819" s="1"/>
      <c r="G819" s="1"/>
      <c r="H819" s="1"/>
      <c r="I819" s="1"/>
      <c r="J819" s="1"/>
      <c r="K819" s="1"/>
      <c r="L819" s="1"/>
      <c r="AQ819" s="7"/>
      <c r="AR819" s="7"/>
      <c r="AS819" s="7"/>
      <c r="BC819" s="19"/>
      <c r="BD819" s="19"/>
      <c r="BE819" s="19"/>
      <c r="BF819" s="19"/>
      <c r="BG819" s="19"/>
      <c r="BH819" s="19"/>
      <c r="BI819" s="19"/>
      <c r="BJ819" s="19"/>
    </row>
    <row r="820" spans="1:62" ht="12.5" x14ac:dyDescent="0.25">
      <c r="A820" s="1"/>
      <c r="B820" s="1"/>
      <c r="C820" s="1"/>
      <c r="G820" s="1"/>
      <c r="H820" s="1"/>
      <c r="I820" s="1"/>
      <c r="J820" s="1"/>
      <c r="K820" s="1"/>
      <c r="L820" s="1"/>
      <c r="AQ820" s="7"/>
      <c r="AR820" s="7"/>
      <c r="AS820" s="7"/>
      <c r="BC820" s="19"/>
      <c r="BD820" s="19"/>
      <c r="BE820" s="19"/>
      <c r="BF820" s="19"/>
      <c r="BG820" s="19"/>
      <c r="BH820" s="19"/>
      <c r="BI820" s="19"/>
      <c r="BJ820" s="19"/>
    </row>
    <row r="821" spans="1:62" ht="12.5" x14ac:dyDescent="0.25">
      <c r="A821" s="1"/>
      <c r="B821" s="1"/>
      <c r="C821" s="1"/>
      <c r="G821" s="1"/>
      <c r="H821" s="1"/>
      <c r="I821" s="1"/>
      <c r="J821" s="1"/>
      <c r="K821" s="1"/>
      <c r="L821" s="1"/>
      <c r="AQ821" s="7"/>
      <c r="AR821" s="7"/>
      <c r="AS821" s="7"/>
      <c r="BC821" s="19"/>
      <c r="BD821" s="19"/>
      <c r="BE821" s="19"/>
      <c r="BF821" s="19"/>
      <c r="BG821" s="19"/>
      <c r="BH821" s="19"/>
      <c r="BI821" s="19"/>
      <c r="BJ821" s="19"/>
    </row>
    <row r="822" spans="1:62" ht="12.5" x14ac:dyDescent="0.25">
      <c r="A822" s="1"/>
      <c r="B822" s="1"/>
      <c r="C822" s="1"/>
      <c r="G822" s="1"/>
      <c r="H822" s="1"/>
      <c r="I822" s="1"/>
      <c r="J822" s="1"/>
      <c r="K822" s="1"/>
      <c r="L822" s="1"/>
      <c r="AQ822" s="7"/>
      <c r="AR822" s="7"/>
      <c r="AS822" s="7"/>
      <c r="BC822" s="19"/>
      <c r="BD822" s="19"/>
      <c r="BE822" s="19"/>
      <c r="BF822" s="19"/>
      <c r="BG822" s="19"/>
      <c r="BH822" s="19"/>
      <c r="BI822" s="19"/>
      <c r="BJ822" s="19"/>
    </row>
    <row r="823" spans="1:62" ht="12.5" x14ac:dyDescent="0.25">
      <c r="A823" s="1"/>
      <c r="B823" s="1"/>
      <c r="C823" s="1"/>
      <c r="G823" s="1"/>
      <c r="H823" s="1"/>
      <c r="I823" s="1"/>
      <c r="J823" s="1"/>
      <c r="K823" s="1"/>
      <c r="L823" s="1"/>
      <c r="AQ823" s="7"/>
      <c r="AR823" s="7"/>
      <c r="AS823" s="7"/>
      <c r="BC823" s="19"/>
      <c r="BD823" s="19"/>
      <c r="BE823" s="19"/>
      <c r="BF823" s="19"/>
      <c r="BG823" s="19"/>
      <c r="BH823" s="19"/>
      <c r="BI823" s="19"/>
      <c r="BJ823" s="19"/>
    </row>
    <row r="824" spans="1:62" ht="12.5" x14ac:dyDescent="0.25">
      <c r="A824" s="1"/>
      <c r="B824" s="1"/>
      <c r="C824" s="1"/>
      <c r="G824" s="1"/>
      <c r="H824" s="1"/>
      <c r="I824" s="1"/>
      <c r="J824" s="1"/>
      <c r="K824" s="1"/>
      <c r="L824" s="1"/>
      <c r="AQ824" s="7"/>
      <c r="AR824" s="7"/>
      <c r="AS824" s="7"/>
      <c r="BC824" s="19"/>
      <c r="BD824" s="19"/>
      <c r="BE824" s="19"/>
      <c r="BF824" s="19"/>
      <c r="BG824" s="19"/>
      <c r="BH824" s="19"/>
      <c r="BI824" s="19"/>
      <c r="BJ824" s="19"/>
    </row>
    <row r="825" spans="1:62" ht="12.5" x14ac:dyDescent="0.25">
      <c r="A825" s="1"/>
      <c r="B825" s="1"/>
      <c r="C825" s="1"/>
      <c r="G825" s="1"/>
      <c r="H825" s="1"/>
      <c r="I825" s="1"/>
      <c r="J825" s="1"/>
      <c r="K825" s="1"/>
      <c r="L825" s="1"/>
      <c r="AQ825" s="7"/>
      <c r="AR825" s="7"/>
      <c r="AS825" s="7"/>
      <c r="BC825" s="19"/>
      <c r="BD825" s="19"/>
      <c r="BE825" s="19"/>
      <c r="BF825" s="19"/>
      <c r="BG825" s="19"/>
      <c r="BH825" s="19"/>
      <c r="BI825" s="19"/>
      <c r="BJ825" s="19"/>
    </row>
    <row r="826" spans="1:62" ht="12.5" x14ac:dyDescent="0.25">
      <c r="A826" s="1"/>
      <c r="B826" s="1"/>
      <c r="C826" s="1"/>
      <c r="G826" s="1"/>
      <c r="H826" s="1"/>
      <c r="I826" s="1"/>
      <c r="J826" s="1"/>
      <c r="K826" s="1"/>
      <c r="L826" s="1"/>
      <c r="AQ826" s="7"/>
      <c r="AR826" s="7"/>
      <c r="AS826" s="7"/>
      <c r="BC826" s="19"/>
      <c r="BD826" s="19"/>
      <c r="BE826" s="19"/>
      <c r="BF826" s="19"/>
      <c r="BG826" s="19"/>
      <c r="BH826" s="19"/>
      <c r="BI826" s="19"/>
      <c r="BJ826" s="19"/>
    </row>
    <row r="827" spans="1:62" ht="12.5" x14ac:dyDescent="0.25">
      <c r="A827" s="1"/>
      <c r="B827" s="1"/>
      <c r="C827" s="1"/>
      <c r="G827" s="1"/>
      <c r="H827" s="1"/>
      <c r="I827" s="1"/>
      <c r="J827" s="1"/>
      <c r="K827" s="1"/>
      <c r="L827" s="1"/>
      <c r="AQ827" s="7"/>
      <c r="AR827" s="7"/>
      <c r="AS827" s="7"/>
      <c r="BC827" s="19"/>
      <c r="BD827" s="19"/>
      <c r="BE827" s="19"/>
      <c r="BF827" s="19"/>
      <c r="BG827" s="19"/>
      <c r="BH827" s="19"/>
      <c r="BI827" s="19"/>
      <c r="BJ827" s="19"/>
    </row>
    <row r="828" spans="1:62" ht="12.5" x14ac:dyDescent="0.25">
      <c r="A828" s="1"/>
      <c r="B828" s="1"/>
      <c r="C828" s="1"/>
      <c r="G828" s="1"/>
      <c r="H828" s="1"/>
      <c r="I828" s="1"/>
      <c r="J828" s="1"/>
      <c r="K828" s="1"/>
      <c r="L828" s="1"/>
      <c r="AQ828" s="7"/>
      <c r="AR828" s="7"/>
      <c r="AS828" s="7"/>
      <c r="BC828" s="19"/>
      <c r="BD828" s="19"/>
      <c r="BE828" s="19"/>
      <c r="BF828" s="19"/>
      <c r="BG828" s="19"/>
      <c r="BH828" s="19"/>
      <c r="BI828" s="19"/>
      <c r="BJ828" s="19"/>
    </row>
    <row r="829" spans="1:62" ht="12.5" x14ac:dyDescent="0.25">
      <c r="A829" s="1"/>
      <c r="B829" s="1"/>
      <c r="C829" s="1"/>
      <c r="G829" s="1"/>
      <c r="H829" s="1"/>
      <c r="I829" s="1"/>
      <c r="J829" s="1"/>
      <c r="K829" s="1"/>
      <c r="L829" s="1"/>
      <c r="AQ829" s="7"/>
      <c r="AR829" s="7"/>
      <c r="AS829" s="7"/>
      <c r="BC829" s="19"/>
      <c r="BD829" s="19"/>
      <c r="BE829" s="19"/>
      <c r="BF829" s="19"/>
      <c r="BG829" s="19"/>
      <c r="BH829" s="19"/>
      <c r="BI829" s="19"/>
      <c r="BJ829" s="19"/>
    </row>
    <row r="830" spans="1:62" ht="12.5" x14ac:dyDescent="0.25">
      <c r="A830" s="1"/>
      <c r="B830" s="1"/>
      <c r="C830" s="1"/>
      <c r="G830" s="1"/>
      <c r="H830" s="1"/>
      <c r="I830" s="1"/>
      <c r="J830" s="1"/>
      <c r="K830" s="1"/>
      <c r="L830" s="1"/>
      <c r="AQ830" s="7"/>
      <c r="AR830" s="7"/>
      <c r="AS830" s="7"/>
      <c r="BC830" s="19"/>
      <c r="BD830" s="19"/>
      <c r="BE830" s="19"/>
      <c r="BF830" s="19"/>
      <c r="BG830" s="19"/>
      <c r="BH830" s="19"/>
      <c r="BI830" s="19"/>
      <c r="BJ830" s="19"/>
    </row>
    <row r="831" spans="1:62" ht="12.5" x14ac:dyDescent="0.25">
      <c r="A831" s="1"/>
      <c r="B831" s="1"/>
      <c r="C831" s="1"/>
      <c r="G831" s="1"/>
      <c r="H831" s="1"/>
      <c r="I831" s="1"/>
      <c r="J831" s="1"/>
      <c r="K831" s="1"/>
      <c r="L831" s="1"/>
      <c r="AQ831" s="7"/>
      <c r="AR831" s="7"/>
      <c r="AS831" s="7"/>
      <c r="BC831" s="19"/>
      <c r="BD831" s="19"/>
      <c r="BE831" s="19"/>
      <c r="BF831" s="19"/>
      <c r="BG831" s="19"/>
      <c r="BH831" s="19"/>
      <c r="BI831" s="19"/>
      <c r="BJ831" s="19"/>
    </row>
    <row r="832" spans="1:62" ht="12.5" x14ac:dyDescent="0.25">
      <c r="A832" s="1"/>
      <c r="B832" s="1"/>
      <c r="C832" s="1"/>
      <c r="G832" s="1"/>
      <c r="H832" s="1"/>
      <c r="I832" s="1"/>
      <c r="J832" s="1"/>
      <c r="K832" s="1"/>
      <c r="L832" s="1"/>
      <c r="AQ832" s="7"/>
      <c r="AR832" s="7"/>
      <c r="AS832" s="7"/>
      <c r="BC832" s="19"/>
      <c r="BD832" s="19"/>
      <c r="BE832" s="19"/>
      <c r="BF832" s="19"/>
      <c r="BG832" s="19"/>
      <c r="BH832" s="19"/>
      <c r="BI832" s="19"/>
      <c r="BJ832" s="19"/>
    </row>
    <row r="833" spans="1:62" ht="12.5" x14ac:dyDescent="0.25">
      <c r="A833" s="1"/>
      <c r="B833" s="1"/>
      <c r="C833" s="1"/>
      <c r="G833" s="1"/>
      <c r="H833" s="1"/>
      <c r="I833" s="1"/>
      <c r="J833" s="1"/>
      <c r="K833" s="1"/>
      <c r="L833" s="1"/>
      <c r="AQ833" s="7"/>
      <c r="AR833" s="7"/>
      <c r="AS833" s="7"/>
      <c r="BC833" s="19"/>
      <c r="BD833" s="19"/>
      <c r="BE833" s="19"/>
      <c r="BF833" s="19"/>
      <c r="BG833" s="19"/>
      <c r="BH833" s="19"/>
      <c r="BI833" s="19"/>
      <c r="BJ833" s="19"/>
    </row>
    <row r="834" spans="1:62" ht="12.5" x14ac:dyDescent="0.25">
      <c r="A834" s="1"/>
      <c r="B834" s="1"/>
      <c r="C834" s="1"/>
      <c r="G834" s="1"/>
      <c r="H834" s="1"/>
      <c r="I834" s="1"/>
      <c r="J834" s="1"/>
      <c r="K834" s="1"/>
      <c r="L834" s="1"/>
      <c r="AQ834" s="7"/>
      <c r="AR834" s="7"/>
      <c r="AS834" s="7"/>
      <c r="BC834" s="19"/>
      <c r="BD834" s="19"/>
      <c r="BE834" s="19"/>
      <c r="BF834" s="19"/>
      <c r="BG834" s="19"/>
      <c r="BH834" s="19"/>
      <c r="BI834" s="19"/>
      <c r="BJ834" s="19"/>
    </row>
    <row r="835" spans="1:62" ht="12.5" x14ac:dyDescent="0.25">
      <c r="A835" s="1"/>
      <c r="B835" s="1"/>
      <c r="C835" s="1"/>
      <c r="G835" s="1"/>
      <c r="H835" s="1"/>
      <c r="I835" s="1"/>
      <c r="J835" s="1"/>
      <c r="K835" s="1"/>
      <c r="L835" s="1"/>
      <c r="AQ835" s="7"/>
      <c r="AR835" s="7"/>
      <c r="AS835" s="7"/>
      <c r="BC835" s="19"/>
      <c r="BD835" s="19"/>
      <c r="BE835" s="19"/>
      <c r="BF835" s="19"/>
      <c r="BG835" s="19"/>
      <c r="BH835" s="19"/>
      <c r="BI835" s="19"/>
      <c r="BJ835" s="19"/>
    </row>
    <row r="836" spans="1:62" ht="12.5" x14ac:dyDescent="0.25">
      <c r="A836" s="1"/>
      <c r="B836" s="1"/>
      <c r="C836" s="1"/>
      <c r="G836" s="1"/>
      <c r="H836" s="1"/>
      <c r="I836" s="1"/>
      <c r="J836" s="1"/>
      <c r="K836" s="1"/>
      <c r="L836" s="1"/>
      <c r="AQ836" s="7"/>
      <c r="AR836" s="7"/>
      <c r="AS836" s="7"/>
      <c r="BC836" s="19"/>
      <c r="BD836" s="19"/>
      <c r="BE836" s="19"/>
      <c r="BF836" s="19"/>
      <c r="BG836" s="19"/>
      <c r="BH836" s="19"/>
      <c r="BI836" s="19"/>
      <c r="BJ836" s="19"/>
    </row>
    <row r="837" spans="1:62" ht="12.5" x14ac:dyDescent="0.25">
      <c r="A837" s="1"/>
      <c r="B837" s="1"/>
      <c r="C837" s="1"/>
      <c r="G837" s="1"/>
      <c r="H837" s="1"/>
      <c r="I837" s="1"/>
      <c r="J837" s="1"/>
      <c r="K837" s="1"/>
      <c r="L837" s="1"/>
      <c r="AQ837" s="7"/>
      <c r="AR837" s="7"/>
      <c r="AS837" s="7"/>
      <c r="BC837" s="19"/>
      <c r="BD837" s="19"/>
      <c r="BE837" s="19"/>
      <c r="BF837" s="19"/>
      <c r="BG837" s="19"/>
      <c r="BH837" s="19"/>
      <c r="BI837" s="19"/>
      <c r="BJ837" s="19"/>
    </row>
    <row r="838" spans="1:62" ht="12.5" x14ac:dyDescent="0.25">
      <c r="A838" s="1"/>
      <c r="B838" s="1"/>
      <c r="C838" s="1"/>
      <c r="G838" s="1"/>
      <c r="H838" s="1"/>
      <c r="I838" s="1"/>
      <c r="J838" s="1"/>
      <c r="K838" s="1"/>
      <c r="L838" s="1"/>
      <c r="AQ838" s="7"/>
      <c r="AR838" s="7"/>
      <c r="AS838" s="7"/>
      <c r="BC838" s="19"/>
      <c r="BD838" s="19"/>
      <c r="BE838" s="19"/>
      <c r="BF838" s="19"/>
      <c r="BG838" s="19"/>
      <c r="BH838" s="19"/>
      <c r="BI838" s="19"/>
      <c r="BJ838" s="19"/>
    </row>
    <row r="839" spans="1:62" ht="12.5" x14ac:dyDescent="0.25">
      <c r="A839" s="1"/>
      <c r="B839" s="1"/>
      <c r="C839" s="1"/>
      <c r="G839" s="1"/>
      <c r="H839" s="1"/>
      <c r="I839" s="1"/>
      <c r="J839" s="1"/>
      <c r="K839" s="1"/>
      <c r="L839" s="1"/>
      <c r="AQ839" s="7"/>
      <c r="AR839" s="7"/>
      <c r="AS839" s="7"/>
      <c r="BC839" s="19"/>
      <c r="BD839" s="19"/>
      <c r="BE839" s="19"/>
      <c r="BF839" s="19"/>
      <c r="BG839" s="19"/>
      <c r="BH839" s="19"/>
      <c r="BI839" s="19"/>
      <c r="BJ839" s="19"/>
    </row>
    <row r="840" spans="1:62" ht="12.5" x14ac:dyDescent="0.25">
      <c r="A840" s="1"/>
      <c r="B840" s="1"/>
      <c r="C840" s="1"/>
      <c r="G840" s="1"/>
      <c r="H840" s="1"/>
      <c r="I840" s="1"/>
      <c r="J840" s="1"/>
      <c r="K840" s="1"/>
      <c r="L840" s="1"/>
      <c r="AQ840" s="7"/>
      <c r="AR840" s="7"/>
      <c r="AS840" s="7"/>
      <c r="BC840" s="19"/>
      <c r="BD840" s="19"/>
      <c r="BE840" s="19"/>
      <c r="BF840" s="19"/>
      <c r="BG840" s="19"/>
      <c r="BH840" s="19"/>
      <c r="BI840" s="19"/>
      <c r="BJ840" s="19"/>
    </row>
    <row r="841" spans="1:62" ht="12.5" x14ac:dyDescent="0.25">
      <c r="A841" s="1"/>
      <c r="B841" s="1"/>
      <c r="C841" s="1"/>
      <c r="G841" s="1"/>
      <c r="H841" s="1"/>
      <c r="I841" s="1"/>
      <c r="J841" s="1"/>
      <c r="K841" s="1"/>
      <c r="L841" s="1"/>
      <c r="AQ841" s="7"/>
      <c r="AR841" s="7"/>
      <c r="AS841" s="7"/>
      <c r="BC841" s="19"/>
      <c r="BD841" s="19"/>
      <c r="BE841" s="19"/>
      <c r="BF841" s="19"/>
      <c r="BG841" s="19"/>
      <c r="BH841" s="19"/>
      <c r="BI841" s="19"/>
      <c r="BJ841" s="19"/>
    </row>
    <row r="842" spans="1:62" ht="12.5" x14ac:dyDescent="0.25">
      <c r="A842" s="1"/>
      <c r="B842" s="1"/>
      <c r="C842" s="1"/>
      <c r="G842" s="1"/>
      <c r="H842" s="1"/>
      <c r="I842" s="1"/>
      <c r="J842" s="1"/>
      <c r="K842" s="1"/>
      <c r="L842" s="1"/>
      <c r="AQ842" s="7"/>
      <c r="AR842" s="7"/>
      <c r="AS842" s="7"/>
      <c r="BC842" s="19"/>
      <c r="BD842" s="19"/>
      <c r="BE842" s="19"/>
      <c r="BF842" s="19"/>
      <c r="BG842" s="19"/>
      <c r="BH842" s="19"/>
      <c r="BI842" s="19"/>
      <c r="BJ842" s="19"/>
    </row>
    <row r="843" spans="1:62" ht="12.5" x14ac:dyDescent="0.25">
      <c r="A843" s="1"/>
      <c r="B843" s="1"/>
      <c r="C843" s="1"/>
      <c r="G843" s="1"/>
      <c r="H843" s="1"/>
      <c r="I843" s="1"/>
      <c r="J843" s="1"/>
      <c r="K843" s="1"/>
      <c r="L843" s="1"/>
      <c r="AQ843" s="7"/>
      <c r="AR843" s="7"/>
      <c r="AS843" s="7"/>
      <c r="BC843" s="19"/>
      <c r="BD843" s="19"/>
      <c r="BE843" s="19"/>
      <c r="BF843" s="19"/>
      <c r="BG843" s="19"/>
      <c r="BH843" s="19"/>
      <c r="BI843" s="19"/>
      <c r="BJ843" s="19"/>
    </row>
    <row r="844" spans="1:62" ht="12.5" x14ac:dyDescent="0.25">
      <c r="A844" s="1"/>
      <c r="B844" s="1"/>
      <c r="C844" s="1"/>
      <c r="G844" s="1"/>
      <c r="H844" s="1"/>
      <c r="I844" s="1"/>
      <c r="J844" s="1"/>
      <c r="K844" s="1"/>
      <c r="L844" s="1"/>
      <c r="AQ844" s="7"/>
      <c r="AR844" s="7"/>
      <c r="AS844" s="7"/>
      <c r="BC844" s="19"/>
      <c r="BD844" s="19"/>
      <c r="BE844" s="19"/>
      <c r="BF844" s="19"/>
      <c r="BG844" s="19"/>
      <c r="BH844" s="19"/>
      <c r="BI844" s="19"/>
      <c r="BJ844" s="19"/>
    </row>
    <row r="845" spans="1:62" ht="12.5" x14ac:dyDescent="0.25">
      <c r="A845" s="1"/>
      <c r="B845" s="1"/>
      <c r="C845" s="1"/>
      <c r="G845" s="1"/>
      <c r="H845" s="1"/>
      <c r="I845" s="1"/>
      <c r="J845" s="1"/>
      <c r="K845" s="1"/>
      <c r="L845" s="1"/>
      <c r="AQ845" s="7"/>
      <c r="AR845" s="7"/>
      <c r="AS845" s="7"/>
      <c r="BC845" s="19"/>
      <c r="BD845" s="19"/>
      <c r="BE845" s="19"/>
      <c r="BF845" s="19"/>
      <c r="BG845" s="19"/>
      <c r="BH845" s="19"/>
      <c r="BI845" s="19"/>
      <c r="BJ845" s="19"/>
    </row>
    <row r="846" spans="1:62" ht="12.5" x14ac:dyDescent="0.25">
      <c r="A846" s="1"/>
      <c r="B846" s="1"/>
      <c r="C846" s="1"/>
      <c r="G846" s="1"/>
      <c r="H846" s="1"/>
      <c r="I846" s="1"/>
      <c r="J846" s="1"/>
      <c r="K846" s="1"/>
      <c r="L846" s="1"/>
      <c r="AQ846" s="7"/>
      <c r="AR846" s="7"/>
      <c r="AS846" s="7"/>
      <c r="BC846" s="19"/>
      <c r="BD846" s="19"/>
      <c r="BE846" s="19"/>
      <c r="BF846" s="19"/>
      <c r="BG846" s="19"/>
      <c r="BH846" s="19"/>
      <c r="BI846" s="19"/>
      <c r="BJ846" s="19"/>
    </row>
    <row r="847" spans="1:62" ht="12.5" x14ac:dyDescent="0.25">
      <c r="A847" s="1"/>
      <c r="B847" s="1"/>
      <c r="C847" s="1"/>
      <c r="G847" s="1"/>
      <c r="H847" s="1"/>
      <c r="I847" s="1"/>
      <c r="J847" s="1"/>
      <c r="K847" s="1"/>
      <c r="L847" s="1"/>
      <c r="AQ847" s="7"/>
      <c r="AR847" s="7"/>
      <c r="AS847" s="7"/>
      <c r="BC847" s="19"/>
      <c r="BD847" s="19"/>
      <c r="BE847" s="19"/>
      <c r="BF847" s="19"/>
      <c r="BG847" s="19"/>
      <c r="BH847" s="19"/>
      <c r="BI847" s="19"/>
      <c r="BJ847" s="19"/>
    </row>
    <row r="848" spans="1:62" ht="12.5" x14ac:dyDescent="0.25">
      <c r="A848" s="1"/>
      <c r="B848" s="1"/>
      <c r="C848" s="1"/>
      <c r="G848" s="1"/>
      <c r="H848" s="1"/>
      <c r="I848" s="1"/>
      <c r="J848" s="1"/>
      <c r="K848" s="1"/>
      <c r="L848" s="1"/>
      <c r="AQ848" s="7"/>
      <c r="AR848" s="7"/>
      <c r="AS848" s="7"/>
      <c r="BC848" s="19"/>
      <c r="BD848" s="19"/>
      <c r="BE848" s="19"/>
      <c r="BF848" s="19"/>
      <c r="BG848" s="19"/>
      <c r="BH848" s="19"/>
      <c r="BI848" s="19"/>
      <c r="BJ848" s="19"/>
    </row>
    <row r="849" spans="1:62" ht="12.5" x14ac:dyDescent="0.25">
      <c r="A849" s="1"/>
      <c r="B849" s="1"/>
      <c r="C849" s="1"/>
      <c r="G849" s="1"/>
      <c r="H849" s="1"/>
      <c r="I849" s="1"/>
      <c r="J849" s="1"/>
      <c r="K849" s="1"/>
      <c r="L849" s="1"/>
      <c r="AQ849" s="7"/>
      <c r="AR849" s="7"/>
      <c r="AS849" s="7"/>
      <c r="BC849" s="19"/>
      <c r="BD849" s="19"/>
      <c r="BE849" s="19"/>
      <c r="BF849" s="19"/>
      <c r="BG849" s="19"/>
      <c r="BH849" s="19"/>
      <c r="BI849" s="19"/>
      <c r="BJ849" s="19"/>
    </row>
    <row r="850" spans="1:62" ht="12.5" x14ac:dyDescent="0.25">
      <c r="A850" s="1"/>
      <c r="B850" s="1"/>
      <c r="C850" s="1"/>
      <c r="G850" s="1"/>
      <c r="H850" s="1"/>
      <c r="I850" s="1"/>
      <c r="J850" s="1"/>
      <c r="K850" s="1"/>
      <c r="L850" s="1"/>
      <c r="AQ850" s="7"/>
      <c r="AR850" s="7"/>
      <c r="AS850" s="7"/>
      <c r="BC850" s="19"/>
      <c r="BD850" s="19"/>
      <c r="BE850" s="19"/>
      <c r="BF850" s="19"/>
      <c r="BG850" s="19"/>
      <c r="BH850" s="19"/>
      <c r="BI850" s="19"/>
      <c r="BJ850" s="19"/>
    </row>
    <row r="851" spans="1:62" ht="12.5" x14ac:dyDescent="0.25">
      <c r="A851" s="1"/>
      <c r="B851" s="1"/>
      <c r="C851" s="1"/>
      <c r="G851" s="1"/>
      <c r="H851" s="1"/>
      <c r="I851" s="1"/>
      <c r="J851" s="1"/>
      <c r="K851" s="1"/>
      <c r="L851" s="1"/>
      <c r="AQ851" s="7"/>
      <c r="AR851" s="7"/>
      <c r="AS851" s="7"/>
      <c r="BC851" s="19"/>
      <c r="BD851" s="19"/>
      <c r="BE851" s="19"/>
      <c r="BF851" s="19"/>
      <c r="BG851" s="19"/>
      <c r="BH851" s="19"/>
      <c r="BI851" s="19"/>
      <c r="BJ851" s="19"/>
    </row>
    <row r="852" spans="1:62" ht="12.5" x14ac:dyDescent="0.25">
      <c r="A852" s="1"/>
      <c r="B852" s="1"/>
      <c r="C852" s="1"/>
      <c r="G852" s="1"/>
      <c r="H852" s="1"/>
      <c r="I852" s="1"/>
      <c r="J852" s="1"/>
      <c r="K852" s="1"/>
      <c r="L852" s="1"/>
      <c r="AQ852" s="7"/>
      <c r="AR852" s="7"/>
      <c r="AS852" s="7"/>
      <c r="BC852" s="19"/>
      <c r="BD852" s="19"/>
      <c r="BE852" s="19"/>
      <c r="BF852" s="19"/>
      <c r="BG852" s="19"/>
      <c r="BH852" s="19"/>
      <c r="BI852" s="19"/>
      <c r="BJ852" s="19"/>
    </row>
    <row r="853" spans="1:62" ht="12.5" x14ac:dyDescent="0.25">
      <c r="A853" s="1"/>
      <c r="B853" s="1"/>
      <c r="C853" s="1"/>
      <c r="G853" s="1"/>
      <c r="H853" s="1"/>
      <c r="I853" s="1"/>
      <c r="J853" s="1"/>
      <c r="K853" s="1"/>
      <c r="L853" s="1"/>
      <c r="AQ853" s="7"/>
      <c r="AR853" s="7"/>
      <c r="AS853" s="7"/>
      <c r="BC853" s="19"/>
      <c r="BD853" s="19"/>
      <c r="BE853" s="19"/>
      <c r="BF853" s="19"/>
      <c r="BG853" s="19"/>
      <c r="BH853" s="19"/>
      <c r="BI853" s="19"/>
      <c r="BJ853" s="19"/>
    </row>
    <row r="854" spans="1:62" ht="12.5" x14ac:dyDescent="0.25">
      <c r="A854" s="1"/>
      <c r="B854" s="1"/>
      <c r="C854" s="1"/>
      <c r="G854" s="1"/>
      <c r="H854" s="1"/>
      <c r="I854" s="1"/>
      <c r="J854" s="1"/>
      <c r="K854" s="1"/>
      <c r="L854" s="1"/>
      <c r="AQ854" s="7"/>
      <c r="AR854" s="7"/>
      <c r="AS854" s="7"/>
      <c r="BC854" s="19"/>
      <c r="BD854" s="19"/>
      <c r="BE854" s="19"/>
      <c r="BF854" s="19"/>
      <c r="BG854" s="19"/>
      <c r="BH854" s="19"/>
      <c r="BI854" s="19"/>
      <c r="BJ854" s="19"/>
    </row>
    <row r="855" spans="1:62" ht="12.5" x14ac:dyDescent="0.25">
      <c r="A855" s="1"/>
      <c r="B855" s="1"/>
      <c r="C855" s="1"/>
      <c r="G855" s="1"/>
      <c r="H855" s="1"/>
      <c r="I855" s="1"/>
      <c r="J855" s="1"/>
      <c r="K855" s="1"/>
      <c r="L855" s="1"/>
      <c r="AQ855" s="7"/>
      <c r="AR855" s="7"/>
      <c r="AS855" s="7"/>
      <c r="BC855" s="19"/>
      <c r="BD855" s="19"/>
      <c r="BE855" s="19"/>
      <c r="BF855" s="19"/>
      <c r="BG855" s="19"/>
      <c r="BH855" s="19"/>
      <c r="BI855" s="19"/>
      <c r="BJ855" s="19"/>
    </row>
    <row r="856" spans="1:62" ht="12.5" x14ac:dyDescent="0.25">
      <c r="A856" s="1"/>
      <c r="B856" s="1"/>
      <c r="C856" s="1"/>
      <c r="G856" s="1"/>
      <c r="H856" s="1"/>
      <c r="I856" s="1"/>
      <c r="J856" s="1"/>
      <c r="K856" s="1"/>
      <c r="L856" s="1"/>
      <c r="AQ856" s="7"/>
      <c r="AR856" s="7"/>
      <c r="AS856" s="7"/>
      <c r="BC856" s="19"/>
      <c r="BD856" s="19"/>
      <c r="BE856" s="19"/>
      <c r="BF856" s="19"/>
      <c r="BG856" s="19"/>
      <c r="BH856" s="19"/>
      <c r="BI856" s="19"/>
      <c r="BJ856" s="19"/>
    </row>
    <row r="857" spans="1:62" ht="12.5" x14ac:dyDescent="0.25">
      <c r="A857" s="1"/>
      <c r="B857" s="1"/>
      <c r="C857" s="1"/>
      <c r="G857" s="1"/>
      <c r="H857" s="1"/>
      <c r="I857" s="1"/>
      <c r="J857" s="1"/>
      <c r="K857" s="1"/>
      <c r="L857" s="1"/>
      <c r="AQ857" s="7"/>
      <c r="AR857" s="7"/>
      <c r="AS857" s="7"/>
      <c r="BC857" s="19"/>
      <c r="BD857" s="19"/>
      <c r="BE857" s="19"/>
      <c r="BF857" s="19"/>
      <c r="BG857" s="19"/>
      <c r="BH857" s="19"/>
      <c r="BI857" s="19"/>
      <c r="BJ857" s="19"/>
    </row>
    <row r="858" spans="1:62" ht="12.5" x14ac:dyDescent="0.25">
      <c r="A858" s="1"/>
      <c r="B858" s="1"/>
      <c r="C858" s="1"/>
      <c r="G858" s="1"/>
      <c r="H858" s="1"/>
      <c r="I858" s="1"/>
      <c r="J858" s="1"/>
      <c r="K858" s="1"/>
      <c r="L858" s="1"/>
      <c r="AQ858" s="7"/>
      <c r="AR858" s="7"/>
      <c r="AS858" s="7"/>
      <c r="BC858" s="19"/>
      <c r="BD858" s="19"/>
      <c r="BE858" s="19"/>
      <c r="BF858" s="19"/>
      <c r="BG858" s="19"/>
      <c r="BH858" s="19"/>
      <c r="BI858" s="19"/>
      <c r="BJ858" s="19"/>
    </row>
    <row r="859" spans="1:62" ht="12.5" x14ac:dyDescent="0.25">
      <c r="A859" s="1"/>
      <c r="B859" s="1"/>
      <c r="C859" s="1"/>
      <c r="G859" s="1"/>
      <c r="H859" s="1"/>
      <c r="I859" s="1"/>
      <c r="J859" s="1"/>
      <c r="K859" s="1"/>
      <c r="L859" s="1"/>
      <c r="AQ859" s="7"/>
      <c r="AR859" s="7"/>
      <c r="AS859" s="7"/>
      <c r="BC859" s="19"/>
      <c r="BD859" s="19"/>
      <c r="BE859" s="19"/>
      <c r="BF859" s="19"/>
      <c r="BG859" s="19"/>
      <c r="BH859" s="19"/>
      <c r="BI859" s="19"/>
      <c r="BJ859" s="19"/>
    </row>
    <row r="860" spans="1:62" ht="12.5" x14ac:dyDescent="0.25">
      <c r="A860" s="1"/>
      <c r="B860" s="1"/>
      <c r="C860" s="1"/>
      <c r="G860" s="1"/>
      <c r="H860" s="1"/>
      <c r="I860" s="1"/>
      <c r="J860" s="1"/>
      <c r="K860" s="1"/>
      <c r="L860" s="1"/>
      <c r="AQ860" s="7"/>
      <c r="AR860" s="7"/>
      <c r="AS860" s="7"/>
      <c r="BC860" s="19"/>
      <c r="BD860" s="19"/>
      <c r="BE860" s="19"/>
      <c r="BF860" s="19"/>
      <c r="BG860" s="19"/>
      <c r="BH860" s="19"/>
      <c r="BI860" s="19"/>
      <c r="BJ860" s="19"/>
    </row>
    <row r="861" spans="1:62" ht="12.5" x14ac:dyDescent="0.25">
      <c r="A861" s="1"/>
      <c r="B861" s="1"/>
      <c r="C861" s="1"/>
      <c r="G861" s="1"/>
      <c r="H861" s="1"/>
      <c r="I861" s="1"/>
      <c r="J861" s="1"/>
      <c r="K861" s="1"/>
      <c r="L861" s="1"/>
      <c r="AQ861" s="7"/>
      <c r="AR861" s="7"/>
      <c r="AS861" s="7"/>
      <c r="BC861" s="19"/>
      <c r="BD861" s="19"/>
      <c r="BE861" s="19"/>
      <c r="BF861" s="19"/>
      <c r="BG861" s="19"/>
      <c r="BH861" s="19"/>
      <c r="BI861" s="19"/>
      <c r="BJ861" s="19"/>
    </row>
    <row r="862" spans="1:62" ht="12.5" x14ac:dyDescent="0.25">
      <c r="A862" s="1"/>
      <c r="B862" s="1"/>
      <c r="C862" s="1"/>
      <c r="G862" s="1"/>
      <c r="H862" s="1"/>
      <c r="I862" s="1"/>
      <c r="J862" s="1"/>
      <c r="K862" s="1"/>
      <c r="L862" s="1"/>
      <c r="AQ862" s="7"/>
      <c r="AR862" s="7"/>
      <c r="AS862" s="7"/>
      <c r="BC862" s="19"/>
      <c r="BD862" s="19"/>
      <c r="BE862" s="19"/>
      <c r="BF862" s="19"/>
      <c r="BG862" s="19"/>
      <c r="BH862" s="19"/>
      <c r="BI862" s="19"/>
      <c r="BJ862" s="19"/>
    </row>
    <row r="863" spans="1:62" ht="12.5" x14ac:dyDescent="0.25">
      <c r="A863" s="1"/>
      <c r="B863" s="1"/>
      <c r="C863" s="1"/>
      <c r="G863" s="1"/>
      <c r="H863" s="1"/>
      <c r="I863" s="1"/>
      <c r="J863" s="1"/>
      <c r="K863" s="1"/>
      <c r="L863" s="1"/>
      <c r="AQ863" s="7"/>
      <c r="AR863" s="7"/>
      <c r="AS863" s="7"/>
      <c r="BC863" s="19"/>
      <c r="BD863" s="19"/>
      <c r="BE863" s="19"/>
      <c r="BF863" s="19"/>
      <c r="BG863" s="19"/>
      <c r="BH863" s="19"/>
      <c r="BI863" s="19"/>
      <c r="BJ863" s="19"/>
    </row>
    <row r="864" spans="1:62" ht="12.5" x14ac:dyDescent="0.25">
      <c r="A864" s="1"/>
      <c r="B864" s="1"/>
      <c r="C864" s="1"/>
      <c r="G864" s="1"/>
      <c r="H864" s="1"/>
      <c r="I864" s="1"/>
      <c r="J864" s="1"/>
      <c r="K864" s="1"/>
      <c r="L864" s="1"/>
      <c r="AQ864" s="7"/>
      <c r="AR864" s="7"/>
      <c r="AS864" s="7"/>
      <c r="BC864" s="19"/>
      <c r="BD864" s="19"/>
      <c r="BE864" s="19"/>
      <c r="BF864" s="19"/>
      <c r="BG864" s="19"/>
      <c r="BH864" s="19"/>
      <c r="BI864" s="19"/>
      <c r="BJ864" s="19"/>
    </row>
    <row r="865" spans="1:62" ht="12.5" x14ac:dyDescent="0.25">
      <c r="A865" s="1"/>
      <c r="B865" s="1"/>
      <c r="C865" s="1"/>
      <c r="G865" s="1"/>
      <c r="H865" s="1"/>
      <c r="I865" s="1"/>
      <c r="J865" s="1"/>
      <c r="K865" s="1"/>
      <c r="L865" s="1"/>
      <c r="AQ865" s="7"/>
      <c r="AR865" s="7"/>
      <c r="AS865" s="7"/>
      <c r="BC865" s="19"/>
      <c r="BD865" s="19"/>
      <c r="BE865" s="19"/>
      <c r="BF865" s="19"/>
      <c r="BG865" s="19"/>
      <c r="BH865" s="19"/>
      <c r="BI865" s="19"/>
      <c r="BJ865" s="19"/>
    </row>
    <row r="866" spans="1:62" ht="12.5" x14ac:dyDescent="0.25">
      <c r="A866" s="1"/>
      <c r="B866" s="1"/>
      <c r="C866" s="1"/>
      <c r="G866" s="1"/>
      <c r="H866" s="1"/>
      <c r="I866" s="1"/>
      <c r="J866" s="1"/>
      <c r="K866" s="1"/>
      <c r="L866" s="1"/>
      <c r="AQ866" s="7"/>
      <c r="AR866" s="7"/>
      <c r="AS866" s="7"/>
      <c r="BC866" s="19"/>
      <c r="BD866" s="19"/>
      <c r="BE866" s="19"/>
      <c r="BF866" s="19"/>
      <c r="BG866" s="19"/>
      <c r="BH866" s="19"/>
      <c r="BI866" s="19"/>
      <c r="BJ866" s="19"/>
    </row>
    <row r="867" spans="1:62" ht="12.5" x14ac:dyDescent="0.25">
      <c r="A867" s="1"/>
      <c r="B867" s="1"/>
      <c r="C867" s="1"/>
      <c r="G867" s="1"/>
      <c r="H867" s="1"/>
      <c r="I867" s="1"/>
      <c r="J867" s="1"/>
      <c r="K867" s="1"/>
      <c r="L867" s="1"/>
      <c r="AQ867" s="7"/>
      <c r="AR867" s="7"/>
      <c r="AS867" s="7"/>
      <c r="BC867" s="19"/>
      <c r="BD867" s="19"/>
      <c r="BE867" s="19"/>
      <c r="BF867" s="19"/>
      <c r="BG867" s="19"/>
      <c r="BH867" s="19"/>
      <c r="BI867" s="19"/>
      <c r="BJ867" s="19"/>
    </row>
    <row r="868" spans="1:62" ht="12.5" x14ac:dyDescent="0.25">
      <c r="A868" s="1"/>
      <c r="B868" s="1"/>
      <c r="C868" s="1"/>
      <c r="G868" s="1"/>
      <c r="H868" s="1"/>
      <c r="I868" s="1"/>
      <c r="J868" s="1"/>
      <c r="K868" s="1"/>
      <c r="L868" s="1"/>
      <c r="AQ868" s="7"/>
      <c r="AR868" s="7"/>
      <c r="AS868" s="7"/>
      <c r="BC868" s="19"/>
      <c r="BD868" s="19"/>
      <c r="BE868" s="19"/>
      <c r="BF868" s="19"/>
      <c r="BG868" s="19"/>
      <c r="BH868" s="19"/>
      <c r="BI868" s="19"/>
      <c r="BJ868" s="19"/>
    </row>
    <row r="869" spans="1:62" ht="12.5" x14ac:dyDescent="0.25">
      <c r="A869" s="1"/>
      <c r="B869" s="1"/>
      <c r="C869" s="1"/>
      <c r="G869" s="1"/>
      <c r="H869" s="1"/>
      <c r="I869" s="1"/>
      <c r="J869" s="1"/>
      <c r="K869" s="1"/>
      <c r="L869" s="1"/>
      <c r="AQ869" s="7"/>
      <c r="AR869" s="7"/>
      <c r="AS869" s="7"/>
      <c r="BC869" s="19"/>
      <c r="BD869" s="19"/>
      <c r="BE869" s="19"/>
      <c r="BF869" s="19"/>
      <c r="BG869" s="19"/>
      <c r="BH869" s="19"/>
      <c r="BI869" s="19"/>
      <c r="BJ869" s="19"/>
    </row>
    <row r="870" spans="1:62" ht="12.5" x14ac:dyDescent="0.25">
      <c r="A870" s="1"/>
      <c r="B870" s="1"/>
      <c r="C870" s="1"/>
      <c r="G870" s="1"/>
      <c r="H870" s="1"/>
      <c r="I870" s="1"/>
      <c r="J870" s="1"/>
      <c r="K870" s="1"/>
      <c r="L870" s="1"/>
      <c r="AQ870" s="7"/>
      <c r="AR870" s="7"/>
      <c r="AS870" s="7"/>
      <c r="BC870" s="19"/>
      <c r="BD870" s="19"/>
      <c r="BE870" s="19"/>
      <c r="BF870" s="19"/>
      <c r="BG870" s="19"/>
      <c r="BH870" s="19"/>
      <c r="BI870" s="19"/>
      <c r="BJ870" s="19"/>
    </row>
    <row r="871" spans="1:62" ht="12.5" x14ac:dyDescent="0.25">
      <c r="A871" s="1"/>
      <c r="B871" s="1"/>
      <c r="C871" s="1"/>
      <c r="G871" s="1"/>
      <c r="H871" s="1"/>
      <c r="I871" s="1"/>
      <c r="J871" s="1"/>
      <c r="K871" s="1"/>
      <c r="L871" s="1"/>
      <c r="AQ871" s="7"/>
      <c r="AR871" s="7"/>
      <c r="AS871" s="7"/>
      <c r="BC871" s="19"/>
      <c r="BD871" s="19"/>
      <c r="BE871" s="19"/>
      <c r="BF871" s="19"/>
      <c r="BG871" s="19"/>
      <c r="BH871" s="19"/>
      <c r="BI871" s="19"/>
      <c r="BJ871" s="19"/>
    </row>
    <row r="872" spans="1:62" ht="12.5" x14ac:dyDescent="0.25">
      <c r="A872" s="1"/>
      <c r="B872" s="1"/>
      <c r="C872" s="1"/>
      <c r="G872" s="1"/>
      <c r="H872" s="1"/>
      <c r="I872" s="1"/>
      <c r="J872" s="1"/>
      <c r="K872" s="1"/>
      <c r="L872" s="1"/>
      <c r="AQ872" s="7"/>
      <c r="AR872" s="7"/>
      <c r="AS872" s="7"/>
      <c r="BC872" s="19"/>
      <c r="BD872" s="19"/>
      <c r="BE872" s="19"/>
      <c r="BF872" s="19"/>
      <c r="BG872" s="19"/>
      <c r="BH872" s="19"/>
      <c r="BI872" s="19"/>
      <c r="BJ872" s="19"/>
    </row>
    <row r="873" spans="1:62" ht="12.5" x14ac:dyDescent="0.25">
      <c r="A873" s="1"/>
      <c r="B873" s="1"/>
      <c r="C873" s="1"/>
      <c r="G873" s="1"/>
      <c r="H873" s="1"/>
      <c r="I873" s="1"/>
      <c r="J873" s="1"/>
      <c r="K873" s="1"/>
      <c r="L873" s="1"/>
      <c r="AQ873" s="7"/>
      <c r="AR873" s="7"/>
      <c r="AS873" s="7"/>
      <c r="BC873" s="19"/>
      <c r="BD873" s="19"/>
      <c r="BE873" s="19"/>
      <c r="BF873" s="19"/>
      <c r="BG873" s="19"/>
      <c r="BH873" s="19"/>
      <c r="BI873" s="19"/>
      <c r="BJ873" s="19"/>
    </row>
    <row r="874" spans="1:62" ht="12.5" x14ac:dyDescent="0.25">
      <c r="A874" s="1"/>
      <c r="B874" s="1"/>
      <c r="C874" s="1"/>
      <c r="G874" s="1"/>
      <c r="H874" s="1"/>
      <c r="I874" s="1"/>
      <c r="J874" s="1"/>
      <c r="K874" s="1"/>
      <c r="L874" s="1"/>
      <c r="AQ874" s="7"/>
      <c r="AR874" s="7"/>
      <c r="AS874" s="7"/>
      <c r="BC874" s="19"/>
      <c r="BD874" s="19"/>
      <c r="BE874" s="19"/>
      <c r="BF874" s="19"/>
      <c r="BG874" s="19"/>
      <c r="BH874" s="19"/>
      <c r="BI874" s="19"/>
      <c r="BJ874" s="19"/>
    </row>
    <row r="875" spans="1:62" ht="12.5" x14ac:dyDescent="0.25">
      <c r="A875" s="1"/>
      <c r="B875" s="1"/>
      <c r="C875" s="1"/>
      <c r="G875" s="1"/>
      <c r="H875" s="1"/>
      <c r="I875" s="1"/>
      <c r="J875" s="1"/>
      <c r="K875" s="1"/>
      <c r="L875" s="1"/>
      <c r="AQ875" s="7"/>
      <c r="AR875" s="7"/>
      <c r="AS875" s="7"/>
      <c r="BC875" s="19"/>
      <c r="BD875" s="19"/>
      <c r="BE875" s="19"/>
      <c r="BF875" s="19"/>
      <c r="BG875" s="19"/>
      <c r="BH875" s="19"/>
      <c r="BI875" s="19"/>
      <c r="BJ875" s="19"/>
    </row>
    <row r="876" spans="1:62" ht="12.5" x14ac:dyDescent="0.25">
      <c r="A876" s="1"/>
      <c r="B876" s="1"/>
      <c r="C876" s="1"/>
      <c r="G876" s="1"/>
      <c r="H876" s="1"/>
      <c r="I876" s="1"/>
      <c r="J876" s="1"/>
      <c r="K876" s="1"/>
      <c r="L876" s="1"/>
      <c r="AQ876" s="7"/>
      <c r="AR876" s="7"/>
      <c r="AS876" s="7"/>
      <c r="BC876" s="19"/>
      <c r="BD876" s="19"/>
      <c r="BE876" s="19"/>
      <c r="BF876" s="19"/>
      <c r="BG876" s="19"/>
      <c r="BH876" s="19"/>
      <c r="BI876" s="19"/>
      <c r="BJ876" s="19"/>
    </row>
    <row r="877" spans="1:62" ht="12.5" x14ac:dyDescent="0.25">
      <c r="A877" s="1"/>
      <c r="B877" s="1"/>
      <c r="C877" s="1"/>
      <c r="G877" s="1"/>
      <c r="H877" s="1"/>
      <c r="I877" s="1"/>
      <c r="J877" s="1"/>
      <c r="K877" s="1"/>
      <c r="L877" s="1"/>
      <c r="AQ877" s="7"/>
      <c r="AR877" s="7"/>
      <c r="AS877" s="7"/>
      <c r="BC877" s="19"/>
      <c r="BD877" s="19"/>
      <c r="BE877" s="19"/>
      <c r="BF877" s="19"/>
      <c r="BG877" s="19"/>
      <c r="BH877" s="19"/>
      <c r="BI877" s="19"/>
      <c r="BJ877" s="19"/>
    </row>
    <row r="878" spans="1:62" ht="12.5" x14ac:dyDescent="0.25">
      <c r="A878" s="1"/>
      <c r="B878" s="1"/>
      <c r="C878" s="1"/>
      <c r="G878" s="1"/>
      <c r="H878" s="1"/>
      <c r="I878" s="1"/>
      <c r="J878" s="1"/>
      <c r="K878" s="1"/>
      <c r="L878" s="1"/>
      <c r="AQ878" s="7"/>
      <c r="AR878" s="7"/>
      <c r="AS878" s="7"/>
      <c r="BC878" s="19"/>
      <c r="BD878" s="19"/>
      <c r="BE878" s="19"/>
      <c r="BF878" s="19"/>
      <c r="BG878" s="19"/>
      <c r="BH878" s="19"/>
      <c r="BI878" s="19"/>
      <c r="BJ878" s="19"/>
    </row>
    <row r="879" spans="1:62" ht="12.5" x14ac:dyDescent="0.25">
      <c r="A879" s="1"/>
      <c r="B879" s="1"/>
      <c r="C879" s="1"/>
      <c r="G879" s="1"/>
      <c r="H879" s="1"/>
      <c r="I879" s="1"/>
      <c r="J879" s="1"/>
      <c r="K879" s="1"/>
      <c r="L879" s="1"/>
      <c r="AQ879" s="7"/>
      <c r="AR879" s="7"/>
      <c r="AS879" s="7"/>
      <c r="BC879" s="19"/>
      <c r="BD879" s="19"/>
      <c r="BE879" s="19"/>
      <c r="BF879" s="19"/>
      <c r="BG879" s="19"/>
      <c r="BH879" s="19"/>
      <c r="BI879" s="19"/>
      <c r="BJ879" s="19"/>
    </row>
    <row r="880" spans="1:62" ht="12.5" x14ac:dyDescent="0.25">
      <c r="A880" s="1"/>
      <c r="B880" s="1"/>
      <c r="C880" s="1"/>
      <c r="G880" s="1"/>
      <c r="H880" s="1"/>
      <c r="I880" s="1"/>
      <c r="J880" s="1"/>
      <c r="K880" s="1"/>
      <c r="L880" s="1"/>
      <c r="AQ880" s="7"/>
      <c r="AR880" s="7"/>
      <c r="AS880" s="7"/>
      <c r="BC880" s="19"/>
      <c r="BD880" s="19"/>
      <c r="BE880" s="19"/>
      <c r="BF880" s="19"/>
      <c r="BG880" s="19"/>
      <c r="BH880" s="19"/>
      <c r="BI880" s="19"/>
      <c r="BJ880" s="19"/>
    </row>
    <row r="881" spans="1:62" ht="12.5" x14ac:dyDescent="0.25">
      <c r="A881" s="1"/>
      <c r="B881" s="1"/>
      <c r="C881" s="1"/>
      <c r="G881" s="1"/>
      <c r="H881" s="1"/>
      <c r="I881" s="1"/>
      <c r="J881" s="1"/>
      <c r="K881" s="1"/>
      <c r="L881" s="1"/>
      <c r="AQ881" s="7"/>
      <c r="AR881" s="7"/>
      <c r="AS881" s="7"/>
      <c r="BC881" s="19"/>
      <c r="BD881" s="19"/>
      <c r="BE881" s="19"/>
      <c r="BF881" s="19"/>
      <c r="BG881" s="19"/>
      <c r="BH881" s="19"/>
      <c r="BI881" s="19"/>
      <c r="BJ881" s="19"/>
    </row>
    <row r="882" spans="1:62" ht="12.5" x14ac:dyDescent="0.25">
      <c r="A882" s="1"/>
      <c r="B882" s="1"/>
      <c r="C882" s="1"/>
      <c r="G882" s="1"/>
      <c r="H882" s="1"/>
      <c r="I882" s="1"/>
      <c r="J882" s="1"/>
      <c r="K882" s="1"/>
      <c r="L882" s="1"/>
      <c r="AQ882" s="7"/>
      <c r="AR882" s="7"/>
      <c r="AS882" s="7"/>
      <c r="BC882" s="19"/>
      <c r="BD882" s="19"/>
      <c r="BE882" s="19"/>
      <c r="BF882" s="19"/>
      <c r="BG882" s="19"/>
      <c r="BH882" s="19"/>
      <c r="BI882" s="19"/>
      <c r="BJ882" s="19"/>
    </row>
    <row r="883" spans="1:62" ht="12.5" x14ac:dyDescent="0.25">
      <c r="A883" s="1"/>
      <c r="B883" s="1"/>
      <c r="C883" s="1"/>
      <c r="G883" s="1"/>
      <c r="H883" s="1"/>
      <c r="I883" s="1"/>
      <c r="J883" s="1"/>
      <c r="K883" s="1"/>
      <c r="L883" s="1"/>
      <c r="AQ883" s="7"/>
      <c r="AR883" s="7"/>
      <c r="AS883" s="7"/>
      <c r="BC883" s="19"/>
      <c r="BD883" s="19"/>
      <c r="BE883" s="19"/>
      <c r="BF883" s="19"/>
      <c r="BG883" s="19"/>
      <c r="BH883" s="19"/>
      <c r="BI883" s="19"/>
      <c r="BJ883" s="19"/>
    </row>
    <row r="884" spans="1:62" ht="12.5" x14ac:dyDescent="0.25">
      <c r="A884" s="1"/>
      <c r="B884" s="1"/>
      <c r="C884" s="1"/>
      <c r="G884" s="1"/>
      <c r="H884" s="1"/>
      <c r="I884" s="1"/>
      <c r="J884" s="1"/>
      <c r="K884" s="1"/>
      <c r="L884" s="1"/>
      <c r="AQ884" s="7"/>
      <c r="AR884" s="7"/>
      <c r="AS884" s="7"/>
      <c r="BC884" s="19"/>
      <c r="BD884" s="19"/>
      <c r="BE884" s="19"/>
      <c r="BF884" s="19"/>
      <c r="BG884" s="19"/>
      <c r="BH884" s="19"/>
      <c r="BI884" s="19"/>
      <c r="BJ884" s="19"/>
    </row>
    <row r="885" spans="1:62" ht="12.5" x14ac:dyDescent="0.25">
      <c r="A885" s="1"/>
      <c r="B885" s="1"/>
      <c r="C885" s="1"/>
      <c r="G885" s="1"/>
      <c r="H885" s="1"/>
      <c r="I885" s="1"/>
      <c r="J885" s="1"/>
      <c r="K885" s="1"/>
      <c r="L885" s="1"/>
      <c r="AQ885" s="7"/>
      <c r="AR885" s="7"/>
      <c r="AS885" s="7"/>
      <c r="BC885" s="19"/>
      <c r="BD885" s="19"/>
      <c r="BE885" s="19"/>
      <c r="BF885" s="19"/>
      <c r="BG885" s="19"/>
      <c r="BH885" s="19"/>
      <c r="BI885" s="19"/>
      <c r="BJ885" s="19"/>
    </row>
    <row r="886" spans="1:62" ht="12.5" x14ac:dyDescent="0.25">
      <c r="A886" s="1"/>
      <c r="B886" s="1"/>
      <c r="C886" s="1"/>
      <c r="G886" s="1"/>
      <c r="H886" s="1"/>
      <c r="I886" s="1"/>
      <c r="J886" s="1"/>
      <c r="K886" s="1"/>
      <c r="L886" s="1"/>
      <c r="AQ886" s="7"/>
      <c r="AR886" s="7"/>
      <c r="AS886" s="7"/>
      <c r="BC886" s="19"/>
      <c r="BD886" s="19"/>
      <c r="BE886" s="19"/>
      <c r="BF886" s="19"/>
      <c r="BG886" s="19"/>
      <c r="BH886" s="19"/>
      <c r="BI886" s="19"/>
      <c r="BJ886" s="19"/>
    </row>
    <row r="887" spans="1:62" ht="12.5" x14ac:dyDescent="0.25">
      <c r="A887" s="1"/>
      <c r="B887" s="1"/>
      <c r="C887" s="1"/>
      <c r="G887" s="1"/>
      <c r="H887" s="1"/>
      <c r="I887" s="1"/>
      <c r="J887" s="1"/>
      <c r="K887" s="1"/>
      <c r="L887" s="1"/>
      <c r="AQ887" s="7"/>
      <c r="AR887" s="7"/>
      <c r="AS887" s="7"/>
      <c r="BC887" s="19"/>
      <c r="BD887" s="19"/>
      <c r="BE887" s="19"/>
      <c r="BF887" s="19"/>
      <c r="BG887" s="19"/>
      <c r="BH887" s="19"/>
      <c r="BI887" s="19"/>
      <c r="BJ887" s="19"/>
    </row>
    <row r="888" spans="1:62" ht="12.5" x14ac:dyDescent="0.25">
      <c r="A888" s="1"/>
      <c r="B888" s="1"/>
      <c r="C888" s="1"/>
      <c r="G888" s="1"/>
      <c r="H888" s="1"/>
      <c r="I888" s="1"/>
      <c r="J888" s="1"/>
      <c r="K888" s="1"/>
      <c r="L888" s="1"/>
      <c r="AQ888" s="7"/>
      <c r="AR888" s="7"/>
      <c r="AS888" s="7"/>
      <c r="BC888" s="19"/>
      <c r="BD888" s="19"/>
      <c r="BE888" s="19"/>
      <c r="BF888" s="19"/>
      <c r="BG888" s="19"/>
      <c r="BH888" s="19"/>
      <c r="BI888" s="19"/>
      <c r="BJ888" s="19"/>
    </row>
    <row r="889" spans="1:62" ht="12.5" x14ac:dyDescent="0.25">
      <c r="A889" s="1"/>
      <c r="B889" s="1"/>
      <c r="C889" s="1"/>
      <c r="G889" s="1"/>
      <c r="H889" s="1"/>
      <c r="I889" s="1"/>
      <c r="J889" s="1"/>
      <c r="K889" s="1"/>
      <c r="L889" s="1"/>
      <c r="AQ889" s="7"/>
      <c r="AR889" s="7"/>
      <c r="AS889" s="7"/>
      <c r="BC889" s="19"/>
      <c r="BD889" s="19"/>
      <c r="BE889" s="19"/>
      <c r="BF889" s="19"/>
      <c r="BG889" s="19"/>
      <c r="BH889" s="19"/>
      <c r="BI889" s="19"/>
      <c r="BJ889" s="19"/>
    </row>
    <row r="890" spans="1:62" ht="12.5" x14ac:dyDescent="0.25">
      <c r="A890" s="1"/>
      <c r="B890" s="1"/>
      <c r="C890" s="1"/>
      <c r="G890" s="1"/>
      <c r="H890" s="1"/>
      <c r="I890" s="1"/>
      <c r="J890" s="1"/>
      <c r="K890" s="1"/>
      <c r="L890" s="1"/>
      <c r="AQ890" s="7"/>
      <c r="AR890" s="7"/>
      <c r="AS890" s="7"/>
      <c r="BC890" s="19"/>
      <c r="BD890" s="19"/>
      <c r="BE890" s="19"/>
      <c r="BF890" s="19"/>
      <c r="BG890" s="19"/>
      <c r="BH890" s="19"/>
      <c r="BI890" s="19"/>
      <c r="BJ890" s="19"/>
    </row>
    <row r="891" spans="1:62" ht="12.5" x14ac:dyDescent="0.25">
      <c r="A891" s="1"/>
      <c r="B891" s="1"/>
      <c r="C891" s="1"/>
      <c r="G891" s="1"/>
      <c r="H891" s="1"/>
      <c r="I891" s="1"/>
      <c r="J891" s="1"/>
      <c r="K891" s="1"/>
      <c r="L891" s="1"/>
      <c r="AQ891" s="7"/>
      <c r="AR891" s="7"/>
      <c r="AS891" s="7"/>
      <c r="BC891" s="19"/>
      <c r="BD891" s="19"/>
      <c r="BE891" s="19"/>
      <c r="BF891" s="19"/>
      <c r="BG891" s="19"/>
      <c r="BH891" s="19"/>
      <c r="BI891" s="19"/>
      <c r="BJ891" s="19"/>
    </row>
    <row r="892" spans="1:62" ht="12.5" x14ac:dyDescent="0.25">
      <c r="A892" s="1"/>
      <c r="B892" s="1"/>
      <c r="C892" s="1"/>
      <c r="G892" s="1"/>
      <c r="H892" s="1"/>
      <c r="I892" s="1"/>
      <c r="J892" s="1"/>
      <c r="K892" s="1"/>
      <c r="L892" s="1"/>
      <c r="AQ892" s="7"/>
      <c r="AR892" s="7"/>
      <c r="AS892" s="7"/>
      <c r="BC892" s="19"/>
      <c r="BD892" s="19"/>
      <c r="BE892" s="19"/>
      <c r="BF892" s="19"/>
      <c r="BG892" s="19"/>
      <c r="BH892" s="19"/>
      <c r="BI892" s="19"/>
      <c r="BJ892" s="19"/>
    </row>
    <row r="893" spans="1:62" ht="12.5" x14ac:dyDescent="0.25">
      <c r="A893" s="1"/>
      <c r="B893" s="1"/>
      <c r="C893" s="1"/>
      <c r="G893" s="1"/>
      <c r="H893" s="1"/>
      <c r="I893" s="1"/>
      <c r="J893" s="1"/>
      <c r="K893" s="1"/>
      <c r="L893" s="1"/>
      <c r="AQ893" s="7"/>
      <c r="AR893" s="7"/>
      <c r="AS893" s="7"/>
      <c r="BC893" s="19"/>
      <c r="BD893" s="19"/>
      <c r="BE893" s="19"/>
      <c r="BF893" s="19"/>
      <c r="BG893" s="19"/>
      <c r="BH893" s="19"/>
      <c r="BI893" s="19"/>
      <c r="BJ893" s="19"/>
    </row>
    <row r="894" spans="1:62" ht="12.5" x14ac:dyDescent="0.25">
      <c r="A894" s="1"/>
      <c r="B894" s="1"/>
      <c r="C894" s="1"/>
      <c r="G894" s="1"/>
      <c r="H894" s="1"/>
      <c r="I894" s="1"/>
      <c r="J894" s="1"/>
      <c r="K894" s="1"/>
      <c r="L894" s="1"/>
      <c r="AQ894" s="7"/>
      <c r="AR894" s="7"/>
      <c r="AS894" s="7"/>
      <c r="BC894" s="19"/>
      <c r="BD894" s="19"/>
      <c r="BE894" s="19"/>
      <c r="BF894" s="19"/>
      <c r="BG894" s="19"/>
      <c r="BH894" s="19"/>
      <c r="BI894" s="19"/>
      <c r="BJ894" s="19"/>
    </row>
    <row r="895" spans="1:62" ht="12.5" x14ac:dyDescent="0.25">
      <c r="A895" s="1"/>
      <c r="B895" s="1"/>
      <c r="C895" s="1"/>
      <c r="G895" s="1"/>
      <c r="H895" s="1"/>
      <c r="I895" s="1"/>
      <c r="J895" s="1"/>
      <c r="K895" s="1"/>
      <c r="L895" s="1"/>
      <c r="AQ895" s="7"/>
      <c r="AR895" s="7"/>
      <c r="AS895" s="7"/>
      <c r="BC895" s="19"/>
      <c r="BD895" s="19"/>
      <c r="BE895" s="19"/>
      <c r="BF895" s="19"/>
      <c r="BG895" s="19"/>
      <c r="BH895" s="19"/>
      <c r="BI895" s="19"/>
      <c r="BJ895" s="19"/>
    </row>
    <row r="896" spans="1:62" ht="12.5" x14ac:dyDescent="0.25">
      <c r="A896" s="1"/>
      <c r="B896" s="1"/>
      <c r="C896" s="1"/>
      <c r="G896" s="1"/>
      <c r="H896" s="1"/>
      <c r="I896" s="1"/>
      <c r="J896" s="1"/>
      <c r="K896" s="1"/>
      <c r="L896" s="1"/>
      <c r="AQ896" s="7"/>
      <c r="AR896" s="7"/>
      <c r="AS896" s="7"/>
      <c r="BC896" s="19"/>
      <c r="BD896" s="19"/>
      <c r="BE896" s="19"/>
      <c r="BF896" s="19"/>
      <c r="BG896" s="19"/>
      <c r="BH896" s="19"/>
      <c r="BI896" s="19"/>
      <c r="BJ896" s="19"/>
    </row>
    <row r="897" spans="1:62" ht="12.5" x14ac:dyDescent="0.25">
      <c r="A897" s="1"/>
      <c r="B897" s="1"/>
      <c r="C897" s="1"/>
      <c r="G897" s="1"/>
      <c r="H897" s="1"/>
      <c r="I897" s="1"/>
      <c r="J897" s="1"/>
      <c r="K897" s="1"/>
      <c r="L897" s="1"/>
      <c r="AQ897" s="7"/>
      <c r="AR897" s="7"/>
      <c r="AS897" s="7"/>
      <c r="BC897" s="19"/>
      <c r="BD897" s="19"/>
      <c r="BE897" s="19"/>
      <c r="BF897" s="19"/>
      <c r="BG897" s="19"/>
      <c r="BH897" s="19"/>
      <c r="BI897" s="19"/>
      <c r="BJ897" s="19"/>
    </row>
    <row r="898" spans="1:62" ht="12.5" x14ac:dyDescent="0.25">
      <c r="A898" s="1"/>
      <c r="B898" s="1"/>
      <c r="C898" s="1"/>
      <c r="G898" s="1"/>
      <c r="H898" s="1"/>
      <c r="I898" s="1"/>
      <c r="J898" s="1"/>
      <c r="K898" s="1"/>
      <c r="L898" s="1"/>
      <c r="AQ898" s="7"/>
      <c r="AR898" s="7"/>
      <c r="AS898" s="7"/>
      <c r="BC898" s="19"/>
      <c r="BD898" s="19"/>
      <c r="BE898" s="19"/>
      <c r="BF898" s="19"/>
      <c r="BG898" s="19"/>
      <c r="BH898" s="19"/>
      <c r="BI898" s="19"/>
      <c r="BJ898" s="19"/>
    </row>
    <row r="899" spans="1:62" ht="12.5" x14ac:dyDescent="0.25">
      <c r="A899" s="1"/>
      <c r="B899" s="1"/>
      <c r="C899" s="1"/>
      <c r="G899" s="1"/>
      <c r="H899" s="1"/>
      <c r="I899" s="1"/>
      <c r="J899" s="1"/>
      <c r="K899" s="1"/>
      <c r="L899" s="1"/>
      <c r="AQ899" s="7"/>
      <c r="AR899" s="7"/>
      <c r="AS899" s="7"/>
      <c r="BC899" s="19"/>
      <c r="BD899" s="19"/>
      <c r="BE899" s="19"/>
      <c r="BF899" s="19"/>
      <c r="BG899" s="19"/>
      <c r="BH899" s="19"/>
      <c r="BI899" s="19"/>
      <c r="BJ899" s="19"/>
    </row>
    <row r="900" spans="1:62" ht="12.5" x14ac:dyDescent="0.25">
      <c r="A900" s="1"/>
      <c r="B900" s="1"/>
      <c r="C900" s="1"/>
      <c r="G900" s="1"/>
      <c r="H900" s="1"/>
      <c r="I900" s="1"/>
      <c r="J900" s="1"/>
      <c r="K900" s="1"/>
      <c r="L900" s="1"/>
      <c r="AQ900" s="7"/>
      <c r="AR900" s="7"/>
      <c r="AS900" s="7"/>
      <c r="BC900" s="19"/>
      <c r="BD900" s="19"/>
      <c r="BE900" s="19"/>
      <c r="BF900" s="19"/>
      <c r="BG900" s="19"/>
      <c r="BH900" s="19"/>
      <c r="BI900" s="19"/>
      <c r="BJ900" s="19"/>
    </row>
    <row r="901" spans="1:62" ht="12.5" x14ac:dyDescent="0.25">
      <c r="A901" s="1"/>
      <c r="B901" s="1"/>
      <c r="C901" s="1"/>
      <c r="G901" s="1"/>
      <c r="H901" s="1"/>
      <c r="I901" s="1"/>
      <c r="J901" s="1"/>
      <c r="K901" s="1"/>
      <c r="L901" s="1"/>
      <c r="AQ901" s="7"/>
      <c r="AR901" s="7"/>
      <c r="AS901" s="7"/>
      <c r="BC901" s="19"/>
      <c r="BD901" s="19"/>
      <c r="BE901" s="19"/>
      <c r="BF901" s="19"/>
      <c r="BG901" s="19"/>
      <c r="BH901" s="19"/>
      <c r="BI901" s="19"/>
      <c r="BJ901" s="19"/>
    </row>
    <row r="902" spans="1:62" ht="12.5" x14ac:dyDescent="0.25">
      <c r="A902" s="1"/>
      <c r="B902" s="1"/>
      <c r="C902" s="1"/>
      <c r="G902" s="1"/>
      <c r="H902" s="1"/>
      <c r="I902" s="1"/>
      <c r="J902" s="1"/>
      <c r="K902" s="1"/>
      <c r="L902" s="1"/>
      <c r="AQ902" s="7"/>
      <c r="AR902" s="7"/>
      <c r="AS902" s="7"/>
      <c r="BC902" s="19"/>
      <c r="BD902" s="19"/>
      <c r="BE902" s="19"/>
      <c r="BF902" s="19"/>
      <c r="BG902" s="19"/>
      <c r="BH902" s="19"/>
      <c r="BI902" s="19"/>
      <c r="BJ902" s="19"/>
    </row>
    <row r="903" spans="1:62" ht="12.5" x14ac:dyDescent="0.25">
      <c r="A903" s="1"/>
      <c r="B903" s="1"/>
      <c r="C903" s="1"/>
      <c r="G903" s="1"/>
      <c r="H903" s="1"/>
      <c r="I903" s="1"/>
      <c r="J903" s="1"/>
      <c r="K903" s="1"/>
      <c r="L903" s="1"/>
      <c r="AQ903" s="7"/>
      <c r="AR903" s="7"/>
      <c r="AS903" s="7"/>
      <c r="BC903" s="19"/>
      <c r="BD903" s="19"/>
      <c r="BE903" s="19"/>
      <c r="BF903" s="19"/>
      <c r="BG903" s="19"/>
      <c r="BH903" s="19"/>
      <c r="BI903" s="19"/>
      <c r="BJ903" s="19"/>
    </row>
    <row r="904" spans="1:62" ht="12.5" x14ac:dyDescent="0.25">
      <c r="A904" s="1"/>
      <c r="B904" s="1"/>
      <c r="C904" s="1"/>
      <c r="G904" s="1"/>
      <c r="H904" s="1"/>
      <c r="I904" s="1"/>
      <c r="J904" s="1"/>
      <c r="K904" s="1"/>
      <c r="L904" s="1"/>
      <c r="AQ904" s="7"/>
      <c r="AR904" s="7"/>
      <c r="AS904" s="7"/>
      <c r="BC904" s="19"/>
      <c r="BD904" s="19"/>
      <c r="BE904" s="19"/>
      <c r="BF904" s="19"/>
      <c r="BG904" s="19"/>
      <c r="BH904" s="19"/>
      <c r="BI904" s="19"/>
      <c r="BJ904" s="19"/>
    </row>
    <row r="905" spans="1:62" ht="12.5" x14ac:dyDescent="0.25">
      <c r="A905" s="1"/>
      <c r="B905" s="1"/>
      <c r="C905" s="1"/>
      <c r="G905" s="1"/>
      <c r="H905" s="1"/>
      <c r="I905" s="1"/>
      <c r="J905" s="1"/>
      <c r="K905" s="1"/>
      <c r="L905" s="1"/>
      <c r="AQ905" s="7"/>
      <c r="AR905" s="7"/>
      <c r="AS905" s="7"/>
      <c r="BC905" s="19"/>
      <c r="BD905" s="19"/>
      <c r="BE905" s="19"/>
      <c r="BF905" s="19"/>
      <c r="BG905" s="19"/>
      <c r="BH905" s="19"/>
      <c r="BI905" s="19"/>
      <c r="BJ905" s="19"/>
    </row>
    <row r="906" spans="1:62" ht="12.5" x14ac:dyDescent="0.25">
      <c r="A906" s="1"/>
      <c r="B906" s="1"/>
      <c r="C906" s="1"/>
      <c r="G906" s="1"/>
      <c r="H906" s="1"/>
      <c r="I906" s="1"/>
      <c r="J906" s="1"/>
      <c r="K906" s="1"/>
      <c r="L906" s="1"/>
      <c r="AQ906" s="7"/>
      <c r="AR906" s="7"/>
      <c r="AS906" s="7"/>
      <c r="BC906" s="19"/>
      <c r="BD906" s="19"/>
      <c r="BE906" s="19"/>
      <c r="BF906" s="19"/>
      <c r="BG906" s="19"/>
      <c r="BH906" s="19"/>
      <c r="BI906" s="19"/>
      <c r="BJ906" s="19"/>
    </row>
    <row r="907" spans="1:62" ht="12.5" x14ac:dyDescent="0.25">
      <c r="A907" s="1"/>
      <c r="B907" s="1"/>
      <c r="C907" s="1"/>
      <c r="G907" s="1"/>
      <c r="H907" s="1"/>
      <c r="I907" s="1"/>
      <c r="J907" s="1"/>
      <c r="K907" s="1"/>
      <c r="L907" s="1"/>
      <c r="AQ907" s="7"/>
      <c r="AR907" s="7"/>
      <c r="AS907" s="7"/>
      <c r="BC907" s="19"/>
      <c r="BD907" s="19"/>
      <c r="BE907" s="19"/>
      <c r="BF907" s="19"/>
      <c r="BG907" s="19"/>
      <c r="BH907" s="19"/>
      <c r="BI907" s="19"/>
      <c r="BJ907" s="19"/>
    </row>
    <row r="908" spans="1:62" ht="12.5" x14ac:dyDescent="0.25">
      <c r="A908" s="1"/>
      <c r="B908" s="1"/>
      <c r="C908" s="1"/>
      <c r="G908" s="1"/>
      <c r="H908" s="1"/>
      <c r="I908" s="1"/>
      <c r="J908" s="1"/>
      <c r="K908" s="1"/>
      <c r="L908" s="1"/>
      <c r="AQ908" s="7"/>
      <c r="AR908" s="7"/>
      <c r="AS908" s="7"/>
      <c r="BC908" s="19"/>
      <c r="BD908" s="19"/>
      <c r="BE908" s="19"/>
      <c r="BF908" s="19"/>
      <c r="BG908" s="19"/>
      <c r="BH908" s="19"/>
      <c r="BI908" s="19"/>
      <c r="BJ908" s="19"/>
    </row>
    <row r="909" spans="1:62" ht="12.5" x14ac:dyDescent="0.25">
      <c r="A909" s="1"/>
      <c r="B909" s="1"/>
      <c r="C909" s="1"/>
      <c r="G909" s="1"/>
      <c r="H909" s="1"/>
      <c r="I909" s="1"/>
      <c r="J909" s="1"/>
      <c r="K909" s="1"/>
      <c r="L909" s="1"/>
      <c r="AQ909" s="7"/>
      <c r="AR909" s="7"/>
      <c r="AS909" s="7"/>
      <c r="BC909" s="19"/>
      <c r="BD909" s="19"/>
      <c r="BE909" s="19"/>
      <c r="BF909" s="19"/>
      <c r="BG909" s="19"/>
      <c r="BH909" s="19"/>
      <c r="BI909" s="19"/>
      <c r="BJ909" s="19"/>
    </row>
    <row r="910" spans="1:62" ht="12.5" x14ac:dyDescent="0.25">
      <c r="A910" s="1"/>
      <c r="B910" s="1"/>
      <c r="C910" s="1"/>
      <c r="G910" s="1"/>
      <c r="H910" s="1"/>
      <c r="I910" s="1"/>
      <c r="J910" s="1"/>
      <c r="K910" s="1"/>
      <c r="L910" s="1"/>
      <c r="AQ910" s="7"/>
      <c r="AR910" s="7"/>
      <c r="AS910" s="7"/>
      <c r="BC910" s="19"/>
      <c r="BD910" s="19"/>
      <c r="BE910" s="19"/>
      <c r="BF910" s="19"/>
      <c r="BG910" s="19"/>
      <c r="BH910" s="19"/>
      <c r="BI910" s="19"/>
      <c r="BJ910" s="19"/>
    </row>
    <row r="911" spans="1:62" ht="12.5" x14ac:dyDescent="0.25">
      <c r="A911" s="1"/>
      <c r="B911" s="1"/>
      <c r="C911" s="1"/>
      <c r="G911" s="1"/>
      <c r="H911" s="1"/>
      <c r="I911" s="1"/>
      <c r="J911" s="1"/>
      <c r="K911" s="1"/>
      <c r="L911" s="1"/>
      <c r="AQ911" s="7"/>
      <c r="AR911" s="7"/>
      <c r="AS911" s="7"/>
      <c r="BC911" s="19"/>
      <c r="BD911" s="19"/>
      <c r="BE911" s="19"/>
      <c r="BF911" s="19"/>
      <c r="BG911" s="19"/>
      <c r="BH911" s="19"/>
      <c r="BI911" s="19"/>
      <c r="BJ911" s="19"/>
    </row>
    <row r="912" spans="1:62" ht="12.5" x14ac:dyDescent="0.25">
      <c r="A912" s="1"/>
      <c r="B912" s="1"/>
      <c r="C912" s="1"/>
      <c r="G912" s="1"/>
      <c r="H912" s="1"/>
      <c r="I912" s="1"/>
      <c r="J912" s="1"/>
      <c r="K912" s="1"/>
      <c r="L912" s="1"/>
      <c r="AQ912" s="7"/>
      <c r="AR912" s="7"/>
      <c r="AS912" s="7"/>
      <c r="BC912" s="19"/>
      <c r="BD912" s="19"/>
      <c r="BE912" s="19"/>
      <c r="BF912" s="19"/>
      <c r="BG912" s="19"/>
      <c r="BH912" s="19"/>
      <c r="BI912" s="19"/>
      <c r="BJ912" s="19"/>
    </row>
    <row r="913" spans="1:62" ht="12.5" x14ac:dyDescent="0.25">
      <c r="A913" s="1"/>
      <c r="B913" s="1"/>
      <c r="C913" s="1"/>
      <c r="G913" s="1"/>
      <c r="H913" s="1"/>
      <c r="I913" s="1"/>
      <c r="J913" s="1"/>
      <c r="K913" s="1"/>
      <c r="L913" s="1"/>
      <c r="AQ913" s="7"/>
      <c r="AR913" s="7"/>
      <c r="AS913" s="7"/>
      <c r="BC913" s="19"/>
      <c r="BD913" s="19"/>
      <c r="BE913" s="19"/>
      <c r="BF913" s="19"/>
      <c r="BG913" s="19"/>
      <c r="BH913" s="19"/>
      <c r="BI913" s="19"/>
      <c r="BJ913" s="19"/>
    </row>
    <row r="914" spans="1:62" ht="12.5" x14ac:dyDescent="0.25">
      <c r="A914" s="1"/>
      <c r="B914" s="1"/>
      <c r="C914" s="1"/>
      <c r="G914" s="1"/>
      <c r="H914" s="1"/>
      <c r="I914" s="1"/>
      <c r="J914" s="1"/>
      <c r="K914" s="1"/>
      <c r="L914" s="1"/>
      <c r="AQ914" s="7"/>
      <c r="AR914" s="7"/>
      <c r="AS914" s="7"/>
      <c r="BC914" s="19"/>
      <c r="BD914" s="19"/>
      <c r="BE914" s="19"/>
      <c r="BF914" s="19"/>
      <c r="BG914" s="19"/>
      <c r="BH914" s="19"/>
      <c r="BI914" s="19"/>
      <c r="BJ914" s="19"/>
    </row>
    <row r="915" spans="1:62" ht="12.5" x14ac:dyDescent="0.25">
      <c r="A915" s="1"/>
      <c r="B915" s="1"/>
      <c r="C915" s="1"/>
      <c r="G915" s="1"/>
      <c r="H915" s="1"/>
      <c r="I915" s="1"/>
      <c r="J915" s="1"/>
      <c r="K915" s="1"/>
      <c r="L915" s="1"/>
      <c r="AQ915" s="7"/>
      <c r="AR915" s="7"/>
      <c r="AS915" s="7"/>
      <c r="BC915" s="19"/>
      <c r="BD915" s="19"/>
      <c r="BE915" s="19"/>
      <c r="BF915" s="19"/>
      <c r="BG915" s="19"/>
      <c r="BH915" s="19"/>
      <c r="BI915" s="19"/>
      <c r="BJ915" s="19"/>
    </row>
    <row r="916" spans="1:62" ht="12.5" x14ac:dyDescent="0.25">
      <c r="A916" s="1"/>
      <c r="B916" s="1"/>
      <c r="C916" s="1"/>
      <c r="G916" s="1"/>
      <c r="H916" s="1"/>
      <c r="I916" s="1"/>
      <c r="J916" s="1"/>
      <c r="K916" s="1"/>
      <c r="L916" s="1"/>
      <c r="AQ916" s="7"/>
      <c r="AR916" s="7"/>
      <c r="AS916" s="7"/>
      <c r="BC916" s="19"/>
      <c r="BD916" s="19"/>
      <c r="BE916" s="19"/>
      <c r="BF916" s="19"/>
      <c r="BG916" s="19"/>
      <c r="BH916" s="19"/>
      <c r="BI916" s="19"/>
      <c r="BJ916" s="19"/>
    </row>
    <row r="917" spans="1:62" ht="12.5" x14ac:dyDescent="0.25">
      <c r="A917" s="1"/>
      <c r="B917" s="1"/>
      <c r="C917" s="1"/>
      <c r="G917" s="1"/>
      <c r="H917" s="1"/>
      <c r="I917" s="1"/>
      <c r="J917" s="1"/>
      <c r="K917" s="1"/>
      <c r="L917" s="1"/>
      <c r="AQ917" s="7"/>
      <c r="AR917" s="7"/>
      <c r="AS917" s="7"/>
      <c r="BC917" s="19"/>
      <c r="BD917" s="19"/>
      <c r="BE917" s="19"/>
      <c r="BF917" s="19"/>
      <c r="BG917" s="19"/>
      <c r="BH917" s="19"/>
      <c r="BI917" s="19"/>
      <c r="BJ917" s="19"/>
    </row>
    <row r="918" spans="1:62" ht="12.5" x14ac:dyDescent="0.25">
      <c r="A918" s="1"/>
      <c r="B918" s="1"/>
      <c r="C918" s="1"/>
      <c r="G918" s="1"/>
      <c r="H918" s="1"/>
      <c r="I918" s="1"/>
      <c r="J918" s="1"/>
      <c r="K918" s="1"/>
      <c r="L918" s="1"/>
      <c r="AQ918" s="7"/>
      <c r="AR918" s="7"/>
      <c r="AS918" s="7"/>
      <c r="BC918" s="19"/>
      <c r="BD918" s="19"/>
      <c r="BE918" s="19"/>
      <c r="BF918" s="19"/>
      <c r="BG918" s="19"/>
      <c r="BH918" s="19"/>
      <c r="BI918" s="19"/>
      <c r="BJ918" s="19"/>
    </row>
    <row r="919" spans="1:62" ht="12.5" x14ac:dyDescent="0.25">
      <c r="A919" s="1"/>
      <c r="B919" s="1"/>
      <c r="C919" s="1"/>
      <c r="G919" s="1"/>
      <c r="H919" s="1"/>
      <c r="I919" s="1"/>
      <c r="J919" s="1"/>
      <c r="K919" s="1"/>
      <c r="L919" s="1"/>
      <c r="AQ919" s="7"/>
      <c r="AR919" s="7"/>
      <c r="AS919" s="7"/>
      <c r="BC919" s="19"/>
      <c r="BD919" s="19"/>
      <c r="BE919" s="19"/>
      <c r="BF919" s="19"/>
      <c r="BG919" s="19"/>
      <c r="BH919" s="19"/>
      <c r="BI919" s="19"/>
      <c r="BJ919" s="19"/>
    </row>
    <row r="920" spans="1:62" ht="12.5" x14ac:dyDescent="0.25">
      <c r="A920" s="1"/>
      <c r="B920" s="1"/>
      <c r="C920" s="1"/>
      <c r="G920" s="1"/>
      <c r="H920" s="1"/>
      <c r="I920" s="1"/>
      <c r="J920" s="1"/>
      <c r="K920" s="1"/>
      <c r="L920" s="1"/>
      <c r="AQ920" s="7"/>
      <c r="AR920" s="7"/>
      <c r="AS920" s="7"/>
      <c r="BC920" s="19"/>
      <c r="BD920" s="19"/>
      <c r="BE920" s="19"/>
      <c r="BF920" s="19"/>
      <c r="BG920" s="19"/>
      <c r="BH920" s="19"/>
      <c r="BI920" s="19"/>
      <c r="BJ920" s="19"/>
    </row>
    <row r="921" spans="1:62" ht="12.5" x14ac:dyDescent="0.25">
      <c r="A921" s="1"/>
      <c r="B921" s="1"/>
      <c r="C921" s="1"/>
      <c r="G921" s="1"/>
      <c r="H921" s="1"/>
      <c r="I921" s="1"/>
      <c r="J921" s="1"/>
      <c r="K921" s="1"/>
      <c r="L921" s="1"/>
      <c r="AQ921" s="7"/>
      <c r="AR921" s="7"/>
      <c r="AS921" s="7"/>
      <c r="BC921" s="19"/>
      <c r="BD921" s="19"/>
      <c r="BE921" s="19"/>
      <c r="BF921" s="19"/>
      <c r="BG921" s="19"/>
      <c r="BH921" s="19"/>
      <c r="BI921" s="19"/>
      <c r="BJ921" s="19"/>
    </row>
    <row r="922" spans="1:62" ht="12.5" x14ac:dyDescent="0.25">
      <c r="A922" s="1"/>
      <c r="B922" s="1"/>
      <c r="C922" s="1"/>
      <c r="G922" s="1"/>
      <c r="H922" s="1"/>
      <c r="I922" s="1"/>
      <c r="J922" s="1"/>
      <c r="K922" s="1"/>
      <c r="L922" s="1"/>
      <c r="AQ922" s="7"/>
      <c r="AR922" s="7"/>
      <c r="AS922" s="7"/>
      <c r="BC922" s="19"/>
      <c r="BD922" s="19"/>
      <c r="BE922" s="19"/>
      <c r="BF922" s="19"/>
      <c r="BG922" s="19"/>
      <c r="BH922" s="19"/>
      <c r="BI922" s="19"/>
      <c r="BJ922" s="19"/>
    </row>
    <row r="923" spans="1:62" ht="12.5" x14ac:dyDescent="0.25">
      <c r="A923" s="1"/>
      <c r="B923" s="1"/>
      <c r="C923" s="1"/>
      <c r="G923" s="1"/>
      <c r="H923" s="1"/>
      <c r="I923" s="1"/>
      <c r="J923" s="1"/>
      <c r="K923" s="1"/>
      <c r="L923" s="1"/>
      <c r="AQ923" s="7"/>
      <c r="AR923" s="7"/>
      <c r="AS923" s="7"/>
      <c r="BC923" s="19"/>
      <c r="BD923" s="19"/>
      <c r="BE923" s="19"/>
      <c r="BF923" s="19"/>
      <c r="BG923" s="19"/>
      <c r="BH923" s="19"/>
      <c r="BI923" s="19"/>
      <c r="BJ923" s="19"/>
    </row>
    <row r="924" spans="1:62" ht="12.5" x14ac:dyDescent="0.25">
      <c r="A924" s="1"/>
      <c r="B924" s="1"/>
      <c r="C924" s="1"/>
      <c r="G924" s="1"/>
      <c r="H924" s="1"/>
      <c r="I924" s="1"/>
      <c r="J924" s="1"/>
      <c r="K924" s="1"/>
      <c r="L924" s="1"/>
      <c r="AQ924" s="7"/>
      <c r="AR924" s="7"/>
      <c r="AS924" s="7"/>
      <c r="BC924" s="19"/>
      <c r="BD924" s="19"/>
      <c r="BE924" s="19"/>
      <c r="BF924" s="19"/>
      <c r="BG924" s="19"/>
      <c r="BH924" s="19"/>
      <c r="BI924" s="19"/>
      <c r="BJ924" s="19"/>
    </row>
    <row r="925" spans="1:62" ht="12.5" x14ac:dyDescent="0.25">
      <c r="A925" s="1"/>
      <c r="B925" s="1"/>
      <c r="C925" s="1"/>
      <c r="G925" s="1"/>
      <c r="H925" s="1"/>
      <c r="I925" s="1"/>
      <c r="J925" s="1"/>
      <c r="K925" s="1"/>
      <c r="L925" s="1"/>
      <c r="AQ925" s="7"/>
      <c r="AR925" s="7"/>
      <c r="AS925" s="7"/>
      <c r="BC925" s="19"/>
      <c r="BD925" s="19"/>
      <c r="BE925" s="19"/>
      <c r="BF925" s="19"/>
      <c r="BG925" s="19"/>
      <c r="BH925" s="19"/>
      <c r="BI925" s="19"/>
      <c r="BJ925" s="19"/>
    </row>
    <row r="926" spans="1:62" ht="12.5" x14ac:dyDescent="0.25">
      <c r="A926" s="1"/>
      <c r="B926" s="1"/>
      <c r="C926" s="1"/>
      <c r="G926" s="1"/>
      <c r="H926" s="1"/>
      <c r="I926" s="1"/>
      <c r="J926" s="1"/>
      <c r="K926" s="1"/>
      <c r="L926" s="1"/>
      <c r="AQ926" s="7"/>
      <c r="AR926" s="7"/>
      <c r="AS926" s="7"/>
      <c r="BC926" s="19"/>
      <c r="BD926" s="19"/>
      <c r="BE926" s="19"/>
      <c r="BF926" s="19"/>
      <c r="BG926" s="19"/>
      <c r="BH926" s="19"/>
      <c r="BI926" s="19"/>
      <c r="BJ926" s="19"/>
    </row>
    <row r="927" spans="1:62" ht="12.5" x14ac:dyDescent="0.25">
      <c r="A927" s="1"/>
      <c r="B927" s="1"/>
      <c r="C927" s="1"/>
      <c r="G927" s="1"/>
      <c r="H927" s="1"/>
      <c r="I927" s="1"/>
      <c r="J927" s="1"/>
      <c r="K927" s="1"/>
      <c r="L927" s="1"/>
      <c r="AQ927" s="7"/>
      <c r="AR927" s="7"/>
      <c r="AS927" s="7"/>
      <c r="BC927" s="19"/>
      <c r="BD927" s="19"/>
      <c r="BE927" s="19"/>
      <c r="BF927" s="19"/>
      <c r="BG927" s="19"/>
      <c r="BH927" s="19"/>
      <c r="BI927" s="19"/>
      <c r="BJ927" s="19"/>
    </row>
    <row r="928" spans="1:62" ht="12.5" x14ac:dyDescent="0.25">
      <c r="A928" s="1"/>
      <c r="B928" s="1"/>
      <c r="C928" s="1"/>
      <c r="G928" s="1"/>
      <c r="H928" s="1"/>
      <c r="I928" s="1"/>
      <c r="J928" s="1"/>
      <c r="K928" s="1"/>
      <c r="L928" s="1"/>
      <c r="AQ928" s="7"/>
      <c r="AR928" s="7"/>
      <c r="AS928" s="7"/>
      <c r="BC928" s="19"/>
      <c r="BD928" s="19"/>
      <c r="BE928" s="19"/>
      <c r="BF928" s="19"/>
      <c r="BG928" s="19"/>
      <c r="BH928" s="19"/>
      <c r="BI928" s="19"/>
      <c r="BJ928" s="19"/>
    </row>
    <row r="929" spans="1:62" ht="12.5" x14ac:dyDescent="0.25">
      <c r="A929" s="1"/>
      <c r="B929" s="1"/>
      <c r="C929" s="1"/>
      <c r="G929" s="1"/>
      <c r="H929" s="1"/>
      <c r="I929" s="1"/>
      <c r="J929" s="1"/>
      <c r="K929" s="1"/>
      <c r="L929" s="1"/>
      <c r="AQ929" s="7"/>
      <c r="AR929" s="7"/>
      <c r="AS929" s="7"/>
      <c r="BC929" s="19"/>
      <c r="BD929" s="19"/>
      <c r="BE929" s="19"/>
      <c r="BF929" s="19"/>
      <c r="BG929" s="19"/>
      <c r="BH929" s="19"/>
      <c r="BI929" s="19"/>
      <c r="BJ929" s="19"/>
    </row>
    <row r="930" spans="1:62" ht="12.5" x14ac:dyDescent="0.25">
      <c r="A930" s="1"/>
      <c r="B930" s="1"/>
      <c r="C930" s="1"/>
      <c r="G930" s="1"/>
      <c r="H930" s="1"/>
      <c r="I930" s="1"/>
      <c r="J930" s="1"/>
      <c r="K930" s="1"/>
      <c r="L930" s="1"/>
      <c r="AQ930" s="7"/>
      <c r="AR930" s="7"/>
      <c r="AS930" s="7"/>
      <c r="BC930" s="19"/>
      <c r="BD930" s="19"/>
      <c r="BE930" s="19"/>
      <c r="BF930" s="19"/>
      <c r="BG930" s="19"/>
      <c r="BH930" s="19"/>
      <c r="BI930" s="19"/>
      <c r="BJ930" s="19"/>
    </row>
    <row r="931" spans="1:62" ht="12.5" x14ac:dyDescent="0.25">
      <c r="A931" s="1"/>
      <c r="B931" s="1"/>
      <c r="C931" s="1"/>
      <c r="G931" s="1"/>
      <c r="H931" s="1"/>
      <c r="I931" s="1"/>
      <c r="J931" s="1"/>
      <c r="K931" s="1"/>
      <c r="L931" s="1"/>
      <c r="AQ931" s="7"/>
      <c r="AR931" s="7"/>
      <c r="AS931" s="7"/>
      <c r="BC931" s="19"/>
      <c r="BD931" s="19"/>
      <c r="BE931" s="19"/>
      <c r="BF931" s="19"/>
      <c r="BG931" s="19"/>
      <c r="BH931" s="19"/>
      <c r="BI931" s="19"/>
      <c r="BJ931" s="19"/>
    </row>
    <row r="932" spans="1:62" ht="12.5" x14ac:dyDescent="0.25">
      <c r="A932" s="1"/>
      <c r="B932" s="1"/>
      <c r="C932" s="1"/>
      <c r="G932" s="1"/>
      <c r="H932" s="1"/>
      <c r="I932" s="1"/>
      <c r="J932" s="1"/>
      <c r="K932" s="1"/>
      <c r="L932" s="1"/>
      <c r="AQ932" s="7"/>
      <c r="AR932" s="7"/>
      <c r="AS932" s="7"/>
      <c r="BC932" s="19"/>
      <c r="BD932" s="19"/>
      <c r="BE932" s="19"/>
      <c r="BF932" s="19"/>
      <c r="BG932" s="19"/>
      <c r="BH932" s="19"/>
      <c r="BI932" s="19"/>
      <c r="BJ932" s="19"/>
    </row>
    <row r="933" spans="1:62" ht="12.5" x14ac:dyDescent="0.25">
      <c r="A933" s="1"/>
      <c r="B933" s="1"/>
      <c r="C933" s="1"/>
      <c r="G933" s="1"/>
      <c r="H933" s="1"/>
      <c r="I933" s="1"/>
      <c r="J933" s="1"/>
      <c r="K933" s="1"/>
      <c r="L933" s="1"/>
      <c r="AQ933" s="7"/>
      <c r="AR933" s="7"/>
      <c r="AS933" s="7"/>
      <c r="BC933" s="19"/>
      <c r="BD933" s="19"/>
      <c r="BE933" s="19"/>
      <c r="BF933" s="19"/>
      <c r="BG933" s="19"/>
      <c r="BH933" s="19"/>
      <c r="BI933" s="19"/>
      <c r="BJ933" s="19"/>
    </row>
    <row r="934" spans="1:62" ht="12.5" x14ac:dyDescent="0.25">
      <c r="A934" s="1"/>
      <c r="B934" s="1"/>
      <c r="C934" s="1"/>
      <c r="G934" s="1"/>
      <c r="H934" s="1"/>
      <c r="I934" s="1"/>
      <c r="J934" s="1"/>
      <c r="K934" s="1"/>
      <c r="L934" s="1"/>
      <c r="AQ934" s="7"/>
      <c r="AR934" s="7"/>
      <c r="AS934" s="7"/>
      <c r="BC934" s="19"/>
      <c r="BD934" s="19"/>
      <c r="BE934" s="19"/>
      <c r="BF934" s="19"/>
      <c r="BG934" s="19"/>
      <c r="BH934" s="19"/>
      <c r="BI934" s="19"/>
      <c r="BJ934" s="19"/>
    </row>
    <row r="935" spans="1:62" ht="12.5" x14ac:dyDescent="0.25">
      <c r="A935" s="1"/>
      <c r="B935" s="1"/>
      <c r="C935" s="1"/>
      <c r="G935" s="1"/>
      <c r="H935" s="1"/>
      <c r="I935" s="1"/>
      <c r="J935" s="1"/>
      <c r="K935" s="1"/>
      <c r="L935" s="1"/>
      <c r="AQ935" s="7"/>
      <c r="AR935" s="7"/>
      <c r="AS935" s="7"/>
      <c r="BC935" s="19"/>
      <c r="BD935" s="19"/>
      <c r="BE935" s="19"/>
      <c r="BF935" s="19"/>
      <c r="BG935" s="19"/>
      <c r="BH935" s="19"/>
      <c r="BI935" s="19"/>
      <c r="BJ935" s="19"/>
    </row>
    <row r="936" spans="1:62" ht="12.5" x14ac:dyDescent="0.25">
      <c r="A936" s="1"/>
      <c r="B936" s="1"/>
      <c r="C936" s="1"/>
      <c r="G936" s="1"/>
      <c r="H936" s="1"/>
      <c r="I936" s="1"/>
      <c r="J936" s="1"/>
      <c r="K936" s="1"/>
      <c r="L936" s="1"/>
      <c r="AQ936" s="7"/>
      <c r="AR936" s="7"/>
      <c r="AS936" s="7"/>
      <c r="BC936" s="19"/>
      <c r="BD936" s="19"/>
      <c r="BE936" s="19"/>
      <c r="BF936" s="19"/>
      <c r="BG936" s="19"/>
      <c r="BH936" s="19"/>
      <c r="BI936" s="19"/>
      <c r="BJ936" s="19"/>
    </row>
    <row r="937" spans="1:62" ht="12.5" x14ac:dyDescent="0.25">
      <c r="A937" s="1"/>
      <c r="B937" s="1"/>
      <c r="C937" s="1"/>
      <c r="G937" s="1"/>
      <c r="H937" s="1"/>
      <c r="I937" s="1"/>
      <c r="J937" s="1"/>
      <c r="K937" s="1"/>
      <c r="L937" s="1"/>
      <c r="AQ937" s="7"/>
      <c r="AR937" s="7"/>
      <c r="AS937" s="7"/>
      <c r="BC937" s="19"/>
      <c r="BD937" s="19"/>
      <c r="BE937" s="19"/>
      <c r="BF937" s="19"/>
      <c r="BG937" s="19"/>
      <c r="BH937" s="19"/>
      <c r="BI937" s="19"/>
      <c r="BJ937" s="19"/>
    </row>
    <row r="938" spans="1:62" ht="12.5" x14ac:dyDescent="0.25">
      <c r="A938" s="1"/>
      <c r="B938" s="1"/>
      <c r="C938" s="1"/>
      <c r="G938" s="1"/>
      <c r="H938" s="1"/>
      <c r="I938" s="1"/>
      <c r="J938" s="1"/>
      <c r="K938" s="1"/>
      <c r="L938" s="1"/>
      <c r="AQ938" s="7"/>
      <c r="AR938" s="7"/>
      <c r="AS938" s="7"/>
      <c r="BC938" s="19"/>
      <c r="BD938" s="19"/>
      <c r="BE938" s="19"/>
      <c r="BF938" s="19"/>
      <c r="BG938" s="19"/>
      <c r="BH938" s="19"/>
      <c r="BI938" s="19"/>
      <c r="BJ938" s="19"/>
    </row>
    <row r="939" spans="1:62" ht="12.5" x14ac:dyDescent="0.25">
      <c r="A939" s="1"/>
      <c r="B939" s="1"/>
      <c r="C939" s="1"/>
      <c r="G939" s="1"/>
      <c r="H939" s="1"/>
      <c r="I939" s="1"/>
      <c r="J939" s="1"/>
      <c r="K939" s="1"/>
      <c r="L939" s="1"/>
      <c r="AQ939" s="7"/>
      <c r="AR939" s="7"/>
      <c r="AS939" s="7"/>
      <c r="BC939" s="19"/>
      <c r="BD939" s="19"/>
      <c r="BE939" s="19"/>
      <c r="BF939" s="19"/>
      <c r="BG939" s="19"/>
      <c r="BH939" s="19"/>
      <c r="BI939" s="19"/>
      <c r="BJ939" s="19"/>
    </row>
    <row r="940" spans="1:62" ht="12.5" x14ac:dyDescent="0.25">
      <c r="A940" s="1"/>
      <c r="B940" s="1"/>
      <c r="C940" s="1"/>
      <c r="G940" s="1"/>
      <c r="H940" s="1"/>
      <c r="I940" s="1"/>
      <c r="J940" s="1"/>
      <c r="K940" s="1"/>
      <c r="L940" s="1"/>
      <c r="AQ940" s="7"/>
      <c r="AR940" s="7"/>
      <c r="AS940" s="7"/>
      <c r="BC940" s="19"/>
      <c r="BD940" s="19"/>
      <c r="BE940" s="19"/>
      <c r="BF940" s="19"/>
      <c r="BG940" s="19"/>
      <c r="BH940" s="19"/>
      <c r="BI940" s="19"/>
      <c r="BJ940" s="19"/>
    </row>
    <row r="941" spans="1:62" ht="12.5" x14ac:dyDescent="0.25">
      <c r="A941" s="1"/>
      <c r="B941" s="1"/>
      <c r="C941" s="1"/>
      <c r="G941" s="1"/>
      <c r="H941" s="1"/>
      <c r="I941" s="1"/>
      <c r="J941" s="1"/>
      <c r="K941" s="1"/>
      <c r="L941" s="1"/>
      <c r="AQ941" s="7"/>
      <c r="AR941" s="7"/>
      <c r="AS941" s="7"/>
      <c r="BC941" s="19"/>
      <c r="BD941" s="19"/>
      <c r="BE941" s="19"/>
      <c r="BF941" s="19"/>
      <c r="BG941" s="19"/>
      <c r="BH941" s="19"/>
      <c r="BI941" s="19"/>
      <c r="BJ941" s="19"/>
    </row>
    <row r="942" spans="1:62" ht="12.5" x14ac:dyDescent="0.25">
      <c r="A942" s="1"/>
      <c r="B942" s="1"/>
      <c r="C942" s="1"/>
      <c r="G942" s="1"/>
      <c r="H942" s="1"/>
      <c r="I942" s="1"/>
      <c r="J942" s="1"/>
      <c r="K942" s="1"/>
      <c r="L942" s="1"/>
      <c r="AQ942" s="7"/>
      <c r="AR942" s="7"/>
      <c r="AS942" s="7"/>
      <c r="BC942" s="19"/>
      <c r="BD942" s="19"/>
      <c r="BE942" s="19"/>
      <c r="BF942" s="19"/>
      <c r="BG942" s="19"/>
      <c r="BH942" s="19"/>
      <c r="BI942" s="19"/>
      <c r="BJ942" s="19"/>
    </row>
    <row r="943" spans="1:62" ht="12.5" x14ac:dyDescent="0.25">
      <c r="A943" s="1"/>
      <c r="B943" s="1"/>
      <c r="C943" s="1"/>
      <c r="G943" s="1"/>
      <c r="H943" s="1"/>
      <c r="I943" s="1"/>
      <c r="J943" s="1"/>
      <c r="K943" s="1"/>
      <c r="L943" s="1"/>
      <c r="AQ943" s="7"/>
      <c r="AR943" s="7"/>
      <c r="AS943" s="7"/>
      <c r="BC943" s="19"/>
      <c r="BD943" s="19"/>
      <c r="BE943" s="19"/>
      <c r="BF943" s="19"/>
      <c r="BG943" s="19"/>
      <c r="BH943" s="19"/>
      <c r="BI943" s="19"/>
      <c r="BJ943" s="19"/>
    </row>
    <row r="944" spans="1:62" ht="12.5" x14ac:dyDescent="0.25">
      <c r="A944" s="1"/>
      <c r="B944" s="1"/>
      <c r="C944" s="1"/>
      <c r="G944" s="1"/>
      <c r="H944" s="1"/>
      <c r="I944" s="1"/>
      <c r="J944" s="1"/>
      <c r="K944" s="1"/>
      <c r="L944" s="1"/>
      <c r="AQ944" s="7"/>
      <c r="AR944" s="7"/>
      <c r="AS944" s="7"/>
      <c r="BC944" s="19"/>
      <c r="BD944" s="19"/>
      <c r="BE944" s="19"/>
      <c r="BF944" s="19"/>
      <c r="BG944" s="19"/>
      <c r="BH944" s="19"/>
      <c r="BI944" s="19"/>
      <c r="BJ944" s="19"/>
    </row>
    <row r="945" spans="1:62" ht="12.5" x14ac:dyDescent="0.25">
      <c r="A945" s="1"/>
      <c r="B945" s="1"/>
      <c r="C945" s="1"/>
      <c r="G945" s="1"/>
      <c r="H945" s="1"/>
      <c r="I945" s="1"/>
      <c r="J945" s="1"/>
      <c r="K945" s="1"/>
      <c r="L945" s="1"/>
      <c r="AQ945" s="7"/>
      <c r="AR945" s="7"/>
      <c r="AS945" s="7"/>
      <c r="BC945" s="19"/>
      <c r="BD945" s="19"/>
      <c r="BE945" s="19"/>
      <c r="BF945" s="19"/>
      <c r="BG945" s="19"/>
      <c r="BH945" s="19"/>
      <c r="BI945" s="19"/>
      <c r="BJ945" s="19"/>
    </row>
    <row r="946" spans="1:62" ht="12.5" x14ac:dyDescent="0.25">
      <c r="A946" s="1"/>
      <c r="B946" s="1"/>
      <c r="C946" s="1"/>
      <c r="G946" s="1"/>
      <c r="H946" s="1"/>
      <c r="I946" s="1"/>
      <c r="J946" s="1"/>
      <c r="K946" s="1"/>
      <c r="L946" s="1"/>
      <c r="AQ946" s="7"/>
      <c r="AR946" s="7"/>
      <c r="AS946" s="7"/>
      <c r="BC946" s="19"/>
      <c r="BD946" s="19"/>
      <c r="BE946" s="19"/>
      <c r="BF946" s="19"/>
      <c r="BG946" s="19"/>
      <c r="BH946" s="19"/>
      <c r="BI946" s="19"/>
      <c r="BJ946" s="19"/>
    </row>
    <row r="947" spans="1:62" ht="12.5" x14ac:dyDescent="0.25">
      <c r="A947" s="1"/>
      <c r="B947" s="1"/>
      <c r="C947" s="1"/>
      <c r="G947" s="1"/>
      <c r="H947" s="1"/>
      <c r="I947" s="1"/>
      <c r="J947" s="1"/>
      <c r="K947" s="1"/>
      <c r="L947" s="1"/>
      <c r="AQ947" s="7"/>
      <c r="AR947" s="7"/>
      <c r="AS947" s="7"/>
      <c r="BC947" s="19"/>
      <c r="BD947" s="19"/>
      <c r="BE947" s="19"/>
      <c r="BF947" s="19"/>
      <c r="BG947" s="19"/>
      <c r="BH947" s="19"/>
      <c r="BI947" s="19"/>
      <c r="BJ947" s="19"/>
    </row>
    <row r="948" spans="1:62" ht="12.5" x14ac:dyDescent="0.25">
      <c r="A948" s="1"/>
      <c r="B948" s="1"/>
      <c r="C948" s="1"/>
      <c r="G948" s="1"/>
      <c r="H948" s="1"/>
      <c r="I948" s="1"/>
      <c r="J948" s="1"/>
      <c r="K948" s="1"/>
      <c r="L948" s="1"/>
      <c r="AQ948" s="7"/>
      <c r="AR948" s="7"/>
      <c r="AS948" s="7"/>
      <c r="BC948" s="19"/>
      <c r="BD948" s="19"/>
      <c r="BE948" s="19"/>
      <c r="BF948" s="19"/>
      <c r="BG948" s="19"/>
      <c r="BH948" s="19"/>
      <c r="BI948" s="19"/>
      <c r="BJ948" s="19"/>
    </row>
    <row r="949" spans="1:62" ht="12.5" x14ac:dyDescent="0.25">
      <c r="A949" s="1"/>
      <c r="B949" s="1"/>
      <c r="C949" s="1"/>
      <c r="G949" s="1"/>
      <c r="H949" s="1"/>
      <c r="I949" s="1"/>
      <c r="J949" s="1"/>
      <c r="K949" s="1"/>
      <c r="L949" s="1"/>
      <c r="AQ949" s="7"/>
      <c r="AR949" s="7"/>
      <c r="AS949" s="7"/>
      <c r="BC949" s="19"/>
      <c r="BD949" s="19"/>
      <c r="BE949" s="19"/>
      <c r="BF949" s="19"/>
      <c r="BG949" s="19"/>
      <c r="BH949" s="19"/>
      <c r="BI949" s="19"/>
      <c r="BJ949" s="19"/>
    </row>
    <row r="950" spans="1:62" ht="12.5" x14ac:dyDescent="0.25">
      <c r="A950" s="1"/>
      <c r="B950" s="1"/>
      <c r="C950" s="1"/>
      <c r="G950" s="1"/>
      <c r="H950" s="1"/>
      <c r="I950" s="1"/>
      <c r="J950" s="1"/>
      <c r="K950" s="1"/>
      <c r="L950" s="1"/>
      <c r="AQ950" s="7"/>
      <c r="AR950" s="7"/>
      <c r="AS950" s="7"/>
      <c r="BC950" s="19"/>
      <c r="BD950" s="19"/>
      <c r="BE950" s="19"/>
      <c r="BF950" s="19"/>
      <c r="BG950" s="19"/>
      <c r="BH950" s="19"/>
      <c r="BI950" s="19"/>
      <c r="BJ950" s="19"/>
    </row>
    <row r="951" spans="1:62" ht="12.5" x14ac:dyDescent="0.25">
      <c r="A951" s="1"/>
      <c r="B951" s="1"/>
      <c r="C951" s="1"/>
      <c r="G951" s="1"/>
      <c r="H951" s="1"/>
      <c r="I951" s="1"/>
      <c r="J951" s="1"/>
      <c r="K951" s="1"/>
      <c r="L951" s="1"/>
      <c r="AQ951" s="7"/>
      <c r="AR951" s="7"/>
      <c r="AS951" s="7"/>
      <c r="BC951" s="19"/>
      <c r="BD951" s="19"/>
      <c r="BE951" s="19"/>
      <c r="BF951" s="19"/>
      <c r="BG951" s="19"/>
      <c r="BH951" s="19"/>
      <c r="BI951" s="19"/>
      <c r="BJ951" s="19"/>
    </row>
    <row r="952" spans="1:62" ht="12.5" x14ac:dyDescent="0.25">
      <c r="A952" s="1"/>
      <c r="B952" s="1"/>
      <c r="C952" s="1"/>
      <c r="G952" s="1"/>
      <c r="H952" s="1"/>
      <c r="I952" s="1"/>
      <c r="J952" s="1"/>
      <c r="K952" s="1"/>
      <c r="L952" s="1"/>
      <c r="AQ952" s="7"/>
      <c r="AR952" s="7"/>
      <c r="AS952" s="7"/>
      <c r="BC952" s="19"/>
      <c r="BD952" s="19"/>
      <c r="BE952" s="19"/>
      <c r="BF952" s="19"/>
      <c r="BG952" s="19"/>
      <c r="BH952" s="19"/>
      <c r="BI952" s="19"/>
      <c r="BJ952" s="19"/>
    </row>
    <row r="953" spans="1:62" ht="12.5" x14ac:dyDescent="0.25">
      <c r="A953" s="1"/>
      <c r="B953" s="1"/>
      <c r="C953" s="1"/>
      <c r="G953" s="1"/>
      <c r="H953" s="1"/>
      <c r="I953" s="1"/>
      <c r="J953" s="1"/>
      <c r="K953" s="1"/>
      <c r="L953" s="1"/>
      <c r="AQ953" s="7"/>
      <c r="AR953" s="7"/>
      <c r="AS953" s="7"/>
      <c r="BC953" s="19"/>
      <c r="BD953" s="19"/>
      <c r="BE953" s="19"/>
      <c r="BF953" s="19"/>
      <c r="BG953" s="19"/>
      <c r="BH953" s="19"/>
      <c r="BI953" s="19"/>
      <c r="BJ953" s="19"/>
    </row>
    <row r="954" spans="1:62" ht="12.5" x14ac:dyDescent="0.25">
      <c r="A954" s="1"/>
      <c r="B954" s="1"/>
      <c r="C954" s="1"/>
      <c r="G954" s="1"/>
      <c r="H954" s="1"/>
      <c r="I954" s="1"/>
      <c r="J954" s="1"/>
      <c r="K954" s="1"/>
      <c r="L954" s="1"/>
      <c r="AQ954" s="7"/>
      <c r="AR954" s="7"/>
      <c r="AS954" s="7"/>
      <c r="BC954" s="19"/>
      <c r="BD954" s="19"/>
      <c r="BE954" s="19"/>
      <c r="BF954" s="19"/>
      <c r="BG954" s="19"/>
      <c r="BH954" s="19"/>
      <c r="BI954" s="19"/>
      <c r="BJ954" s="19"/>
    </row>
    <row r="955" spans="1:62" ht="12.5" x14ac:dyDescent="0.25">
      <c r="A955" s="1"/>
      <c r="B955" s="1"/>
      <c r="C955" s="1"/>
      <c r="G955" s="1"/>
      <c r="H955" s="1"/>
      <c r="I955" s="1"/>
      <c r="J955" s="1"/>
      <c r="K955" s="1"/>
      <c r="L955" s="1"/>
      <c r="AQ955" s="7"/>
      <c r="AR955" s="7"/>
      <c r="AS955" s="7"/>
      <c r="BC955" s="19"/>
      <c r="BD955" s="19"/>
      <c r="BE955" s="19"/>
      <c r="BF955" s="19"/>
      <c r="BG955" s="19"/>
      <c r="BH955" s="19"/>
      <c r="BI955" s="19"/>
      <c r="BJ955" s="19"/>
    </row>
    <row r="956" spans="1:62" ht="12.5" x14ac:dyDescent="0.25">
      <c r="A956" s="1"/>
      <c r="B956" s="1"/>
      <c r="C956" s="1"/>
      <c r="G956" s="1"/>
      <c r="H956" s="1"/>
      <c r="I956" s="1"/>
      <c r="J956" s="1"/>
      <c r="K956" s="1"/>
      <c r="L956" s="1"/>
      <c r="AQ956" s="7"/>
      <c r="AR956" s="7"/>
      <c r="AS956" s="7"/>
      <c r="BC956" s="19"/>
      <c r="BD956" s="19"/>
      <c r="BE956" s="19"/>
      <c r="BF956" s="19"/>
      <c r="BG956" s="19"/>
      <c r="BH956" s="19"/>
      <c r="BI956" s="19"/>
      <c r="BJ956" s="19"/>
    </row>
    <row r="957" spans="1:62" ht="12.5" x14ac:dyDescent="0.25">
      <c r="A957" s="1"/>
      <c r="B957" s="1"/>
      <c r="C957" s="1"/>
      <c r="G957" s="1"/>
      <c r="H957" s="1"/>
      <c r="I957" s="1"/>
      <c r="J957" s="1"/>
      <c r="K957" s="1"/>
      <c r="L957" s="1"/>
      <c r="AQ957" s="7"/>
      <c r="AR957" s="7"/>
      <c r="AS957" s="7"/>
      <c r="BC957" s="19"/>
      <c r="BD957" s="19"/>
      <c r="BE957" s="19"/>
      <c r="BF957" s="19"/>
      <c r="BG957" s="19"/>
      <c r="BH957" s="19"/>
      <c r="BI957" s="19"/>
      <c r="BJ957" s="19"/>
    </row>
    <row r="958" spans="1:62" ht="12.5" x14ac:dyDescent="0.25">
      <c r="A958" s="1"/>
      <c r="B958" s="1"/>
      <c r="C958" s="1"/>
      <c r="G958" s="1"/>
      <c r="H958" s="1"/>
      <c r="I958" s="1"/>
      <c r="J958" s="1"/>
      <c r="K958" s="1"/>
      <c r="L958" s="1"/>
      <c r="AQ958" s="7"/>
      <c r="AR958" s="7"/>
      <c r="AS958" s="7"/>
      <c r="BC958" s="19"/>
      <c r="BD958" s="19"/>
      <c r="BE958" s="19"/>
      <c r="BF958" s="19"/>
      <c r="BG958" s="19"/>
      <c r="BH958" s="19"/>
      <c r="BI958" s="19"/>
      <c r="BJ958" s="19"/>
    </row>
    <row r="959" spans="1:62" ht="12.5" x14ac:dyDescent="0.25">
      <c r="A959" s="1"/>
      <c r="B959" s="1"/>
      <c r="C959" s="1"/>
      <c r="G959" s="1"/>
      <c r="H959" s="1"/>
      <c r="I959" s="1"/>
      <c r="J959" s="1"/>
      <c r="K959" s="1"/>
      <c r="L959" s="1"/>
      <c r="AQ959" s="7"/>
      <c r="AR959" s="7"/>
      <c r="AS959" s="7"/>
      <c r="BC959" s="19"/>
      <c r="BD959" s="19"/>
      <c r="BE959" s="19"/>
      <c r="BF959" s="19"/>
      <c r="BG959" s="19"/>
      <c r="BH959" s="19"/>
      <c r="BI959" s="19"/>
      <c r="BJ959" s="19"/>
    </row>
    <row r="960" spans="1:62" ht="12.5" x14ac:dyDescent="0.25">
      <c r="A960" s="1"/>
      <c r="B960" s="1"/>
      <c r="C960" s="1"/>
      <c r="G960" s="1"/>
      <c r="H960" s="1"/>
      <c r="I960" s="1"/>
      <c r="J960" s="1"/>
      <c r="K960" s="1"/>
      <c r="L960" s="1"/>
      <c r="AQ960" s="7"/>
      <c r="AR960" s="7"/>
      <c r="AS960" s="7"/>
      <c r="BC960" s="19"/>
      <c r="BD960" s="19"/>
      <c r="BE960" s="19"/>
      <c r="BF960" s="19"/>
      <c r="BG960" s="19"/>
      <c r="BH960" s="19"/>
      <c r="BI960" s="19"/>
      <c r="BJ960" s="19"/>
    </row>
    <row r="961" spans="1:62" ht="12.5" x14ac:dyDescent="0.25">
      <c r="A961" s="1"/>
      <c r="B961" s="1"/>
      <c r="C961" s="1"/>
      <c r="G961" s="1"/>
      <c r="H961" s="1"/>
      <c r="I961" s="1"/>
      <c r="J961" s="1"/>
      <c r="K961" s="1"/>
      <c r="L961" s="1"/>
      <c r="AQ961" s="7"/>
      <c r="AR961" s="7"/>
      <c r="AS961" s="7"/>
      <c r="BC961" s="19"/>
      <c r="BD961" s="19"/>
      <c r="BE961" s="19"/>
      <c r="BF961" s="19"/>
      <c r="BG961" s="19"/>
      <c r="BH961" s="19"/>
      <c r="BI961" s="19"/>
      <c r="BJ961" s="19"/>
    </row>
    <row r="962" spans="1:62" ht="12.5" x14ac:dyDescent="0.25">
      <c r="A962" s="1"/>
      <c r="B962" s="1"/>
      <c r="C962" s="1"/>
      <c r="G962" s="1"/>
      <c r="H962" s="1"/>
      <c r="I962" s="1"/>
      <c r="J962" s="1"/>
      <c r="K962" s="1"/>
      <c r="L962" s="1"/>
      <c r="AQ962" s="7"/>
      <c r="AR962" s="7"/>
      <c r="AS962" s="7"/>
      <c r="BC962" s="19"/>
      <c r="BD962" s="19"/>
      <c r="BE962" s="19"/>
      <c r="BF962" s="19"/>
      <c r="BG962" s="19"/>
      <c r="BH962" s="19"/>
      <c r="BI962" s="19"/>
      <c r="BJ962" s="19"/>
    </row>
    <row r="963" spans="1:62" ht="12.5" x14ac:dyDescent="0.25">
      <c r="A963" s="1"/>
      <c r="B963" s="1"/>
      <c r="C963" s="1"/>
      <c r="G963" s="1"/>
      <c r="H963" s="1"/>
      <c r="I963" s="1"/>
      <c r="J963" s="1"/>
      <c r="K963" s="1"/>
      <c r="L963" s="1"/>
      <c r="AQ963" s="7"/>
      <c r="AR963" s="7"/>
      <c r="AS963" s="7"/>
      <c r="BC963" s="19"/>
      <c r="BD963" s="19"/>
      <c r="BE963" s="19"/>
      <c r="BF963" s="19"/>
      <c r="BG963" s="19"/>
      <c r="BH963" s="19"/>
      <c r="BI963" s="19"/>
      <c r="BJ963" s="19"/>
    </row>
    <row r="964" spans="1:62" ht="12.5" x14ac:dyDescent="0.25">
      <c r="A964" s="1"/>
      <c r="B964" s="1"/>
      <c r="C964" s="1"/>
      <c r="G964" s="1"/>
      <c r="H964" s="1"/>
      <c r="I964" s="1"/>
      <c r="J964" s="1"/>
      <c r="K964" s="1"/>
      <c r="L964" s="1"/>
      <c r="AQ964" s="7"/>
      <c r="AR964" s="7"/>
      <c r="AS964" s="7"/>
      <c r="BC964" s="19"/>
      <c r="BD964" s="19"/>
      <c r="BE964" s="19"/>
      <c r="BF964" s="19"/>
      <c r="BG964" s="19"/>
      <c r="BH964" s="19"/>
      <c r="BI964" s="19"/>
      <c r="BJ964" s="19"/>
    </row>
    <row r="965" spans="1:62" ht="12.5" x14ac:dyDescent="0.25">
      <c r="A965" s="1"/>
      <c r="B965" s="1"/>
      <c r="C965" s="1"/>
      <c r="G965" s="1"/>
      <c r="H965" s="1"/>
      <c r="I965" s="1"/>
      <c r="J965" s="1"/>
      <c r="K965" s="1"/>
      <c r="L965" s="1"/>
      <c r="AQ965" s="7"/>
      <c r="AR965" s="7"/>
      <c r="AS965" s="7"/>
      <c r="BC965" s="19"/>
      <c r="BD965" s="19"/>
      <c r="BE965" s="19"/>
      <c r="BF965" s="19"/>
      <c r="BG965" s="19"/>
      <c r="BH965" s="19"/>
      <c r="BI965" s="19"/>
      <c r="BJ965" s="19"/>
    </row>
    <row r="966" spans="1:62" ht="12.5" x14ac:dyDescent="0.25">
      <c r="A966" s="1"/>
      <c r="B966" s="1"/>
      <c r="C966" s="1"/>
      <c r="G966" s="1"/>
      <c r="H966" s="1"/>
      <c r="I966" s="1"/>
      <c r="J966" s="1"/>
      <c r="K966" s="1"/>
      <c r="L966" s="1"/>
      <c r="AQ966" s="7"/>
      <c r="AR966" s="7"/>
      <c r="AS966" s="7"/>
      <c r="BC966" s="19"/>
      <c r="BD966" s="19"/>
      <c r="BE966" s="19"/>
      <c r="BF966" s="19"/>
      <c r="BG966" s="19"/>
      <c r="BH966" s="19"/>
      <c r="BI966" s="19"/>
      <c r="BJ966" s="19"/>
    </row>
    <row r="967" spans="1:62" ht="12.5" x14ac:dyDescent="0.25">
      <c r="A967" s="1"/>
      <c r="B967" s="1"/>
      <c r="C967" s="1"/>
      <c r="G967" s="1"/>
      <c r="H967" s="1"/>
      <c r="I967" s="1"/>
      <c r="J967" s="1"/>
      <c r="K967" s="1"/>
      <c r="L967" s="1"/>
      <c r="AQ967" s="7"/>
      <c r="AR967" s="7"/>
      <c r="AS967" s="7"/>
      <c r="BC967" s="19"/>
      <c r="BD967" s="19"/>
      <c r="BE967" s="19"/>
      <c r="BF967" s="19"/>
      <c r="BG967" s="19"/>
      <c r="BH967" s="19"/>
      <c r="BI967" s="19"/>
      <c r="BJ967" s="19"/>
    </row>
    <row r="968" spans="1:62" ht="12.5" x14ac:dyDescent="0.25">
      <c r="A968" s="1"/>
      <c r="B968" s="1"/>
      <c r="C968" s="1"/>
      <c r="G968" s="1"/>
      <c r="H968" s="1"/>
      <c r="I968" s="1"/>
      <c r="J968" s="1"/>
      <c r="K968" s="1"/>
      <c r="L968" s="1"/>
      <c r="AQ968" s="7"/>
      <c r="AR968" s="7"/>
      <c r="AS968" s="7"/>
      <c r="BC968" s="19"/>
      <c r="BD968" s="19"/>
      <c r="BE968" s="19"/>
      <c r="BF968" s="19"/>
      <c r="BG968" s="19"/>
      <c r="BH968" s="19"/>
      <c r="BI968" s="19"/>
      <c r="BJ968" s="19"/>
    </row>
    <row r="969" spans="1:62" ht="12.5" x14ac:dyDescent="0.25">
      <c r="A969" s="1"/>
      <c r="B969" s="1"/>
      <c r="C969" s="1"/>
      <c r="G969" s="1"/>
      <c r="H969" s="1"/>
      <c r="I969" s="1"/>
      <c r="J969" s="1"/>
      <c r="K969" s="1"/>
      <c r="L969" s="1"/>
      <c r="AQ969" s="7"/>
      <c r="AR969" s="7"/>
      <c r="AS969" s="7"/>
      <c r="BC969" s="19"/>
      <c r="BD969" s="19"/>
      <c r="BE969" s="19"/>
      <c r="BF969" s="19"/>
      <c r="BG969" s="19"/>
      <c r="BH969" s="19"/>
      <c r="BI969" s="19"/>
      <c r="BJ969" s="19"/>
    </row>
    <row r="970" spans="1:62" ht="12.5" x14ac:dyDescent="0.25">
      <c r="A970" s="1"/>
      <c r="B970" s="1"/>
      <c r="C970" s="1"/>
      <c r="G970" s="1"/>
      <c r="H970" s="1"/>
      <c r="I970" s="1"/>
      <c r="J970" s="1"/>
      <c r="K970" s="1"/>
      <c r="L970" s="1"/>
      <c r="AQ970" s="7"/>
      <c r="AR970" s="7"/>
      <c r="AS970" s="7"/>
      <c r="BC970" s="19"/>
      <c r="BD970" s="19"/>
      <c r="BE970" s="19"/>
      <c r="BF970" s="19"/>
      <c r="BG970" s="19"/>
      <c r="BH970" s="19"/>
      <c r="BI970" s="19"/>
      <c r="BJ970" s="19"/>
    </row>
    <row r="971" spans="1:62" ht="12.5" x14ac:dyDescent="0.25">
      <c r="A971" s="1"/>
      <c r="B971" s="1"/>
      <c r="C971" s="1"/>
      <c r="G971" s="1"/>
      <c r="H971" s="1"/>
      <c r="I971" s="1"/>
      <c r="J971" s="1"/>
      <c r="K971" s="1"/>
      <c r="L971" s="1"/>
      <c r="AQ971" s="7"/>
      <c r="AR971" s="7"/>
      <c r="AS971" s="7"/>
      <c r="BC971" s="19"/>
      <c r="BD971" s="19"/>
      <c r="BE971" s="19"/>
      <c r="BF971" s="19"/>
      <c r="BG971" s="19"/>
      <c r="BH971" s="19"/>
      <c r="BI971" s="19"/>
      <c r="BJ971" s="19"/>
    </row>
    <row r="972" spans="1:62" ht="12.5" x14ac:dyDescent="0.25">
      <c r="A972" s="1"/>
      <c r="B972" s="1"/>
      <c r="C972" s="1"/>
      <c r="G972" s="1"/>
      <c r="H972" s="1"/>
      <c r="I972" s="1"/>
      <c r="J972" s="1"/>
      <c r="K972" s="1"/>
      <c r="L972" s="1"/>
      <c r="AQ972" s="7"/>
      <c r="AR972" s="7"/>
      <c r="AS972" s="7"/>
      <c r="BC972" s="19"/>
      <c r="BD972" s="19"/>
      <c r="BE972" s="19"/>
      <c r="BF972" s="19"/>
      <c r="BG972" s="19"/>
      <c r="BH972" s="19"/>
      <c r="BI972" s="19"/>
      <c r="BJ972" s="19"/>
    </row>
    <row r="973" spans="1:62" ht="12.5" x14ac:dyDescent="0.25">
      <c r="A973" s="1"/>
      <c r="B973" s="1"/>
      <c r="C973" s="1"/>
      <c r="G973" s="1"/>
      <c r="H973" s="1"/>
      <c r="I973" s="1"/>
      <c r="J973" s="1"/>
      <c r="K973" s="1"/>
      <c r="L973" s="1"/>
      <c r="AQ973" s="7"/>
      <c r="AR973" s="7"/>
      <c r="AS973" s="7"/>
      <c r="BC973" s="19"/>
      <c r="BD973" s="19"/>
      <c r="BE973" s="19"/>
      <c r="BF973" s="19"/>
      <c r="BG973" s="19"/>
      <c r="BH973" s="19"/>
      <c r="BI973" s="19"/>
      <c r="BJ973" s="19"/>
    </row>
    <row r="974" spans="1:62" ht="12.5" x14ac:dyDescent="0.25">
      <c r="A974" s="1"/>
      <c r="B974" s="1"/>
      <c r="C974" s="1"/>
      <c r="G974" s="1"/>
      <c r="H974" s="1"/>
      <c r="I974" s="1"/>
      <c r="J974" s="1"/>
      <c r="K974" s="1"/>
      <c r="L974" s="1"/>
      <c r="AQ974" s="7"/>
      <c r="AR974" s="7"/>
      <c r="AS974" s="7"/>
      <c r="BC974" s="19"/>
      <c r="BD974" s="19"/>
      <c r="BE974" s="19"/>
      <c r="BF974" s="19"/>
      <c r="BG974" s="19"/>
      <c r="BH974" s="19"/>
      <c r="BI974" s="19"/>
      <c r="BJ974" s="19"/>
    </row>
    <row r="975" spans="1:62" ht="12.5" x14ac:dyDescent="0.25">
      <c r="A975" s="1"/>
      <c r="B975" s="1"/>
      <c r="C975" s="1"/>
      <c r="G975" s="1"/>
      <c r="H975" s="1"/>
      <c r="I975" s="1"/>
      <c r="J975" s="1"/>
      <c r="K975" s="1"/>
      <c r="L975" s="1"/>
      <c r="AQ975" s="7"/>
      <c r="AR975" s="7"/>
      <c r="AS975" s="7"/>
      <c r="BC975" s="19"/>
      <c r="BD975" s="19"/>
      <c r="BE975" s="19"/>
      <c r="BF975" s="19"/>
      <c r="BG975" s="19"/>
      <c r="BH975" s="19"/>
      <c r="BI975" s="19"/>
      <c r="BJ975" s="19"/>
    </row>
    <row r="976" spans="1:62" ht="12.5" x14ac:dyDescent="0.25">
      <c r="A976" s="1"/>
      <c r="B976" s="1"/>
      <c r="C976" s="1"/>
      <c r="G976" s="1"/>
      <c r="H976" s="1"/>
      <c r="I976" s="1"/>
      <c r="J976" s="1"/>
      <c r="K976" s="1"/>
      <c r="L976" s="1"/>
      <c r="AQ976" s="7"/>
      <c r="AR976" s="7"/>
      <c r="AS976" s="7"/>
      <c r="BC976" s="19"/>
      <c r="BD976" s="19"/>
      <c r="BE976" s="19"/>
      <c r="BF976" s="19"/>
      <c r="BG976" s="19"/>
      <c r="BH976" s="19"/>
      <c r="BI976" s="19"/>
      <c r="BJ976" s="19"/>
    </row>
    <row r="977" spans="1:62" ht="12.5" x14ac:dyDescent="0.25">
      <c r="A977" s="1"/>
      <c r="B977" s="1"/>
      <c r="C977" s="1"/>
      <c r="G977" s="1"/>
      <c r="H977" s="1"/>
      <c r="I977" s="1"/>
      <c r="J977" s="1"/>
      <c r="K977" s="1"/>
      <c r="L977" s="1"/>
      <c r="AQ977" s="7"/>
      <c r="AR977" s="7"/>
      <c r="AS977" s="7"/>
      <c r="BC977" s="19"/>
      <c r="BD977" s="19"/>
      <c r="BE977" s="19"/>
      <c r="BF977" s="19"/>
      <c r="BG977" s="19"/>
      <c r="BH977" s="19"/>
      <c r="BI977" s="19"/>
      <c r="BJ977" s="19"/>
    </row>
    <row r="978" spans="1:62" ht="12.5" x14ac:dyDescent="0.25">
      <c r="A978" s="1"/>
      <c r="B978" s="1"/>
      <c r="C978" s="1"/>
      <c r="G978" s="1"/>
      <c r="H978" s="1"/>
      <c r="I978" s="1"/>
      <c r="J978" s="1"/>
      <c r="K978" s="1"/>
      <c r="L978" s="1"/>
      <c r="AQ978" s="7"/>
      <c r="AR978" s="7"/>
      <c r="AS978" s="7"/>
      <c r="BC978" s="19"/>
      <c r="BD978" s="19"/>
      <c r="BE978" s="19"/>
      <c r="BF978" s="19"/>
      <c r="BG978" s="19"/>
      <c r="BH978" s="19"/>
      <c r="BI978" s="19"/>
      <c r="BJ978" s="19"/>
    </row>
    <row r="979" spans="1:62" ht="12.5" x14ac:dyDescent="0.25">
      <c r="A979" s="1"/>
      <c r="B979" s="1"/>
      <c r="C979" s="1"/>
      <c r="G979" s="1"/>
      <c r="H979" s="1"/>
      <c r="I979" s="1"/>
      <c r="J979" s="1"/>
      <c r="K979" s="1"/>
      <c r="L979" s="1"/>
      <c r="AQ979" s="7"/>
      <c r="AR979" s="7"/>
      <c r="AS979" s="7"/>
      <c r="BC979" s="19"/>
      <c r="BD979" s="19"/>
      <c r="BE979" s="19"/>
      <c r="BF979" s="19"/>
      <c r="BG979" s="19"/>
      <c r="BH979" s="19"/>
      <c r="BI979" s="19"/>
      <c r="BJ979" s="19"/>
    </row>
    <row r="980" spans="1:62" ht="12.5" x14ac:dyDescent="0.25">
      <c r="A980" s="1"/>
      <c r="B980" s="1"/>
      <c r="C980" s="1"/>
      <c r="G980" s="1"/>
      <c r="H980" s="1"/>
      <c r="I980" s="1"/>
      <c r="J980" s="1"/>
      <c r="K980" s="1"/>
      <c r="L980" s="1"/>
      <c r="AQ980" s="7"/>
      <c r="AR980" s="7"/>
      <c r="AS980" s="7"/>
      <c r="BC980" s="19"/>
      <c r="BD980" s="19"/>
      <c r="BE980" s="19"/>
      <c r="BF980" s="19"/>
      <c r="BG980" s="19"/>
      <c r="BH980" s="19"/>
      <c r="BI980" s="19"/>
      <c r="BJ980" s="19"/>
    </row>
    <row r="981" spans="1:62" ht="12.5" x14ac:dyDescent="0.25">
      <c r="A981" s="1"/>
      <c r="B981" s="1"/>
      <c r="C981" s="1"/>
      <c r="G981" s="1"/>
      <c r="H981" s="1"/>
      <c r="I981" s="1"/>
      <c r="J981" s="1"/>
      <c r="K981" s="1"/>
      <c r="L981" s="1"/>
      <c r="AQ981" s="7"/>
      <c r="AR981" s="7"/>
      <c r="AS981" s="7"/>
      <c r="BC981" s="19"/>
      <c r="BD981" s="19"/>
      <c r="BE981" s="19"/>
      <c r="BF981" s="19"/>
      <c r="BG981" s="19"/>
      <c r="BH981" s="19"/>
      <c r="BI981" s="19"/>
      <c r="BJ981" s="19"/>
    </row>
    <row r="982" spans="1:62" ht="12.5" x14ac:dyDescent="0.25">
      <c r="A982" s="1"/>
      <c r="B982" s="1"/>
      <c r="C982" s="1"/>
      <c r="G982" s="1"/>
      <c r="H982" s="1"/>
      <c r="I982" s="1"/>
      <c r="J982" s="1"/>
      <c r="K982" s="1"/>
      <c r="L982" s="1"/>
      <c r="AQ982" s="7"/>
      <c r="AR982" s="7"/>
      <c r="AS982" s="7"/>
      <c r="BC982" s="19"/>
      <c r="BD982" s="19"/>
      <c r="BE982" s="19"/>
      <c r="BF982" s="19"/>
      <c r="BG982" s="19"/>
      <c r="BH982" s="19"/>
      <c r="BI982" s="19"/>
      <c r="BJ982" s="19"/>
    </row>
    <row r="983" spans="1:62" ht="12.5" x14ac:dyDescent="0.25">
      <c r="A983" s="1"/>
      <c r="B983" s="1"/>
      <c r="C983" s="1"/>
      <c r="G983" s="1"/>
      <c r="H983" s="1"/>
      <c r="I983" s="1"/>
      <c r="J983" s="1"/>
      <c r="K983" s="1"/>
      <c r="L983" s="1"/>
      <c r="AQ983" s="7"/>
      <c r="AR983" s="7"/>
      <c r="AS983" s="7"/>
      <c r="BC983" s="19"/>
      <c r="BD983" s="19"/>
      <c r="BE983" s="19"/>
      <c r="BF983" s="19"/>
      <c r="BG983" s="19"/>
      <c r="BH983" s="19"/>
      <c r="BI983" s="19"/>
      <c r="BJ983" s="19"/>
    </row>
    <row r="984" spans="1:62" ht="12.5" x14ac:dyDescent="0.25">
      <c r="A984" s="1"/>
      <c r="B984" s="1"/>
      <c r="C984" s="1"/>
      <c r="G984" s="1"/>
      <c r="H984" s="1"/>
      <c r="I984" s="1"/>
      <c r="J984" s="1"/>
      <c r="K984" s="1"/>
      <c r="L984" s="1"/>
      <c r="AQ984" s="7"/>
      <c r="AR984" s="7"/>
      <c r="AS984" s="7"/>
      <c r="BC984" s="19"/>
      <c r="BD984" s="19"/>
      <c r="BE984" s="19"/>
      <c r="BF984" s="19"/>
      <c r="BG984" s="19"/>
      <c r="BH984" s="19"/>
      <c r="BI984" s="19"/>
      <c r="BJ984" s="19"/>
    </row>
    <row r="985" spans="1:62" ht="12.5" x14ac:dyDescent="0.25">
      <c r="A985" s="1"/>
      <c r="B985" s="1"/>
      <c r="C985" s="1"/>
      <c r="G985" s="1"/>
      <c r="H985" s="1"/>
      <c r="I985" s="1"/>
      <c r="J985" s="1"/>
      <c r="K985" s="1"/>
      <c r="L985" s="1"/>
      <c r="AQ985" s="7"/>
      <c r="AR985" s="7"/>
      <c r="AS985" s="7"/>
      <c r="BC985" s="19"/>
      <c r="BD985" s="19"/>
      <c r="BE985" s="19"/>
      <c r="BF985" s="19"/>
      <c r="BG985" s="19"/>
      <c r="BH985" s="19"/>
      <c r="BI985" s="19"/>
      <c r="BJ985" s="19"/>
    </row>
    <row r="986" spans="1:62" ht="12.5" x14ac:dyDescent="0.25">
      <c r="A986" s="1"/>
      <c r="B986" s="1"/>
      <c r="C986" s="1"/>
      <c r="G986" s="1"/>
      <c r="H986" s="1"/>
      <c r="I986" s="1"/>
      <c r="J986" s="1"/>
      <c r="K986" s="1"/>
      <c r="L986" s="1"/>
      <c r="AQ986" s="7"/>
      <c r="AR986" s="7"/>
      <c r="AS986" s="7"/>
      <c r="BC986" s="19"/>
      <c r="BD986" s="19"/>
      <c r="BE986" s="19"/>
      <c r="BF986" s="19"/>
      <c r="BG986" s="19"/>
      <c r="BH986" s="19"/>
      <c r="BI986" s="19"/>
      <c r="BJ986" s="19"/>
    </row>
    <row r="987" spans="1:62" ht="12.5" x14ac:dyDescent="0.25">
      <c r="A987" s="1"/>
      <c r="B987" s="1"/>
      <c r="C987" s="1"/>
      <c r="G987" s="1"/>
      <c r="H987" s="1"/>
      <c r="I987" s="1"/>
      <c r="J987" s="1"/>
      <c r="K987" s="1"/>
      <c r="L987" s="1"/>
      <c r="AQ987" s="7"/>
      <c r="AR987" s="7"/>
      <c r="AS987" s="7"/>
      <c r="BC987" s="19"/>
      <c r="BD987" s="19"/>
      <c r="BE987" s="19"/>
      <c r="BF987" s="19"/>
      <c r="BG987" s="19"/>
      <c r="BH987" s="19"/>
      <c r="BI987" s="19"/>
      <c r="BJ987" s="19"/>
    </row>
    <row r="988" spans="1:62" ht="12.5" x14ac:dyDescent="0.25">
      <c r="A988" s="1"/>
      <c r="B988" s="1"/>
      <c r="C988" s="1"/>
      <c r="G988" s="1"/>
      <c r="H988" s="1"/>
      <c r="I988" s="1"/>
      <c r="J988" s="1"/>
      <c r="K988" s="1"/>
      <c r="L988" s="1"/>
      <c r="AQ988" s="7"/>
      <c r="AR988" s="7"/>
      <c r="AS988" s="7"/>
      <c r="BC988" s="19"/>
      <c r="BD988" s="19"/>
      <c r="BE988" s="19"/>
      <c r="BF988" s="19"/>
      <c r="BG988" s="19"/>
      <c r="BH988" s="19"/>
      <c r="BI988" s="19"/>
      <c r="BJ988" s="19"/>
    </row>
    <row r="989" spans="1:62" ht="12.5" x14ac:dyDescent="0.25">
      <c r="A989" s="1"/>
      <c r="B989" s="1"/>
      <c r="C989" s="1"/>
      <c r="G989" s="1"/>
      <c r="H989" s="1"/>
      <c r="I989" s="1"/>
      <c r="J989" s="1"/>
      <c r="K989" s="1"/>
      <c r="L989" s="1"/>
      <c r="AQ989" s="7"/>
      <c r="AR989" s="7"/>
      <c r="AS989" s="7"/>
      <c r="BC989" s="19"/>
      <c r="BD989" s="19"/>
      <c r="BE989" s="19"/>
      <c r="BF989" s="19"/>
      <c r="BG989" s="19"/>
      <c r="BH989" s="19"/>
      <c r="BI989" s="19"/>
      <c r="BJ989" s="19"/>
    </row>
    <row r="990" spans="1:62" ht="12.5" x14ac:dyDescent="0.25">
      <c r="A990" s="1"/>
      <c r="B990" s="1"/>
      <c r="C990" s="1"/>
      <c r="G990" s="1"/>
      <c r="H990" s="1"/>
      <c r="I990" s="1"/>
      <c r="J990" s="1"/>
      <c r="K990" s="1"/>
      <c r="L990" s="1"/>
      <c r="AQ990" s="7"/>
      <c r="AR990" s="7"/>
      <c r="AS990" s="7"/>
      <c r="BC990" s="19"/>
      <c r="BD990" s="19"/>
      <c r="BE990" s="19"/>
      <c r="BF990" s="19"/>
      <c r="BG990" s="19"/>
      <c r="BH990" s="19"/>
      <c r="BI990" s="19"/>
      <c r="BJ990" s="19"/>
    </row>
    <row r="991" spans="1:62" ht="12.5" x14ac:dyDescent="0.25">
      <c r="A991" s="1"/>
      <c r="B991" s="1"/>
      <c r="C991" s="1"/>
      <c r="G991" s="1"/>
      <c r="H991" s="1"/>
      <c r="I991" s="1"/>
      <c r="J991" s="1"/>
      <c r="K991" s="1"/>
      <c r="L991" s="1"/>
      <c r="AQ991" s="7"/>
      <c r="AR991" s="7"/>
      <c r="AS991" s="7"/>
      <c r="BC991" s="19"/>
      <c r="BD991" s="19"/>
      <c r="BE991" s="19"/>
      <c r="BF991" s="19"/>
      <c r="BG991" s="19"/>
      <c r="BH991" s="19"/>
      <c r="BI991" s="19"/>
      <c r="BJ991" s="19"/>
    </row>
    <row r="992" spans="1:62" ht="12.5" x14ac:dyDescent="0.25">
      <c r="A992" s="1"/>
      <c r="B992" s="1"/>
      <c r="C992" s="1"/>
      <c r="G992" s="1"/>
      <c r="H992" s="1"/>
      <c r="I992" s="1"/>
      <c r="J992" s="1"/>
      <c r="K992" s="1"/>
      <c r="L992" s="1"/>
      <c r="AQ992" s="7"/>
      <c r="AR992" s="7"/>
      <c r="AS992" s="7"/>
      <c r="BC992" s="19"/>
      <c r="BD992" s="19"/>
      <c r="BE992" s="19"/>
      <c r="BF992" s="19"/>
      <c r="BG992" s="19"/>
      <c r="BH992" s="19"/>
      <c r="BI992" s="19"/>
      <c r="BJ992" s="19"/>
    </row>
    <row r="993" spans="1:62" ht="12.5" x14ac:dyDescent="0.25">
      <c r="A993" s="1"/>
      <c r="B993" s="1"/>
      <c r="C993" s="1"/>
      <c r="G993" s="1"/>
      <c r="H993" s="1"/>
      <c r="I993" s="1"/>
      <c r="J993" s="1"/>
      <c r="K993" s="1"/>
      <c r="L993" s="1"/>
      <c r="AQ993" s="7"/>
      <c r="AR993" s="7"/>
      <c r="AS993" s="7"/>
      <c r="BC993" s="19"/>
      <c r="BD993" s="19"/>
      <c r="BE993" s="19"/>
      <c r="BF993" s="19"/>
      <c r="BG993" s="19"/>
      <c r="BH993" s="19"/>
      <c r="BI993" s="19"/>
      <c r="BJ993" s="19"/>
    </row>
    <row r="994" spans="1:62" ht="12.5" x14ac:dyDescent="0.25">
      <c r="A994" s="1"/>
      <c r="B994" s="1"/>
      <c r="C994" s="1"/>
      <c r="G994" s="1"/>
      <c r="H994" s="1"/>
      <c r="I994" s="1"/>
      <c r="J994" s="1"/>
      <c r="K994" s="1"/>
      <c r="L994" s="1"/>
      <c r="AQ994" s="7"/>
      <c r="AR994" s="7"/>
      <c r="AS994" s="7"/>
      <c r="BC994" s="19"/>
      <c r="BD994" s="19"/>
      <c r="BE994" s="19"/>
      <c r="BF994" s="19"/>
      <c r="BG994" s="19"/>
      <c r="BH994" s="19"/>
      <c r="BI994" s="19"/>
      <c r="BJ994" s="19"/>
    </row>
    <row r="995" spans="1:62" ht="12.5" x14ac:dyDescent="0.25">
      <c r="A995" s="1"/>
      <c r="B995" s="1"/>
      <c r="C995" s="1"/>
      <c r="G995" s="1"/>
      <c r="H995" s="1"/>
      <c r="I995" s="1"/>
      <c r="J995" s="1"/>
      <c r="K995" s="1"/>
      <c r="L995" s="1"/>
      <c r="AQ995" s="7"/>
      <c r="AR995" s="7"/>
      <c r="AS995" s="7"/>
      <c r="BC995" s="19"/>
      <c r="BD995" s="19"/>
      <c r="BE995" s="19"/>
      <c r="BF995" s="19"/>
      <c r="BG995" s="19"/>
      <c r="BH995" s="19"/>
      <c r="BI995" s="19"/>
      <c r="BJ995" s="19"/>
    </row>
    <row r="996" spans="1:62" ht="12.5" x14ac:dyDescent="0.25">
      <c r="A996" s="1"/>
      <c r="B996" s="1"/>
      <c r="C996" s="1"/>
      <c r="G996" s="1"/>
      <c r="H996" s="1"/>
      <c r="I996" s="1"/>
      <c r="J996" s="1"/>
      <c r="K996" s="1"/>
      <c r="L996" s="1"/>
      <c r="AQ996" s="7"/>
      <c r="AR996" s="7"/>
      <c r="AS996" s="7"/>
      <c r="BC996" s="19"/>
      <c r="BD996" s="19"/>
      <c r="BE996" s="19"/>
      <c r="BF996" s="19"/>
      <c r="BG996" s="19"/>
      <c r="BH996" s="19"/>
      <c r="BI996" s="19"/>
      <c r="BJ996" s="19"/>
    </row>
    <row r="997" spans="1:62" ht="12.5" x14ac:dyDescent="0.25">
      <c r="A997" s="1"/>
      <c r="B997" s="1"/>
      <c r="C997" s="1"/>
      <c r="G997" s="1"/>
      <c r="H997" s="1"/>
      <c r="I997" s="1"/>
      <c r="J997" s="1"/>
      <c r="K997" s="1"/>
      <c r="L997" s="1"/>
      <c r="AQ997" s="7"/>
      <c r="AR997" s="7"/>
      <c r="AS997" s="7"/>
      <c r="BC997" s="19"/>
      <c r="BD997" s="19"/>
      <c r="BE997" s="19"/>
      <c r="BF997" s="19"/>
      <c r="BG997" s="19"/>
      <c r="BH997" s="19"/>
      <c r="BI997" s="19"/>
      <c r="BJ997" s="19"/>
    </row>
    <row r="998" spans="1:62" ht="12.5" x14ac:dyDescent="0.25">
      <c r="A998" s="1"/>
      <c r="B998" s="1"/>
      <c r="C998" s="1"/>
      <c r="G998" s="1"/>
      <c r="H998" s="1"/>
      <c r="I998" s="1"/>
      <c r="J998" s="1"/>
      <c r="K998" s="1"/>
      <c r="L998" s="1"/>
      <c r="AQ998" s="7"/>
      <c r="AR998" s="7"/>
      <c r="AS998" s="7"/>
      <c r="BC998" s="19"/>
      <c r="BD998" s="19"/>
      <c r="BE998" s="19"/>
      <c r="BF998" s="19"/>
      <c r="BG998" s="19"/>
      <c r="BH998" s="19"/>
      <c r="BI998" s="19"/>
      <c r="BJ998" s="19"/>
    </row>
    <row r="999" spans="1:62" ht="12.5" x14ac:dyDescent="0.25">
      <c r="A999" s="1"/>
      <c r="B999" s="1"/>
      <c r="C999" s="1"/>
      <c r="G999" s="1"/>
      <c r="H999" s="1"/>
      <c r="I999" s="1"/>
      <c r="J999" s="1"/>
      <c r="K999" s="1"/>
      <c r="L999" s="1"/>
      <c r="AQ999" s="7"/>
      <c r="AR999" s="7"/>
      <c r="AS999" s="7"/>
      <c r="BC999" s="19"/>
      <c r="BD999" s="19"/>
      <c r="BE999" s="19"/>
      <c r="BF999" s="19"/>
      <c r="BG999" s="19"/>
      <c r="BH999" s="19"/>
      <c r="BI999" s="19"/>
      <c r="BJ999" s="19"/>
    </row>
    <row r="1000" spans="1:62" ht="12.5" x14ac:dyDescent="0.25">
      <c r="A1000" s="1"/>
      <c r="B1000" s="1"/>
      <c r="C1000" s="1"/>
      <c r="G1000" s="1"/>
      <c r="H1000" s="1"/>
      <c r="I1000" s="1"/>
      <c r="J1000" s="1"/>
      <c r="K1000" s="1"/>
      <c r="L1000" s="1"/>
      <c r="AQ1000" s="7"/>
      <c r="AR1000" s="7"/>
      <c r="AS1000" s="7"/>
      <c r="BC1000" s="19"/>
      <c r="BD1000" s="19"/>
      <c r="BE1000" s="19"/>
      <c r="BF1000" s="19"/>
      <c r="BG1000" s="19"/>
      <c r="BH1000" s="19"/>
      <c r="BI1000" s="19"/>
      <c r="BJ1000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CHAMPION_BASH7</dc:creator>
  <cp:lastModifiedBy>ssimbwa bashir</cp:lastModifiedBy>
  <dcterms:created xsi:type="dcterms:W3CDTF">2025-05-25T21:22:22Z</dcterms:created>
  <dcterms:modified xsi:type="dcterms:W3CDTF">2025-09-04T17:22:41Z</dcterms:modified>
</cp:coreProperties>
</file>